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113O1187\Desktop\My Programs\goappraisal-nonexec\files\"/>
    </mc:Choice>
  </mc:AlternateContent>
  <workbookProtection lockStructure="true"/>
  <bookViews>
    <workbookView xWindow="0" yWindow="0" windowWidth="20496" windowHeight="7656" tabRatio="842" firstSheet="2" activeTab="2"/>
  </bookViews>
  <sheets>
    <sheet name="Guide" sheetId="1" r:id="rId1" state="hidden"/>
    <sheet name="Link WS " sheetId="27" r:id="rId2" state="hidden"/>
    <sheet name="PAI NEDL_OP" sheetId="88" r:id="rId3"/>
    <sheet name="P PAI" sheetId="65" r:id="rId4" state="hidden"/>
  </sheets>
  <definedNames>
    <definedName hidden="true" localSheetId="2" name="_xlnm._FilterDatabase">'PAI NEDL_OP'!$A$8:$CB$617</definedName>
    <definedName localSheetId="2" name="_xlnm.Print_Area">'PAI NEDL_OP'!$A$5:$BQ$668</definedName>
    <definedName localSheetId="2" name="_xlnm.Print_Titles">'PAI NEDL_OP'!$5:$8</definedName>
    <definedName localSheetId="2" name="TblTmp">'PAI NEDL_OP'!$A$9:$I$618</definedName>
    <definedName name="TblTmp">#REF!</definedName>
  </definedNames>
  <calcPr calcId="162913"/>
  <pivotCaches>
    <pivotCache cacheId="1" r:id="rId5"/>
  </pivotCaches>
</workbook>
</file>

<file path=xl/calcChain.xml><?xml version="1.0" encoding="utf-8"?>
<calcChain xmlns="http://schemas.openxmlformats.org/spreadsheetml/2006/main">
  <c r="O9" i="88" l="true"/>
  <c r="P9" i="88"/>
  <c r="U9" i="88"/>
  <c r="AD9" i="88" s="true"/>
  <c r="V9" i="88"/>
  <c r="AW9" i="88" s="true"/>
  <c r="BT9" i="88" s="true"/>
  <c r="AS9" i="88"/>
  <c r="AT9" i="88"/>
  <c r="AU9" i="88" s="true"/>
  <c r="BP9" i="88"/>
  <c r="BQ9" i="88" s="true"/>
  <c r="O10" i="88"/>
  <c r="P10" i="88"/>
  <c r="U10" i="88"/>
  <c r="X10" i="88" s="true"/>
  <c r="V10" i="88"/>
  <c r="AW10" i="88" s="true"/>
  <c r="BT10" i="88" s="true"/>
  <c r="AS10" i="88"/>
  <c r="AT10" i="88"/>
  <c r="AU10" i="88" s="true"/>
  <c r="BP10" i="88"/>
  <c r="BQ10" i="88" s="true"/>
  <c r="O11" i="88"/>
  <c r="P11" i="88"/>
  <c r="U11" i="88"/>
  <c r="X11" i="88" s="true"/>
  <c r="V11" i="88"/>
  <c r="AX11" i="88" s="true"/>
  <c r="AS11" i="88"/>
  <c r="AT11" i="88"/>
  <c r="AU11" i="88" s="true"/>
  <c r="BP11" i="88"/>
  <c r="BQ11" i="88" s="true"/>
  <c r="O12" i="88"/>
  <c r="P12" i="88"/>
  <c r="U12" i="88"/>
  <c r="V12" i="88"/>
  <c r="AV12" i="88" s="true"/>
  <c r="AS12" i="88"/>
  <c r="AT12" i="88"/>
  <c r="AU12" i="88" s="true"/>
  <c r="BP12" i="88"/>
  <c r="BQ12" i="88" s="true"/>
  <c r="O13" i="88" s="true"/>
  <c r="P13" i="88"/>
  <c r="U13" i="88"/>
  <c r="X13" i="88" s="true"/>
  <c r="V13" i="88"/>
  <c r="AV13" i="88" s="true"/>
  <c r="AS13" i="88"/>
  <c r="AT13" i="88"/>
  <c r="AU13" i="88" s="true"/>
  <c r="BP13" i="88"/>
  <c r="BQ13" i="88" s="true"/>
  <c r="O14" i="88" s="true"/>
  <c r="P14" i="88"/>
  <c r="U14" i="88"/>
  <c r="AD14" i="88" s="true"/>
  <c r="V14" i="88"/>
  <c r="AV14" i="88" s="true"/>
  <c r="AS14" i="88"/>
  <c r="AT14" i="88"/>
  <c r="AU14" i="88" s="true"/>
  <c r="BP14" i="88"/>
  <c r="BQ14" i="88" s="true"/>
  <c r="O127" i="88" s="true"/>
  <c r="P127" i="88"/>
  <c r="U127" i="88"/>
  <c r="AD127" i="88" s="true"/>
  <c r="V127" i="88"/>
  <c r="AW127" i="88" s="true"/>
  <c r="BT127" i="88" s="true"/>
  <c r="AS127" i="88"/>
  <c r="AT127" i="88"/>
  <c r="AU127" i="88" s="true"/>
  <c r="BP127" i="88"/>
  <c r="BQ127" i="88" s="true"/>
  <c r="O128" i="88" s="true"/>
  <c r="P128" i="88"/>
  <c r="U128" i="88"/>
  <c r="AD128" i="88" s="true"/>
  <c r="V128" i="88"/>
  <c r="AS128" i="88"/>
  <c r="AT128" i="88"/>
  <c r="AU128" i="88" s="true"/>
  <c r="BP128" i="88"/>
  <c r="BQ128" i="88" s="true"/>
  <c r="O129" i="88" s="true"/>
  <c r="P129" i="88"/>
  <c r="U129" i="88"/>
  <c r="X129" i="88" s="true"/>
  <c r="V129" i="88"/>
  <c r="AV129" i="88" s="true"/>
  <c r="AS129" i="88"/>
  <c r="AT129" i="88"/>
  <c r="AU129" i="88" s="true"/>
  <c r="BP129" i="88"/>
  <c r="BQ129" i="88" s="true"/>
  <c r="O130" i="88" s="true"/>
  <c r="P130" i="88"/>
  <c r="U130" i="88"/>
  <c r="Z130" i="88" s="true"/>
  <c r="V130" i="88"/>
  <c r="AV130" i="88" s="true"/>
  <c r="AS130" i="88"/>
  <c r="AT130" i="88"/>
  <c r="AU130" i="88" s="true"/>
  <c r="BP130" i="88"/>
  <c r="BQ130" i="88" s="true"/>
  <c r="O131" i="88" s="true"/>
  <c r="P131" i="88"/>
  <c r="U131" i="88"/>
  <c r="Z131" i="88" s="true"/>
  <c r="V131" i="88"/>
  <c r="AX131" i="88" s="true"/>
  <c r="AS131" i="88"/>
  <c r="AT131" i="88"/>
  <c r="AU131" i="88" s="true"/>
  <c r="BP131" i="88"/>
  <c r="BQ131" i="88" s="true"/>
  <c r="N209" i="88"/>
  <c r="O209" i="88" s="true"/>
  <c r="P209" i="88"/>
  <c r="U209" i="88"/>
  <c r="Z209" i="88" s="true"/>
  <c r="V209" i="88"/>
  <c r="AW209" i="88" s="true"/>
  <c r="BT209" i="88" s="true"/>
  <c r="AS209" i="88"/>
  <c r="AT209" i="88"/>
  <c r="AU209" i="88" s="true"/>
  <c r="BP209" i="88"/>
  <c r="BQ209" i="88" s="true"/>
  <c r="O15" i="88" s="true"/>
  <c r="P15" i="88"/>
  <c r="U15" i="88"/>
  <c r="AD15" i="88" s="true"/>
  <c r="V15" i="88"/>
  <c r="AV15" i="88" s="true"/>
  <c r="AS15" i="88"/>
  <c r="AT15" i="88"/>
  <c r="AU15" i="88" s="true"/>
  <c r="BP15" i="88"/>
  <c r="BQ15" i="88" s="true"/>
  <c r="O16" i="88" s="true"/>
  <c r="P16" i="88"/>
  <c r="U16" i="88"/>
  <c r="X16" i="88" s="true"/>
  <c r="V16" i="88"/>
  <c r="AV16" i="88" s="true"/>
  <c r="AS16" i="88"/>
  <c r="AT16" i="88"/>
  <c r="AU16" i="88" s="true"/>
  <c r="BP16" i="88"/>
  <c r="BQ16" i="88" s="true"/>
  <c r="O17" i="88" s="true"/>
  <c r="P17" i="88"/>
  <c r="U17" i="88"/>
  <c r="Z17" i="88" s="true"/>
  <c r="V17" i="88"/>
  <c r="AW17" i="88" s="true"/>
  <c r="BT17" i="88" s="true"/>
  <c r="AS17" i="88"/>
  <c r="AT17" i="88"/>
  <c r="AU17" i="88" s="true"/>
  <c r="BP17" i="88"/>
  <c r="BQ17" i="88" s="true"/>
  <c r="O18" i="88" s="true"/>
  <c r="P18" i="88"/>
  <c r="U18" i="88"/>
  <c r="X18" i="88" s="true"/>
  <c r="V18" i="88"/>
  <c r="AX18" i="88" s="true"/>
  <c r="AS18" i="88"/>
  <c r="AT18" i="88"/>
  <c r="AU18" i="88" s="true"/>
  <c r="BP18" i="88"/>
  <c r="BQ18" i="88" s="true"/>
  <c r="O132" i="88" s="true"/>
  <c r="P132" i="88"/>
  <c r="U132" i="88"/>
  <c r="AD132" i="88" s="true"/>
  <c r="V132" i="88"/>
  <c r="AV132" i="88" s="true"/>
  <c r="AS132" i="88"/>
  <c r="AT132" i="88"/>
  <c r="AU132" i="88" s="true"/>
  <c r="BP132" i="88"/>
  <c r="BQ132" i="88" s="true"/>
  <c r="O133" i="88" s="true"/>
  <c r="P133" i="88"/>
  <c r="U133" i="88"/>
  <c r="X133" i="88" s="true"/>
  <c r="V133" i="88"/>
  <c r="AV133" i="88" s="true"/>
  <c r="AS133" i="88"/>
  <c r="AT133" i="88"/>
  <c r="AU133" i="88" s="true"/>
  <c r="BP133" i="88"/>
  <c r="BQ133" i="88" s="true"/>
  <c r="O134" i="88" s="true"/>
  <c r="P134" i="88"/>
  <c r="U134" i="88"/>
  <c r="X134" i="88" s="true"/>
  <c r="V134" i="88"/>
  <c r="AV134" i="88" s="true"/>
  <c r="AS134" i="88"/>
  <c r="AT134" i="88"/>
  <c r="AU134" i="88" s="true"/>
  <c r="BP134" i="88"/>
  <c r="BQ134" i="88" s="true"/>
  <c r="O135" i="88" s="true"/>
  <c r="P135" i="88"/>
  <c r="U135" i="88"/>
  <c r="X135" i="88" s="true"/>
  <c r="V135" i="88"/>
  <c r="AV135" i="88" s="true"/>
  <c r="AS135" i="88"/>
  <c r="AT135" i="88"/>
  <c r="AU135" i="88" s="true"/>
  <c r="BP135" i="88"/>
  <c r="BQ135" i="88" s="true"/>
  <c r="K635" i="88"/>
  <c r="E620" i="88"/>
  <c r="B620" i="88"/>
  <c r="B631" i="88" s="true"/>
  <c r="BK619" i="88"/>
  <c r="BJ619" i="88"/>
  <c r="BI619" i="88"/>
  <c r="BH619" i="88"/>
  <c r="BG619" i="88"/>
  <c r="BF619" i="88"/>
  <c r="BE619" i="88"/>
  <c r="AC619" i="88"/>
  <c r="Y619" i="88"/>
  <c r="W619" i="88"/>
  <c r="S619" i="88"/>
  <c r="BP587" i="88"/>
  <c r="BQ587" i="88" s="true"/>
  <c r="AT587" i="88"/>
  <c r="AU587" i="88" s="true"/>
  <c r="AS587" i="88"/>
  <c r="V587" i="88"/>
  <c r="U587" i="88"/>
  <c r="P587" i="88"/>
  <c r="N587" i="88"/>
  <c r="O587" i="88" s="true"/>
  <c r="BP586" i="88"/>
  <c r="BQ586" i="88" s="true"/>
  <c r="AT586" i="88"/>
  <c r="AU586" i="88" s="true"/>
  <c r="AS586" i="88"/>
  <c r="V586" i="88"/>
  <c r="U586" i="88"/>
  <c r="P586" i="88"/>
  <c r="N586" i="88"/>
  <c r="O586" i="88" s="true"/>
  <c r="BP585" i="88"/>
  <c r="BQ585" i="88" s="true"/>
  <c r="AT585" i="88"/>
  <c r="AU585" i="88" s="true"/>
  <c r="AS585" i="88"/>
  <c r="V585" i="88"/>
  <c r="U585" i="88"/>
  <c r="X585" i="88" s="true"/>
  <c r="P585" i="88"/>
  <c r="N585" i="88"/>
  <c r="O585" i="88" s="true"/>
  <c r="BP559" i="88"/>
  <c r="BQ559" i="88" s="true"/>
  <c r="AT559" i="88"/>
  <c r="AU559" i="88" s="true"/>
  <c r="AS559" i="88"/>
  <c r="V559" i="88"/>
  <c r="U559" i="88"/>
  <c r="P559" i="88"/>
  <c r="N559" i="88"/>
  <c r="O559" i="88" s="true"/>
  <c r="BP558" i="88"/>
  <c r="BQ558" i="88" s="true"/>
  <c r="AT558" i="88"/>
  <c r="AU558" i="88" s="true"/>
  <c r="AS558" i="88"/>
  <c r="V558" i="88"/>
  <c r="AX558" i="88" s="true"/>
  <c r="U558" i="88"/>
  <c r="X558" i="88" s="true"/>
  <c r="P558" i="88"/>
  <c r="N558" i="88"/>
  <c r="O558" i="88" s="true"/>
  <c r="BP515" i="88"/>
  <c r="BQ515" i="88" s="true"/>
  <c r="AT515" i="88"/>
  <c r="AU515" i="88" s="true"/>
  <c r="AS515" i="88"/>
  <c r="V515" i="88"/>
  <c r="U515" i="88"/>
  <c r="Z515" i="88" s="true"/>
  <c r="P515" i="88"/>
  <c r="N515" i="88"/>
  <c r="O515" i="88" s="true"/>
  <c r="BP328" i="88"/>
  <c r="BQ328" i="88" s="true"/>
  <c r="AT328" i="88"/>
  <c r="AU328" i="88" s="true"/>
  <c r="AS328" i="88"/>
  <c r="V328" i="88"/>
  <c r="AW328" i="88" s="true"/>
  <c r="BT328" i="88" s="true"/>
  <c r="U328" i="88"/>
  <c r="P328" i="88"/>
  <c r="N328" i="88"/>
  <c r="O328" i="88" s="true"/>
  <c r="BP288" i="88"/>
  <c r="BQ288" i="88" s="true"/>
  <c r="AT288" i="88"/>
  <c r="AU288" i="88" s="true"/>
  <c r="AS288" i="88"/>
  <c r="V288" i="88"/>
  <c r="AV288" i="88" s="true"/>
  <c r="U288" i="88"/>
  <c r="P288" i="88"/>
  <c r="N288" i="88"/>
  <c r="O288" i="88" s="true"/>
  <c r="BP208" i="88"/>
  <c r="BQ208" i="88" s="true"/>
  <c r="AT208" i="88"/>
  <c r="AU208" i="88" s="true"/>
  <c r="AS208" i="88"/>
  <c r="V208" i="88"/>
  <c r="U208" i="88"/>
  <c r="P208" i="88"/>
  <c r="N208" i="88"/>
  <c r="O208" i="88" s="true"/>
  <c r="BP207" i="88"/>
  <c r="BQ207" i="88" s="true"/>
  <c r="AT207" i="88"/>
  <c r="AU207" i="88" s="true"/>
  <c r="AS207" i="88"/>
  <c r="V207" i="88"/>
  <c r="U207" i="88"/>
  <c r="AD207" i="88" s="true"/>
  <c r="P207" i="88"/>
  <c r="N207" i="88"/>
  <c r="O207" i="88" s="true"/>
  <c r="BP206" i="88"/>
  <c r="BQ206" i="88" s="true"/>
  <c r="AT206" i="88"/>
  <c r="AU206" i="88" s="true"/>
  <c r="AS206" i="88"/>
  <c r="V206" i="88"/>
  <c r="U206" i="88"/>
  <c r="AD206" i="88" s="true"/>
  <c r="P206" i="88"/>
  <c r="N206" i="88"/>
  <c r="O206" i="88" s="true"/>
  <c r="BP205" i="88"/>
  <c r="BQ205" i="88" s="true"/>
  <c r="AT205" i="88"/>
  <c r="AU205" i="88" s="true"/>
  <c r="AS205" i="88"/>
  <c r="V205" i="88"/>
  <c r="U205" i="88"/>
  <c r="P205" i="88"/>
  <c r="N205" i="88"/>
  <c r="O205" i="88" s="true"/>
  <c r="BP204" i="88"/>
  <c r="BQ204" i="88" s="true"/>
  <c r="AT204" i="88"/>
  <c r="AU204" i="88" s="true"/>
  <c r="AS204" i="88"/>
  <c r="V204" i="88"/>
  <c r="U204" i="88"/>
  <c r="Z204" i="88" s="true"/>
  <c r="P204" i="88"/>
  <c r="N204" i="88"/>
  <c r="O204" i="88" s="true"/>
  <c r="BP100" i="88"/>
  <c r="BQ100" i="88" s="true"/>
  <c r="AT100" i="88"/>
  <c r="AU100" i="88" s="true"/>
  <c r="AS100" i="88"/>
  <c r="V100" i="88"/>
  <c r="U100" i="88"/>
  <c r="P100" i="88"/>
  <c r="O100" i="88" s="true"/>
  <c r="BP99" i="88"/>
  <c r="BQ99" i="88" s="true"/>
  <c r="AT99" i="88"/>
  <c r="AU99" i="88" s="true"/>
  <c r="AS99" i="88"/>
  <c r="V99" i="88"/>
  <c r="AX99" i="88" s="true"/>
  <c r="U99" i="88"/>
  <c r="Z99" i="88" s="true"/>
  <c r="P99" i="88"/>
  <c r="O99" i="88" s="true"/>
  <c r="BP98" i="88"/>
  <c r="BQ98" i="88" s="true"/>
  <c r="AT98" i="88"/>
  <c r="AU98" i="88" s="true"/>
  <c r="AS98" i="88"/>
  <c r="V98" i="88"/>
  <c r="U98" i="88"/>
  <c r="P98" i="88"/>
  <c r="O98" i="88" s="true"/>
  <c r="BP97" i="88"/>
  <c r="BQ97" i="88" s="true"/>
  <c r="AT97" i="88"/>
  <c r="AU97" i="88" s="true"/>
  <c r="AS97" i="88"/>
  <c r="V97" i="88"/>
  <c r="AW97" i="88" s="true"/>
  <c r="BT97" i="88" s="true"/>
  <c r="U97" i="88"/>
  <c r="P97" i="88"/>
  <c r="O97" i="88" s="true"/>
  <c r="BP96" i="88"/>
  <c r="BQ96" i="88" s="true"/>
  <c r="AT96" i="88"/>
  <c r="AU96" i="88" s="true"/>
  <c r="AS96" i="88"/>
  <c r="V96" i="88"/>
  <c r="U96" i="88"/>
  <c r="Z96" i="88" s="true"/>
  <c r="P96" i="88"/>
  <c r="O96" i="88" s="true"/>
  <c r="BP95" i="88"/>
  <c r="BQ95" i="88" s="true"/>
  <c r="AT95" i="88"/>
  <c r="AU95" i="88" s="true"/>
  <c r="AS95" i="88"/>
  <c r="V95" i="88"/>
  <c r="U95" i="88"/>
  <c r="AD95" i="88" s="true"/>
  <c r="P95" i="88"/>
  <c r="O95" i="88" s="true"/>
  <c r="BP617" i="88"/>
  <c r="BQ617" i="88" s="true"/>
  <c r="AT617" i="88"/>
  <c r="AU617" i="88" s="true"/>
  <c r="AS617" i="88"/>
  <c r="V617" i="88"/>
  <c r="AX617" i="88" s="true"/>
  <c r="U617" i="88"/>
  <c r="P617" i="88"/>
  <c r="N617" i="88"/>
  <c r="O617" i="88" s="true"/>
  <c r="BP616" i="88"/>
  <c r="BQ616" i="88" s="true"/>
  <c r="AT616" i="88"/>
  <c r="AU616" i="88" s="true"/>
  <c r="AS616" i="88"/>
  <c r="V616" i="88"/>
  <c r="AX616" i="88" s="true"/>
  <c r="U616" i="88"/>
  <c r="P616" i="88"/>
  <c r="N616" i="88"/>
  <c r="O616" i="88" s="true"/>
  <c r="BP584" i="88"/>
  <c r="BQ584" i="88" s="true"/>
  <c r="AT584" i="88"/>
  <c r="AU584" i="88" s="true"/>
  <c r="AS584" i="88"/>
  <c r="V584" i="88"/>
  <c r="AW584" i="88" s="true"/>
  <c r="BT584" i="88" s="true"/>
  <c r="U584" i="88"/>
  <c r="X584" i="88" s="true"/>
  <c r="P584" i="88"/>
  <c r="N584" i="88"/>
  <c r="O584" i="88" s="true"/>
  <c r="BP583" i="88"/>
  <c r="BQ583" i="88" s="true"/>
  <c r="AT583" i="88"/>
  <c r="AU583" i="88" s="true"/>
  <c r="AS583" i="88"/>
  <c r="V583" i="88"/>
  <c r="U583" i="88"/>
  <c r="AD583" i="88" s="true"/>
  <c r="P583" i="88"/>
  <c r="N583" i="88"/>
  <c r="O583" i="88" s="true"/>
  <c r="BP557" i="88"/>
  <c r="BQ557" i="88" s="true"/>
  <c r="AT557" i="88"/>
  <c r="AU557" i="88" s="true"/>
  <c r="AS557" i="88"/>
  <c r="V557" i="88"/>
  <c r="U557" i="88"/>
  <c r="P557" i="88"/>
  <c r="N557" i="88"/>
  <c r="O557" i="88" s="true"/>
  <c r="BP556" i="88"/>
  <c r="BQ556" i="88" s="true"/>
  <c r="AT556" i="88"/>
  <c r="AU556" i="88" s="true"/>
  <c r="AS556" i="88"/>
  <c r="V556" i="88"/>
  <c r="AX556" i="88" s="true"/>
  <c r="U556" i="88"/>
  <c r="X556" i="88" s="true"/>
  <c r="P556" i="88"/>
  <c r="N556" i="88"/>
  <c r="O556" i="88" s="true"/>
  <c r="BP555" i="88"/>
  <c r="BQ555" i="88" s="true"/>
  <c r="AT555" i="88"/>
  <c r="AU555" i="88" s="true"/>
  <c r="AS555" i="88"/>
  <c r="V555" i="88"/>
  <c r="U555" i="88"/>
  <c r="P555" i="88"/>
  <c r="N555" i="88"/>
  <c r="O555" i="88" s="true"/>
  <c r="BP514" i="88"/>
  <c r="BQ514" i="88" s="true"/>
  <c r="AT514" i="88"/>
  <c r="AU514" i="88" s="true"/>
  <c r="AS514" i="88"/>
  <c r="V514" i="88"/>
  <c r="U514" i="88"/>
  <c r="AD514" i="88" s="true"/>
  <c r="P514" i="88"/>
  <c r="N514" i="88"/>
  <c r="O514" i="88" s="true"/>
  <c r="BP513" i="88"/>
  <c r="BQ513" i="88" s="true"/>
  <c r="AT513" i="88"/>
  <c r="AU513" i="88" s="true"/>
  <c r="AS513" i="88"/>
  <c r="V513" i="88"/>
  <c r="AV513" i="88" s="true"/>
  <c r="U513" i="88"/>
  <c r="AD513" i="88" s="true"/>
  <c r="P513" i="88"/>
  <c r="N513" i="88"/>
  <c r="O513" i="88" s="true"/>
  <c r="BP512" i="88"/>
  <c r="BQ512" i="88" s="true"/>
  <c r="AT512" i="88"/>
  <c r="AU512" i="88" s="true"/>
  <c r="AS512" i="88"/>
  <c r="V512" i="88"/>
  <c r="AX512" i="88" s="true"/>
  <c r="U512" i="88"/>
  <c r="X512" i="88" s="true"/>
  <c r="P512" i="88"/>
  <c r="N512" i="88"/>
  <c r="O512" i="88" s="true"/>
  <c r="BP511" i="88"/>
  <c r="BQ511" i="88" s="true"/>
  <c r="AT511" i="88"/>
  <c r="AU511" i="88" s="true"/>
  <c r="AS511" i="88"/>
  <c r="V511" i="88"/>
  <c r="U511" i="88"/>
  <c r="P511" i="88"/>
  <c r="N511" i="88"/>
  <c r="O511" i="88" s="true"/>
  <c r="BP449" i="88"/>
  <c r="BQ449" i="88" s="true"/>
  <c r="AT449" i="88"/>
  <c r="AU449" i="88" s="true"/>
  <c r="AS449" i="88"/>
  <c r="V449" i="88"/>
  <c r="U449" i="88"/>
  <c r="AD449" i="88" s="true"/>
  <c r="P449" i="88"/>
  <c r="N449" i="88"/>
  <c r="O449" i="88" s="true"/>
  <c r="BP379" i="88"/>
  <c r="BQ379" i="88" s="true"/>
  <c r="AT379" i="88"/>
  <c r="AU379" i="88" s="true"/>
  <c r="AS379" i="88"/>
  <c r="V379" i="88"/>
  <c r="U379" i="88"/>
  <c r="AD379" i="88" s="true"/>
  <c r="P379" i="88"/>
  <c r="N379" i="88"/>
  <c r="O379" i="88" s="true"/>
  <c r="BP378" i="88"/>
  <c r="BQ378" i="88" s="true"/>
  <c r="AT378" i="88"/>
  <c r="AU378" i="88" s="true"/>
  <c r="AS378" i="88"/>
  <c r="V378" i="88"/>
  <c r="AV378" i="88" s="true"/>
  <c r="U378" i="88"/>
  <c r="P378" i="88"/>
  <c r="N378" i="88"/>
  <c r="O378" i="88" s="true"/>
  <c r="BP377" i="88"/>
  <c r="BQ377" i="88" s="true"/>
  <c r="AT377" i="88"/>
  <c r="AU377" i="88" s="true"/>
  <c r="AS377" i="88"/>
  <c r="V377" i="88"/>
  <c r="AV377" i="88" s="true"/>
  <c r="U377" i="88"/>
  <c r="P377" i="88"/>
  <c r="N377" i="88"/>
  <c r="O377" i="88" s="true"/>
  <c r="BP376" i="88"/>
  <c r="BQ376" i="88" s="true"/>
  <c r="AT376" i="88"/>
  <c r="AU376" i="88" s="true"/>
  <c r="AS376" i="88"/>
  <c r="V376" i="88"/>
  <c r="U376" i="88"/>
  <c r="P376" i="88"/>
  <c r="N376" i="88"/>
  <c r="O376" i="88" s="true"/>
  <c r="BP375" i="88"/>
  <c r="BQ375" i="88" s="true"/>
  <c r="AT375" i="88"/>
  <c r="AU375" i="88" s="true"/>
  <c r="AS375" i="88"/>
  <c r="V375" i="88"/>
  <c r="U375" i="88"/>
  <c r="Z375" i="88" s="true"/>
  <c r="P375" i="88"/>
  <c r="N375" i="88"/>
  <c r="O375" i="88" s="true"/>
  <c r="BP327" i="88"/>
  <c r="BQ327" i="88" s="true"/>
  <c r="AT327" i="88"/>
  <c r="AU327" i="88" s="true"/>
  <c r="AS327" i="88"/>
  <c r="V327" i="88"/>
  <c r="AX327" i="88" s="true"/>
  <c r="U327" i="88"/>
  <c r="Z327" i="88" s="true"/>
  <c r="P327" i="88"/>
  <c r="N327" i="88"/>
  <c r="O327" i="88" s="true"/>
  <c r="BP326" i="88"/>
  <c r="BQ326" i="88" s="true"/>
  <c r="AT326" i="88"/>
  <c r="AU326" i="88" s="true"/>
  <c r="AS326" i="88"/>
  <c r="V326" i="88"/>
  <c r="AW326" i="88" s="true"/>
  <c r="BT326" i="88" s="true"/>
  <c r="U326" i="88"/>
  <c r="AD326" i="88" s="true"/>
  <c r="P326" i="88"/>
  <c r="N326" i="88"/>
  <c r="O326" i="88" s="true"/>
  <c r="BP325" i="88"/>
  <c r="BQ325" i="88" s="true"/>
  <c r="AT325" i="88"/>
  <c r="AU325" i="88" s="true"/>
  <c r="AS325" i="88"/>
  <c r="V325" i="88"/>
  <c r="U325" i="88"/>
  <c r="AD325" i="88" s="true"/>
  <c r="P325" i="88"/>
  <c r="N325" i="88"/>
  <c r="O325" i="88" s="true"/>
  <c r="BP324" i="88"/>
  <c r="BQ324" i="88" s="true"/>
  <c r="AT324" i="88"/>
  <c r="AU324" i="88" s="true"/>
  <c r="AS324" i="88"/>
  <c r="V324" i="88"/>
  <c r="U324" i="88"/>
  <c r="P324" i="88"/>
  <c r="N324" i="88"/>
  <c r="O324" i="88" s="true"/>
  <c r="BP323" i="88"/>
  <c r="BQ323" i="88" s="true"/>
  <c r="AT323" i="88"/>
  <c r="AU323" i="88" s="true"/>
  <c r="AS323" i="88"/>
  <c r="V323" i="88"/>
  <c r="U323" i="88"/>
  <c r="P323" i="88"/>
  <c r="N323" i="88"/>
  <c r="O323" i="88" s="true"/>
  <c r="BP203" i="88"/>
  <c r="BQ203" i="88" s="true"/>
  <c r="AT203" i="88"/>
  <c r="AU203" i="88" s="true"/>
  <c r="AS203" i="88"/>
  <c r="V203" i="88"/>
  <c r="AX203" i="88" s="true"/>
  <c r="U203" i="88"/>
  <c r="P203" i="88"/>
  <c r="N203" i="88"/>
  <c r="O203" i="88" s="true"/>
  <c r="BP202" i="88"/>
  <c r="BQ202" i="88" s="true"/>
  <c r="AT202" i="88"/>
  <c r="AU202" i="88" s="true"/>
  <c r="AS202" i="88"/>
  <c r="V202" i="88"/>
  <c r="AX202" i="88" s="true"/>
  <c r="U202" i="88"/>
  <c r="X202" i="88" s="true"/>
  <c r="P202" i="88"/>
  <c r="N202" i="88"/>
  <c r="O202" i="88" s="true"/>
  <c r="BP201" i="88"/>
  <c r="BQ201" i="88" s="true"/>
  <c r="AT201" i="88"/>
  <c r="AU201" i="88" s="true"/>
  <c r="AS201" i="88"/>
  <c r="V201" i="88"/>
  <c r="AX201" i="88" s="true"/>
  <c r="U201" i="88"/>
  <c r="P201" i="88"/>
  <c r="N201" i="88"/>
  <c r="O201" i="88" s="true"/>
  <c r="BP200" i="88"/>
  <c r="BQ200" i="88" s="true"/>
  <c r="AT200" i="88"/>
  <c r="AU200" i="88" s="true"/>
  <c r="AS200" i="88"/>
  <c r="V200" i="88"/>
  <c r="U200" i="88"/>
  <c r="AD200" i="88" s="true"/>
  <c r="P200" i="88"/>
  <c r="N200" i="88"/>
  <c r="O200" i="88" s="true"/>
  <c r="BP94" i="88"/>
  <c r="BQ94" i="88" s="true"/>
  <c r="AT94" i="88"/>
  <c r="AU94" i="88" s="true"/>
  <c r="AS94" i="88"/>
  <c r="V94" i="88"/>
  <c r="AW94" i="88" s="true"/>
  <c r="BT94" i="88" s="true"/>
  <c r="U94" i="88"/>
  <c r="P94" i="88"/>
  <c r="O94" i="88" s="true"/>
  <c r="BP93" i="88"/>
  <c r="BQ93" i="88" s="true"/>
  <c r="AT93" i="88"/>
  <c r="AU93" i="88" s="true"/>
  <c r="AS93" i="88"/>
  <c r="V93" i="88"/>
  <c r="U93" i="88"/>
  <c r="P93" i="88"/>
  <c r="O93" i="88" s="true"/>
  <c r="BP92" i="88"/>
  <c r="BQ92" i="88" s="true"/>
  <c r="AT92" i="88"/>
  <c r="AU92" i="88" s="true"/>
  <c r="AS92" i="88"/>
  <c r="V92" i="88"/>
  <c r="U92" i="88"/>
  <c r="P92" i="88"/>
  <c r="O92" i="88" s="true"/>
  <c r="BP560" i="88"/>
  <c r="BQ560" i="88" s="true"/>
  <c r="AT560" i="88"/>
  <c r="AU560" i="88" s="true"/>
  <c r="AS560" i="88"/>
  <c r="V560" i="88"/>
  <c r="U560" i="88"/>
  <c r="Z560" i="88" s="true"/>
  <c r="P560" i="88"/>
  <c r="N560" i="88"/>
  <c r="O560" i="88" s="true"/>
  <c r="BP530" i="88"/>
  <c r="BQ530" i="88" s="true"/>
  <c r="AT530" i="88"/>
  <c r="AU530" i="88" s="true"/>
  <c r="AS530" i="88"/>
  <c r="V530" i="88"/>
  <c r="AW530" i="88" s="true"/>
  <c r="BT530" i="88" s="true"/>
  <c r="U530" i="88"/>
  <c r="AD530" i="88" s="true"/>
  <c r="P530" i="88"/>
  <c r="N530" i="88"/>
  <c r="O530" i="88" s="true"/>
  <c r="BP529" i="88"/>
  <c r="BQ529" i="88" s="true"/>
  <c r="AT529" i="88"/>
  <c r="AU529" i="88" s="true"/>
  <c r="AS529" i="88"/>
  <c r="V529" i="88"/>
  <c r="AW529" i="88" s="true"/>
  <c r="BT529" i="88" s="true"/>
  <c r="U529" i="88"/>
  <c r="Z529" i="88" s="true"/>
  <c r="P529" i="88"/>
  <c r="N529" i="88"/>
  <c r="O529" i="88" s="true"/>
  <c r="BP528" i="88"/>
  <c r="BQ528" i="88" s="true"/>
  <c r="AT528" i="88"/>
  <c r="AU528" i="88" s="true"/>
  <c r="AS528" i="88"/>
  <c r="V528" i="88"/>
  <c r="U528" i="88"/>
  <c r="AD528" i="88" s="true"/>
  <c r="P528" i="88"/>
  <c r="N528" i="88"/>
  <c r="O528" i="88" s="true"/>
  <c r="BP527" i="88"/>
  <c r="BQ527" i="88" s="true"/>
  <c r="AT527" i="88"/>
  <c r="AU527" i="88" s="true"/>
  <c r="AS527" i="88"/>
  <c r="V527" i="88"/>
  <c r="AV527" i="88" s="true"/>
  <c r="U527" i="88"/>
  <c r="Z527" i="88" s="true"/>
  <c r="P527" i="88"/>
  <c r="N527" i="88"/>
  <c r="O527" i="88" s="true"/>
  <c r="BP526" i="88"/>
  <c r="BQ526" i="88" s="true"/>
  <c r="AT526" i="88"/>
  <c r="AU526" i="88" s="true"/>
  <c r="AS526" i="88"/>
  <c r="V526" i="88"/>
  <c r="U526" i="88"/>
  <c r="AD526" i="88" s="true"/>
  <c r="P526" i="88"/>
  <c r="N526" i="88"/>
  <c r="O526" i="88" s="true"/>
  <c r="BP525" i="88"/>
  <c r="BQ525" i="88" s="true"/>
  <c r="AT525" i="88"/>
  <c r="AU525" i="88" s="true"/>
  <c r="AS525" i="88"/>
  <c r="V525" i="88"/>
  <c r="AV525" i="88" s="true"/>
  <c r="U525" i="88"/>
  <c r="Z525" i="88" s="true"/>
  <c r="P525" i="88"/>
  <c r="N525" i="88"/>
  <c r="O525" i="88" s="true"/>
  <c r="BP524" i="88"/>
  <c r="BQ524" i="88" s="true"/>
  <c r="AT524" i="88"/>
  <c r="AU524" i="88" s="true"/>
  <c r="AS524" i="88"/>
  <c r="V524" i="88"/>
  <c r="U524" i="88"/>
  <c r="P524" i="88"/>
  <c r="N524" i="88"/>
  <c r="O524" i="88" s="true"/>
  <c r="BP523" i="88"/>
  <c r="BQ523" i="88" s="true"/>
  <c r="AT523" i="88"/>
  <c r="AU523" i="88" s="true"/>
  <c r="AS523" i="88"/>
  <c r="V523" i="88"/>
  <c r="AX523" i="88" s="true"/>
  <c r="U523" i="88"/>
  <c r="Z523" i="88" s="true"/>
  <c r="P523" i="88"/>
  <c r="N523" i="88"/>
  <c r="O523" i="88" s="true"/>
  <c r="BP522" i="88"/>
  <c r="BQ522" i="88" s="true"/>
  <c r="AT522" i="88"/>
  <c r="AU522" i="88" s="true"/>
  <c r="AS522" i="88"/>
  <c r="V522" i="88"/>
  <c r="AW522" i="88" s="true"/>
  <c r="BT522" i="88" s="true"/>
  <c r="U522" i="88"/>
  <c r="Z522" i="88" s="true"/>
  <c r="P522" i="88"/>
  <c r="N522" i="88"/>
  <c r="O522" i="88" s="true"/>
  <c r="BP521" i="88"/>
  <c r="BQ521" i="88" s="true"/>
  <c r="AT521" i="88"/>
  <c r="AU521" i="88" s="true"/>
  <c r="AS521" i="88"/>
  <c r="V521" i="88"/>
  <c r="AX521" i="88" s="true"/>
  <c r="U521" i="88"/>
  <c r="P521" i="88"/>
  <c r="N521" i="88"/>
  <c r="O521" i="88" s="true"/>
  <c r="BP520" i="88"/>
  <c r="BQ520" i="88" s="true"/>
  <c r="AT520" i="88"/>
  <c r="AU520" i="88" s="true"/>
  <c r="AS520" i="88"/>
  <c r="V520" i="88"/>
  <c r="AW520" i="88" s="true"/>
  <c r="BT520" i="88" s="true"/>
  <c r="U520" i="88"/>
  <c r="AD520" i="88" s="true"/>
  <c r="P520" i="88"/>
  <c r="N520" i="88"/>
  <c r="O520" i="88" s="true"/>
  <c r="BP519" i="88"/>
  <c r="BQ519" i="88" s="true"/>
  <c r="AT519" i="88"/>
  <c r="AU519" i="88" s="true"/>
  <c r="AS519" i="88"/>
  <c r="V519" i="88"/>
  <c r="AW519" i="88" s="true"/>
  <c r="BT519" i="88" s="true"/>
  <c r="U519" i="88"/>
  <c r="AD519" i="88" s="true"/>
  <c r="P519" i="88"/>
  <c r="N519" i="88"/>
  <c r="O519" i="88" s="true"/>
  <c r="BP518" i="88"/>
  <c r="BQ518" i="88" s="true"/>
  <c r="AT518" i="88"/>
  <c r="AU518" i="88" s="true"/>
  <c r="AS518" i="88"/>
  <c r="V518" i="88"/>
  <c r="AX518" i="88" s="true"/>
  <c r="U518" i="88"/>
  <c r="P518" i="88"/>
  <c r="N518" i="88"/>
  <c r="O518" i="88" s="true"/>
  <c r="BP517" i="88"/>
  <c r="BQ517" i="88" s="true"/>
  <c r="AT517" i="88"/>
  <c r="AU517" i="88" s="true"/>
  <c r="AS517" i="88"/>
  <c r="V517" i="88"/>
  <c r="U517" i="88"/>
  <c r="P517" i="88"/>
  <c r="N517" i="88"/>
  <c r="O517" i="88" s="true"/>
  <c r="BP516" i="88"/>
  <c r="BQ516" i="88" s="true"/>
  <c r="AT516" i="88"/>
  <c r="AU516" i="88" s="true"/>
  <c r="AS516" i="88"/>
  <c r="V516" i="88"/>
  <c r="AX516" i="88" s="true"/>
  <c r="U516" i="88"/>
  <c r="Z516" i="88" s="true"/>
  <c r="P516" i="88"/>
  <c r="N516" i="88"/>
  <c r="O516" i="88" s="true"/>
  <c r="BP346" i="88"/>
  <c r="BQ346" i="88" s="true"/>
  <c r="AT346" i="88"/>
  <c r="AU346" i="88" s="true"/>
  <c r="AS346" i="88"/>
  <c r="V346" i="88"/>
  <c r="U346" i="88"/>
  <c r="X346" i="88" s="true"/>
  <c r="P346" i="88"/>
  <c r="N346" i="88"/>
  <c r="O346" i="88" s="true"/>
  <c r="BP345" i="88"/>
  <c r="BQ345" i="88" s="true"/>
  <c r="AT345" i="88"/>
  <c r="AU345" i="88" s="true"/>
  <c r="AS345" i="88"/>
  <c r="V345" i="88"/>
  <c r="AW345" i="88" s="true"/>
  <c r="BT345" i="88" s="true"/>
  <c r="U345" i="88"/>
  <c r="AD345" i="88" s="true"/>
  <c r="P345" i="88"/>
  <c r="N345" i="88"/>
  <c r="O345" i="88" s="true"/>
  <c r="BP344" i="88"/>
  <c r="BQ344" i="88" s="true"/>
  <c r="AT344" i="88"/>
  <c r="AU344" i="88" s="true"/>
  <c r="AS344" i="88"/>
  <c r="V344" i="88"/>
  <c r="AV344" i="88" s="true"/>
  <c r="U344" i="88"/>
  <c r="P344" i="88"/>
  <c r="N344" i="88"/>
  <c r="O344" i="88" s="true"/>
  <c r="BP343" i="88"/>
  <c r="BQ343" i="88" s="true"/>
  <c r="AT343" i="88"/>
  <c r="AU343" i="88" s="true"/>
  <c r="AS343" i="88"/>
  <c r="V343" i="88"/>
  <c r="U343" i="88"/>
  <c r="P343" i="88"/>
  <c r="N343" i="88"/>
  <c r="O343" i="88" s="true"/>
  <c r="BP342" i="88"/>
  <c r="BQ342" i="88" s="true"/>
  <c r="AT342" i="88"/>
  <c r="AU342" i="88" s="true"/>
  <c r="AS342" i="88"/>
  <c r="V342" i="88"/>
  <c r="U342" i="88"/>
  <c r="P342" i="88"/>
  <c r="N342" i="88"/>
  <c r="O342" i="88" s="true"/>
  <c r="BP341" i="88"/>
  <c r="BQ341" i="88" s="true"/>
  <c r="AT341" i="88"/>
  <c r="AU341" i="88" s="true"/>
  <c r="AS341" i="88"/>
  <c r="V341" i="88"/>
  <c r="AX341" i="88" s="true"/>
  <c r="U341" i="88"/>
  <c r="Z341" i="88" s="true"/>
  <c r="P341" i="88"/>
  <c r="N341" i="88"/>
  <c r="O341" i="88" s="true"/>
  <c r="BP340" i="88"/>
  <c r="BQ340" i="88" s="true"/>
  <c r="AT340" i="88"/>
  <c r="AU340" i="88" s="true"/>
  <c r="AS340" i="88"/>
  <c r="V340" i="88"/>
  <c r="AV340" i="88" s="true"/>
  <c r="U340" i="88"/>
  <c r="P340" i="88"/>
  <c r="N340" i="88"/>
  <c r="O340" i="88" s="true"/>
  <c r="BP339" i="88"/>
  <c r="BQ339" i="88" s="true"/>
  <c r="AT339" i="88"/>
  <c r="AU339" i="88" s="true"/>
  <c r="AS339" i="88"/>
  <c r="V339" i="88"/>
  <c r="U339" i="88"/>
  <c r="P339" i="88"/>
  <c r="N339" i="88"/>
  <c r="O339" i="88" s="true"/>
  <c r="BP338" i="88"/>
  <c r="BQ338" i="88" s="true"/>
  <c r="AT338" i="88"/>
  <c r="AU338" i="88" s="true"/>
  <c r="AS338" i="88"/>
  <c r="V338" i="88"/>
  <c r="AX338" i="88" s="true"/>
  <c r="U338" i="88"/>
  <c r="X338" i="88" s="true"/>
  <c r="P338" i="88"/>
  <c r="N338" i="88"/>
  <c r="O338" i="88" s="true"/>
  <c r="BP337" i="88"/>
  <c r="BQ337" i="88" s="true"/>
  <c r="AT337" i="88"/>
  <c r="AU337" i="88" s="true"/>
  <c r="AS337" i="88"/>
  <c r="V337" i="88"/>
  <c r="AX337" i="88" s="true"/>
  <c r="U337" i="88"/>
  <c r="P337" i="88"/>
  <c r="N337" i="88"/>
  <c r="O337" i="88" s="true"/>
  <c r="BP336" i="88"/>
  <c r="BQ336" i="88" s="true"/>
  <c r="AT336" i="88"/>
  <c r="AU336" i="88" s="true"/>
  <c r="AS336" i="88"/>
  <c r="V336" i="88"/>
  <c r="AX336" i="88" s="true"/>
  <c r="U336" i="88"/>
  <c r="P336" i="88"/>
  <c r="N336" i="88"/>
  <c r="O336" i="88" s="true"/>
  <c r="BP335" i="88"/>
  <c r="BQ335" i="88" s="true"/>
  <c r="AT335" i="88"/>
  <c r="AU335" i="88" s="true"/>
  <c r="AS335" i="88"/>
  <c r="V335" i="88"/>
  <c r="AX335" i="88" s="true"/>
  <c r="U335" i="88"/>
  <c r="P335" i="88"/>
  <c r="N335" i="88"/>
  <c r="O335" i="88" s="true"/>
  <c r="BP334" i="88"/>
  <c r="BQ334" i="88" s="true"/>
  <c r="AT334" i="88"/>
  <c r="AU334" i="88" s="true"/>
  <c r="AS334" i="88"/>
  <c r="V334" i="88"/>
  <c r="AV334" i="88" s="true"/>
  <c r="U334" i="88"/>
  <c r="AD334" i="88" s="true"/>
  <c r="P334" i="88"/>
  <c r="N334" i="88"/>
  <c r="O334" i="88" s="true"/>
  <c r="BP333" i="88"/>
  <c r="BQ333" i="88" s="true"/>
  <c r="AT333" i="88"/>
  <c r="AU333" i="88" s="true"/>
  <c r="AS333" i="88"/>
  <c r="V333" i="88"/>
  <c r="U333" i="88"/>
  <c r="P333" i="88"/>
  <c r="N333" i="88"/>
  <c r="O333" i="88" s="true"/>
  <c r="BP332" i="88"/>
  <c r="BQ332" i="88" s="true"/>
  <c r="AT332" i="88"/>
  <c r="AU332" i="88" s="true"/>
  <c r="AS332" i="88"/>
  <c r="V332" i="88"/>
  <c r="AX332" i="88" s="true"/>
  <c r="U332" i="88"/>
  <c r="AD332" i="88" s="true"/>
  <c r="P332" i="88"/>
  <c r="N332" i="88"/>
  <c r="O332" i="88" s="true"/>
  <c r="BP331" i="88"/>
  <c r="BQ331" i="88" s="true"/>
  <c r="AT331" i="88"/>
  <c r="AU331" i="88" s="true"/>
  <c r="AS331" i="88"/>
  <c r="V331" i="88"/>
  <c r="U331" i="88"/>
  <c r="P331" i="88"/>
  <c r="N331" i="88"/>
  <c r="O331" i="88" s="true"/>
  <c r="BP330" i="88"/>
  <c r="BQ330" i="88" s="true"/>
  <c r="AT330" i="88"/>
  <c r="AU330" i="88" s="true"/>
  <c r="AS330" i="88"/>
  <c r="V330" i="88"/>
  <c r="AX330" i="88" s="true"/>
  <c r="U330" i="88"/>
  <c r="X330" i="88" s="true"/>
  <c r="P330" i="88"/>
  <c r="N330" i="88"/>
  <c r="O330" i="88" s="true"/>
  <c r="BP329" i="88"/>
  <c r="BQ329" i="88" s="true"/>
  <c r="AT329" i="88"/>
  <c r="AU329" i="88" s="true"/>
  <c r="AS329" i="88"/>
  <c r="V329" i="88"/>
  <c r="U329" i="88"/>
  <c r="Z329" i="88" s="true"/>
  <c r="P329" i="88"/>
  <c r="N329" i="88"/>
  <c r="O329" i="88" s="true"/>
  <c r="BP615" i="88"/>
  <c r="BQ615" i="88" s="true"/>
  <c r="AT615" i="88"/>
  <c r="AU615" i="88" s="true"/>
  <c r="AS615" i="88"/>
  <c r="V615" i="88"/>
  <c r="AW615" i="88" s="true"/>
  <c r="BT615" i="88" s="true"/>
  <c r="U615" i="88"/>
  <c r="X615" i="88" s="true"/>
  <c r="P615" i="88"/>
  <c r="N615" i="88"/>
  <c r="O615" i="88" s="true"/>
  <c r="BP614" i="88"/>
  <c r="BQ614" i="88" s="true"/>
  <c r="AT614" i="88"/>
  <c r="AU614" i="88" s="true"/>
  <c r="AS614" i="88"/>
  <c r="V614" i="88"/>
  <c r="AV614" i="88" s="true"/>
  <c r="U614" i="88"/>
  <c r="X614" i="88" s="true"/>
  <c r="P614" i="88"/>
  <c r="N614" i="88"/>
  <c r="O614" i="88" s="true"/>
  <c r="BP613" i="88"/>
  <c r="BQ613" i="88" s="true"/>
  <c r="AT613" i="88"/>
  <c r="AU613" i="88" s="true"/>
  <c r="AS613" i="88"/>
  <c r="V613" i="88"/>
  <c r="U613" i="88"/>
  <c r="AD613" i="88" s="true"/>
  <c r="P613" i="88"/>
  <c r="N613" i="88"/>
  <c r="O613" i="88" s="true"/>
  <c r="BP612" i="88"/>
  <c r="BQ612" i="88" s="true"/>
  <c r="AT612" i="88"/>
  <c r="AU612" i="88" s="true"/>
  <c r="AS612" i="88"/>
  <c r="V612" i="88"/>
  <c r="U612" i="88"/>
  <c r="P612" i="88"/>
  <c r="N612" i="88"/>
  <c r="O612" i="88" s="true"/>
  <c r="BP611" i="88"/>
  <c r="BQ611" i="88" s="true"/>
  <c r="AT611" i="88"/>
  <c r="AU611" i="88" s="true"/>
  <c r="AS611" i="88"/>
  <c r="V611" i="88"/>
  <c r="U611" i="88"/>
  <c r="Z611" i="88" s="true"/>
  <c r="P611" i="88"/>
  <c r="N611" i="88"/>
  <c r="O611" i="88" s="true"/>
  <c r="BP610" i="88"/>
  <c r="BQ610" i="88" s="true"/>
  <c r="AT610" i="88"/>
  <c r="AU610" i="88" s="true"/>
  <c r="AS610" i="88"/>
  <c r="V610" i="88"/>
  <c r="AV610" i="88" s="true"/>
  <c r="U610" i="88"/>
  <c r="P610" i="88"/>
  <c r="N610" i="88"/>
  <c r="O610" i="88" s="true"/>
  <c r="BP609" i="88"/>
  <c r="BQ609" i="88" s="true"/>
  <c r="AT609" i="88"/>
  <c r="AU609" i="88" s="true"/>
  <c r="AS609" i="88"/>
  <c r="V609" i="88"/>
  <c r="AX609" i="88" s="true"/>
  <c r="U609" i="88"/>
  <c r="P609" i="88"/>
  <c r="N609" i="88"/>
  <c r="O609" i="88" s="true"/>
  <c r="BP608" i="88"/>
  <c r="BQ608" i="88" s="true"/>
  <c r="AT608" i="88"/>
  <c r="AU608" i="88" s="true"/>
  <c r="AS608" i="88"/>
  <c r="V608" i="88"/>
  <c r="AW608" i="88" s="true"/>
  <c r="BT608" i="88" s="true"/>
  <c r="U608" i="88"/>
  <c r="X608" i="88" s="true"/>
  <c r="P608" i="88"/>
  <c r="N608" i="88"/>
  <c r="O608" i="88" s="true"/>
  <c r="BP607" i="88"/>
  <c r="BQ607" i="88" s="true"/>
  <c r="AT607" i="88"/>
  <c r="AU607" i="88" s="true"/>
  <c r="AS607" i="88"/>
  <c r="V607" i="88"/>
  <c r="U607" i="88"/>
  <c r="X607" i="88" s="true"/>
  <c r="P607" i="88"/>
  <c r="N607" i="88"/>
  <c r="O607" i="88" s="true"/>
  <c r="BP606" i="88"/>
  <c r="BQ606" i="88" s="true"/>
  <c r="AT606" i="88"/>
  <c r="AU606" i="88" s="true"/>
  <c r="AS606" i="88"/>
  <c r="V606" i="88"/>
  <c r="AV606" i="88" s="true"/>
  <c r="U606" i="88"/>
  <c r="Z606" i="88" s="true"/>
  <c r="P606" i="88"/>
  <c r="N606" i="88"/>
  <c r="O606" i="88" s="true"/>
  <c r="BP605" i="88"/>
  <c r="BQ605" i="88" s="true"/>
  <c r="AT605" i="88"/>
  <c r="AU605" i="88" s="true"/>
  <c r="AS605" i="88"/>
  <c r="V605" i="88"/>
  <c r="U605" i="88"/>
  <c r="AD605" i="88" s="true"/>
  <c r="P605" i="88"/>
  <c r="N605" i="88"/>
  <c r="O605" i="88" s="true"/>
  <c r="BP604" i="88"/>
  <c r="BQ604" i="88" s="true"/>
  <c r="AT604" i="88"/>
  <c r="AU604" i="88" s="true"/>
  <c r="AS604" i="88"/>
  <c r="V604" i="88"/>
  <c r="AV604" i="88" s="true"/>
  <c r="U604" i="88"/>
  <c r="P604" i="88"/>
  <c r="N604" i="88"/>
  <c r="O604" i="88" s="true"/>
  <c r="BP603" i="88"/>
  <c r="BQ603" i="88" s="true"/>
  <c r="AT603" i="88"/>
  <c r="AU603" i="88" s="true"/>
  <c r="AS603" i="88"/>
  <c r="V603" i="88"/>
  <c r="AW603" i="88" s="true"/>
  <c r="BT603" i="88" s="true"/>
  <c r="U603" i="88"/>
  <c r="P603" i="88"/>
  <c r="N603" i="88"/>
  <c r="O603" i="88" s="true"/>
  <c r="BP602" i="88"/>
  <c r="BQ602" i="88" s="true"/>
  <c r="AT602" i="88"/>
  <c r="AU602" i="88" s="true"/>
  <c r="AS602" i="88"/>
  <c r="V602" i="88"/>
  <c r="U602" i="88"/>
  <c r="X602" i="88" s="true"/>
  <c r="P602" i="88"/>
  <c r="N602" i="88"/>
  <c r="O602" i="88" s="true"/>
  <c r="BP601" i="88"/>
  <c r="BQ601" i="88" s="true"/>
  <c r="AT601" i="88"/>
  <c r="AU601" i="88" s="true"/>
  <c r="AS601" i="88"/>
  <c r="V601" i="88"/>
  <c r="AW601" i="88" s="true"/>
  <c r="BT601" i="88" s="true"/>
  <c r="U601" i="88"/>
  <c r="AD601" i="88" s="true"/>
  <c r="P601" i="88"/>
  <c r="N601" i="88"/>
  <c r="O601" i="88" s="true"/>
  <c r="BP600" i="88"/>
  <c r="BQ600" i="88" s="true"/>
  <c r="AT600" i="88"/>
  <c r="AU600" i="88" s="true"/>
  <c r="AS600" i="88"/>
  <c r="V600" i="88"/>
  <c r="AV600" i="88" s="true"/>
  <c r="U600" i="88"/>
  <c r="X600" i="88" s="true"/>
  <c r="P600" i="88"/>
  <c r="N600" i="88"/>
  <c r="O600" i="88" s="true"/>
  <c r="BP599" i="88"/>
  <c r="BQ599" i="88" s="true"/>
  <c r="AT599" i="88"/>
  <c r="AU599" i="88" s="true"/>
  <c r="AS599" i="88"/>
  <c r="V599" i="88"/>
  <c r="AV599" i="88" s="true"/>
  <c r="U599" i="88"/>
  <c r="X599" i="88" s="true"/>
  <c r="P599" i="88"/>
  <c r="N599" i="88"/>
  <c r="O599" i="88" s="true"/>
  <c r="BP598" i="88"/>
  <c r="BQ598" i="88" s="true"/>
  <c r="AT598" i="88"/>
  <c r="AU598" i="88" s="true"/>
  <c r="AS598" i="88"/>
  <c r="V598" i="88"/>
  <c r="AX598" i="88" s="true"/>
  <c r="U598" i="88"/>
  <c r="P598" i="88"/>
  <c r="N598" i="88"/>
  <c r="O598" i="88" s="true"/>
  <c r="BP597" i="88"/>
  <c r="BQ597" i="88" s="true"/>
  <c r="AT597" i="88"/>
  <c r="AU597" i="88" s="true"/>
  <c r="AS597" i="88"/>
  <c r="V597" i="88"/>
  <c r="AW597" i="88" s="true"/>
  <c r="BT597" i="88" s="true"/>
  <c r="U597" i="88"/>
  <c r="P597" i="88"/>
  <c r="N597" i="88"/>
  <c r="O597" i="88" s="true"/>
  <c r="BP596" i="88"/>
  <c r="BQ596" i="88" s="true"/>
  <c r="AT596" i="88"/>
  <c r="AU596" i="88" s="true"/>
  <c r="AS596" i="88"/>
  <c r="V596" i="88"/>
  <c r="AX596" i="88" s="true"/>
  <c r="U596" i="88"/>
  <c r="Z596" i="88" s="true"/>
  <c r="P596" i="88"/>
  <c r="N596" i="88"/>
  <c r="O596" i="88" s="true"/>
  <c r="BP595" i="88"/>
  <c r="BQ595" i="88" s="true"/>
  <c r="AT595" i="88"/>
  <c r="AU595" i="88" s="true"/>
  <c r="AS595" i="88"/>
  <c r="V595" i="88"/>
  <c r="U595" i="88"/>
  <c r="AD595" i="88" s="true"/>
  <c r="P595" i="88"/>
  <c r="N595" i="88"/>
  <c r="O595" i="88" s="true"/>
  <c r="BP594" i="88"/>
  <c r="BQ594" i="88" s="true"/>
  <c r="AT594" i="88"/>
  <c r="AU594" i="88" s="true"/>
  <c r="AS594" i="88"/>
  <c r="V594" i="88"/>
  <c r="U594" i="88"/>
  <c r="AD594" i="88" s="true"/>
  <c r="P594" i="88"/>
  <c r="N594" i="88"/>
  <c r="O594" i="88" s="true"/>
  <c r="BP593" i="88"/>
  <c r="BQ593" i="88" s="true"/>
  <c r="AT593" i="88"/>
  <c r="AU593" i="88" s="true"/>
  <c r="AS593" i="88"/>
  <c r="V593" i="88"/>
  <c r="U593" i="88"/>
  <c r="AD593" i="88" s="true"/>
  <c r="P593" i="88"/>
  <c r="N593" i="88"/>
  <c r="O593" i="88" s="true"/>
  <c r="BP592" i="88"/>
  <c r="BQ592" i="88" s="true"/>
  <c r="AT592" i="88"/>
  <c r="AU592" i="88" s="true"/>
  <c r="AS592" i="88"/>
  <c r="V592" i="88"/>
  <c r="AW592" i="88" s="true"/>
  <c r="BT592" i="88" s="true"/>
  <c r="U592" i="88"/>
  <c r="AD592" i="88" s="true"/>
  <c r="P592" i="88"/>
  <c r="N592" i="88"/>
  <c r="O592" i="88" s="true"/>
  <c r="BP591" i="88"/>
  <c r="BQ591" i="88" s="true"/>
  <c r="AT591" i="88"/>
  <c r="AU591" i="88" s="true"/>
  <c r="AS591" i="88"/>
  <c r="V591" i="88"/>
  <c r="AV591" i="88" s="true"/>
  <c r="U591" i="88"/>
  <c r="Z591" i="88" s="true"/>
  <c r="P591" i="88"/>
  <c r="N591" i="88"/>
  <c r="O591" i="88" s="true"/>
  <c r="BP590" i="88"/>
  <c r="BQ590" i="88" s="true"/>
  <c r="AT590" i="88"/>
  <c r="AU590" i="88" s="true"/>
  <c r="AS590" i="88"/>
  <c r="V590" i="88"/>
  <c r="AX590" i="88" s="true"/>
  <c r="U590" i="88"/>
  <c r="P590" i="88"/>
  <c r="N590" i="88"/>
  <c r="O590" i="88" s="true"/>
  <c r="BP589" i="88"/>
  <c r="BQ589" i="88" s="true"/>
  <c r="AT589" i="88"/>
  <c r="AU589" i="88" s="true"/>
  <c r="AS589" i="88"/>
  <c r="V589" i="88"/>
  <c r="U589" i="88"/>
  <c r="AD589" i="88" s="true"/>
  <c r="P589" i="88"/>
  <c r="N589" i="88"/>
  <c r="O589" i="88" s="true"/>
  <c r="BP588" i="88"/>
  <c r="BQ588" i="88" s="true"/>
  <c r="AT588" i="88"/>
  <c r="AU588" i="88" s="true"/>
  <c r="AS588" i="88"/>
  <c r="V588" i="88"/>
  <c r="AX588" i="88" s="true"/>
  <c r="U588" i="88"/>
  <c r="X588" i="88" s="true"/>
  <c r="P588" i="88"/>
  <c r="N588" i="88"/>
  <c r="O588" i="88" s="true"/>
  <c r="BP582" i="88"/>
  <c r="BQ582" i="88" s="true"/>
  <c r="AT582" i="88"/>
  <c r="AU582" i="88" s="true"/>
  <c r="AS582" i="88"/>
  <c r="V582" i="88"/>
  <c r="AV582" i="88" s="true"/>
  <c r="U582" i="88"/>
  <c r="X582" i="88" s="true"/>
  <c r="P582" i="88"/>
  <c r="N582" i="88"/>
  <c r="O582" i="88" s="true"/>
  <c r="BP581" i="88"/>
  <c r="BQ581" i="88" s="true"/>
  <c r="AT581" i="88"/>
  <c r="AU581" i="88" s="true"/>
  <c r="AS581" i="88"/>
  <c r="V581" i="88"/>
  <c r="AW581" i="88" s="true"/>
  <c r="BT581" i="88" s="true"/>
  <c r="U581" i="88"/>
  <c r="P581" i="88"/>
  <c r="N581" i="88"/>
  <c r="O581" i="88" s="true"/>
  <c r="BP580" i="88"/>
  <c r="BQ580" i="88" s="true"/>
  <c r="AT580" i="88"/>
  <c r="AU580" i="88" s="true"/>
  <c r="AS580" i="88"/>
  <c r="V580" i="88"/>
  <c r="AW580" i="88" s="true"/>
  <c r="BT580" i="88" s="true"/>
  <c r="U580" i="88"/>
  <c r="AD580" i="88" s="true"/>
  <c r="P580" i="88"/>
  <c r="N580" i="88"/>
  <c r="O580" i="88" s="true"/>
  <c r="BP579" i="88"/>
  <c r="BQ579" i="88" s="true"/>
  <c r="AT579" i="88"/>
  <c r="AU579" i="88" s="true"/>
  <c r="AS579" i="88"/>
  <c r="V579" i="88"/>
  <c r="AX579" i="88" s="true"/>
  <c r="U579" i="88"/>
  <c r="P579" i="88"/>
  <c r="N579" i="88"/>
  <c r="O579" i="88" s="true"/>
  <c r="BP578" i="88"/>
  <c r="BQ578" i="88" s="true"/>
  <c r="AT578" i="88"/>
  <c r="AU578" i="88" s="true"/>
  <c r="AS578" i="88"/>
  <c r="V578" i="88"/>
  <c r="AX578" i="88" s="true"/>
  <c r="U578" i="88"/>
  <c r="P578" i="88"/>
  <c r="N578" i="88"/>
  <c r="O578" i="88" s="true"/>
  <c r="BP577" i="88"/>
  <c r="BQ577" i="88" s="true"/>
  <c r="AT577" i="88"/>
  <c r="AU577" i="88" s="true"/>
  <c r="AS577" i="88"/>
  <c r="V577" i="88"/>
  <c r="AW577" i="88" s="true"/>
  <c r="BT577" i="88" s="true"/>
  <c r="U577" i="88"/>
  <c r="P577" i="88"/>
  <c r="N577" i="88"/>
  <c r="O577" i="88" s="true"/>
  <c r="BP576" i="88"/>
  <c r="BQ576" i="88" s="true"/>
  <c r="AT576" i="88"/>
  <c r="AU576" i="88" s="true"/>
  <c r="AS576" i="88"/>
  <c r="V576" i="88"/>
  <c r="AW576" i="88" s="true"/>
  <c r="BT576" i="88" s="true"/>
  <c r="U576" i="88"/>
  <c r="AD576" i="88" s="true"/>
  <c r="P576" i="88"/>
  <c r="N576" i="88"/>
  <c r="O576" i="88" s="true"/>
  <c r="BP575" i="88"/>
  <c r="BQ575" i="88" s="true"/>
  <c r="AT575" i="88"/>
  <c r="AU575" i="88" s="true"/>
  <c r="AS575" i="88"/>
  <c r="V575" i="88"/>
  <c r="U575" i="88"/>
  <c r="X575" i="88" s="true"/>
  <c r="P575" i="88"/>
  <c r="N575" i="88"/>
  <c r="O575" i="88" s="true"/>
  <c r="BP574" i="88"/>
  <c r="BQ574" i="88" s="true"/>
  <c r="AT574" i="88"/>
  <c r="AU574" i="88" s="true"/>
  <c r="AS574" i="88"/>
  <c r="V574" i="88"/>
  <c r="U574" i="88"/>
  <c r="AD574" i="88" s="true"/>
  <c r="P574" i="88"/>
  <c r="N574" i="88"/>
  <c r="O574" i="88" s="true"/>
  <c r="BP573" i="88"/>
  <c r="BQ573" i="88" s="true"/>
  <c r="AT573" i="88"/>
  <c r="AU573" i="88" s="true"/>
  <c r="AS573" i="88"/>
  <c r="V573" i="88"/>
  <c r="AX573" i="88" s="true"/>
  <c r="U573" i="88"/>
  <c r="X573" i="88" s="true"/>
  <c r="P573" i="88"/>
  <c r="N573" i="88"/>
  <c r="O573" i="88" s="true"/>
  <c r="BP572" i="88"/>
  <c r="BQ572" i="88" s="true"/>
  <c r="AT572" i="88"/>
  <c r="AU572" i="88" s="true"/>
  <c r="AS572" i="88"/>
  <c r="V572" i="88"/>
  <c r="U572" i="88"/>
  <c r="X572" i="88" s="true"/>
  <c r="P572" i="88"/>
  <c r="N572" i="88"/>
  <c r="O572" i="88" s="true"/>
  <c r="BP571" i="88"/>
  <c r="BQ571" i="88" s="true"/>
  <c r="AT571" i="88"/>
  <c r="AU571" i="88" s="true"/>
  <c r="AS571" i="88"/>
  <c r="V571" i="88"/>
  <c r="AX571" i="88" s="true"/>
  <c r="U571" i="88"/>
  <c r="AD571" i="88" s="true"/>
  <c r="P571" i="88"/>
  <c r="N571" i="88"/>
  <c r="O571" i="88" s="true"/>
  <c r="BP570" i="88"/>
  <c r="BQ570" i="88" s="true"/>
  <c r="AT570" i="88"/>
  <c r="AU570" i="88" s="true"/>
  <c r="AS570" i="88"/>
  <c r="V570" i="88"/>
  <c r="U570" i="88"/>
  <c r="P570" i="88"/>
  <c r="N570" i="88"/>
  <c r="O570" i="88" s="true"/>
  <c r="BP569" i="88"/>
  <c r="BQ569" i="88" s="true"/>
  <c r="AT569" i="88"/>
  <c r="AU569" i="88" s="true"/>
  <c r="AS569" i="88"/>
  <c r="V569" i="88"/>
  <c r="U569" i="88"/>
  <c r="P569" i="88"/>
  <c r="N569" i="88"/>
  <c r="O569" i="88" s="true"/>
  <c r="BP568" i="88"/>
  <c r="BQ568" i="88" s="true"/>
  <c r="AT568" i="88"/>
  <c r="AU568" i="88" s="true"/>
  <c r="AS568" i="88"/>
  <c r="V568" i="88"/>
  <c r="AV568" i="88" s="true"/>
  <c r="U568" i="88"/>
  <c r="P568" i="88"/>
  <c r="N568" i="88"/>
  <c r="O568" i="88" s="true"/>
  <c r="BP567" i="88"/>
  <c r="BQ567" i="88" s="true"/>
  <c r="AT567" i="88"/>
  <c r="AU567" i="88" s="true"/>
  <c r="AS567" i="88"/>
  <c r="V567" i="88"/>
  <c r="AW567" i="88" s="true"/>
  <c r="BT567" i="88" s="true"/>
  <c r="U567" i="88"/>
  <c r="X567" i="88" s="true"/>
  <c r="P567" i="88"/>
  <c r="N567" i="88"/>
  <c r="O567" i="88" s="true"/>
  <c r="BP566" i="88"/>
  <c r="BQ566" i="88" s="true"/>
  <c r="AT566" i="88"/>
  <c r="AU566" i="88" s="true"/>
  <c r="AS566" i="88"/>
  <c r="V566" i="88"/>
  <c r="AX566" i="88" s="true"/>
  <c r="U566" i="88"/>
  <c r="Z566" i="88" s="true"/>
  <c r="P566" i="88"/>
  <c r="N566" i="88"/>
  <c r="O566" i="88" s="true"/>
  <c r="BP565" i="88"/>
  <c r="BQ565" i="88" s="true"/>
  <c r="AT565" i="88"/>
  <c r="AU565" i="88" s="true"/>
  <c r="AS565" i="88"/>
  <c r="V565" i="88"/>
  <c r="AW565" i="88" s="true"/>
  <c r="BT565" i="88" s="true"/>
  <c r="U565" i="88"/>
  <c r="AD565" i="88" s="true"/>
  <c r="P565" i="88"/>
  <c r="N565" i="88"/>
  <c r="O565" i="88" s="true"/>
  <c r="BP564" i="88"/>
  <c r="BQ564" i="88" s="true"/>
  <c r="AT564" i="88"/>
  <c r="AU564" i="88" s="true"/>
  <c r="AS564" i="88"/>
  <c r="V564" i="88"/>
  <c r="AW564" i="88" s="true"/>
  <c r="BT564" i="88" s="true"/>
  <c r="U564" i="88"/>
  <c r="P564" i="88"/>
  <c r="N564" i="88"/>
  <c r="O564" i="88" s="true"/>
  <c r="BP563" i="88"/>
  <c r="BQ563" i="88" s="true"/>
  <c r="AT563" i="88"/>
  <c r="AU563" i="88" s="true"/>
  <c r="AS563" i="88"/>
  <c r="V563" i="88"/>
  <c r="AV563" i="88" s="true"/>
  <c r="U563" i="88"/>
  <c r="P563" i="88"/>
  <c r="N563" i="88"/>
  <c r="O563" i="88" s="true"/>
  <c r="BP562" i="88"/>
  <c r="BQ562" i="88" s="true"/>
  <c r="AT562" i="88"/>
  <c r="AU562" i="88" s="true"/>
  <c r="AS562" i="88"/>
  <c r="V562" i="88"/>
  <c r="AW562" i="88" s="true"/>
  <c r="BT562" i="88" s="true"/>
  <c r="U562" i="88"/>
  <c r="P562" i="88"/>
  <c r="N562" i="88"/>
  <c r="O562" i="88" s="true"/>
  <c r="BP561" i="88"/>
  <c r="BQ561" i="88" s="true"/>
  <c r="AT561" i="88"/>
  <c r="AU561" i="88" s="true"/>
  <c r="AS561" i="88"/>
  <c r="V561" i="88"/>
  <c r="U561" i="88"/>
  <c r="P561" i="88"/>
  <c r="N561" i="88"/>
  <c r="O561" i="88" s="true"/>
  <c r="BP554" i="88"/>
  <c r="BQ554" i="88" s="true"/>
  <c r="AT554" i="88"/>
  <c r="AU554" i="88" s="true"/>
  <c r="AS554" i="88"/>
  <c r="V554" i="88"/>
  <c r="U554" i="88"/>
  <c r="P554" i="88"/>
  <c r="N554" i="88"/>
  <c r="O554" i="88" s="true"/>
  <c r="BP553" i="88"/>
  <c r="BQ553" i="88" s="true"/>
  <c r="AT553" i="88"/>
  <c r="AU553" i="88" s="true"/>
  <c r="AS553" i="88"/>
  <c r="V553" i="88"/>
  <c r="U553" i="88"/>
  <c r="P553" i="88"/>
  <c r="N553" i="88"/>
  <c r="O553" i="88" s="true"/>
  <c r="BP552" i="88"/>
  <c r="BQ552" i="88" s="true"/>
  <c r="AT552" i="88"/>
  <c r="AU552" i="88" s="true"/>
  <c r="AS552" i="88"/>
  <c r="V552" i="88"/>
  <c r="AX552" i="88" s="true"/>
  <c r="U552" i="88"/>
  <c r="P552" i="88"/>
  <c r="N552" i="88"/>
  <c r="O552" i="88" s="true"/>
  <c r="BP551" i="88"/>
  <c r="BQ551" i="88" s="true"/>
  <c r="AT551" i="88"/>
  <c r="AU551" i="88" s="true"/>
  <c r="AS551" i="88"/>
  <c r="V551" i="88"/>
  <c r="AX551" i="88" s="true"/>
  <c r="U551" i="88"/>
  <c r="X551" i="88" s="true"/>
  <c r="P551" i="88"/>
  <c r="N551" i="88"/>
  <c r="O551" i="88" s="true"/>
  <c r="BP550" i="88"/>
  <c r="BQ550" i="88" s="true"/>
  <c r="AT550" i="88"/>
  <c r="AU550" i="88" s="true"/>
  <c r="AS550" i="88"/>
  <c r="V550" i="88"/>
  <c r="U550" i="88"/>
  <c r="AD550" i="88" s="true"/>
  <c r="P550" i="88"/>
  <c r="N550" i="88"/>
  <c r="O550" i="88" s="true"/>
  <c r="BP549" i="88"/>
  <c r="BQ549" i="88" s="true"/>
  <c r="AT549" i="88"/>
  <c r="AU549" i="88" s="true"/>
  <c r="AS549" i="88"/>
  <c r="V549" i="88"/>
  <c r="U549" i="88"/>
  <c r="Z549" i="88" s="true"/>
  <c r="P549" i="88"/>
  <c r="N549" i="88"/>
  <c r="O549" i="88" s="true"/>
  <c r="BP548" i="88"/>
  <c r="BQ548" i="88" s="true"/>
  <c r="AT548" i="88"/>
  <c r="AU548" i="88" s="true"/>
  <c r="AS548" i="88"/>
  <c r="V548" i="88"/>
  <c r="AV548" i="88" s="true"/>
  <c r="U548" i="88"/>
  <c r="AD548" i="88" s="true"/>
  <c r="P548" i="88"/>
  <c r="N548" i="88"/>
  <c r="O548" i="88" s="true"/>
  <c r="BP547" i="88"/>
  <c r="BQ547" i="88" s="true"/>
  <c r="AT547" i="88"/>
  <c r="AU547" i="88" s="true"/>
  <c r="AS547" i="88"/>
  <c r="V547" i="88"/>
  <c r="U547" i="88"/>
  <c r="Z547" i="88" s="true"/>
  <c r="P547" i="88"/>
  <c r="N547" i="88"/>
  <c r="O547" i="88" s="true"/>
  <c r="BP546" i="88"/>
  <c r="BQ546" i="88" s="true"/>
  <c r="AT546" i="88"/>
  <c r="AU546" i="88" s="true"/>
  <c r="AS546" i="88"/>
  <c r="V546" i="88"/>
  <c r="U546" i="88"/>
  <c r="X546" i="88" s="true"/>
  <c r="P546" i="88"/>
  <c r="N546" i="88"/>
  <c r="O546" i="88" s="true"/>
  <c r="BP545" i="88"/>
  <c r="BQ545" i="88" s="true"/>
  <c r="AT545" i="88"/>
  <c r="AU545" i="88" s="true"/>
  <c r="AS545" i="88"/>
  <c r="V545" i="88"/>
  <c r="AX545" i="88" s="true"/>
  <c r="U545" i="88"/>
  <c r="P545" i="88"/>
  <c r="N545" i="88"/>
  <c r="O545" i="88" s="true"/>
  <c r="BP544" i="88"/>
  <c r="BQ544" i="88" s="true"/>
  <c r="AT544" i="88"/>
  <c r="AU544" i="88" s="true"/>
  <c r="AS544" i="88"/>
  <c r="V544" i="88"/>
  <c r="U544" i="88"/>
  <c r="AD544" i="88" s="true"/>
  <c r="P544" i="88"/>
  <c r="N544" i="88"/>
  <c r="O544" i="88" s="true"/>
  <c r="BP543" i="88"/>
  <c r="BQ543" i="88" s="true"/>
  <c r="AT543" i="88"/>
  <c r="AU543" i="88" s="true"/>
  <c r="AS543" i="88"/>
  <c r="V543" i="88"/>
  <c r="AV543" i="88" s="true"/>
  <c r="U543" i="88"/>
  <c r="AD543" i="88" s="true"/>
  <c r="P543" i="88"/>
  <c r="N543" i="88"/>
  <c r="O543" i="88" s="true"/>
  <c r="BP542" i="88"/>
  <c r="BQ542" i="88" s="true"/>
  <c r="AT542" i="88"/>
  <c r="AU542" i="88" s="true"/>
  <c r="AS542" i="88"/>
  <c r="V542" i="88"/>
  <c r="AW542" i="88" s="true"/>
  <c r="BT542" i="88" s="true"/>
  <c r="U542" i="88"/>
  <c r="AD542" i="88" s="true"/>
  <c r="P542" i="88"/>
  <c r="N542" i="88"/>
  <c r="O542" i="88" s="true"/>
  <c r="BP541" i="88"/>
  <c r="BQ541" i="88" s="true"/>
  <c r="AT541" i="88"/>
  <c r="AU541" i="88" s="true"/>
  <c r="AS541" i="88"/>
  <c r="V541" i="88"/>
  <c r="AX541" i="88" s="true"/>
  <c r="U541" i="88"/>
  <c r="Z541" i="88" s="true"/>
  <c r="P541" i="88"/>
  <c r="N541" i="88"/>
  <c r="O541" i="88" s="true"/>
  <c r="BP540" i="88"/>
  <c r="BQ540" i="88" s="true"/>
  <c r="AT540" i="88"/>
  <c r="AU540" i="88" s="true"/>
  <c r="AS540" i="88"/>
  <c r="V540" i="88"/>
  <c r="U540" i="88"/>
  <c r="X540" i="88" s="true"/>
  <c r="P540" i="88"/>
  <c r="N540" i="88"/>
  <c r="O540" i="88" s="true"/>
  <c r="BP539" i="88"/>
  <c r="BQ539" i="88" s="true"/>
  <c r="AT539" i="88"/>
  <c r="AU539" i="88" s="true"/>
  <c r="AS539" i="88"/>
  <c r="V539" i="88"/>
  <c r="U539" i="88"/>
  <c r="AD539" i="88" s="true"/>
  <c r="P539" i="88"/>
  <c r="N539" i="88"/>
  <c r="O539" i="88" s="true"/>
  <c r="BP538" i="88"/>
  <c r="BQ538" i="88" s="true"/>
  <c r="AT538" i="88"/>
  <c r="AU538" i="88" s="true"/>
  <c r="AS538" i="88"/>
  <c r="V538" i="88"/>
  <c r="AW538" i="88" s="true"/>
  <c r="BT538" i="88" s="true"/>
  <c r="U538" i="88"/>
  <c r="P538" i="88"/>
  <c r="N538" i="88"/>
  <c r="O538" i="88" s="true"/>
  <c r="BP537" i="88"/>
  <c r="BQ537" i="88" s="true"/>
  <c r="AT537" i="88"/>
  <c r="AU537" i="88" s="true"/>
  <c r="AS537" i="88"/>
  <c r="V537" i="88"/>
  <c r="AW537" i="88" s="true"/>
  <c r="BT537" i="88" s="true"/>
  <c r="U537" i="88"/>
  <c r="P537" i="88"/>
  <c r="N537" i="88"/>
  <c r="O537" i="88" s="true"/>
  <c r="BP536" i="88"/>
  <c r="BQ536" i="88" s="true"/>
  <c r="AT536" i="88"/>
  <c r="AU536" i="88" s="true"/>
  <c r="AS536" i="88"/>
  <c r="V536" i="88"/>
  <c r="AV536" i="88" s="true"/>
  <c r="U536" i="88"/>
  <c r="AD536" i="88" s="true"/>
  <c r="P536" i="88"/>
  <c r="N536" i="88"/>
  <c r="O536" i="88" s="true"/>
  <c r="BP535" i="88"/>
  <c r="BQ535" i="88" s="true"/>
  <c r="AT535" i="88"/>
  <c r="AU535" i="88" s="true"/>
  <c r="AS535" i="88"/>
  <c r="V535" i="88"/>
  <c r="AW535" i="88" s="true"/>
  <c r="BT535" i="88" s="true"/>
  <c r="U535" i="88"/>
  <c r="X535" i="88" s="true"/>
  <c r="P535" i="88"/>
  <c r="N535" i="88"/>
  <c r="O535" i="88" s="true"/>
  <c r="BP534" i="88"/>
  <c r="BQ534" i="88" s="true"/>
  <c r="AT534" i="88"/>
  <c r="AU534" i="88" s="true"/>
  <c r="AS534" i="88"/>
  <c r="V534" i="88"/>
  <c r="AX534" i="88" s="true"/>
  <c r="U534" i="88"/>
  <c r="AD534" i="88" s="true"/>
  <c r="P534" i="88"/>
  <c r="N534" i="88"/>
  <c r="O534" i="88" s="true"/>
  <c r="BP533" i="88"/>
  <c r="BQ533" i="88" s="true"/>
  <c r="AT533" i="88"/>
  <c r="AU533" i="88" s="true"/>
  <c r="AS533" i="88"/>
  <c r="V533" i="88"/>
  <c r="AX533" i="88" s="true"/>
  <c r="U533" i="88"/>
  <c r="Z533" i="88" s="true"/>
  <c r="P533" i="88"/>
  <c r="N533" i="88"/>
  <c r="O533" i="88" s="true"/>
  <c r="BP532" i="88"/>
  <c r="BQ532" i="88" s="true"/>
  <c r="AT532" i="88"/>
  <c r="AU532" i="88" s="true"/>
  <c r="AS532" i="88"/>
  <c r="V532" i="88"/>
  <c r="U532" i="88"/>
  <c r="X532" i="88" s="true"/>
  <c r="P532" i="88"/>
  <c r="N532" i="88"/>
  <c r="O532" i="88" s="true"/>
  <c r="BP531" i="88"/>
  <c r="BQ531" i="88" s="true"/>
  <c r="AT531" i="88"/>
  <c r="AU531" i="88" s="true"/>
  <c r="AS531" i="88"/>
  <c r="V531" i="88"/>
  <c r="AV531" i="88" s="true"/>
  <c r="U531" i="88"/>
  <c r="P531" i="88"/>
  <c r="N531" i="88"/>
  <c r="O531" i="88" s="true"/>
  <c r="BP510" i="88"/>
  <c r="BQ510" i="88" s="true"/>
  <c r="AT510" i="88"/>
  <c r="AU510" i="88" s="true"/>
  <c r="AS510" i="88"/>
  <c r="V510" i="88"/>
  <c r="U510" i="88"/>
  <c r="X510" i="88" s="true"/>
  <c r="P510" i="88"/>
  <c r="N510" i="88"/>
  <c r="O510" i="88" s="true"/>
  <c r="BP509" i="88"/>
  <c r="BQ509" i="88" s="true"/>
  <c r="AT509" i="88"/>
  <c r="AU509" i="88" s="true"/>
  <c r="AS509" i="88"/>
  <c r="V509" i="88"/>
  <c r="AV509" i="88" s="true"/>
  <c r="U509" i="88"/>
  <c r="P509" i="88"/>
  <c r="N509" i="88"/>
  <c r="O509" i="88" s="true"/>
  <c r="BP508" i="88"/>
  <c r="BQ508" i="88" s="true"/>
  <c r="AT508" i="88"/>
  <c r="AU508" i="88" s="true"/>
  <c r="AS508" i="88"/>
  <c r="V508" i="88"/>
  <c r="AX508" i="88" s="true"/>
  <c r="U508" i="88"/>
  <c r="P508" i="88"/>
  <c r="N508" i="88"/>
  <c r="O508" i="88" s="true"/>
  <c r="BP507" i="88"/>
  <c r="BQ507" i="88" s="true"/>
  <c r="AT507" i="88"/>
  <c r="AU507" i="88" s="true"/>
  <c r="AS507" i="88"/>
  <c r="V507" i="88"/>
  <c r="AX507" i="88" s="true"/>
  <c r="U507" i="88"/>
  <c r="P507" i="88"/>
  <c r="N507" i="88"/>
  <c r="O507" i="88" s="true"/>
  <c r="BP506" i="88"/>
  <c r="BQ506" i="88" s="true"/>
  <c r="AT506" i="88"/>
  <c r="AU506" i="88" s="true"/>
  <c r="AS506" i="88"/>
  <c r="V506" i="88"/>
  <c r="U506" i="88"/>
  <c r="AD506" i="88" s="true"/>
  <c r="P506" i="88"/>
  <c r="N506" i="88"/>
  <c r="O506" i="88" s="true"/>
  <c r="BP505" i="88"/>
  <c r="BQ505" i="88" s="true"/>
  <c r="AT505" i="88"/>
  <c r="AU505" i="88" s="true"/>
  <c r="AS505" i="88"/>
  <c r="V505" i="88"/>
  <c r="AX505" i="88" s="true"/>
  <c r="U505" i="88"/>
  <c r="AD505" i="88" s="true"/>
  <c r="P505" i="88"/>
  <c r="N505" i="88"/>
  <c r="O505" i="88" s="true"/>
  <c r="BP504" i="88"/>
  <c r="BQ504" i="88" s="true"/>
  <c r="AT504" i="88"/>
  <c r="AU504" i="88" s="true"/>
  <c r="AS504" i="88"/>
  <c r="V504" i="88"/>
  <c r="AV504" i="88" s="true"/>
  <c r="U504" i="88"/>
  <c r="X504" i="88" s="true"/>
  <c r="P504" i="88"/>
  <c r="N504" i="88"/>
  <c r="O504" i="88" s="true"/>
  <c r="BP503" i="88"/>
  <c r="BQ503" i="88" s="true"/>
  <c r="AT503" i="88"/>
  <c r="AU503" i="88" s="true"/>
  <c r="AS503" i="88"/>
  <c r="V503" i="88"/>
  <c r="AV503" i="88" s="true"/>
  <c r="U503" i="88"/>
  <c r="AD503" i="88" s="true"/>
  <c r="P503" i="88"/>
  <c r="N503" i="88"/>
  <c r="O503" i="88" s="true"/>
  <c r="BP502" i="88"/>
  <c r="BQ502" i="88" s="true"/>
  <c r="AT502" i="88"/>
  <c r="AU502" i="88" s="true"/>
  <c r="AS502" i="88"/>
  <c r="V502" i="88"/>
  <c r="U502" i="88"/>
  <c r="P502" i="88"/>
  <c r="N502" i="88"/>
  <c r="O502" i="88" s="true"/>
  <c r="BP501" i="88"/>
  <c r="BQ501" i="88" s="true"/>
  <c r="AT501" i="88"/>
  <c r="AU501" i="88" s="true"/>
  <c r="AS501" i="88"/>
  <c r="V501" i="88"/>
  <c r="AW501" i="88" s="true"/>
  <c r="BT501" i="88" s="true"/>
  <c r="U501" i="88"/>
  <c r="P501" i="88"/>
  <c r="N501" i="88"/>
  <c r="O501" i="88" s="true"/>
  <c r="BP500" i="88"/>
  <c r="BQ500" i="88" s="true"/>
  <c r="AT500" i="88"/>
  <c r="AU500" i="88" s="true"/>
  <c r="AS500" i="88"/>
  <c r="V500" i="88"/>
  <c r="AX500" i="88" s="true"/>
  <c r="U500" i="88"/>
  <c r="P500" i="88"/>
  <c r="N500" i="88"/>
  <c r="O500" i="88" s="true"/>
  <c r="BP499" i="88"/>
  <c r="BQ499" i="88" s="true"/>
  <c r="AT499" i="88"/>
  <c r="AU499" i="88" s="true"/>
  <c r="AS499" i="88"/>
  <c r="V499" i="88"/>
  <c r="AX499" i="88" s="true"/>
  <c r="U499" i="88"/>
  <c r="P499" i="88"/>
  <c r="N499" i="88"/>
  <c r="O499" i="88" s="true"/>
  <c r="BP498" i="88"/>
  <c r="BQ498" i="88" s="true"/>
  <c r="AT498" i="88"/>
  <c r="AU498" i="88" s="true"/>
  <c r="AS498" i="88"/>
  <c r="V498" i="88"/>
  <c r="U498" i="88"/>
  <c r="AD498" i="88" s="true"/>
  <c r="P498" i="88"/>
  <c r="N498" i="88"/>
  <c r="O498" i="88" s="true"/>
  <c r="BP497" i="88"/>
  <c r="BQ497" i="88" s="true"/>
  <c r="AT497" i="88"/>
  <c r="AU497" i="88" s="true"/>
  <c r="AS497" i="88"/>
  <c r="V497" i="88"/>
  <c r="AX497" i="88" s="true"/>
  <c r="U497" i="88"/>
  <c r="Z497" i="88" s="true"/>
  <c r="P497" i="88"/>
  <c r="N497" i="88"/>
  <c r="O497" i="88" s="true"/>
  <c r="BP496" i="88"/>
  <c r="BQ496" i="88" s="true"/>
  <c r="AT496" i="88"/>
  <c r="AU496" i="88" s="true"/>
  <c r="AS496" i="88"/>
  <c r="V496" i="88"/>
  <c r="AX496" i="88" s="true"/>
  <c r="U496" i="88"/>
  <c r="P496" i="88"/>
  <c r="N496" i="88"/>
  <c r="O496" i="88" s="true"/>
  <c r="BP495" i="88"/>
  <c r="BQ495" i="88" s="true"/>
  <c r="AT495" i="88"/>
  <c r="AU495" i="88" s="true"/>
  <c r="AS495" i="88"/>
  <c r="V495" i="88"/>
  <c r="U495" i="88"/>
  <c r="X495" i="88" s="true"/>
  <c r="P495" i="88"/>
  <c r="N495" i="88"/>
  <c r="O495" i="88" s="true"/>
  <c r="BP494" i="88"/>
  <c r="BQ494" i="88" s="true"/>
  <c r="AT494" i="88"/>
  <c r="AU494" i="88" s="true"/>
  <c r="AS494" i="88"/>
  <c r="V494" i="88"/>
  <c r="AX494" i="88" s="true"/>
  <c r="U494" i="88"/>
  <c r="P494" i="88"/>
  <c r="N494" i="88"/>
  <c r="O494" i="88" s="true"/>
  <c r="BP493" i="88"/>
  <c r="BQ493" i="88" s="true"/>
  <c r="AT493" i="88"/>
  <c r="AU493" i="88" s="true"/>
  <c r="AS493" i="88"/>
  <c r="V493" i="88"/>
  <c r="U493" i="88"/>
  <c r="P493" i="88"/>
  <c r="N493" i="88"/>
  <c r="O493" i="88" s="true"/>
  <c r="BP492" i="88"/>
  <c r="BQ492" i="88" s="true"/>
  <c r="AT492" i="88"/>
  <c r="AU492" i="88" s="true"/>
  <c r="AS492" i="88"/>
  <c r="V492" i="88"/>
  <c r="U492" i="88"/>
  <c r="P492" i="88"/>
  <c r="N492" i="88"/>
  <c r="O492" i="88" s="true"/>
  <c r="BP491" i="88"/>
  <c r="BQ491" i="88" s="true"/>
  <c r="AT491" i="88"/>
  <c r="AU491" i="88" s="true"/>
  <c r="AS491" i="88"/>
  <c r="V491" i="88"/>
  <c r="AV491" i="88" s="true"/>
  <c r="U491" i="88"/>
  <c r="X491" i="88" s="true"/>
  <c r="P491" i="88"/>
  <c r="N491" i="88"/>
  <c r="O491" i="88" s="true"/>
  <c r="BP490" i="88"/>
  <c r="BQ490" i="88" s="true"/>
  <c r="AT490" i="88"/>
  <c r="AU490" i="88" s="true"/>
  <c r="AS490" i="88"/>
  <c r="V490" i="88"/>
  <c r="AX490" i="88" s="true"/>
  <c r="U490" i="88"/>
  <c r="P490" i="88"/>
  <c r="N490" i="88"/>
  <c r="O490" i="88" s="true"/>
  <c r="BP489" i="88"/>
  <c r="BQ489" i="88" s="true"/>
  <c r="AT489" i="88"/>
  <c r="AU489" i="88" s="true"/>
  <c r="AS489" i="88"/>
  <c r="V489" i="88"/>
  <c r="AX489" i="88" s="true"/>
  <c r="U489" i="88"/>
  <c r="P489" i="88"/>
  <c r="N489" i="88"/>
  <c r="O489" i="88" s="true"/>
  <c r="BP488" i="88"/>
  <c r="BQ488" i="88" s="true"/>
  <c r="AT488" i="88"/>
  <c r="AU488" i="88" s="true"/>
  <c r="AS488" i="88"/>
  <c r="V488" i="88"/>
  <c r="AV488" i="88" s="true"/>
  <c r="U488" i="88"/>
  <c r="P488" i="88"/>
  <c r="N488" i="88"/>
  <c r="O488" i="88" s="true"/>
  <c r="BP487" i="88"/>
  <c r="BQ487" i="88" s="true"/>
  <c r="AT487" i="88"/>
  <c r="AU487" i="88" s="true"/>
  <c r="AS487" i="88"/>
  <c r="V487" i="88"/>
  <c r="AV487" i="88" s="true"/>
  <c r="U487" i="88"/>
  <c r="X487" i="88" s="true"/>
  <c r="P487" i="88"/>
  <c r="N487" i="88"/>
  <c r="O487" i="88" s="true"/>
  <c r="BP486" i="88"/>
  <c r="BQ486" i="88" s="true"/>
  <c r="AT486" i="88"/>
  <c r="AU486" i="88" s="true"/>
  <c r="AS486" i="88"/>
  <c r="V486" i="88"/>
  <c r="AV486" i="88" s="true"/>
  <c r="U486" i="88"/>
  <c r="X486" i="88" s="true"/>
  <c r="P486" i="88"/>
  <c r="N486" i="88"/>
  <c r="O486" i="88" s="true"/>
  <c r="BP485" i="88"/>
  <c r="BQ485" i="88" s="true"/>
  <c r="AT485" i="88"/>
  <c r="AU485" i="88" s="true"/>
  <c r="AS485" i="88"/>
  <c r="V485" i="88"/>
  <c r="U485" i="88"/>
  <c r="X485" i="88" s="true"/>
  <c r="P485" i="88"/>
  <c r="N485" i="88"/>
  <c r="O485" i="88" s="true"/>
  <c r="BP484" i="88"/>
  <c r="BQ484" i="88" s="true"/>
  <c r="AT484" i="88"/>
  <c r="AU484" i="88" s="true"/>
  <c r="AS484" i="88"/>
  <c r="V484" i="88"/>
  <c r="AW484" i="88" s="true"/>
  <c r="BT484" i="88" s="true"/>
  <c r="U484" i="88"/>
  <c r="P484" i="88"/>
  <c r="N484" i="88"/>
  <c r="O484" i="88" s="true"/>
  <c r="BP483" i="88"/>
  <c r="BQ483" i="88" s="true"/>
  <c r="AT483" i="88"/>
  <c r="AU483" i="88" s="true"/>
  <c r="AS483" i="88"/>
  <c r="V483" i="88"/>
  <c r="U483" i="88"/>
  <c r="P483" i="88"/>
  <c r="N483" i="88"/>
  <c r="O483" i="88" s="true"/>
  <c r="BP482" i="88"/>
  <c r="BQ482" i="88" s="true"/>
  <c r="AT482" i="88"/>
  <c r="AU482" i="88" s="true"/>
  <c r="AS482" i="88"/>
  <c r="V482" i="88"/>
  <c r="AV482" i="88" s="true"/>
  <c r="U482" i="88"/>
  <c r="X482" i="88" s="true"/>
  <c r="P482" i="88"/>
  <c r="N482" i="88"/>
  <c r="O482" i="88" s="true"/>
  <c r="BP481" i="88"/>
  <c r="BQ481" i="88" s="true"/>
  <c r="AT481" i="88"/>
  <c r="AU481" i="88" s="true"/>
  <c r="AS481" i="88"/>
  <c r="V481" i="88"/>
  <c r="AX481" i="88" s="true"/>
  <c r="U481" i="88"/>
  <c r="AD481" i="88" s="true"/>
  <c r="P481" i="88"/>
  <c r="N481" i="88"/>
  <c r="O481" i="88" s="true"/>
  <c r="BP480" i="88"/>
  <c r="BQ480" i="88" s="true"/>
  <c r="AT480" i="88"/>
  <c r="AU480" i="88" s="true"/>
  <c r="AS480" i="88"/>
  <c r="V480" i="88"/>
  <c r="AW480" i="88" s="true"/>
  <c r="BT480" i="88" s="true"/>
  <c r="U480" i="88"/>
  <c r="Z480" i="88" s="true"/>
  <c r="P480" i="88"/>
  <c r="N480" i="88"/>
  <c r="O480" i="88" s="true"/>
  <c r="BP479" i="88"/>
  <c r="BQ479" i="88" s="true"/>
  <c r="AT479" i="88"/>
  <c r="AU479" i="88" s="true"/>
  <c r="AS479" i="88"/>
  <c r="V479" i="88"/>
  <c r="U479" i="88"/>
  <c r="Z479" i="88" s="true"/>
  <c r="P479" i="88"/>
  <c r="N479" i="88"/>
  <c r="O479" i="88" s="true"/>
  <c r="BP478" i="88"/>
  <c r="BQ478" i="88" s="true"/>
  <c r="AT478" i="88"/>
  <c r="AU478" i="88" s="true"/>
  <c r="AS478" i="88"/>
  <c r="V478" i="88"/>
  <c r="AX478" i="88" s="true"/>
  <c r="U478" i="88"/>
  <c r="X478" i="88" s="true"/>
  <c r="P478" i="88"/>
  <c r="N478" i="88"/>
  <c r="O478" i="88" s="true"/>
  <c r="BP477" i="88"/>
  <c r="BQ477" i="88" s="true"/>
  <c r="AT477" i="88"/>
  <c r="AU477" i="88" s="true"/>
  <c r="AS477" i="88"/>
  <c r="V477" i="88"/>
  <c r="U477" i="88"/>
  <c r="P477" i="88"/>
  <c r="N477" i="88"/>
  <c r="O477" i="88" s="true"/>
  <c r="BP476" i="88"/>
  <c r="BQ476" i="88" s="true"/>
  <c r="AT476" i="88"/>
  <c r="AU476" i="88" s="true"/>
  <c r="AS476" i="88"/>
  <c r="V476" i="88"/>
  <c r="U476" i="88"/>
  <c r="AD476" i="88" s="true"/>
  <c r="P476" i="88"/>
  <c r="N476" i="88"/>
  <c r="O476" i="88" s="true"/>
  <c r="BP475" i="88"/>
  <c r="BQ475" i="88" s="true"/>
  <c r="AT475" i="88"/>
  <c r="AU475" i="88" s="true"/>
  <c r="AS475" i="88"/>
  <c r="V475" i="88"/>
  <c r="AV475" i="88" s="true"/>
  <c r="U475" i="88"/>
  <c r="Z475" i="88" s="true"/>
  <c r="P475" i="88"/>
  <c r="N475" i="88"/>
  <c r="O475" i="88" s="true"/>
  <c r="BP474" i="88"/>
  <c r="BQ474" i="88" s="true"/>
  <c r="AT474" i="88"/>
  <c r="AU474" i="88" s="true"/>
  <c r="AS474" i="88"/>
  <c r="V474" i="88"/>
  <c r="U474" i="88"/>
  <c r="P474" i="88"/>
  <c r="N474" i="88"/>
  <c r="O474" i="88" s="true"/>
  <c r="BP473" i="88"/>
  <c r="BQ473" i="88" s="true"/>
  <c r="AT473" i="88"/>
  <c r="AU473" i="88" s="true"/>
  <c r="AS473" i="88"/>
  <c r="V473" i="88"/>
  <c r="AX473" i="88" s="true"/>
  <c r="U473" i="88"/>
  <c r="AD473" i="88" s="true"/>
  <c r="P473" i="88"/>
  <c r="N473" i="88"/>
  <c r="O473" i="88" s="true"/>
  <c r="BP472" i="88"/>
  <c r="BQ472" i="88" s="true"/>
  <c r="AT472" i="88"/>
  <c r="AU472" i="88" s="true"/>
  <c r="AS472" i="88"/>
  <c r="V472" i="88"/>
  <c r="AW472" i="88" s="true"/>
  <c r="BT472" i="88" s="true"/>
  <c r="U472" i="88"/>
  <c r="P472" i="88"/>
  <c r="N472" i="88"/>
  <c r="O472" i="88" s="true"/>
  <c r="BP471" i="88"/>
  <c r="BQ471" i="88" s="true"/>
  <c r="AT471" i="88"/>
  <c r="AU471" i="88" s="true"/>
  <c r="AS471" i="88"/>
  <c r="V471" i="88"/>
  <c r="U471" i="88"/>
  <c r="P471" i="88"/>
  <c r="N471" i="88"/>
  <c r="O471" i="88" s="true"/>
  <c r="BP470" i="88"/>
  <c r="BQ470" i="88" s="true"/>
  <c r="AT470" i="88"/>
  <c r="AU470" i="88" s="true"/>
  <c r="AS470" i="88"/>
  <c r="V470" i="88"/>
  <c r="AW470" i="88" s="true"/>
  <c r="BT470" i="88" s="true"/>
  <c r="U470" i="88"/>
  <c r="P470" i="88"/>
  <c r="N470" i="88"/>
  <c r="O470" i="88" s="true"/>
  <c r="BP469" i="88"/>
  <c r="BQ469" i="88" s="true"/>
  <c r="AT469" i="88"/>
  <c r="AU469" i="88" s="true"/>
  <c r="AS469" i="88"/>
  <c r="V469" i="88"/>
  <c r="AX469" i="88" s="true"/>
  <c r="U469" i="88"/>
  <c r="P469" i="88"/>
  <c r="N469" i="88"/>
  <c r="O469" i="88" s="true"/>
  <c r="BP468" i="88"/>
  <c r="BQ468" i="88" s="true"/>
  <c r="AT468" i="88"/>
  <c r="AU468" i="88" s="true"/>
  <c r="AS468" i="88"/>
  <c r="V468" i="88"/>
  <c r="U468" i="88"/>
  <c r="AD468" i="88" s="true"/>
  <c r="P468" i="88"/>
  <c r="N468" i="88"/>
  <c r="O468" i="88" s="true"/>
  <c r="BP467" i="88"/>
  <c r="BQ467" i="88" s="true"/>
  <c r="AT467" i="88"/>
  <c r="AU467" i="88" s="true"/>
  <c r="AS467" i="88"/>
  <c r="V467" i="88"/>
  <c r="U467" i="88"/>
  <c r="P467" i="88"/>
  <c r="N467" i="88"/>
  <c r="O467" i="88" s="true"/>
  <c r="BP466" i="88"/>
  <c r="BQ466" i="88" s="true"/>
  <c r="AT466" i="88"/>
  <c r="AU466" i="88" s="true"/>
  <c r="AS466" i="88"/>
  <c r="V466" i="88"/>
  <c r="AV466" i="88" s="true"/>
  <c r="U466" i="88"/>
  <c r="Z466" i="88" s="true"/>
  <c r="P466" i="88"/>
  <c r="N466" i="88"/>
  <c r="O466" i="88" s="true"/>
  <c r="BP465" i="88"/>
  <c r="BQ465" i="88" s="true"/>
  <c r="AT465" i="88"/>
  <c r="AU465" i="88" s="true"/>
  <c r="AS465" i="88"/>
  <c r="V465" i="88"/>
  <c r="U465" i="88"/>
  <c r="P465" i="88"/>
  <c r="N465" i="88"/>
  <c r="O465" i="88" s="true"/>
  <c r="BP464" i="88"/>
  <c r="BQ464" i="88" s="true"/>
  <c r="AT464" i="88"/>
  <c r="AU464" i="88" s="true"/>
  <c r="AS464" i="88"/>
  <c r="V464" i="88"/>
  <c r="AW464" i="88" s="true"/>
  <c r="BT464" i="88" s="true"/>
  <c r="U464" i="88"/>
  <c r="Z464" i="88" s="true"/>
  <c r="P464" i="88"/>
  <c r="N464" i="88"/>
  <c r="O464" i="88" s="true"/>
  <c r="BP463" i="88"/>
  <c r="BQ463" i="88" s="true"/>
  <c r="AT463" i="88"/>
  <c r="AU463" i="88" s="true"/>
  <c r="AS463" i="88"/>
  <c r="V463" i="88"/>
  <c r="AW463" i="88" s="true"/>
  <c r="BT463" i="88" s="true"/>
  <c r="U463" i="88"/>
  <c r="P463" i="88"/>
  <c r="N463" i="88"/>
  <c r="O463" i="88" s="true"/>
  <c r="BP462" i="88"/>
  <c r="BQ462" i="88" s="true"/>
  <c r="AT462" i="88"/>
  <c r="AU462" i="88" s="true"/>
  <c r="AS462" i="88"/>
  <c r="V462" i="88"/>
  <c r="AX462" i="88" s="true"/>
  <c r="U462" i="88"/>
  <c r="P462" i="88"/>
  <c r="N462" i="88"/>
  <c r="O462" i="88" s="true"/>
  <c r="BP461" i="88"/>
  <c r="BQ461" i="88" s="true"/>
  <c r="AT461" i="88"/>
  <c r="AU461" i="88" s="true"/>
  <c r="AS461" i="88"/>
  <c r="V461" i="88"/>
  <c r="AX461" i="88" s="true"/>
  <c r="U461" i="88"/>
  <c r="AD461" i="88" s="true"/>
  <c r="P461" i="88"/>
  <c r="N461" i="88"/>
  <c r="O461" i="88" s="true"/>
  <c r="BP460" i="88"/>
  <c r="BQ460" i="88" s="true"/>
  <c r="AT460" i="88"/>
  <c r="AU460" i="88" s="true"/>
  <c r="AS460" i="88"/>
  <c r="V460" i="88"/>
  <c r="AX460" i="88" s="true"/>
  <c r="U460" i="88"/>
  <c r="P460" i="88"/>
  <c r="N460" i="88"/>
  <c r="O460" i="88" s="true"/>
  <c r="BP459" i="88"/>
  <c r="BQ459" i="88" s="true"/>
  <c r="AT459" i="88"/>
  <c r="AU459" i="88" s="true"/>
  <c r="AS459" i="88"/>
  <c r="V459" i="88"/>
  <c r="AV459" i="88" s="true"/>
  <c r="U459" i="88"/>
  <c r="P459" i="88"/>
  <c r="N459" i="88"/>
  <c r="O459" i="88" s="true"/>
  <c r="BP458" i="88"/>
  <c r="BQ458" i="88" s="true"/>
  <c r="AT458" i="88"/>
  <c r="AU458" i="88" s="true"/>
  <c r="AS458" i="88"/>
  <c r="V458" i="88"/>
  <c r="AW458" i="88" s="true"/>
  <c r="BT458" i="88" s="true"/>
  <c r="U458" i="88"/>
  <c r="Z458" i="88" s="true"/>
  <c r="P458" i="88"/>
  <c r="N458" i="88"/>
  <c r="O458" i="88" s="true"/>
  <c r="BP457" i="88"/>
  <c r="BQ457" i="88" s="true"/>
  <c r="AT457" i="88"/>
  <c r="AU457" i="88" s="true"/>
  <c r="AS457" i="88"/>
  <c r="V457" i="88"/>
  <c r="AV457" i="88" s="true"/>
  <c r="U457" i="88"/>
  <c r="AD457" i="88" s="true"/>
  <c r="P457" i="88"/>
  <c r="N457" i="88"/>
  <c r="O457" i="88" s="true"/>
  <c r="BP456" i="88"/>
  <c r="BQ456" i="88" s="true"/>
  <c r="AT456" i="88"/>
  <c r="AU456" i="88" s="true"/>
  <c r="AS456" i="88"/>
  <c r="V456" i="88"/>
  <c r="AW456" i="88" s="true"/>
  <c r="BT456" i="88" s="true"/>
  <c r="U456" i="88"/>
  <c r="AD456" i="88" s="true"/>
  <c r="P456" i="88"/>
  <c r="N456" i="88"/>
  <c r="O456" i="88" s="true"/>
  <c r="BP455" i="88"/>
  <c r="BQ455" i="88" s="true"/>
  <c r="AT455" i="88"/>
  <c r="AU455" i="88" s="true"/>
  <c r="AS455" i="88"/>
  <c r="V455" i="88"/>
  <c r="U455" i="88"/>
  <c r="P455" i="88"/>
  <c r="N455" i="88"/>
  <c r="O455" i="88" s="true"/>
  <c r="BP454" i="88"/>
  <c r="BQ454" i="88" s="true"/>
  <c r="AT454" i="88"/>
  <c r="AU454" i="88" s="true"/>
  <c r="AS454" i="88"/>
  <c r="V454" i="88"/>
  <c r="AV454" i="88" s="true"/>
  <c r="U454" i="88"/>
  <c r="Z454" i="88" s="true"/>
  <c r="P454" i="88"/>
  <c r="N454" i="88"/>
  <c r="O454" i="88" s="true"/>
  <c r="BP453" i="88"/>
  <c r="BQ453" i="88" s="true"/>
  <c r="AT453" i="88"/>
  <c r="AU453" i="88" s="true"/>
  <c r="AS453" i="88"/>
  <c r="V453" i="88"/>
  <c r="U453" i="88"/>
  <c r="P453" i="88"/>
  <c r="N453" i="88"/>
  <c r="O453" i="88" s="true"/>
  <c r="BP452" i="88"/>
  <c r="BQ452" i="88" s="true"/>
  <c r="AT452" i="88"/>
  <c r="AU452" i="88" s="true"/>
  <c r="AS452" i="88"/>
  <c r="V452" i="88"/>
  <c r="AV452" i="88" s="true"/>
  <c r="U452" i="88"/>
  <c r="P452" i="88"/>
  <c r="N452" i="88"/>
  <c r="O452" i="88" s="true"/>
  <c r="BP451" i="88"/>
  <c r="BQ451" i="88" s="true"/>
  <c r="AT451" i="88"/>
  <c r="AU451" i="88" s="true"/>
  <c r="AS451" i="88"/>
  <c r="V451" i="88"/>
  <c r="AX451" i="88" s="true"/>
  <c r="U451" i="88"/>
  <c r="P451" i="88"/>
  <c r="N451" i="88"/>
  <c r="O451" i="88" s="true"/>
  <c r="BP450" i="88"/>
  <c r="BQ450" i="88" s="true"/>
  <c r="AT450" i="88"/>
  <c r="AU450" i="88" s="true"/>
  <c r="AS450" i="88"/>
  <c r="V450" i="88"/>
  <c r="AV450" i="88" s="true"/>
  <c r="U450" i="88"/>
  <c r="X450" i="88" s="true"/>
  <c r="P450" i="88"/>
  <c r="N450" i="88"/>
  <c r="O450" i="88" s="true"/>
  <c r="BP448" i="88"/>
  <c r="BQ448" i="88" s="true"/>
  <c r="AT448" i="88"/>
  <c r="AU448" i="88" s="true"/>
  <c r="AS448" i="88"/>
  <c r="V448" i="88"/>
  <c r="AX448" i="88" s="true"/>
  <c r="U448" i="88"/>
  <c r="AD448" i="88" s="true"/>
  <c r="P448" i="88"/>
  <c r="N448" i="88"/>
  <c r="O448" i="88" s="true"/>
  <c r="BP447" i="88"/>
  <c r="BQ447" i="88" s="true"/>
  <c r="AT447" i="88"/>
  <c r="AU447" i="88" s="true"/>
  <c r="AS447" i="88"/>
  <c r="V447" i="88"/>
  <c r="AW447" i="88" s="true"/>
  <c r="BT447" i="88" s="true"/>
  <c r="U447" i="88"/>
  <c r="Z447" i="88" s="true"/>
  <c r="P447" i="88"/>
  <c r="N447" i="88"/>
  <c r="O447" i="88" s="true"/>
  <c r="BP446" i="88"/>
  <c r="BQ446" i="88" s="true"/>
  <c r="AT446" i="88"/>
  <c r="AU446" i="88" s="true"/>
  <c r="AS446" i="88"/>
  <c r="V446" i="88"/>
  <c r="U446" i="88"/>
  <c r="AD446" i="88" s="true"/>
  <c r="P446" i="88"/>
  <c r="N446" i="88"/>
  <c r="O446" i="88" s="true"/>
  <c r="BP445" i="88"/>
  <c r="BQ445" i="88" s="true"/>
  <c r="AT445" i="88"/>
  <c r="AU445" i="88" s="true"/>
  <c r="AS445" i="88"/>
  <c r="V445" i="88"/>
  <c r="U445" i="88"/>
  <c r="P445" i="88"/>
  <c r="N445" i="88"/>
  <c r="O445" i="88" s="true"/>
  <c r="BP444" i="88"/>
  <c r="BQ444" i="88" s="true"/>
  <c r="AT444" i="88"/>
  <c r="AU444" i="88" s="true"/>
  <c r="AS444" i="88"/>
  <c r="V444" i="88"/>
  <c r="AX444" i="88" s="true"/>
  <c r="U444" i="88"/>
  <c r="X444" i="88" s="true"/>
  <c r="P444" i="88"/>
  <c r="N444" i="88"/>
  <c r="O444" i="88" s="true"/>
  <c r="BP443" i="88"/>
  <c r="BQ443" i="88" s="true"/>
  <c r="AT443" i="88"/>
  <c r="AU443" i="88" s="true"/>
  <c r="AS443" i="88"/>
  <c r="V443" i="88"/>
  <c r="AW443" i="88" s="true"/>
  <c r="BT443" i="88" s="true"/>
  <c r="U443" i="88"/>
  <c r="AD443" i="88" s="true"/>
  <c r="P443" i="88"/>
  <c r="N443" i="88"/>
  <c r="O443" i="88" s="true"/>
  <c r="BP442" i="88"/>
  <c r="BQ442" i="88" s="true"/>
  <c r="AT442" i="88"/>
  <c r="AU442" i="88" s="true"/>
  <c r="AS442" i="88"/>
  <c r="V442" i="88"/>
  <c r="AW442" i="88" s="true"/>
  <c r="BT442" i="88" s="true"/>
  <c r="U442" i="88"/>
  <c r="X442" i="88" s="true"/>
  <c r="P442" i="88"/>
  <c r="N442" i="88"/>
  <c r="O442" i="88" s="true"/>
  <c r="BP441" i="88"/>
  <c r="BQ441" i="88" s="true"/>
  <c r="AT441" i="88"/>
  <c r="AU441" i="88" s="true"/>
  <c r="AS441" i="88"/>
  <c r="V441" i="88"/>
  <c r="U441" i="88"/>
  <c r="AD441" i="88" s="true"/>
  <c r="P441" i="88"/>
  <c r="N441" i="88"/>
  <c r="O441" i="88" s="true"/>
  <c r="BP440" i="88"/>
  <c r="BQ440" i="88" s="true"/>
  <c r="AT440" i="88"/>
  <c r="AU440" i="88" s="true"/>
  <c r="AS440" i="88"/>
  <c r="V440" i="88"/>
  <c r="U440" i="88"/>
  <c r="P440" i="88"/>
  <c r="N440" i="88"/>
  <c r="O440" i="88" s="true"/>
  <c r="BP439" i="88"/>
  <c r="BQ439" i="88" s="true"/>
  <c r="AT439" i="88"/>
  <c r="AU439" i="88" s="true"/>
  <c r="AS439" i="88"/>
  <c r="V439" i="88"/>
  <c r="AW439" i="88" s="true"/>
  <c r="BT439" i="88" s="true"/>
  <c r="U439" i="88"/>
  <c r="AD439" i="88" s="true"/>
  <c r="P439" i="88"/>
  <c r="N439" i="88"/>
  <c r="O439" i="88" s="true"/>
  <c r="BP438" i="88"/>
  <c r="BQ438" i="88" s="true"/>
  <c r="AT438" i="88"/>
  <c r="AU438" i="88" s="true"/>
  <c r="AS438" i="88"/>
  <c r="V438" i="88"/>
  <c r="AV438" i="88" s="true"/>
  <c r="U438" i="88"/>
  <c r="AD438" i="88" s="true"/>
  <c r="P438" i="88"/>
  <c r="N438" i="88"/>
  <c r="O438" i="88" s="true"/>
  <c r="BP437" i="88"/>
  <c r="BQ437" i="88" s="true"/>
  <c r="AT437" i="88"/>
  <c r="AU437" i="88" s="true"/>
  <c r="AS437" i="88"/>
  <c r="V437" i="88"/>
  <c r="AW437" i="88" s="true"/>
  <c r="BT437" i="88" s="true"/>
  <c r="U437" i="88"/>
  <c r="Z437" i="88" s="true"/>
  <c r="P437" i="88"/>
  <c r="N437" i="88"/>
  <c r="O437" i="88" s="true"/>
  <c r="BP436" i="88"/>
  <c r="BQ436" i="88" s="true"/>
  <c r="AT436" i="88"/>
  <c r="AU436" i="88" s="true"/>
  <c r="AS436" i="88"/>
  <c r="V436" i="88"/>
  <c r="U436" i="88"/>
  <c r="X436" i="88" s="true"/>
  <c r="P436" i="88"/>
  <c r="N436" i="88"/>
  <c r="O436" i="88" s="true"/>
  <c r="BP435" i="88"/>
  <c r="BQ435" i="88" s="true"/>
  <c r="AT435" i="88"/>
  <c r="AU435" i="88" s="true"/>
  <c r="AS435" i="88"/>
  <c r="V435" i="88"/>
  <c r="AX435" i="88" s="true"/>
  <c r="U435" i="88"/>
  <c r="AD435" i="88" s="true"/>
  <c r="P435" i="88"/>
  <c r="N435" i="88"/>
  <c r="O435" i="88" s="true"/>
  <c r="BP434" i="88"/>
  <c r="BQ434" i="88" s="true"/>
  <c r="AT434" i="88"/>
  <c r="AU434" i="88" s="true"/>
  <c r="AS434" i="88"/>
  <c r="V434" i="88"/>
  <c r="AW434" i="88" s="true"/>
  <c r="BT434" i="88" s="true"/>
  <c r="U434" i="88"/>
  <c r="AD434" i="88" s="true"/>
  <c r="P434" i="88"/>
  <c r="N434" i="88"/>
  <c r="O434" i="88" s="true"/>
  <c r="BP433" i="88"/>
  <c r="BQ433" i="88" s="true"/>
  <c r="AT433" i="88"/>
  <c r="AU433" i="88" s="true"/>
  <c r="AS433" i="88"/>
  <c r="V433" i="88"/>
  <c r="AX433" i="88" s="true"/>
  <c r="U433" i="88"/>
  <c r="Z433" i="88" s="true"/>
  <c r="P433" i="88"/>
  <c r="N433" i="88"/>
  <c r="O433" i="88" s="true"/>
  <c r="BP432" i="88"/>
  <c r="BQ432" i="88" s="true"/>
  <c r="AT432" i="88"/>
  <c r="AU432" i="88" s="true"/>
  <c r="AS432" i="88"/>
  <c r="V432" i="88"/>
  <c r="AX432" i="88" s="true"/>
  <c r="U432" i="88"/>
  <c r="Z432" i="88" s="true"/>
  <c r="P432" i="88"/>
  <c r="N432" i="88"/>
  <c r="O432" i="88" s="true"/>
  <c r="BP431" i="88"/>
  <c r="BQ431" i="88" s="true"/>
  <c r="AT431" i="88"/>
  <c r="AU431" i="88" s="true"/>
  <c r="AS431" i="88"/>
  <c r="V431" i="88"/>
  <c r="U431" i="88"/>
  <c r="P431" i="88"/>
  <c r="N431" i="88"/>
  <c r="O431" i="88" s="true"/>
  <c r="BP430" i="88"/>
  <c r="BQ430" i="88" s="true"/>
  <c r="AT430" i="88"/>
  <c r="AU430" i="88" s="true"/>
  <c r="AS430" i="88"/>
  <c r="V430" i="88"/>
  <c r="AX430" i="88" s="true"/>
  <c r="U430" i="88"/>
  <c r="Z430" i="88" s="true"/>
  <c r="P430" i="88"/>
  <c r="N430" i="88"/>
  <c r="O430" i="88" s="true"/>
  <c r="BP429" i="88"/>
  <c r="BQ429" i="88" s="true"/>
  <c r="AT429" i="88"/>
  <c r="AU429" i="88" s="true"/>
  <c r="AS429" i="88"/>
  <c r="V429" i="88"/>
  <c r="AX429" i="88" s="true"/>
  <c r="U429" i="88"/>
  <c r="X429" i="88" s="true"/>
  <c r="P429" i="88"/>
  <c r="N429" i="88"/>
  <c r="O429" i="88" s="true"/>
  <c r="BP428" i="88"/>
  <c r="BQ428" i="88" s="true"/>
  <c r="AT428" i="88"/>
  <c r="AU428" i="88" s="true"/>
  <c r="AS428" i="88"/>
  <c r="V428" i="88"/>
  <c r="U428" i="88"/>
  <c r="AD428" i="88" s="true"/>
  <c r="P428" i="88"/>
  <c r="N428" i="88"/>
  <c r="O428" i="88" s="true"/>
  <c r="BP427" i="88"/>
  <c r="BQ427" i="88" s="true"/>
  <c r="AT427" i="88"/>
  <c r="AU427" i="88" s="true"/>
  <c r="AS427" i="88"/>
  <c r="V427" i="88"/>
  <c r="AW427" i="88" s="true"/>
  <c r="BT427" i="88" s="true"/>
  <c r="U427" i="88"/>
  <c r="P427" i="88"/>
  <c r="N427" i="88"/>
  <c r="O427" i="88" s="true"/>
  <c r="BP426" i="88"/>
  <c r="BQ426" i="88" s="true"/>
  <c r="AT426" i="88"/>
  <c r="AU426" i="88" s="true"/>
  <c r="AS426" i="88"/>
  <c r="V426" i="88"/>
  <c r="U426" i="88"/>
  <c r="X426" i="88" s="true"/>
  <c r="P426" i="88"/>
  <c r="N426" i="88"/>
  <c r="O426" i="88" s="true"/>
  <c r="BP425" i="88"/>
  <c r="BQ425" i="88" s="true"/>
  <c r="AT425" i="88"/>
  <c r="AU425" i="88" s="true"/>
  <c r="AS425" i="88"/>
  <c r="V425" i="88"/>
  <c r="AX425" i="88" s="true"/>
  <c r="U425" i="88"/>
  <c r="X425" i="88" s="true"/>
  <c r="P425" i="88"/>
  <c r="N425" i="88"/>
  <c r="O425" i="88" s="true"/>
  <c r="BP424" i="88"/>
  <c r="BQ424" i="88" s="true"/>
  <c r="AT424" i="88"/>
  <c r="AU424" i="88" s="true"/>
  <c r="AS424" i="88"/>
  <c r="V424" i="88"/>
  <c r="AX424" i="88" s="true"/>
  <c r="U424" i="88"/>
  <c r="Z424" i="88" s="true"/>
  <c r="P424" i="88"/>
  <c r="N424" i="88"/>
  <c r="O424" i="88" s="true"/>
  <c r="BP423" i="88"/>
  <c r="BQ423" i="88" s="true"/>
  <c r="AT423" i="88"/>
  <c r="AU423" i="88" s="true"/>
  <c r="AS423" i="88"/>
  <c r="V423" i="88"/>
  <c r="AX423" i="88" s="true"/>
  <c r="U423" i="88"/>
  <c r="AD423" i="88" s="true"/>
  <c r="P423" i="88"/>
  <c r="N423" i="88"/>
  <c r="O423" i="88" s="true"/>
  <c r="BP422" i="88"/>
  <c r="BQ422" i="88" s="true"/>
  <c r="AT422" i="88"/>
  <c r="AU422" i="88" s="true"/>
  <c r="AS422" i="88"/>
  <c r="V422" i="88"/>
  <c r="AX422" i="88" s="true"/>
  <c r="U422" i="88"/>
  <c r="AD422" i="88" s="true"/>
  <c r="P422" i="88"/>
  <c r="N422" i="88"/>
  <c r="O422" i="88" s="true"/>
  <c r="BP421" i="88"/>
  <c r="BQ421" i="88" s="true"/>
  <c r="AT421" i="88"/>
  <c r="AU421" i="88" s="true"/>
  <c r="AS421" i="88"/>
  <c r="V421" i="88"/>
  <c r="AW421" i="88" s="true"/>
  <c r="BT421" i="88" s="true"/>
  <c r="U421" i="88"/>
  <c r="P421" i="88"/>
  <c r="N421" i="88"/>
  <c r="O421" i="88" s="true"/>
  <c r="BP420" i="88"/>
  <c r="BQ420" i="88" s="true"/>
  <c r="AT420" i="88"/>
  <c r="AU420" i="88" s="true"/>
  <c r="AS420" i="88"/>
  <c r="V420" i="88"/>
  <c r="AV420" i="88" s="true"/>
  <c r="U420" i="88"/>
  <c r="P420" i="88"/>
  <c r="N420" i="88"/>
  <c r="O420" i="88" s="true"/>
  <c r="BP419" i="88"/>
  <c r="BQ419" i="88" s="true"/>
  <c r="AT419" i="88"/>
  <c r="AU419" i="88" s="true"/>
  <c r="AS419" i="88"/>
  <c r="V419" i="88"/>
  <c r="U419" i="88"/>
  <c r="AD419" i="88" s="true"/>
  <c r="P419" i="88"/>
  <c r="N419" i="88"/>
  <c r="O419" i="88" s="true"/>
  <c r="BP418" i="88"/>
  <c r="BQ418" i="88" s="true"/>
  <c r="AT418" i="88"/>
  <c r="AU418" i="88" s="true"/>
  <c r="AS418" i="88"/>
  <c r="V418" i="88"/>
  <c r="AW418" i="88" s="true"/>
  <c r="BT418" i="88" s="true"/>
  <c r="U418" i="88"/>
  <c r="P418" i="88"/>
  <c r="N418" i="88"/>
  <c r="O418" i="88" s="true"/>
  <c r="BP417" i="88"/>
  <c r="BQ417" i="88" s="true"/>
  <c r="AT417" i="88"/>
  <c r="AU417" i="88" s="true"/>
  <c r="AS417" i="88"/>
  <c r="V417" i="88"/>
  <c r="U417" i="88"/>
  <c r="AD417" i="88" s="true"/>
  <c r="P417" i="88"/>
  <c r="N417" i="88"/>
  <c r="O417" i="88" s="true"/>
  <c r="BP416" i="88"/>
  <c r="BQ416" i="88" s="true"/>
  <c r="AT416" i="88"/>
  <c r="AU416" i="88" s="true"/>
  <c r="AS416" i="88"/>
  <c r="V416" i="88"/>
  <c r="U416" i="88"/>
  <c r="Z416" i="88" s="true"/>
  <c r="P416" i="88"/>
  <c r="N416" i="88"/>
  <c r="O416" i="88" s="true"/>
  <c r="BP415" i="88"/>
  <c r="BQ415" i="88" s="true"/>
  <c r="AT415" i="88"/>
  <c r="AU415" i="88" s="true"/>
  <c r="AS415" i="88"/>
  <c r="V415" i="88"/>
  <c r="AW415" i="88" s="true"/>
  <c r="BT415" i="88" s="true"/>
  <c r="U415" i="88"/>
  <c r="P415" i="88"/>
  <c r="N415" i="88"/>
  <c r="O415" i="88" s="true"/>
  <c r="BP414" i="88"/>
  <c r="BQ414" i="88" s="true"/>
  <c r="AT414" i="88"/>
  <c r="AU414" i="88" s="true"/>
  <c r="AS414" i="88"/>
  <c r="V414" i="88"/>
  <c r="U414" i="88"/>
  <c r="P414" i="88"/>
  <c r="N414" i="88"/>
  <c r="O414" i="88" s="true"/>
  <c r="BP413" i="88"/>
  <c r="BQ413" i="88" s="true"/>
  <c r="AT413" i="88"/>
  <c r="AU413" i="88" s="true"/>
  <c r="AS413" i="88"/>
  <c r="V413" i="88"/>
  <c r="U413" i="88"/>
  <c r="P413" i="88"/>
  <c r="N413" i="88"/>
  <c r="O413" i="88" s="true"/>
  <c r="BP412" i="88"/>
  <c r="BQ412" i="88" s="true"/>
  <c r="AT412" i="88"/>
  <c r="AU412" i="88" s="true"/>
  <c r="AS412" i="88"/>
  <c r="V412" i="88"/>
  <c r="AW412" i="88" s="true"/>
  <c r="BT412" i="88" s="true"/>
  <c r="U412" i="88"/>
  <c r="AD412" i="88" s="true"/>
  <c r="P412" i="88"/>
  <c r="N412" i="88"/>
  <c r="O412" i="88" s="true"/>
  <c r="BP411" i="88"/>
  <c r="BQ411" i="88" s="true"/>
  <c r="AT411" i="88"/>
  <c r="AU411" i="88" s="true"/>
  <c r="AS411" i="88"/>
  <c r="V411" i="88"/>
  <c r="AW411" i="88" s="true"/>
  <c r="BT411" i="88" s="true"/>
  <c r="U411" i="88"/>
  <c r="P411" i="88"/>
  <c r="N411" i="88"/>
  <c r="O411" i="88" s="true"/>
  <c r="BP410" i="88"/>
  <c r="BQ410" i="88" s="true"/>
  <c r="AT410" i="88"/>
  <c r="AU410" i="88" s="true"/>
  <c r="AS410" i="88"/>
  <c r="V410" i="88"/>
  <c r="U410" i="88"/>
  <c r="P410" i="88"/>
  <c r="N410" i="88"/>
  <c r="O410" i="88" s="true"/>
  <c r="BP409" i="88"/>
  <c r="BQ409" i="88" s="true"/>
  <c r="AT409" i="88"/>
  <c r="AU409" i="88" s="true"/>
  <c r="AS409" i="88"/>
  <c r="V409" i="88"/>
  <c r="U409" i="88"/>
  <c r="P409" i="88"/>
  <c r="N409" i="88"/>
  <c r="O409" i="88" s="true"/>
  <c r="BP408" i="88"/>
  <c r="BQ408" i="88" s="true"/>
  <c r="AT408" i="88"/>
  <c r="AU408" i="88" s="true"/>
  <c r="AS408" i="88"/>
  <c r="V408" i="88"/>
  <c r="AV408" i="88" s="true"/>
  <c r="U408" i="88"/>
  <c r="X408" i="88" s="true"/>
  <c r="P408" i="88"/>
  <c r="N408" i="88"/>
  <c r="O408" i="88" s="true"/>
  <c r="BP407" i="88"/>
  <c r="BQ407" i="88" s="true"/>
  <c r="AT407" i="88"/>
  <c r="AU407" i="88" s="true"/>
  <c r="AS407" i="88"/>
  <c r="V407" i="88"/>
  <c r="U407" i="88"/>
  <c r="P407" i="88"/>
  <c r="N407" i="88"/>
  <c r="O407" i="88" s="true"/>
  <c r="BP406" i="88"/>
  <c r="BQ406" i="88" s="true"/>
  <c r="AT406" i="88"/>
  <c r="AU406" i="88" s="true"/>
  <c r="AS406" i="88"/>
  <c r="V406" i="88"/>
  <c r="U406" i="88"/>
  <c r="P406" i="88"/>
  <c r="N406" i="88"/>
  <c r="O406" i="88" s="true"/>
  <c r="BP405" i="88"/>
  <c r="BQ405" i="88" s="true"/>
  <c r="AT405" i="88"/>
  <c r="AU405" i="88" s="true"/>
  <c r="AS405" i="88"/>
  <c r="V405" i="88"/>
  <c r="AX405" i="88" s="true"/>
  <c r="U405" i="88"/>
  <c r="AD405" i="88" s="true"/>
  <c r="P405" i="88"/>
  <c r="N405" i="88"/>
  <c r="O405" i="88" s="true"/>
  <c r="BP404" i="88"/>
  <c r="BQ404" i="88" s="true"/>
  <c r="AT404" i="88"/>
  <c r="AU404" i="88" s="true"/>
  <c r="AS404" i="88"/>
  <c r="V404" i="88"/>
  <c r="AW404" i="88" s="true"/>
  <c r="BT404" i="88" s="true"/>
  <c r="U404" i="88"/>
  <c r="X404" i="88" s="true"/>
  <c r="P404" i="88"/>
  <c r="N404" i="88"/>
  <c r="O404" i="88" s="true"/>
  <c r="BP403" i="88"/>
  <c r="BQ403" i="88" s="true"/>
  <c r="AT403" i="88"/>
  <c r="AU403" i="88" s="true"/>
  <c r="AS403" i="88"/>
  <c r="V403" i="88"/>
  <c r="AW403" i="88" s="true"/>
  <c r="BT403" i="88" s="true"/>
  <c r="U403" i="88"/>
  <c r="P403" i="88"/>
  <c r="N403" i="88"/>
  <c r="O403" i="88" s="true"/>
  <c r="BP402" i="88"/>
  <c r="BQ402" i="88" s="true"/>
  <c r="AT402" i="88"/>
  <c r="AU402" i="88" s="true"/>
  <c r="AS402" i="88"/>
  <c r="V402" i="88"/>
  <c r="AX402" i="88" s="true"/>
  <c r="U402" i="88"/>
  <c r="AD402" i="88" s="true"/>
  <c r="P402" i="88"/>
  <c r="N402" i="88"/>
  <c r="O402" i="88" s="true"/>
  <c r="BP401" i="88"/>
  <c r="BQ401" i="88" s="true"/>
  <c r="AT401" i="88"/>
  <c r="AU401" i="88" s="true"/>
  <c r="AS401" i="88"/>
  <c r="V401" i="88"/>
  <c r="AX401" i="88" s="true"/>
  <c r="U401" i="88"/>
  <c r="Z401" i="88" s="true"/>
  <c r="P401" i="88"/>
  <c r="N401" i="88"/>
  <c r="O401" i="88" s="true"/>
  <c r="BP400" i="88"/>
  <c r="BQ400" i="88" s="true"/>
  <c r="AT400" i="88"/>
  <c r="AU400" i="88" s="true"/>
  <c r="AS400" i="88"/>
  <c r="V400" i="88"/>
  <c r="AX400" i="88" s="true"/>
  <c r="U400" i="88"/>
  <c r="X400" i="88" s="true"/>
  <c r="P400" i="88"/>
  <c r="N400" i="88"/>
  <c r="O400" i="88" s="true"/>
  <c r="BP399" i="88"/>
  <c r="BQ399" i="88" s="true"/>
  <c r="AT399" i="88"/>
  <c r="AU399" i="88" s="true"/>
  <c r="AS399" i="88"/>
  <c r="V399" i="88"/>
  <c r="AV399" i="88" s="true"/>
  <c r="U399" i="88"/>
  <c r="X399" i="88" s="true"/>
  <c r="P399" i="88"/>
  <c r="N399" i="88"/>
  <c r="O399" i="88" s="true"/>
  <c r="BP398" i="88"/>
  <c r="BQ398" i="88" s="true"/>
  <c r="AT398" i="88"/>
  <c r="AU398" i="88" s="true"/>
  <c r="AS398" i="88"/>
  <c r="V398" i="88"/>
  <c r="AX398" i="88" s="true"/>
  <c r="U398" i="88"/>
  <c r="AD398" i="88" s="true"/>
  <c r="P398" i="88"/>
  <c r="N398" i="88"/>
  <c r="O398" i="88" s="true"/>
  <c r="BP397" i="88"/>
  <c r="BQ397" i="88" s="true"/>
  <c r="AT397" i="88"/>
  <c r="AU397" i="88" s="true"/>
  <c r="AS397" i="88"/>
  <c r="V397" i="88"/>
  <c r="AW397" i="88" s="true"/>
  <c r="BT397" i="88" s="true"/>
  <c r="U397" i="88"/>
  <c r="AD397" i="88" s="true"/>
  <c r="P397" i="88"/>
  <c r="N397" i="88"/>
  <c r="O397" i="88" s="true"/>
  <c r="BP396" i="88"/>
  <c r="BQ396" i="88" s="true"/>
  <c r="AT396" i="88"/>
  <c r="AU396" i="88" s="true"/>
  <c r="AS396" i="88"/>
  <c r="V396" i="88"/>
  <c r="U396" i="88"/>
  <c r="P396" i="88"/>
  <c r="N396" i="88"/>
  <c r="O396" i="88" s="true"/>
  <c r="BP395" i="88"/>
  <c r="BQ395" i="88" s="true"/>
  <c r="AT395" i="88"/>
  <c r="AU395" i="88" s="true"/>
  <c r="AS395" i="88"/>
  <c r="V395" i="88"/>
  <c r="U395" i="88"/>
  <c r="P395" i="88"/>
  <c r="N395" i="88"/>
  <c r="O395" i="88" s="true"/>
  <c r="BP394" i="88"/>
  <c r="BQ394" i="88" s="true"/>
  <c r="AT394" i="88"/>
  <c r="AU394" i="88" s="true"/>
  <c r="AS394" i="88"/>
  <c r="V394" i="88"/>
  <c r="AV394" i="88" s="true"/>
  <c r="U394" i="88"/>
  <c r="P394" i="88"/>
  <c r="N394" i="88"/>
  <c r="O394" i="88" s="true"/>
  <c r="BP393" i="88"/>
  <c r="BQ393" i="88" s="true"/>
  <c r="AT393" i="88"/>
  <c r="AU393" i="88" s="true"/>
  <c r="AS393" i="88"/>
  <c r="V393" i="88"/>
  <c r="AX393" i="88" s="true"/>
  <c r="U393" i="88"/>
  <c r="AD393" i="88" s="true"/>
  <c r="P393" i="88"/>
  <c r="N393" i="88"/>
  <c r="O393" i="88" s="true"/>
  <c r="BP392" i="88"/>
  <c r="BQ392" i="88" s="true"/>
  <c r="AT392" i="88"/>
  <c r="AU392" i="88" s="true"/>
  <c r="AS392" i="88"/>
  <c r="V392" i="88"/>
  <c r="AW392" i="88" s="true"/>
  <c r="BT392" i="88" s="true"/>
  <c r="U392" i="88"/>
  <c r="P392" i="88"/>
  <c r="N392" i="88"/>
  <c r="O392" i="88" s="true"/>
  <c r="BP391" i="88"/>
  <c r="BQ391" i="88" s="true"/>
  <c r="AT391" i="88"/>
  <c r="AU391" i="88" s="true"/>
  <c r="AS391" i="88"/>
  <c r="V391" i="88"/>
  <c r="AV391" i="88" s="true"/>
  <c r="U391" i="88"/>
  <c r="Z391" i="88" s="true"/>
  <c r="P391" i="88"/>
  <c r="N391" i="88"/>
  <c r="O391" i="88" s="true"/>
  <c r="BP390" i="88"/>
  <c r="BQ390" i="88" s="true"/>
  <c r="AT390" i="88"/>
  <c r="AU390" i="88" s="true"/>
  <c r="AS390" i="88"/>
  <c r="V390" i="88"/>
  <c r="AX390" i="88" s="true"/>
  <c r="U390" i="88"/>
  <c r="Z390" i="88" s="true"/>
  <c r="P390" i="88"/>
  <c r="N390" i="88"/>
  <c r="O390" i="88" s="true"/>
  <c r="BP389" i="88"/>
  <c r="BQ389" i="88" s="true"/>
  <c r="AT389" i="88"/>
  <c r="AU389" i="88" s="true"/>
  <c r="AS389" i="88"/>
  <c r="V389" i="88"/>
  <c r="U389" i="88"/>
  <c r="P389" i="88"/>
  <c r="N389" i="88"/>
  <c r="O389" i="88" s="true"/>
  <c r="BP388" i="88"/>
  <c r="BQ388" i="88" s="true"/>
  <c r="AT388" i="88"/>
  <c r="AU388" i="88" s="true"/>
  <c r="AS388" i="88"/>
  <c r="V388" i="88"/>
  <c r="U388" i="88"/>
  <c r="AD388" i="88" s="true"/>
  <c r="P388" i="88"/>
  <c r="N388" i="88"/>
  <c r="O388" i="88" s="true"/>
  <c r="BP387" i="88"/>
  <c r="BQ387" i="88" s="true"/>
  <c r="AT387" i="88"/>
  <c r="AU387" i="88" s="true"/>
  <c r="AS387" i="88"/>
  <c r="V387" i="88"/>
  <c r="AW387" i="88" s="true"/>
  <c r="BT387" i="88" s="true"/>
  <c r="U387" i="88"/>
  <c r="X387" i="88" s="true"/>
  <c r="P387" i="88"/>
  <c r="N387" i="88"/>
  <c r="O387" i="88" s="true"/>
  <c r="BP386" i="88"/>
  <c r="BQ386" i="88" s="true"/>
  <c r="AT386" i="88"/>
  <c r="AU386" i="88" s="true"/>
  <c r="AS386" i="88"/>
  <c r="V386" i="88"/>
  <c r="AW386" i="88" s="true"/>
  <c r="BT386" i="88" s="true"/>
  <c r="U386" i="88"/>
  <c r="P386" i="88"/>
  <c r="N386" i="88"/>
  <c r="O386" i="88" s="true"/>
  <c r="BP385" i="88"/>
  <c r="BQ385" i="88" s="true"/>
  <c r="AT385" i="88"/>
  <c r="AU385" i="88" s="true"/>
  <c r="AS385" i="88"/>
  <c r="V385" i="88"/>
  <c r="U385" i="88"/>
  <c r="P385" i="88"/>
  <c r="N385" i="88"/>
  <c r="O385" i="88" s="true"/>
  <c r="BP384" i="88"/>
  <c r="BQ384" i="88" s="true"/>
  <c r="AT384" i="88"/>
  <c r="AU384" i="88" s="true"/>
  <c r="AS384" i="88"/>
  <c r="V384" i="88"/>
  <c r="U384" i="88"/>
  <c r="AD384" i="88" s="true"/>
  <c r="P384" i="88"/>
  <c r="N384" i="88"/>
  <c r="O384" i="88" s="true"/>
  <c r="BP383" i="88"/>
  <c r="BQ383" i="88" s="true"/>
  <c r="AT383" i="88"/>
  <c r="AU383" i="88" s="true"/>
  <c r="AS383" i="88"/>
  <c r="V383" i="88"/>
  <c r="AV383" i="88" s="true"/>
  <c r="U383" i="88"/>
  <c r="Z383" i="88" s="true"/>
  <c r="P383" i="88"/>
  <c r="N383" i="88"/>
  <c r="O383" i="88" s="true"/>
  <c r="BP382" i="88"/>
  <c r="BQ382" i="88" s="true"/>
  <c r="AT382" i="88"/>
  <c r="AU382" i="88" s="true"/>
  <c r="AS382" i="88"/>
  <c r="V382" i="88"/>
  <c r="U382" i="88"/>
  <c r="Z382" i="88" s="true"/>
  <c r="P382" i="88"/>
  <c r="N382" i="88"/>
  <c r="O382" i="88" s="true"/>
  <c r="BP381" i="88"/>
  <c r="BQ381" i="88" s="true"/>
  <c r="AT381" i="88"/>
  <c r="AU381" i="88" s="true"/>
  <c r="AS381" i="88"/>
  <c r="V381" i="88"/>
  <c r="AW381" i="88" s="true"/>
  <c r="BT381" i="88" s="true"/>
  <c r="U381" i="88"/>
  <c r="X381" i="88" s="true"/>
  <c r="P381" i="88"/>
  <c r="N381" i="88"/>
  <c r="O381" i="88" s="true"/>
  <c r="BP380" i="88"/>
  <c r="BQ380" i="88" s="true"/>
  <c r="AT380" i="88"/>
  <c r="AU380" i="88" s="true"/>
  <c r="AS380" i="88"/>
  <c r="V380" i="88"/>
  <c r="AX380" i="88" s="true"/>
  <c r="U380" i="88"/>
  <c r="AD380" i="88" s="true"/>
  <c r="P380" i="88"/>
  <c r="N380" i="88"/>
  <c r="O380" i="88" s="true"/>
  <c r="BP374" i="88"/>
  <c r="BQ374" i="88" s="true"/>
  <c r="AT374" i="88"/>
  <c r="AU374" i="88" s="true"/>
  <c r="AS374" i="88"/>
  <c r="V374" i="88"/>
  <c r="AW374" i="88" s="true"/>
  <c r="BT374" i="88" s="true"/>
  <c r="U374" i="88"/>
  <c r="X374" i="88" s="true"/>
  <c r="P374" i="88"/>
  <c r="N374" i="88"/>
  <c r="O374" i="88" s="true"/>
  <c r="BP373" i="88"/>
  <c r="BQ373" i="88" s="true"/>
  <c r="AT373" i="88"/>
  <c r="AU373" i="88" s="true"/>
  <c r="AS373" i="88"/>
  <c r="V373" i="88"/>
  <c r="U373" i="88"/>
  <c r="X373" i="88" s="true"/>
  <c r="P373" i="88"/>
  <c r="N373" i="88"/>
  <c r="O373" i="88" s="true"/>
  <c r="BP372" i="88"/>
  <c r="BQ372" i="88" s="true"/>
  <c r="AT372" i="88"/>
  <c r="AU372" i="88" s="true"/>
  <c r="AS372" i="88"/>
  <c r="V372" i="88"/>
  <c r="AX372" i="88" s="true"/>
  <c r="U372" i="88"/>
  <c r="Z372" i="88" s="true"/>
  <c r="P372" i="88"/>
  <c r="N372" i="88"/>
  <c r="O372" i="88" s="true"/>
  <c r="BP371" i="88"/>
  <c r="BQ371" i="88" s="true"/>
  <c r="AT371" i="88"/>
  <c r="AU371" i="88" s="true"/>
  <c r="AS371" i="88"/>
  <c r="V371" i="88"/>
  <c r="AW371" i="88" s="true"/>
  <c r="BT371" i="88" s="true"/>
  <c r="U371" i="88"/>
  <c r="Z371" i="88" s="true"/>
  <c r="P371" i="88"/>
  <c r="N371" i="88"/>
  <c r="O371" i="88" s="true"/>
  <c r="BP370" i="88"/>
  <c r="BQ370" i="88" s="true"/>
  <c r="AT370" i="88"/>
  <c r="AU370" i="88" s="true"/>
  <c r="AS370" i="88"/>
  <c r="V370" i="88"/>
  <c r="U370" i="88"/>
  <c r="Z370" i="88" s="true"/>
  <c r="P370" i="88"/>
  <c r="N370" i="88"/>
  <c r="O370" i="88" s="true"/>
  <c r="BP369" i="88"/>
  <c r="BQ369" i="88" s="true"/>
  <c r="AT369" i="88"/>
  <c r="AU369" i="88" s="true"/>
  <c r="AS369" i="88"/>
  <c r="V369" i="88"/>
  <c r="U369" i="88"/>
  <c r="P369" i="88"/>
  <c r="N369" i="88"/>
  <c r="O369" i="88" s="true"/>
  <c r="BP368" i="88"/>
  <c r="BQ368" i="88" s="true"/>
  <c r="AT368" i="88"/>
  <c r="AU368" i="88" s="true"/>
  <c r="AS368" i="88"/>
  <c r="V368" i="88"/>
  <c r="AW368" i="88" s="true"/>
  <c r="BT368" i="88" s="true"/>
  <c r="U368" i="88"/>
  <c r="P368" i="88"/>
  <c r="N368" i="88"/>
  <c r="O368" i="88" s="true"/>
  <c r="BP367" i="88"/>
  <c r="BQ367" i="88" s="true"/>
  <c r="AT367" i="88"/>
  <c r="AU367" i="88" s="true"/>
  <c r="AS367" i="88"/>
  <c r="V367" i="88"/>
  <c r="AV367" i="88" s="true"/>
  <c r="U367" i="88"/>
  <c r="X367" i="88" s="true"/>
  <c r="P367" i="88"/>
  <c r="N367" i="88"/>
  <c r="O367" i="88" s="true"/>
  <c r="BP366" i="88"/>
  <c r="BQ366" i="88" s="true"/>
  <c r="AT366" i="88"/>
  <c r="AU366" i="88" s="true"/>
  <c r="AS366" i="88"/>
  <c r="V366" i="88"/>
  <c r="U366" i="88"/>
  <c r="P366" i="88"/>
  <c r="N366" i="88"/>
  <c r="O366" i="88" s="true"/>
  <c r="BP365" i="88"/>
  <c r="BQ365" i="88" s="true"/>
  <c r="AT365" i="88"/>
  <c r="AU365" i="88" s="true"/>
  <c r="AS365" i="88"/>
  <c r="V365" i="88"/>
  <c r="AW365" i="88" s="true"/>
  <c r="BT365" i="88" s="true"/>
  <c r="U365" i="88"/>
  <c r="AD365" i="88" s="true"/>
  <c r="P365" i="88"/>
  <c r="N365" i="88"/>
  <c r="O365" i="88" s="true"/>
  <c r="BP364" i="88"/>
  <c r="BQ364" i="88" s="true"/>
  <c r="AT364" i="88"/>
  <c r="AU364" i="88" s="true"/>
  <c r="AS364" i="88"/>
  <c r="V364" i="88"/>
  <c r="AX364" i="88" s="true"/>
  <c r="U364" i="88"/>
  <c r="P364" i="88"/>
  <c r="N364" i="88"/>
  <c r="O364" i="88" s="true"/>
  <c r="BP363" i="88"/>
  <c r="BQ363" i="88" s="true"/>
  <c r="AT363" i="88"/>
  <c r="AU363" i="88" s="true"/>
  <c r="AS363" i="88"/>
  <c r="V363" i="88"/>
  <c r="U363" i="88"/>
  <c r="Z363" i="88" s="true"/>
  <c r="P363" i="88"/>
  <c r="N363" i="88"/>
  <c r="O363" i="88" s="true"/>
  <c r="BP362" i="88"/>
  <c r="BQ362" i="88" s="true"/>
  <c r="AT362" i="88"/>
  <c r="AU362" i="88" s="true"/>
  <c r="AS362" i="88"/>
  <c r="V362" i="88"/>
  <c r="U362" i="88"/>
  <c r="Z362" i="88" s="true"/>
  <c r="P362" i="88"/>
  <c r="N362" i="88"/>
  <c r="O362" i="88" s="true"/>
  <c r="BP361" i="88"/>
  <c r="BQ361" i="88" s="true"/>
  <c r="AT361" i="88"/>
  <c r="AU361" i="88" s="true"/>
  <c r="AS361" i="88"/>
  <c r="V361" i="88"/>
  <c r="AW361" i="88" s="true"/>
  <c r="BT361" i="88" s="true"/>
  <c r="U361" i="88"/>
  <c r="P361" i="88"/>
  <c r="N361" i="88"/>
  <c r="O361" i="88" s="true"/>
  <c r="BP360" i="88"/>
  <c r="BQ360" i="88" s="true"/>
  <c r="AT360" i="88"/>
  <c r="AU360" i="88" s="true"/>
  <c r="AS360" i="88"/>
  <c r="V360" i="88"/>
  <c r="U360" i="88"/>
  <c r="P360" i="88"/>
  <c r="N360" i="88"/>
  <c r="O360" i="88" s="true"/>
  <c r="BP359" i="88"/>
  <c r="BQ359" i="88" s="true"/>
  <c r="AT359" i="88"/>
  <c r="AU359" i="88" s="true"/>
  <c r="AS359" i="88"/>
  <c r="V359" i="88"/>
  <c r="AW359" i="88" s="true"/>
  <c r="BT359" i="88" s="true"/>
  <c r="U359" i="88"/>
  <c r="Z359" i="88" s="true"/>
  <c r="P359" i="88"/>
  <c r="N359" i="88"/>
  <c r="O359" i="88" s="true"/>
  <c r="BP358" i="88"/>
  <c r="BQ358" i="88" s="true"/>
  <c r="AT358" i="88"/>
  <c r="AU358" i="88" s="true"/>
  <c r="AS358" i="88"/>
  <c r="V358" i="88"/>
  <c r="AW358" i="88" s="true"/>
  <c r="BT358" i="88" s="true"/>
  <c r="U358" i="88"/>
  <c r="AD358" i="88" s="true"/>
  <c r="P358" i="88"/>
  <c r="N358" i="88"/>
  <c r="O358" i="88" s="true"/>
  <c r="BP357" i="88"/>
  <c r="BQ357" i="88" s="true"/>
  <c r="AT357" i="88"/>
  <c r="AU357" i="88" s="true"/>
  <c r="AS357" i="88"/>
  <c r="V357" i="88"/>
  <c r="AV357" i="88" s="true"/>
  <c r="U357" i="88"/>
  <c r="P357" i="88"/>
  <c r="N357" i="88"/>
  <c r="O357" i="88" s="true"/>
  <c r="BP356" i="88"/>
  <c r="BQ356" i="88" s="true"/>
  <c r="AT356" i="88"/>
  <c r="AU356" i="88" s="true"/>
  <c r="AS356" i="88"/>
  <c r="V356" i="88"/>
  <c r="AV356" i="88" s="true"/>
  <c r="U356" i="88"/>
  <c r="Z356" i="88" s="true"/>
  <c r="P356" i="88"/>
  <c r="N356" i="88"/>
  <c r="O356" i="88" s="true"/>
  <c r="BP355" i="88"/>
  <c r="BQ355" i="88" s="true"/>
  <c r="AT355" i="88"/>
  <c r="AU355" i="88" s="true"/>
  <c r="AS355" i="88"/>
  <c r="V355" i="88"/>
  <c r="AX355" i="88" s="true"/>
  <c r="U355" i="88"/>
  <c r="X355" i="88" s="true"/>
  <c r="P355" i="88"/>
  <c r="N355" i="88"/>
  <c r="O355" i="88" s="true"/>
  <c r="BP354" i="88"/>
  <c r="BQ354" i="88" s="true"/>
  <c r="AT354" i="88"/>
  <c r="AU354" i="88" s="true"/>
  <c r="AS354" i="88"/>
  <c r="V354" i="88"/>
  <c r="AX354" i="88" s="true"/>
  <c r="U354" i="88"/>
  <c r="AD354" i="88" s="true"/>
  <c r="P354" i="88"/>
  <c r="N354" i="88"/>
  <c r="O354" i="88" s="true"/>
  <c r="BP353" i="88"/>
  <c r="BQ353" i="88" s="true"/>
  <c r="AT353" i="88"/>
  <c r="AU353" i="88" s="true"/>
  <c r="AS353" i="88"/>
  <c r="V353" i="88"/>
  <c r="U353" i="88"/>
  <c r="X353" i="88" s="true"/>
  <c r="P353" i="88"/>
  <c r="N353" i="88"/>
  <c r="O353" i="88" s="true"/>
  <c r="BP352" i="88"/>
  <c r="BQ352" i="88" s="true"/>
  <c r="AT352" i="88"/>
  <c r="AU352" i="88" s="true"/>
  <c r="AS352" i="88"/>
  <c r="V352" i="88"/>
  <c r="U352" i="88"/>
  <c r="Z352" i="88" s="true"/>
  <c r="P352" i="88"/>
  <c r="N352" i="88"/>
  <c r="O352" i="88" s="true"/>
  <c r="BP351" i="88"/>
  <c r="BQ351" i="88" s="true"/>
  <c r="AT351" i="88"/>
  <c r="AU351" i="88" s="true"/>
  <c r="AS351" i="88"/>
  <c r="V351" i="88"/>
  <c r="U351" i="88"/>
  <c r="P351" i="88"/>
  <c r="N351" i="88"/>
  <c r="O351" i="88" s="true"/>
  <c r="BP350" i="88"/>
  <c r="BQ350" i="88" s="true"/>
  <c r="AT350" i="88"/>
  <c r="AU350" i="88" s="true"/>
  <c r="AS350" i="88"/>
  <c r="V350" i="88"/>
  <c r="AV350" i="88" s="true"/>
  <c r="U350" i="88"/>
  <c r="P350" i="88"/>
  <c r="N350" i="88"/>
  <c r="O350" i="88" s="true"/>
  <c r="BP349" i="88"/>
  <c r="BQ349" i="88" s="true"/>
  <c r="AT349" i="88"/>
  <c r="AU349" i="88" s="true"/>
  <c r="AS349" i="88"/>
  <c r="V349" i="88"/>
  <c r="AX349" i="88" s="true"/>
  <c r="U349" i="88"/>
  <c r="X349" i="88" s="true"/>
  <c r="P349" i="88"/>
  <c r="N349" i="88"/>
  <c r="O349" i="88" s="true"/>
  <c r="BP348" i="88"/>
  <c r="BQ348" i="88" s="true"/>
  <c r="AT348" i="88"/>
  <c r="AU348" i="88" s="true"/>
  <c r="AS348" i="88"/>
  <c r="V348" i="88"/>
  <c r="AV348" i="88" s="true"/>
  <c r="U348" i="88"/>
  <c r="P348" i="88"/>
  <c r="N348" i="88"/>
  <c r="O348" i="88" s="true"/>
  <c r="BP347" i="88"/>
  <c r="BQ347" i="88" s="true"/>
  <c r="AT347" i="88"/>
  <c r="AU347" i="88" s="true"/>
  <c r="AS347" i="88"/>
  <c r="V347" i="88"/>
  <c r="AX347" i="88" s="true"/>
  <c r="U347" i="88"/>
  <c r="P347" i="88"/>
  <c r="N347" i="88"/>
  <c r="O347" i="88" s="true"/>
  <c r="BP322" i="88"/>
  <c r="BQ322" i="88" s="true"/>
  <c r="AT322" i="88"/>
  <c r="AU322" i="88" s="true"/>
  <c r="AS322" i="88"/>
  <c r="V322" i="88"/>
  <c r="AX322" i="88" s="true"/>
  <c r="U322" i="88"/>
  <c r="P322" i="88"/>
  <c r="N322" i="88"/>
  <c r="O322" i="88" s="true"/>
  <c r="BP321" i="88"/>
  <c r="BQ321" i="88" s="true"/>
  <c r="AT321" i="88"/>
  <c r="AU321" i="88" s="true"/>
  <c r="AS321" i="88"/>
  <c r="V321" i="88"/>
  <c r="AX321" i="88" s="true"/>
  <c r="U321" i="88"/>
  <c r="P321" i="88"/>
  <c r="N321" i="88"/>
  <c r="O321" i="88" s="true"/>
  <c r="BP320" i="88"/>
  <c r="BQ320" i="88" s="true"/>
  <c r="AT320" i="88"/>
  <c r="AU320" i="88" s="true"/>
  <c r="AS320" i="88"/>
  <c r="V320" i="88"/>
  <c r="AW320" i="88" s="true"/>
  <c r="BT320" i="88" s="true"/>
  <c r="U320" i="88"/>
  <c r="P320" i="88"/>
  <c r="N320" i="88"/>
  <c r="O320" i="88" s="true"/>
  <c r="BP319" i="88"/>
  <c r="BQ319" i="88" s="true"/>
  <c r="AT319" i="88"/>
  <c r="AU319" i="88" s="true"/>
  <c r="AS319" i="88"/>
  <c r="V319" i="88"/>
  <c r="AV319" i="88" s="true"/>
  <c r="U319" i="88"/>
  <c r="AD319" i="88" s="true"/>
  <c r="P319" i="88"/>
  <c r="N319" i="88"/>
  <c r="O319" i="88" s="true"/>
  <c r="BP318" i="88"/>
  <c r="BQ318" i="88" s="true"/>
  <c r="AT318" i="88"/>
  <c r="AU318" i="88" s="true"/>
  <c r="AS318" i="88"/>
  <c r="V318" i="88"/>
  <c r="U318" i="88"/>
  <c r="Z318" i="88" s="true"/>
  <c r="P318" i="88"/>
  <c r="N318" i="88"/>
  <c r="O318" i="88" s="true"/>
  <c r="BP317" i="88"/>
  <c r="BQ317" i="88" s="true"/>
  <c r="AT317" i="88"/>
  <c r="AU317" i="88" s="true"/>
  <c r="AS317" i="88"/>
  <c r="V317" i="88"/>
  <c r="U317" i="88"/>
  <c r="AD317" i="88" s="true"/>
  <c r="P317" i="88"/>
  <c r="N317" i="88"/>
  <c r="O317" i="88" s="true"/>
  <c r="BP316" i="88"/>
  <c r="BQ316" i="88" s="true"/>
  <c r="AT316" i="88"/>
  <c r="AU316" i="88" s="true"/>
  <c r="AS316" i="88"/>
  <c r="V316" i="88"/>
  <c r="AV316" i="88" s="true"/>
  <c r="U316" i="88"/>
  <c r="P316" i="88"/>
  <c r="N316" i="88"/>
  <c r="O316" i="88" s="true"/>
  <c r="BP315" i="88"/>
  <c r="BQ315" i="88" s="true"/>
  <c r="AT315" i="88"/>
  <c r="AU315" i="88" s="true"/>
  <c r="AS315" i="88"/>
  <c r="V315" i="88"/>
  <c r="U315" i="88"/>
  <c r="P315" i="88"/>
  <c r="N315" i="88"/>
  <c r="O315" i="88" s="true"/>
  <c r="BP314" i="88"/>
  <c r="BQ314" i="88" s="true"/>
  <c r="AT314" i="88"/>
  <c r="AU314" i="88" s="true"/>
  <c r="AS314" i="88"/>
  <c r="V314" i="88"/>
  <c r="AX314" i="88" s="true"/>
  <c r="U314" i="88"/>
  <c r="AD314" i="88" s="true"/>
  <c r="P314" i="88"/>
  <c r="N314" i="88"/>
  <c r="O314" i="88" s="true"/>
  <c r="BP313" i="88"/>
  <c r="BQ313" i="88" s="true"/>
  <c r="AT313" i="88"/>
  <c r="AU313" i="88" s="true"/>
  <c r="AS313" i="88"/>
  <c r="V313" i="88"/>
  <c r="U313" i="88"/>
  <c r="P313" i="88"/>
  <c r="N313" i="88"/>
  <c r="O313" i="88" s="true"/>
  <c r="BP312" i="88"/>
  <c r="BQ312" i="88" s="true"/>
  <c r="AT312" i="88"/>
  <c r="AU312" i="88" s="true"/>
  <c r="AS312" i="88"/>
  <c r="V312" i="88"/>
  <c r="AW312" i="88" s="true"/>
  <c r="BT312" i="88" s="true"/>
  <c r="U312" i="88"/>
  <c r="X312" i="88" s="true"/>
  <c r="P312" i="88"/>
  <c r="N312" i="88"/>
  <c r="O312" i="88" s="true"/>
  <c r="BP311" i="88"/>
  <c r="BQ311" i="88" s="true"/>
  <c r="AT311" i="88"/>
  <c r="AU311" i="88" s="true"/>
  <c r="AS311" i="88"/>
  <c r="V311" i="88"/>
  <c r="AV311" i="88" s="true"/>
  <c r="U311" i="88"/>
  <c r="X311" i="88" s="true"/>
  <c r="P311" i="88"/>
  <c r="N311" i="88"/>
  <c r="O311" i="88" s="true"/>
  <c r="BP310" i="88"/>
  <c r="BQ310" i="88" s="true"/>
  <c r="AT310" i="88"/>
  <c r="AU310" i="88" s="true"/>
  <c r="AS310" i="88"/>
  <c r="V310" i="88"/>
  <c r="U310" i="88"/>
  <c r="P310" i="88"/>
  <c r="N310" i="88"/>
  <c r="O310" i="88" s="true"/>
  <c r="BP309" i="88"/>
  <c r="BQ309" i="88" s="true"/>
  <c r="AT309" i="88"/>
  <c r="AU309" i="88" s="true"/>
  <c r="AS309" i="88"/>
  <c r="V309" i="88"/>
  <c r="AX309" i="88" s="true"/>
  <c r="U309" i="88"/>
  <c r="P309" i="88"/>
  <c r="N309" i="88"/>
  <c r="O309" i="88" s="true"/>
  <c r="BP308" i="88"/>
  <c r="BQ308" i="88" s="true"/>
  <c r="AT308" i="88"/>
  <c r="AU308" i="88" s="true"/>
  <c r="AS308" i="88"/>
  <c r="V308" i="88"/>
  <c r="U308" i="88"/>
  <c r="P308" i="88"/>
  <c r="N308" i="88"/>
  <c r="O308" i="88" s="true"/>
  <c r="BP307" i="88"/>
  <c r="BQ307" i="88" s="true"/>
  <c r="AT307" i="88"/>
  <c r="AU307" i="88" s="true"/>
  <c r="AS307" i="88"/>
  <c r="V307" i="88"/>
  <c r="U307" i="88"/>
  <c r="P307" i="88"/>
  <c r="N307" i="88"/>
  <c r="O307" i="88" s="true"/>
  <c r="BP306" i="88"/>
  <c r="BQ306" i="88" s="true"/>
  <c r="AT306" i="88"/>
  <c r="AU306" i="88" s="true"/>
  <c r="AS306" i="88"/>
  <c r="V306" i="88"/>
  <c r="AW306" i="88" s="true"/>
  <c r="BT306" i="88" s="true"/>
  <c r="U306" i="88"/>
  <c r="X306" i="88" s="true"/>
  <c r="P306" i="88"/>
  <c r="N306" i="88"/>
  <c r="O306" i="88" s="true"/>
  <c r="BP305" i="88"/>
  <c r="BQ305" i="88" s="true"/>
  <c r="AT305" i="88"/>
  <c r="AU305" i="88" s="true"/>
  <c r="AS305" i="88"/>
  <c r="V305" i="88"/>
  <c r="AW305" i="88" s="true"/>
  <c r="BT305" i="88" s="true"/>
  <c r="U305" i="88"/>
  <c r="P305" i="88"/>
  <c r="N305" i="88"/>
  <c r="O305" i="88" s="true"/>
  <c r="BP304" i="88"/>
  <c r="BQ304" i="88" s="true"/>
  <c r="AT304" i="88"/>
  <c r="AU304" i="88" s="true"/>
  <c r="AS304" i="88"/>
  <c r="V304" i="88"/>
  <c r="U304" i="88"/>
  <c r="P304" i="88"/>
  <c r="N304" i="88"/>
  <c r="O304" i="88" s="true"/>
  <c r="BP303" i="88"/>
  <c r="BQ303" i="88" s="true"/>
  <c r="AT303" i="88"/>
  <c r="AU303" i="88" s="true"/>
  <c r="AS303" i="88"/>
  <c r="V303" i="88"/>
  <c r="AV303" i="88" s="true"/>
  <c r="U303" i="88"/>
  <c r="X303" i="88" s="true"/>
  <c r="P303" i="88"/>
  <c r="N303" i="88"/>
  <c r="O303" i="88" s="true"/>
  <c r="BP302" i="88"/>
  <c r="BQ302" i="88" s="true"/>
  <c r="AT302" i="88"/>
  <c r="AU302" i="88" s="true"/>
  <c r="AS302" i="88"/>
  <c r="V302" i="88"/>
  <c r="AX302" i="88" s="true"/>
  <c r="U302" i="88"/>
  <c r="P302" i="88"/>
  <c r="N302" i="88"/>
  <c r="O302" i="88" s="true"/>
  <c r="BP301" i="88"/>
  <c r="BQ301" i="88" s="true"/>
  <c r="AT301" i="88"/>
  <c r="AU301" i="88" s="true"/>
  <c r="AS301" i="88"/>
  <c r="V301" i="88"/>
  <c r="U301" i="88"/>
  <c r="X301" i="88" s="true"/>
  <c r="P301" i="88"/>
  <c r="N301" i="88"/>
  <c r="O301" i="88" s="true"/>
  <c r="BP300" i="88"/>
  <c r="BQ300" i="88" s="true"/>
  <c r="AT300" i="88"/>
  <c r="AU300" i="88" s="true"/>
  <c r="AS300" i="88"/>
  <c r="V300" i="88"/>
  <c r="AW300" i="88" s="true"/>
  <c r="BT300" i="88" s="true"/>
  <c r="U300" i="88"/>
  <c r="AD300" i="88" s="true"/>
  <c r="P300" i="88"/>
  <c r="N300" i="88"/>
  <c r="O300" i="88" s="true"/>
  <c r="BP299" i="88"/>
  <c r="BQ299" i="88" s="true"/>
  <c r="AT299" i="88"/>
  <c r="AU299" i="88" s="true"/>
  <c r="AS299" i="88"/>
  <c r="V299" i="88"/>
  <c r="AV299" i="88" s="true"/>
  <c r="U299" i="88"/>
  <c r="P299" i="88"/>
  <c r="N299" i="88"/>
  <c r="O299" i="88" s="true"/>
  <c r="BP298" i="88"/>
  <c r="BQ298" i="88" s="true"/>
  <c r="AT298" i="88"/>
  <c r="AU298" i="88" s="true"/>
  <c r="AS298" i="88"/>
  <c r="V298" i="88"/>
  <c r="U298" i="88"/>
  <c r="X298" i="88" s="true"/>
  <c r="P298" i="88"/>
  <c r="N298" i="88"/>
  <c r="O298" i="88" s="true"/>
  <c r="BP297" i="88"/>
  <c r="BQ297" i="88" s="true"/>
  <c r="AT297" i="88"/>
  <c r="AU297" i="88" s="true"/>
  <c r="AS297" i="88"/>
  <c r="V297" i="88"/>
  <c r="AW297" i="88" s="true"/>
  <c r="BT297" i="88" s="true"/>
  <c r="U297" i="88"/>
  <c r="P297" i="88"/>
  <c r="N297" i="88"/>
  <c r="O297" i="88" s="true"/>
  <c r="BP296" i="88"/>
  <c r="BQ296" i="88" s="true"/>
  <c r="AT296" i="88"/>
  <c r="AU296" i="88" s="true"/>
  <c r="AS296" i="88"/>
  <c r="V296" i="88"/>
  <c r="U296" i="88"/>
  <c r="Z296" i="88" s="true"/>
  <c r="P296" i="88"/>
  <c r="N296" i="88"/>
  <c r="O296" i="88" s="true"/>
  <c r="BP295" i="88"/>
  <c r="BQ295" i="88" s="true"/>
  <c r="AT295" i="88"/>
  <c r="AU295" i="88" s="true"/>
  <c r="AS295" i="88"/>
  <c r="V295" i="88"/>
  <c r="AV295" i="88" s="true"/>
  <c r="U295" i="88"/>
  <c r="X295" i="88" s="true"/>
  <c r="P295" i="88"/>
  <c r="N295" i="88"/>
  <c r="O295" i="88" s="true"/>
  <c r="BP294" i="88"/>
  <c r="BQ294" i="88" s="true"/>
  <c r="AT294" i="88"/>
  <c r="AU294" i="88" s="true"/>
  <c r="AS294" i="88"/>
  <c r="V294" i="88"/>
  <c r="AV294" i="88" s="true"/>
  <c r="U294" i="88"/>
  <c r="AD294" i="88" s="true"/>
  <c r="P294" i="88"/>
  <c r="N294" i="88"/>
  <c r="O294" i="88" s="true"/>
  <c r="BP293" i="88"/>
  <c r="BQ293" i="88" s="true"/>
  <c r="AT293" i="88"/>
  <c r="AU293" i="88" s="true"/>
  <c r="AS293" i="88"/>
  <c r="V293" i="88"/>
  <c r="U293" i="88"/>
  <c r="X293" i="88" s="true"/>
  <c r="P293" i="88"/>
  <c r="N293" i="88"/>
  <c r="O293" i="88" s="true"/>
  <c r="BP292" i="88"/>
  <c r="BQ292" i="88" s="true"/>
  <c r="AT292" i="88"/>
  <c r="AU292" i="88" s="true"/>
  <c r="AS292" i="88"/>
  <c r="V292" i="88"/>
  <c r="AW292" i="88" s="true"/>
  <c r="BT292" i="88" s="true"/>
  <c r="U292" i="88"/>
  <c r="AD292" i="88" s="true"/>
  <c r="P292" i="88"/>
  <c r="N292" i="88"/>
  <c r="O292" i="88" s="true"/>
  <c r="BP291" i="88"/>
  <c r="BQ291" i="88" s="true"/>
  <c r="AT291" i="88"/>
  <c r="AU291" i="88" s="true"/>
  <c r="AS291" i="88"/>
  <c r="V291" i="88"/>
  <c r="AV291" i="88" s="true"/>
  <c r="U291" i="88"/>
  <c r="X291" i="88" s="true"/>
  <c r="P291" i="88"/>
  <c r="N291" i="88"/>
  <c r="O291" i="88" s="true"/>
  <c r="BP290" i="88"/>
  <c r="BQ290" i="88" s="true"/>
  <c r="AT290" i="88"/>
  <c r="AU290" i="88" s="true"/>
  <c r="AS290" i="88"/>
  <c r="V290" i="88"/>
  <c r="AW290" i="88" s="true"/>
  <c r="BT290" i="88" s="true"/>
  <c r="U290" i="88"/>
  <c r="X290" i="88" s="true"/>
  <c r="P290" i="88"/>
  <c r="N290" i="88"/>
  <c r="O290" i="88" s="true"/>
  <c r="BP289" i="88"/>
  <c r="BQ289" i="88" s="true"/>
  <c r="AT289" i="88"/>
  <c r="AU289" i="88" s="true"/>
  <c r="AS289" i="88"/>
  <c r="V289" i="88"/>
  <c r="U289" i="88"/>
  <c r="Z289" i="88" s="true"/>
  <c r="P289" i="88"/>
  <c r="N289" i="88"/>
  <c r="O289" i="88" s="true"/>
  <c r="BP287" i="88"/>
  <c r="BQ287" i="88" s="true"/>
  <c r="AT287" i="88"/>
  <c r="AU287" i="88" s="true"/>
  <c r="AS287" i="88"/>
  <c r="V287" i="88"/>
  <c r="AW287" i="88" s="true"/>
  <c r="BT287" i="88" s="true"/>
  <c r="U287" i="88"/>
  <c r="P287" i="88"/>
  <c r="N287" i="88"/>
  <c r="O287" i="88" s="true"/>
  <c r="BP286" i="88"/>
  <c r="BQ286" i="88" s="true"/>
  <c r="AT286" i="88"/>
  <c r="AU286" i="88" s="true"/>
  <c r="AS286" i="88"/>
  <c r="V286" i="88"/>
  <c r="AV286" i="88" s="true"/>
  <c r="U286" i="88"/>
  <c r="P286" i="88"/>
  <c r="N286" i="88"/>
  <c r="O286" i="88" s="true"/>
  <c r="BP285" i="88"/>
  <c r="BQ285" i="88" s="true"/>
  <c r="AT285" i="88"/>
  <c r="AU285" i="88" s="true"/>
  <c r="AS285" i="88"/>
  <c r="V285" i="88"/>
  <c r="AW285" i="88" s="true"/>
  <c r="BT285" i="88" s="true"/>
  <c r="U285" i="88"/>
  <c r="Z285" i="88" s="true"/>
  <c r="P285" i="88"/>
  <c r="N285" i="88"/>
  <c r="O285" i="88" s="true"/>
  <c r="BP284" i="88"/>
  <c r="BQ284" i="88" s="true"/>
  <c r="AT284" i="88"/>
  <c r="AU284" i="88" s="true"/>
  <c r="AS284" i="88"/>
  <c r="V284" i="88"/>
  <c r="AV284" i="88" s="true"/>
  <c r="U284" i="88"/>
  <c r="P284" i="88"/>
  <c r="N284" i="88"/>
  <c r="O284" i="88" s="true"/>
  <c r="BP283" i="88"/>
  <c r="BQ283" i="88" s="true"/>
  <c r="AT283" i="88"/>
  <c r="AU283" i="88" s="true"/>
  <c r="AS283" i="88"/>
  <c r="V283" i="88"/>
  <c r="AV283" i="88" s="true"/>
  <c r="U283" i="88"/>
  <c r="AD283" i="88" s="true"/>
  <c r="P283" i="88"/>
  <c r="N283" i="88"/>
  <c r="O283" i="88" s="true"/>
  <c r="BP282" i="88"/>
  <c r="BQ282" i="88" s="true"/>
  <c r="AT282" i="88"/>
  <c r="AU282" i="88" s="true"/>
  <c r="AS282" i="88"/>
  <c r="V282" i="88"/>
  <c r="AW282" i="88" s="true"/>
  <c r="BT282" i="88" s="true"/>
  <c r="U282" i="88"/>
  <c r="X282" i="88" s="true"/>
  <c r="P282" i="88"/>
  <c r="N282" i="88"/>
  <c r="O282" i="88" s="true"/>
  <c r="BP281" i="88"/>
  <c r="BQ281" i="88" s="true"/>
  <c r="AT281" i="88"/>
  <c r="AU281" i="88" s="true"/>
  <c r="AS281" i="88"/>
  <c r="V281" i="88"/>
  <c r="AW281" i="88" s="true"/>
  <c r="BT281" i="88" s="true"/>
  <c r="U281" i="88"/>
  <c r="X281" i="88" s="true"/>
  <c r="P281" i="88"/>
  <c r="N281" i="88"/>
  <c r="O281" i="88" s="true"/>
  <c r="BP280" i="88"/>
  <c r="BQ280" i="88" s="true"/>
  <c r="AT280" i="88"/>
  <c r="AU280" i="88" s="true"/>
  <c r="AS280" i="88"/>
  <c r="V280" i="88"/>
  <c r="AW280" i="88" s="true"/>
  <c r="BT280" i="88" s="true"/>
  <c r="U280" i="88"/>
  <c r="P280" i="88"/>
  <c r="N280" i="88"/>
  <c r="O280" i="88" s="true"/>
  <c r="BP279" i="88"/>
  <c r="BQ279" i="88" s="true"/>
  <c r="AT279" i="88"/>
  <c r="AU279" i="88" s="true"/>
  <c r="AS279" i="88"/>
  <c r="V279" i="88"/>
  <c r="U279" i="88"/>
  <c r="AD279" i="88" s="true"/>
  <c r="P279" i="88"/>
  <c r="N279" i="88"/>
  <c r="O279" i="88" s="true"/>
  <c r="BP278" i="88"/>
  <c r="BQ278" i="88" s="true"/>
  <c r="AT278" i="88"/>
  <c r="AU278" i="88" s="true"/>
  <c r="AS278" i="88"/>
  <c r="V278" i="88"/>
  <c r="U278" i="88"/>
  <c r="P278" i="88"/>
  <c r="N278" i="88"/>
  <c r="O278" i="88" s="true"/>
  <c r="BP277" i="88"/>
  <c r="BQ277" i="88" s="true"/>
  <c r="AT277" i="88"/>
  <c r="AU277" i="88" s="true"/>
  <c r="AS277" i="88"/>
  <c r="V277" i="88"/>
  <c r="AW277" i="88" s="true"/>
  <c r="BT277" i="88" s="true"/>
  <c r="U277" i="88"/>
  <c r="P277" i="88"/>
  <c r="N277" i="88"/>
  <c r="O277" i="88" s="true"/>
  <c r="BP276" i="88"/>
  <c r="BQ276" i="88" s="true"/>
  <c r="AT276" i="88"/>
  <c r="AU276" i="88" s="true"/>
  <c r="AS276" i="88"/>
  <c r="V276" i="88"/>
  <c r="AW276" i="88" s="true"/>
  <c r="BT276" i="88" s="true"/>
  <c r="U276" i="88"/>
  <c r="AD276" i="88" s="true"/>
  <c r="P276" i="88"/>
  <c r="N276" i="88"/>
  <c r="O276" i="88" s="true"/>
  <c r="BP275" i="88"/>
  <c r="BQ275" i="88" s="true"/>
  <c r="AT275" i="88"/>
  <c r="AU275" i="88" s="true"/>
  <c r="AS275" i="88"/>
  <c r="V275" i="88"/>
  <c r="AW275" i="88" s="true"/>
  <c r="BT275" i="88" s="true"/>
  <c r="U275" i="88"/>
  <c r="Z275" i="88" s="true"/>
  <c r="P275" i="88"/>
  <c r="N275" i="88"/>
  <c r="O275" i="88" s="true"/>
  <c r="BP274" i="88"/>
  <c r="BQ274" i="88" s="true"/>
  <c r="AT274" i="88"/>
  <c r="AU274" i="88" s="true"/>
  <c r="AS274" i="88"/>
  <c r="V274" i="88"/>
  <c r="U274" i="88"/>
  <c r="P274" i="88"/>
  <c r="N274" i="88"/>
  <c r="O274" i="88" s="true"/>
  <c r="BP273" i="88"/>
  <c r="BQ273" i="88" s="true"/>
  <c r="AT273" i="88"/>
  <c r="AU273" i="88" s="true"/>
  <c r="AS273" i="88"/>
  <c r="V273" i="88"/>
  <c r="U273" i="88"/>
  <c r="P273" i="88"/>
  <c r="N273" i="88"/>
  <c r="O273" i="88" s="true"/>
  <c r="BP272" i="88"/>
  <c r="BQ272" i="88" s="true"/>
  <c r="AT272" i="88"/>
  <c r="AU272" i="88" s="true"/>
  <c r="AS272" i="88"/>
  <c r="V272" i="88"/>
  <c r="AX272" i="88" s="true"/>
  <c r="U272" i="88"/>
  <c r="P272" i="88"/>
  <c r="N272" i="88"/>
  <c r="O272" i="88" s="true"/>
  <c r="BP271" i="88"/>
  <c r="BQ271" i="88" s="true"/>
  <c r="AT271" i="88"/>
  <c r="AU271" i="88" s="true"/>
  <c r="AS271" i="88"/>
  <c r="V271" i="88"/>
  <c r="AX271" i="88" s="true"/>
  <c r="U271" i="88"/>
  <c r="P271" i="88"/>
  <c r="N271" i="88"/>
  <c r="O271" i="88" s="true"/>
  <c r="BP270" i="88"/>
  <c r="BQ270" i="88" s="true"/>
  <c r="AT270" i="88"/>
  <c r="AU270" i="88" s="true"/>
  <c r="AS270" i="88"/>
  <c r="V270" i="88"/>
  <c r="AV270" i="88" s="true"/>
  <c r="U270" i="88"/>
  <c r="P270" i="88"/>
  <c r="N270" i="88"/>
  <c r="O270" i="88" s="true"/>
  <c r="BP269" i="88"/>
  <c r="BQ269" i="88" s="true"/>
  <c r="AT269" i="88"/>
  <c r="AU269" i="88" s="true"/>
  <c r="AS269" i="88"/>
  <c r="V269" i="88"/>
  <c r="U269" i="88"/>
  <c r="Z269" i="88" s="true"/>
  <c r="P269" i="88"/>
  <c r="N269" i="88"/>
  <c r="O269" i="88" s="true"/>
  <c r="BP268" i="88"/>
  <c r="BQ268" i="88" s="true"/>
  <c r="AT268" i="88"/>
  <c r="AU268" i="88" s="true"/>
  <c r="AS268" i="88"/>
  <c r="V268" i="88"/>
  <c r="AV268" i="88" s="true"/>
  <c r="U268" i="88"/>
  <c r="AD268" i="88" s="true"/>
  <c r="P268" i="88"/>
  <c r="N268" i="88"/>
  <c r="O268" i="88" s="true"/>
  <c r="BP267" i="88"/>
  <c r="BQ267" i="88" s="true"/>
  <c r="AT267" i="88"/>
  <c r="AU267" i="88" s="true"/>
  <c r="AS267" i="88"/>
  <c r="V267" i="88"/>
  <c r="AV267" i="88" s="true"/>
  <c r="U267" i="88"/>
  <c r="P267" i="88"/>
  <c r="N267" i="88"/>
  <c r="O267" i="88" s="true"/>
  <c r="BP266" i="88"/>
  <c r="BQ266" i="88" s="true"/>
  <c r="AT266" i="88"/>
  <c r="AU266" i="88" s="true"/>
  <c r="AS266" i="88"/>
  <c r="V266" i="88"/>
  <c r="U266" i="88"/>
  <c r="Z266" i="88" s="true"/>
  <c r="P266" i="88"/>
  <c r="N266" i="88"/>
  <c r="O266" i="88" s="true"/>
  <c r="BP265" i="88"/>
  <c r="BQ265" i="88" s="true"/>
  <c r="AT265" i="88"/>
  <c r="AU265" i="88" s="true"/>
  <c r="AS265" i="88"/>
  <c r="V265" i="88"/>
  <c r="U265" i="88"/>
  <c r="AD265" i="88" s="true"/>
  <c r="P265" i="88"/>
  <c r="N265" i="88"/>
  <c r="O265" i="88" s="true"/>
  <c r="BP264" i="88"/>
  <c r="BQ264" i="88" s="true"/>
  <c r="AT264" i="88"/>
  <c r="AU264" i="88" s="true"/>
  <c r="AS264" i="88"/>
  <c r="V264" i="88"/>
  <c r="AV264" i="88" s="true"/>
  <c r="U264" i="88"/>
  <c r="P264" i="88"/>
  <c r="N264" i="88"/>
  <c r="O264" i="88" s="true"/>
  <c r="BP263" i="88"/>
  <c r="BQ263" i="88" s="true"/>
  <c r="AT263" i="88"/>
  <c r="AU263" i="88" s="true"/>
  <c r="AS263" i="88"/>
  <c r="V263" i="88"/>
  <c r="U263" i="88"/>
  <c r="X263" i="88" s="true"/>
  <c r="P263" i="88"/>
  <c r="N263" i="88"/>
  <c r="O263" i="88" s="true"/>
  <c r="BP262" i="88"/>
  <c r="BQ262" i="88" s="true"/>
  <c r="AT262" i="88"/>
  <c r="AU262" i="88" s="true"/>
  <c r="AS262" i="88"/>
  <c r="V262" i="88"/>
  <c r="AV262" i="88" s="true"/>
  <c r="U262" i="88"/>
  <c r="Z262" i="88" s="true"/>
  <c r="P262" i="88"/>
  <c r="N262" i="88"/>
  <c r="O262" i="88" s="true"/>
  <c r="BP261" i="88"/>
  <c r="BQ261" i="88" s="true"/>
  <c r="AT261" i="88"/>
  <c r="AU261" i="88" s="true"/>
  <c r="AS261" i="88"/>
  <c r="V261" i="88"/>
  <c r="AV261" i="88" s="true"/>
  <c r="U261" i="88"/>
  <c r="AD261" i="88" s="true"/>
  <c r="P261" i="88"/>
  <c r="N261" i="88"/>
  <c r="O261" i="88" s="true"/>
  <c r="BP260" i="88"/>
  <c r="BQ260" i="88" s="true"/>
  <c r="AT260" i="88"/>
  <c r="AU260" i="88" s="true"/>
  <c r="AS260" i="88"/>
  <c r="V260" i="88"/>
  <c r="AW260" i="88" s="true"/>
  <c r="BT260" i="88" s="true"/>
  <c r="U260" i="88"/>
  <c r="AD260" i="88" s="true"/>
  <c r="P260" i="88"/>
  <c r="N260" i="88"/>
  <c r="O260" i="88" s="true"/>
  <c r="BP259" i="88"/>
  <c r="BQ259" i="88" s="true"/>
  <c r="AT259" i="88"/>
  <c r="AU259" i="88" s="true"/>
  <c r="AS259" i="88"/>
  <c r="V259" i="88"/>
  <c r="U259" i="88"/>
  <c r="Z259" i="88" s="true"/>
  <c r="P259" i="88"/>
  <c r="N259" i="88"/>
  <c r="O259" i="88" s="true"/>
  <c r="BP258" i="88"/>
  <c r="BQ258" i="88" s="true"/>
  <c r="AT258" i="88"/>
  <c r="AU258" i="88" s="true"/>
  <c r="AS258" i="88"/>
  <c r="V258" i="88"/>
  <c r="AX258" i="88" s="true"/>
  <c r="U258" i="88"/>
  <c r="P258" i="88"/>
  <c r="N258" i="88"/>
  <c r="O258" i="88" s="true"/>
  <c r="BP257" i="88"/>
  <c r="BQ257" i="88" s="true"/>
  <c r="AT257" i="88"/>
  <c r="AU257" i="88" s="true"/>
  <c r="AS257" i="88"/>
  <c r="V257" i="88"/>
  <c r="AV257" i="88" s="true"/>
  <c r="U257" i="88"/>
  <c r="P257" i="88"/>
  <c r="N257" i="88"/>
  <c r="O257" i="88" s="true"/>
  <c r="BP256" i="88"/>
  <c r="BQ256" i="88" s="true"/>
  <c r="AT256" i="88"/>
  <c r="AU256" i="88" s="true"/>
  <c r="AS256" i="88"/>
  <c r="V256" i="88"/>
  <c r="AW256" i="88" s="true"/>
  <c r="BT256" i="88" s="true"/>
  <c r="U256" i="88"/>
  <c r="P256" i="88"/>
  <c r="N256" i="88"/>
  <c r="O256" i="88" s="true"/>
  <c r="BP255" i="88"/>
  <c r="BQ255" i="88" s="true"/>
  <c r="AT255" i="88"/>
  <c r="AU255" i="88" s="true"/>
  <c r="AS255" i="88"/>
  <c r="V255" i="88"/>
  <c r="AX255" i="88" s="true"/>
  <c r="U255" i="88"/>
  <c r="P255" i="88"/>
  <c r="N255" i="88"/>
  <c r="O255" i="88" s="true"/>
  <c r="BP254" i="88"/>
  <c r="BQ254" i="88" s="true"/>
  <c r="AT254" i="88"/>
  <c r="AU254" i="88" s="true"/>
  <c r="AS254" i="88"/>
  <c r="V254" i="88"/>
  <c r="U254" i="88"/>
  <c r="AD254" i="88" s="true"/>
  <c r="P254" i="88"/>
  <c r="N254" i="88"/>
  <c r="O254" i="88" s="true"/>
  <c r="BP253" i="88"/>
  <c r="BQ253" i="88" s="true"/>
  <c r="AT253" i="88"/>
  <c r="AU253" i="88" s="true"/>
  <c r="AS253" i="88"/>
  <c r="V253" i="88"/>
  <c r="AV253" i="88" s="true"/>
  <c r="U253" i="88"/>
  <c r="AD253" i="88" s="true"/>
  <c r="P253" i="88"/>
  <c r="N253" i="88"/>
  <c r="O253" i="88" s="true"/>
  <c r="BP252" i="88"/>
  <c r="BQ252" i="88" s="true"/>
  <c r="AT252" i="88"/>
  <c r="AU252" i="88" s="true"/>
  <c r="AS252" i="88"/>
  <c r="V252" i="88"/>
  <c r="U252" i="88"/>
  <c r="AD252" i="88" s="true"/>
  <c r="P252" i="88"/>
  <c r="N252" i="88"/>
  <c r="O252" i="88" s="true"/>
  <c r="BP251" i="88"/>
  <c r="BQ251" i="88" s="true"/>
  <c r="AT251" i="88"/>
  <c r="AU251" i="88" s="true"/>
  <c r="AS251" i="88"/>
  <c r="V251" i="88"/>
  <c r="U251" i="88"/>
  <c r="P251" i="88"/>
  <c r="N251" i="88"/>
  <c r="O251" i="88" s="true"/>
  <c r="BP250" i="88"/>
  <c r="BQ250" i="88" s="true"/>
  <c r="AT250" i="88"/>
  <c r="AU250" i="88" s="true"/>
  <c r="AS250" i="88"/>
  <c r="V250" i="88"/>
  <c r="U250" i="88"/>
  <c r="AD250" i="88" s="true"/>
  <c r="P250" i="88"/>
  <c r="N250" i="88"/>
  <c r="O250" i="88" s="true"/>
  <c r="BP249" i="88"/>
  <c r="BQ249" i="88" s="true"/>
  <c r="AT249" i="88"/>
  <c r="AU249" i="88" s="true"/>
  <c r="AS249" i="88"/>
  <c r="V249" i="88"/>
  <c r="U249" i="88"/>
  <c r="P249" i="88"/>
  <c r="N249" i="88"/>
  <c r="O249" i="88" s="true"/>
  <c r="BP248" i="88"/>
  <c r="BQ248" i="88" s="true"/>
  <c r="AT248" i="88"/>
  <c r="AU248" i="88" s="true"/>
  <c r="AS248" i="88"/>
  <c r="V248" i="88"/>
  <c r="AX248" i="88" s="true"/>
  <c r="U248" i="88"/>
  <c r="Z248" i="88" s="true"/>
  <c r="P248" i="88"/>
  <c r="N248" i="88"/>
  <c r="O248" i="88" s="true"/>
  <c r="BP247" i="88"/>
  <c r="BQ247" i="88" s="true"/>
  <c r="AT247" i="88"/>
  <c r="AU247" i="88" s="true"/>
  <c r="AS247" i="88"/>
  <c r="V247" i="88"/>
  <c r="AX247" i="88" s="true"/>
  <c r="U247" i="88"/>
  <c r="AD247" i="88" s="true"/>
  <c r="P247" i="88"/>
  <c r="N247" i="88"/>
  <c r="O247" i="88" s="true"/>
  <c r="BP246" i="88"/>
  <c r="BQ246" i="88" s="true"/>
  <c r="AT246" i="88"/>
  <c r="AU246" i="88" s="true"/>
  <c r="AS246" i="88"/>
  <c r="V246" i="88"/>
  <c r="AX246" i="88" s="true"/>
  <c r="U246" i="88"/>
  <c r="Z246" i="88" s="true"/>
  <c r="P246" i="88"/>
  <c r="N246" i="88"/>
  <c r="O246" i="88" s="true"/>
  <c r="BP245" i="88"/>
  <c r="BQ245" i="88" s="true"/>
  <c r="AT245" i="88"/>
  <c r="AU245" i="88" s="true"/>
  <c r="AS245" i="88"/>
  <c r="V245" i="88"/>
  <c r="AV245" i="88" s="true"/>
  <c r="U245" i="88"/>
  <c r="AD245" i="88" s="true"/>
  <c r="P245" i="88"/>
  <c r="N245" i="88"/>
  <c r="O245" i="88" s="true"/>
  <c r="BP244" i="88"/>
  <c r="BQ244" i="88" s="true"/>
  <c r="AT244" i="88"/>
  <c r="AU244" i="88" s="true"/>
  <c r="AS244" i="88"/>
  <c r="V244" i="88"/>
  <c r="AW244" i="88" s="true"/>
  <c r="BT244" i="88" s="true"/>
  <c r="U244" i="88"/>
  <c r="AD244" i="88" s="true"/>
  <c r="P244" i="88"/>
  <c r="N244" i="88"/>
  <c r="O244" i="88" s="true"/>
  <c r="BP243" i="88"/>
  <c r="BQ243" i="88" s="true"/>
  <c r="AT243" i="88"/>
  <c r="AU243" i="88" s="true"/>
  <c r="AS243" i="88"/>
  <c r="V243" i="88"/>
  <c r="U243" i="88"/>
  <c r="AD243" i="88" s="true"/>
  <c r="P243" i="88"/>
  <c r="N243" i="88"/>
  <c r="O243" i="88" s="true"/>
  <c r="BP242" i="88"/>
  <c r="BQ242" i="88" s="true"/>
  <c r="AT242" i="88"/>
  <c r="AU242" i="88" s="true"/>
  <c r="AS242" i="88"/>
  <c r="V242" i="88"/>
  <c r="AX242" i="88" s="true"/>
  <c r="U242" i="88"/>
  <c r="Z242" i="88" s="true"/>
  <c r="P242" i="88"/>
  <c r="N242" i="88"/>
  <c r="O242" i="88" s="true"/>
  <c r="BP241" i="88"/>
  <c r="BQ241" i="88" s="true"/>
  <c r="AT241" i="88"/>
  <c r="AU241" i="88" s="true"/>
  <c r="AS241" i="88"/>
  <c r="V241" i="88"/>
  <c r="AW241" i="88" s="true"/>
  <c r="BT241" i="88" s="true"/>
  <c r="U241" i="88"/>
  <c r="P241" i="88"/>
  <c r="N241" i="88"/>
  <c r="O241" i="88" s="true"/>
  <c r="BP240" i="88"/>
  <c r="BQ240" i="88" s="true"/>
  <c r="AT240" i="88"/>
  <c r="AU240" i="88" s="true"/>
  <c r="AS240" i="88"/>
  <c r="V240" i="88"/>
  <c r="AX240" i="88" s="true"/>
  <c r="U240" i="88"/>
  <c r="Z240" i="88" s="true"/>
  <c r="P240" i="88"/>
  <c r="N240" i="88"/>
  <c r="O240" i="88" s="true"/>
  <c r="BP239" i="88"/>
  <c r="BQ239" i="88" s="true"/>
  <c r="AT239" i="88"/>
  <c r="AU239" i="88" s="true"/>
  <c r="AS239" i="88"/>
  <c r="V239" i="88"/>
  <c r="AX239" i="88" s="true"/>
  <c r="U239" i="88"/>
  <c r="P239" i="88"/>
  <c r="N239" i="88"/>
  <c r="O239" i="88" s="true"/>
  <c r="BP238" i="88"/>
  <c r="BQ238" i="88" s="true"/>
  <c r="AT238" i="88"/>
  <c r="AU238" i="88" s="true"/>
  <c r="AS238" i="88"/>
  <c r="V238" i="88"/>
  <c r="AX238" i="88" s="true"/>
  <c r="U238" i="88"/>
  <c r="Z238" i="88" s="true"/>
  <c r="P238" i="88"/>
  <c r="N238" i="88"/>
  <c r="O238" i="88" s="true"/>
  <c r="BP237" i="88"/>
  <c r="BQ237" i="88" s="true"/>
  <c r="AT237" i="88"/>
  <c r="AU237" i="88" s="true"/>
  <c r="AS237" i="88"/>
  <c r="V237" i="88"/>
  <c r="AV237" i="88" s="true"/>
  <c r="U237" i="88"/>
  <c r="AD237" i="88" s="true"/>
  <c r="P237" i="88"/>
  <c r="N237" i="88"/>
  <c r="O237" i="88" s="true"/>
  <c r="BP236" i="88"/>
  <c r="BQ236" i="88" s="true"/>
  <c r="AT236" i="88"/>
  <c r="AU236" i="88" s="true"/>
  <c r="AS236" i="88"/>
  <c r="V236" i="88"/>
  <c r="AW236" i="88" s="true"/>
  <c r="BT236" i="88" s="true"/>
  <c r="U236" i="88"/>
  <c r="AD236" i="88" s="true"/>
  <c r="P236" i="88"/>
  <c r="N236" i="88"/>
  <c r="O236" i="88" s="true"/>
  <c r="BP235" i="88"/>
  <c r="BQ235" i="88" s="true"/>
  <c r="AT235" i="88"/>
  <c r="AU235" i="88" s="true"/>
  <c r="AS235" i="88"/>
  <c r="V235" i="88"/>
  <c r="U235" i="88"/>
  <c r="P235" i="88"/>
  <c r="N235" i="88"/>
  <c r="O235" i="88" s="true"/>
  <c r="BP234" i="88"/>
  <c r="BQ234" i="88" s="true"/>
  <c r="AT234" i="88"/>
  <c r="AU234" i="88" s="true"/>
  <c r="AS234" i="88"/>
  <c r="V234" i="88"/>
  <c r="AX234" i="88" s="true"/>
  <c r="U234" i="88"/>
  <c r="Z234" i="88" s="true"/>
  <c r="P234" i="88"/>
  <c r="N234" i="88"/>
  <c r="O234" i="88" s="true"/>
  <c r="BP233" i="88"/>
  <c r="BQ233" i="88" s="true"/>
  <c r="AT233" i="88"/>
  <c r="AU233" i="88" s="true"/>
  <c r="AS233" i="88"/>
  <c r="V233" i="88"/>
  <c r="AW233" i="88" s="true"/>
  <c r="BT233" i="88" s="true"/>
  <c r="U233" i="88"/>
  <c r="X233" i="88" s="true"/>
  <c r="P233" i="88"/>
  <c r="N233" i="88"/>
  <c r="O233" i="88" s="true"/>
  <c r="BP232" i="88"/>
  <c r="BQ232" i="88" s="true"/>
  <c r="AT232" i="88"/>
  <c r="AU232" i="88" s="true"/>
  <c r="AS232" i="88"/>
  <c r="V232" i="88"/>
  <c r="AW232" i="88" s="true"/>
  <c r="BT232" i="88" s="true"/>
  <c r="U232" i="88"/>
  <c r="X232" i="88" s="true"/>
  <c r="P232" i="88"/>
  <c r="N232" i="88"/>
  <c r="O232" i="88" s="true"/>
  <c r="BP231" i="88"/>
  <c r="BQ231" i="88" s="true"/>
  <c r="AT231" i="88"/>
  <c r="AU231" i="88" s="true"/>
  <c r="AS231" i="88"/>
  <c r="V231" i="88"/>
  <c r="AX231" i="88" s="true"/>
  <c r="U231" i="88"/>
  <c r="AD231" i="88" s="true"/>
  <c r="P231" i="88"/>
  <c r="N231" i="88"/>
  <c r="O231" i="88" s="true"/>
  <c r="BP230" i="88"/>
  <c r="BQ230" i="88" s="true"/>
  <c r="AT230" i="88"/>
  <c r="AU230" i="88" s="true"/>
  <c r="AS230" i="88"/>
  <c r="V230" i="88"/>
  <c r="U230" i="88"/>
  <c r="X230" i="88" s="true"/>
  <c r="P230" i="88"/>
  <c r="N230" i="88"/>
  <c r="O230" i="88" s="true"/>
  <c r="BP229" i="88"/>
  <c r="BQ229" i="88" s="true"/>
  <c r="AT229" i="88"/>
  <c r="AU229" i="88" s="true"/>
  <c r="AS229" i="88"/>
  <c r="V229" i="88"/>
  <c r="AV229" i="88" s="true"/>
  <c r="U229" i="88"/>
  <c r="P229" i="88"/>
  <c r="N229" i="88"/>
  <c r="O229" i="88" s="true"/>
  <c r="BP228" i="88"/>
  <c r="BQ228" i="88" s="true"/>
  <c r="AT228" i="88"/>
  <c r="AU228" i="88" s="true"/>
  <c r="AS228" i="88"/>
  <c r="V228" i="88"/>
  <c r="AX228" i="88" s="true"/>
  <c r="U228" i="88"/>
  <c r="AD228" i="88" s="true"/>
  <c r="P228" i="88"/>
  <c r="N228" i="88"/>
  <c r="O228" i="88" s="true"/>
  <c r="BP227" i="88"/>
  <c r="BQ227" i="88" s="true"/>
  <c r="AT227" i="88"/>
  <c r="AU227" i="88" s="true"/>
  <c r="AS227" i="88"/>
  <c r="V227" i="88"/>
  <c r="U227" i="88"/>
  <c r="P227" i="88"/>
  <c r="N227" i="88"/>
  <c r="O227" i="88" s="true"/>
  <c r="BP226" i="88"/>
  <c r="BQ226" i="88" s="true"/>
  <c r="AT226" i="88"/>
  <c r="AU226" i="88" s="true"/>
  <c r="AS226" i="88"/>
  <c r="V226" i="88"/>
  <c r="U226" i="88"/>
  <c r="P226" i="88"/>
  <c r="N226" i="88"/>
  <c r="O226" i="88" s="true"/>
  <c r="BP225" i="88"/>
  <c r="BQ225" i="88" s="true"/>
  <c r="AT225" i="88"/>
  <c r="AU225" i="88" s="true"/>
  <c r="AS225" i="88"/>
  <c r="V225" i="88"/>
  <c r="AW225" i="88" s="true"/>
  <c r="BT225" i="88" s="true"/>
  <c r="U225" i="88"/>
  <c r="X225" i="88" s="true"/>
  <c r="P225" i="88"/>
  <c r="N225" i="88"/>
  <c r="O225" i="88" s="true"/>
  <c r="BP224" i="88"/>
  <c r="BQ224" i="88" s="true"/>
  <c r="AT224" i="88"/>
  <c r="AU224" i="88" s="true"/>
  <c r="AS224" i="88"/>
  <c r="V224" i="88"/>
  <c r="AV224" i="88" s="true"/>
  <c r="U224" i="88"/>
  <c r="P224" i="88"/>
  <c r="N224" i="88"/>
  <c r="O224" i="88" s="true"/>
  <c r="BP223" i="88"/>
  <c r="BQ223" i="88" s="true"/>
  <c r="AT223" i="88"/>
  <c r="AU223" i="88" s="true"/>
  <c r="AS223" i="88"/>
  <c r="V223" i="88"/>
  <c r="U223" i="88"/>
  <c r="AD223" i="88" s="true"/>
  <c r="P223" i="88"/>
  <c r="N223" i="88"/>
  <c r="O223" i="88" s="true"/>
  <c r="BP222" i="88"/>
  <c r="BQ222" i="88" s="true"/>
  <c r="AT222" i="88"/>
  <c r="AU222" i="88" s="true"/>
  <c r="AS222" i="88"/>
  <c r="V222" i="88"/>
  <c r="AW222" i="88" s="true"/>
  <c r="BT222" i="88" s="true"/>
  <c r="U222" i="88"/>
  <c r="AD222" i="88" s="true"/>
  <c r="P222" i="88"/>
  <c r="N222" i="88"/>
  <c r="O222" i="88" s="true"/>
  <c r="BP221" i="88"/>
  <c r="BQ221" i="88" s="true"/>
  <c r="AT221" i="88"/>
  <c r="AU221" i="88" s="true"/>
  <c r="AS221" i="88"/>
  <c r="V221" i="88"/>
  <c r="AV221" i="88" s="true"/>
  <c r="U221" i="88"/>
  <c r="AD221" i="88" s="true"/>
  <c r="P221" i="88"/>
  <c r="N221" i="88"/>
  <c r="O221" i="88" s="true"/>
  <c r="BP220" i="88"/>
  <c r="BQ220" i="88" s="true"/>
  <c r="AT220" i="88"/>
  <c r="AU220" i="88" s="true"/>
  <c r="AS220" i="88"/>
  <c r="V220" i="88"/>
  <c r="AW220" i="88" s="true"/>
  <c r="BT220" i="88" s="true"/>
  <c r="U220" i="88"/>
  <c r="P220" i="88"/>
  <c r="N220" i="88"/>
  <c r="O220" i="88" s="true"/>
  <c r="BP219" i="88"/>
  <c r="BQ219" i="88" s="true"/>
  <c r="AT219" i="88"/>
  <c r="AU219" i="88" s="true"/>
  <c r="AS219" i="88"/>
  <c r="V219" i="88"/>
  <c r="AV219" i="88" s="true"/>
  <c r="U219" i="88"/>
  <c r="AD219" i="88" s="true"/>
  <c r="P219" i="88"/>
  <c r="N219" i="88"/>
  <c r="O219" i="88" s="true"/>
  <c r="BP218" i="88"/>
  <c r="BQ218" i="88" s="true"/>
  <c r="AT218" i="88"/>
  <c r="AU218" i="88" s="true"/>
  <c r="AS218" i="88"/>
  <c r="V218" i="88"/>
  <c r="AV218" i="88" s="true"/>
  <c r="U218" i="88"/>
  <c r="P218" i="88"/>
  <c r="N218" i="88"/>
  <c r="O218" i="88" s="true"/>
  <c r="BP217" i="88"/>
  <c r="BQ217" i="88" s="true"/>
  <c r="AT217" i="88"/>
  <c r="AU217" i="88" s="true"/>
  <c r="AS217" i="88"/>
  <c r="V217" i="88"/>
  <c r="AX217" i="88" s="true"/>
  <c r="U217" i="88"/>
  <c r="P217" i="88"/>
  <c r="N217" i="88"/>
  <c r="O217" i="88" s="true"/>
  <c r="BP216" i="88"/>
  <c r="BQ216" i="88" s="true"/>
  <c r="AT216" i="88"/>
  <c r="AU216" i="88" s="true"/>
  <c r="AS216" i="88"/>
  <c r="V216" i="88"/>
  <c r="U216" i="88"/>
  <c r="P216" i="88"/>
  <c r="N216" i="88"/>
  <c r="O216" i="88" s="true"/>
  <c r="BP215" i="88"/>
  <c r="BQ215" i="88" s="true"/>
  <c r="AT215" i="88"/>
  <c r="AU215" i="88" s="true"/>
  <c r="AS215" i="88"/>
  <c r="V215" i="88"/>
  <c r="AW215" i="88" s="true"/>
  <c r="BT215" i="88" s="true"/>
  <c r="U215" i="88"/>
  <c r="Z215" i="88" s="true"/>
  <c r="P215" i="88"/>
  <c r="N215" i="88"/>
  <c r="O215" i="88" s="true"/>
  <c r="BP214" i="88"/>
  <c r="BQ214" i="88" s="true"/>
  <c r="AT214" i="88"/>
  <c r="AU214" i="88" s="true"/>
  <c r="AS214" i="88"/>
  <c r="V214" i="88"/>
  <c r="AW214" i="88" s="true"/>
  <c r="BT214" i="88" s="true"/>
  <c r="U214" i="88"/>
  <c r="P214" i="88"/>
  <c r="N214" i="88"/>
  <c r="O214" i="88" s="true"/>
  <c r="BP213" i="88"/>
  <c r="BQ213" i="88" s="true"/>
  <c r="AT213" i="88"/>
  <c r="AU213" i="88" s="true"/>
  <c r="AS213" i="88"/>
  <c r="V213" i="88"/>
  <c r="AV213" i="88" s="true"/>
  <c r="U213" i="88"/>
  <c r="AD213" i="88" s="true"/>
  <c r="P213" i="88"/>
  <c r="N213" i="88"/>
  <c r="O213" i="88" s="true"/>
  <c r="BP212" i="88"/>
  <c r="BQ212" i="88" s="true"/>
  <c r="AT212" i="88"/>
  <c r="AU212" i="88" s="true"/>
  <c r="AS212" i="88"/>
  <c r="V212" i="88"/>
  <c r="U212" i="88"/>
  <c r="P212" i="88"/>
  <c r="N212" i="88"/>
  <c r="O212" i="88" s="true"/>
  <c r="BP211" i="88"/>
  <c r="BQ211" i="88" s="true"/>
  <c r="AT211" i="88"/>
  <c r="AU211" i="88" s="true"/>
  <c r="AS211" i="88"/>
  <c r="V211" i="88"/>
  <c r="U211" i="88"/>
  <c r="P211" i="88"/>
  <c r="N211" i="88"/>
  <c r="O211" i="88" s="true"/>
  <c r="BP210" i="88"/>
  <c r="BQ210" i="88" s="true"/>
  <c r="AT210" i="88"/>
  <c r="AU210" i="88" s="true"/>
  <c r="AS210" i="88"/>
  <c r="V210" i="88"/>
  <c r="AV210" i="88" s="true"/>
  <c r="U210" i="88"/>
  <c r="P210" i="88"/>
  <c r="N210" i="88"/>
  <c r="O210" i="88" s="true"/>
  <c r="BP199" i="88"/>
  <c r="BQ199" i="88" s="true"/>
  <c r="AT199" i="88"/>
  <c r="AU199" i="88" s="true"/>
  <c r="AS199" i="88"/>
  <c r="V199" i="88"/>
  <c r="AW199" i="88" s="true"/>
  <c r="BT199" i="88" s="true"/>
  <c r="U199" i="88"/>
  <c r="Z199" i="88" s="true"/>
  <c r="P199" i="88"/>
  <c r="N199" i="88"/>
  <c r="O199" i="88" s="true"/>
  <c r="BP198" i="88"/>
  <c r="BQ198" i="88" s="true"/>
  <c r="AT198" i="88"/>
  <c r="AU198" i="88" s="true"/>
  <c r="AS198" i="88"/>
  <c r="V198" i="88"/>
  <c r="U198" i="88"/>
  <c r="P198" i="88"/>
  <c r="N198" i="88"/>
  <c r="O198" i="88" s="true"/>
  <c r="BP197" i="88"/>
  <c r="BQ197" i="88" s="true"/>
  <c r="AT197" i="88"/>
  <c r="AU197" i="88" s="true"/>
  <c r="AS197" i="88"/>
  <c r="V197" i="88"/>
  <c r="U197" i="88"/>
  <c r="Z197" i="88" s="true"/>
  <c r="P197" i="88"/>
  <c r="N197" i="88"/>
  <c r="O197" i="88" s="true"/>
  <c r="BP196" i="88"/>
  <c r="BQ196" i="88" s="true"/>
  <c r="AT196" i="88"/>
  <c r="AU196" i="88" s="true"/>
  <c r="AS196" i="88"/>
  <c r="V196" i="88"/>
  <c r="AW196" i="88" s="true"/>
  <c r="BT196" i="88" s="true"/>
  <c r="U196" i="88"/>
  <c r="P196" i="88"/>
  <c r="N196" i="88"/>
  <c r="O196" i="88" s="true"/>
  <c r="BP195" i="88"/>
  <c r="BQ195" i="88" s="true"/>
  <c r="AT195" i="88"/>
  <c r="AU195" i="88" s="true"/>
  <c r="AS195" i="88"/>
  <c r="V195" i="88"/>
  <c r="AV195" i="88" s="true"/>
  <c r="U195" i="88"/>
  <c r="Z195" i="88" s="true"/>
  <c r="P195" i="88"/>
  <c r="N195" i="88"/>
  <c r="O195" i="88" s="true"/>
  <c r="BP194" i="88"/>
  <c r="BQ194" i="88" s="true"/>
  <c r="AT194" i="88"/>
  <c r="AU194" i="88" s="true"/>
  <c r="AS194" i="88"/>
  <c r="V194" i="88"/>
  <c r="AX194" i="88" s="true"/>
  <c r="U194" i="88"/>
  <c r="P194" i="88"/>
  <c r="N194" i="88"/>
  <c r="O194" i="88" s="true"/>
  <c r="BP193" i="88"/>
  <c r="BQ193" i="88" s="true"/>
  <c r="AT193" i="88"/>
  <c r="AU193" i="88" s="true"/>
  <c r="AS193" i="88"/>
  <c r="V193" i="88"/>
  <c r="AV193" i="88" s="true"/>
  <c r="U193" i="88"/>
  <c r="X193" i="88" s="true"/>
  <c r="P193" i="88"/>
  <c r="N193" i="88"/>
  <c r="O193" i="88" s="true"/>
  <c r="BP192" i="88"/>
  <c r="BQ192" i="88" s="true"/>
  <c r="AT192" i="88"/>
  <c r="AU192" i="88" s="true"/>
  <c r="AS192" i="88"/>
  <c r="V192" i="88"/>
  <c r="AX192" i="88" s="true"/>
  <c r="U192" i="88"/>
  <c r="P192" i="88"/>
  <c r="N192" i="88"/>
  <c r="O192" i="88" s="true"/>
  <c r="BP191" i="88"/>
  <c r="BQ191" i="88" s="true"/>
  <c r="AT191" i="88"/>
  <c r="AU191" i="88" s="true"/>
  <c r="AS191" i="88"/>
  <c r="V191" i="88"/>
  <c r="AW191" i="88" s="true"/>
  <c r="BT191" i="88" s="true"/>
  <c r="U191" i="88"/>
  <c r="Z191" i="88" s="true"/>
  <c r="P191" i="88"/>
  <c r="N191" i="88"/>
  <c r="O191" i="88" s="true"/>
  <c r="BP190" i="88"/>
  <c r="BQ190" i="88" s="true"/>
  <c r="AT190" i="88"/>
  <c r="AU190" i="88" s="true"/>
  <c r="AS190" i="88"/>
  <c r="V190" i="88"/>
  <c r="U190" i="88"/>
  <c r="P190" i="88"/>
  <c r="N190" i="88"/>
  <c r="O190" i="88" s="true"/>
  <c r="BP189" i="88"/>
  <c r="BQ189" i="88" s="true"/>
  <c r="AT189" i="88"/>
  <c r="AU189" i="88" s="true"/>
  <c r="AS189" i="88"/>
  <c r="V189" i="88"/>
  <c r="U189" i="88"/>
  <c r="P189" i="88"/>
  <c r="N189" i="88"/>
  <c r="O189" i="88" s="true"/>
  <c r="BP188" i="88"/>
  <c r="BQ188" i="88" s="true"/>
  <c r="AT188" i="88"/>
  <c r="AU188" i="88" s="true"/>
  <c r="AS188" i="88"/>
  <c r="V188" i="88"/>
  <c r="AV188" i="88" s="true"/>
  <c r="U188" i="88"/>
  <c r="AD188" i="88" s="true"/>
  <c r="P188" i="88"/>
  <c r="N188" i="88"/>
  <c r="O188" i="88" s="true"/>
  <c r="BP187" i="88"/>
  <c r="BQ187" i="88" s="true"/>
  <c r="AT187" i="88"/>
  <c r="AU187" i="88" s="true"/>
  <c r="AS187" i="88"/>
  <c r="V187" i="88"/>
  <c r="U187" i="88"/>
  <c r="Z187" i="88" s="true"/>
  <c r="P187" i="88"/>
  <c r="N187" i="88"/>
  <c r="O187" i="88" s="true"/>
  <c r="BP186" i="88"/>
  <c r="BQ186" i="88" s="true"/>
  <c r="AT186" i="88"/>
  <c r="AU186" i="88" s="true"/>
  <c r="AS186" i="88"/>
  <c r="V186" i="88"/>
  <c r="U186" i="88"/>
  <c r="P186" i="88"/>
  <c r="N186" i="88"/>
  <c r="O186" i="88" s="true"/>
  <c r="BP185" i="88"/>
  <c r="BQ185" i="88" s="true"/>
  <c r="AT185" i="88"/>
  <c r="AU185" i="88" s="true"/>
  <c r="AS185" i="88"/>
  <c r="V185" i="88"/>
  <c r="AV185" i="88" s="true"/>
  <c r="U185" i="88"/>
  <c r="P185" i="88"/>
  <c r="N185" i="88"/>
  <c r="O185" i="88" s="true"/>
  <c r="BP184" i="88"/>
  <c r="BQ184" i="88" s="true"/>
  <c r="AT184" i="88"/>
  <c r="AU184" i="88" s="true"/>
  <c r="AS184" i="88"/>
  <c r="V184" i="88"/>
  <c r="U184" i="88"/>
  <c r="AD184" i="88" s="true"/>
  <c r="P184" i="88"/>
  <c r="N184" i="88"/>
  <c r="O184" i="88" s="true"/>
  <c r="BP183" i="88"/>
  <c r="BQ183" i="88" s="true"/>
  <c r="AT183" i="88"/>
  <c r="AU183" i="88" s="true"/>
  <c r="AS183" i="88"/>
  <c r="V183" i="88"/>
  <c r="U183" i="88"/>
  <c r="AD183" i="88" s="true"/>
  <c r="P183" i="88"/>
  <c r="N183" i="88"/>
  <c r="O183" i="88" s="true"/>
  <c r="BP182" i="88"/>
  <c r="BQ182" i="88" s="true"/>
  <c r="AT182" i="88"/>
  <c r="AU182" i="88" s="true"/>
  <c r="AS182" i="88"/>
  <c r="V182" i="88"/>
  <c r="AW182" i="88" s="true"/>
  <c r="BT182" i="88" s="true"/>
  <c r="U182" i="88"/>
  <c r="Z182" i="88" s="true"/>
  <c r="P182" i="88"/>
  <c r="N182" i="88"/>
  <c r="O182" i="88" s="true"/>
  <c r="BP181" i="88"/>
  <c r="BQ181" i="88" s="true"/>
  <c r="AT181" i="88"/>
  <c r="AU181" i="88" s="true"/>
  <c r="AS181" i="88"/>
  <c r="V181" i="88"/>
  <c r="AW181" i="88" s="true"/>
  <c r="BT181" i="88" s="true"/>
  <c r="U181" i="88"/>
  <c r="P181" i="88"/>
  <c r="N181" i="88"/>
  <c r="O181" i="88" s="true"/>
  <c r="BP180" i="88"/>
  <c r="BQ180" i="88" s="true"/>
  <c r="AT180" i="88"/>
  <c r="AU180" i="88" s="true"/>
  <c r="AS180" i="88"/>
  <c r="V180" i="88"/>
  <c r="AW180" i="88" s="true"/>
  <c r="BT180" i="88" s="true"/>
  <c r="U180" i="88"/>
  <c r="P180" i="88"/>
  <c r="N180" i="88"/>
  <c r="O180" i="88" s="true"/>
  <c r="BP179" i="88"/>
  <c r="BQ179" i="88" s="true"/>
  <c r="AT179" i="88"/>
  <c r="AU179" i="88" s="true"/>
  <c r="AS179" i="88"/>
  <c r="V179" i="88"/>
  <c r="AX179" i="88" s="true"/>
  <c r="U179" i="88"/>
  <c r="X179" i="88" s="true"/>
  <c r="P179" i="88"/>
  <c r="N179" i="88"/>
  <c r="O179" i="88" s="true"/>
  <c r="BP178" i="88"/>
  <c r="BQ178" i="88" s="true"/>
  <c r="AT178" i="88"/>
  <c r="AU178" i="88" s="true"/>
  <c r="AS178" i="88"/>
  <c r="V178" i="88"/>
  <c r="AW178" i="88" s="true"/>
  <c r="BT178" i="88" s="true"/>
  <c r="U178" i="88"/>
  <c r="P178" i="88"/>
  <c r="N178" i="88"/>
  <c r="O178" i="88" s="true"/>
  <c r="BP177" i="88"/>
  <c r="BQ177" i="88" s="true"/>
  <c r="AT177" i="88"/>
  <c r="AU177" i="88" s="true"/>
  <c r="AS177" i="88"/>
  <c r="V177" i="88"/>
  <c r="AV177" i="88" s="true"/>
  <c r="U177" i="88"/>
  <c r="Z177" i="88" s="true"/>
  <c r="P177" i="88"/>
  <c r="N177" i="88"/>
  <c r="O177" i="88" s="true"/>
  <c r="BP176" i="88"/>
  <c r="BQ176" i="88" s="true"/>
  <c r="AT176" i="88"/>
  <c r="AU176" i="88" s="true"/>
  <c r="AS176" i="88"/>
  <c r="V176" i="88"/>
  <c r="AW176" i="88" s="true"/>
  <c r="BT176" i="88" s="true"/>
  <c r="U176" i="88"/>
  <c r="Z176" i="88" s="true"/>
  <c r="P176" i="88"/>
  <c r="N176" i="88"/>
  <c r="O176" i="88" s="true"/>
  <c r="BP175" i="88"/>
  <c r="BQ175" i="88" s="true"/>
  <c r="AT175" i="88"/>
  <c r="AU175" i="88" s="true"/>
  <c r="AS175" i="88"/>
  <c r="V175" i="88"/>
  <c r="AX175" i="88" s="true"/>
  <c r="U175" i="88"/>
  <c r="Z175" i="88" s="true"/>
  <c r="P175" i="88"/>
  <c r="N175" i="88"/>
  <c r="O175" i="88" s="true"/>
  <c r="BP174" i="88"/>
  <c r="BQ174" i="88" s="true"/>
  <c r="AT174" i="88"/>
  <c r="AU174" i="88" s="true"/>
  <c r="AS174" i="88"/>
  <c r="V174" i="88"/>
  <c r="AX174" i="88" s="true"/>
  <c r="U174" i="88"/>
  <c r="Z174" i="88" s="true"/>
  <c r="P174" i="88"/>
  <c r="N174" i="88"/>
  <c r="O174" i="88" s="true"/>
  <c r="BP173" i="88"/>
  <c r="BQ173" i="88" s="true"/>
  <c r="AT173" i="88"/>
  <c r="AU173" i="88" s="true"/>
  <c r="AS173" i="88"/>
  <c r="V173" i="88"/>
  <c r="AW173" i="88" s="true"/>
  <c r="BT173" i="88" s="true"/>
  <c r="U173" i="88"/>
  <c r="X173" i="88" s="true"/>
  <c r="P173" i="88"/>
  <c r="N173" i="88"/>
  <c r="O173" i="88" s="true"/>
  <c r="BP172" i="88"/>
  <c r="BQ172" i="88" s="true"/>
  <c r="AT172" i="88"/>
  <c r="AU172" i="88" s="true"/>
  <c r="AS172" i="88"/>
  <c r="V172" i="88"/>
  <c r="U172" i="88"/>
  <c r="P172" i="88"/>
  <c r="N172" i="88"/>
  <c r="O172" i="88" s="true"/>
  <c r="BP171" i="88"/>
  <c r="BQ171" i="88" s="true"/>
  <c r="AT171" i="88"/>
  <c r="AU171" i="88" s="true"/>
  <c r="AS171" i="88"/>
  <c r="V171" i="88"/>
  <c r="AX171" i="88" s="true"/>
  <c r="U171" i="88"/>
  <c r="X171" i="88" s="true"/>
  <c r="P171" i="88"/>
  <c r="N171" i="88"/>
  <c r="O171" i="88" s="true"/>
  <c r="BP170" i="88"/>
  <c r="BQ170" i="88" s="true"/>
  <c r="AT170" i="88"/>
  <c r="AU170" i="88" s="true"/>
  <c r="AS170" i="88"/>
  <c r="V170" i="88"/>
  <c r="AW170" i="88" s="true"/>
  <c r="BT170" i="88" s="true"/>
  <c r="U170" i="88"/>
  <c r="AD170" i="88" s="true"/>
  <c r="P170" i="88"/>
  <c r="N170" i="88"/>
  <c r="O170" i="88" s="true"/>
  <c r="BP169" i="88"/>
  <c r="BQ169" i="88" s="true"/>
  <c r="AT169" i="88"/>
  <c r="AU169" i="88" s="true"/>
  <c r="AS169" i="88"/>
  <c r="V169" i="88"/>
  <c r="AV169" i="88" s="true"/>
  <c r="U169" i="88"/>
  <c r="Z169" i="88" s="true"/>
  <c r="P169" i="88"/>
  <c r="N169" i="88"/>
  <c r="O169" i="88" s="true"/>
  <c r="BP168" i="88"/>
  <c r="BQ168" i="88" s="true"/>
  <c r="AT168" i="88"/>
  <c r="AU168" i="88" s="true"/>
  <c r="AS168" i="88"/>
  <c r="V168" i="88"/>
  <c r="U168" i="88"/>
  <c r="P168" i="88"/>
  <c r="N168" i="88"/>
  <c r="O168" i="88" s="true"/>
  <c r="BP167" i="88"/>
  <c r="BQ167" i="88" s="true"/>
  <c r="AT167" i="88"/>
  <c r="AU167" i="88" s="true"/>
  <c r="AS167" i="88"/>
  <c r="V167" i="88"/>
  <c r="U167" i="88"/>
  <c r="AD167" i="88" s="true"/>
  <c r="P167" i="88"/>
  <c r="N167" i="88"/>
  <c r="O167" i="88" s="true"/>
  <c r="BP166" i="88"/>
  <c r="BQ166" i="88" s="true"/>
  <c r="AT166" i="88"/>
  <c r="AU166" i="88" s="true"/>
  <c r="AS166" i="88"/>
  <c r="V166" i="88"/>
  <c r="U166" i="88"/>
  <c r="Z166" i="88" s="true"/>
  <c r="P166" i="88"/>
  <c r="N166" i="88"/>
  <c r="O166" i="88" s="true"/>
  <c r="BP165" i="88"/>
  <c r="BQ165" i="88" s="true"/>
  <c r="AT165" i="88"/>
  <c r="AU165" i="88" s="true"/>
  <c r="AS165" i="88"/>
  <c r="V165" i="88"/>
  <c r="U165" i="88"/>
  <c r="P165" i="88"/>
  <c r="N165" i="88"/>
  <c r="O165" i="88" s="true"/>
  <c r="BP164" i="88"/>
  <c r="BQ164" i="88" s="true"/>
  <c r="AT164" i="88"/>
  <c r="AU164" i="88" s="true"/>
  <c r="AS164" i="88"/>
  <c r="V164" i="88"/>
  <c r="AV164" i="88" s="true"/>
  <c r="U164" i="88"/>
  <c r="AD164" i="88" s="true"/>
  <c r="P164" i="88"/>
  <c r="N164" i="88"/>
  <c r="O164" i="88" s="true"/>
  <c r="BP163" i="88"/>
  <c r="BQ163" i="88" s="true"/>
  <c r="AT163" i="88"/>
  <c r="AU163" i="88" s="true"/>
  <c r="AS163" i="88"/>
  <c r="V163" i="88"/>
  <c r="AV163" i="88" s="true"/>
  <c r="U163" i="88"/>
  <c r="Z163" i="88" s="true"/>
  <c r="P163" i="88"/>
  <c r="N163" i="88"/>
  <c r="O163" i="88" s="true"/>
  <c r="BP162" i="88"/>
  <c r="BQ162" i="88" s="true"/>
  <c r="AT162" i="88"/>
  <c r="AU162" i="88" s="true"/>
  <c r="AS162" i="88"/>
  <c r="V162" i="88"/>
  <c r="AW162" i="88" s="true"/>
  <c r="BT162" i="88" s="true"/>
  <c r="U162" i="88"/>
  <c r="P162" i="88"/>
  <c r="N162" i="88"/>
  <c r="O162" i="88" s="true"/>
  <c r="BP161" i="88"/>
  <c r="BQ161" i="88" s="true"/>
  <c r="AT161" i="88"/>
  <c r="AU161" i="88" s="true"/>
  <c r="AS161" i="88"/>
  <c r="V161" i="88"/>
  <c r="AV161" i="88" s="true"/>
  <c r="U161" i="88"/>
  <c r="Z161" i="88" s="true"/>
  <c r="P161" i="88"/>
  <c r="N161" i="88"/>
  <c r="O161" i="88" s="true"/>
  <c r="BP160" i="88"/>
  <c r="BQ160" i="88" s="true"/>
  <c r="AT160" i="88"/>
  <c r="AU160" i="88" s="true"/>
  <c r="AS160" i="88"/>
  <c r="V160" i="88"/>
  <c r="AW160" i="88" s="true"/>
  <c r="BT160" i="88" s="true"/>
  <c r="U160" i="88"/>
  <c r="X160" i="88" s="true"/>
  <c r="P160" i="88"/>
  <c r="N160" i="88"/>
  <c r="O160" i="88" s="true"/>
  <c r="BP159" i="88"/>
  <c r="BQ159" i="88" s="true"/>
  <c r="AT159" i="88"/>
  <c r="AU159" i="88" s="true"/>
  <c r="AS159" i="88"/>
  <c r="V159" i="88"/>
  <c r="AX159" i="88" s="true"/>
  <c r="U159" i="88"/>
  <c r="AD159" i="88" s="true"/>
  <c r="P159" i="88"/>
  <c r="N159" i="88"/>
  <c r="O159" i="88" s="true"/>
  <c r="BP158" i="88"/>
  <c r="BQ158" i="88" s="true"/>
  <c r="AT158" i="88"/>
  <c r="AU158" i="88" s="true"/>
  <c r="AS158" i="88"/>
  <c r="V158" i="88"/>
  <c r="U158" i="88"/>
  <c r="Z158" i="88" s="true"/>
  <c r="P158" i="88"/>
  <c r="N158" i="88"/>
  <c r="O158" i="88" s="true"/>
  <c r="BP157" i="88"/>
  <c r="BQ157" i="88" s="true"/>
  <c r="AT157" i="88"/>
  <c r="AU157" i="88" s="true"/>
  <c r="AS157" i="88"/>
  <c r="V157" i="88"/>
  <c r="AX157" i="88" s="true"/>
  <c r="U157" i="88"/>
  <c r="P157" i="88"/>
  <c r="N157" i="88"/>
  <c r="O157" i="88" s="true"/>
  <c r="BP156" i="88"/>
  <c r="BQ156" i="88" s="true"/>
  <c r="AT156" i="88"/>
  <c r="AU156" i="88" s="true"/>
  <c r="AS156" i="88"/>
  <c r="V156" i="88"/>
  <c r="AX156" i="88" s="true"/>
  <c r="U156" i="88"/>
  <c r="AD156" i="88" s="true"/>
  <c r="P156" i="88"/>
  <c r="N156" i="88"/>
  <c r="O156" i="88" s="true"/>
  <c r="BP155" i="88"/>
  <c r="BQ155" i="88" s="true"/>
  <c r="AT155" i="88"/>
  <c r="AU155" i="88" s="true"/>
  <c r="AS155" i="88"/>
  <c r="V155" i="88"/>
  <c r="AV155" i="88" s="true"/>
  <c r="U155" i="88"/>
  <c r="AD155" i="88" s="true"/>
  <c r="P155" i="88"/>
  <c r="N155" i="88"/>
  <c r="O155" i="88" s="true"/>
  <c r="BP154" i="88"/>
  <c r="BQ154" i="88" s="true"/>
  <c r="AT154" i="88"/>
  <c r="AU154" i="88" s="true"/>
  <c r="AS154" i="88"/>
  <c r="V154" i="88"/>
  <c r="AX154" i="88" s="true"/>
  <c r="U154" i="88"/>
  <c r="P154" i="88"/>
  <c r="N154" i="88"/>
  <c r="O154" i="88" s="true"/>
  <c r="BP153" i="88"/>
  <c r="BQ153" i="88" s="true"/>
  <c r="AT153" i="88"/>
  <c r="AU153" i="88" s="true"/>
  <c r="AS153" i="88"/>
  <c r="V153" i="88"/>
  <c r="U153" i="88"/>
  <c r="P153" i="88"/>
  <c r="N153" i="88"/>
  <c r="O153" i="88" s="true"/>
  <c r="BP152" i="88"/>
  <c r="BQ152" i="88" s="true"/>
  <c r="AT152" i="88"/>
  <c r="AU152" i="88" s="true"/>
  <c r="AS152" i="88"/>
  <c r="V152" i="88"/>
  <c r="AV152" i="88" s="true"/>
  <c r="U152" i="88"/>
  <c r="Z152" i="88" s="true"/>
  <c r="P152" i="88"/>
  <c r="N152" i="88"/>
  <c r="O152" i="88" s="true"/>
  <c r="BP151" i="88"/>
  <c r="BQ151" i="88" s="true"/>
  <c r="AT151" i="88"/>
  <c r="AU151" i="88" s="true"/>
  <c r="AS151" i="88"/>
  <c r="V151" i="88"/>
  <c r="AX151" i="88" s="true"/>
  <c r="U151" i="88"/>
  <c r="P151" i="88"/>
  <c r="N151" i="88"/>
  <c r="O151" i="88" s="true"/>
  <c r="BP150" i="88"/>
  <c r="BQ150" i="88" s="true"/>
  <c r="AT150" i="88"/>
  <c r="AU150" i="88" s="true"/>
  <c r="AS150" i="88"/>
  <c r="V150" i="88"/>
  <c r="U150" i="88"/>
  <c r="Z150" i="88" s="true"/>
  <c r="P150" i="88"/>
  <c r="N150" i="88"/>
  <c r="O150" i="88" s="true"/>
  <c r="BP149" i="88"/>
  <c r="BQ149" i="88" s="true"/>
  <c r="AT149" i="88"/>
  <c r="AU149" i="88" s="true"/>
  <c r="AS149" i="88"/>
  <c r="V149" i="88"/>
  <c r="AW149" i="88" s="true"/>
  <c r="BT149" i="88" s="true"/>
  <c r="U149" i="88"/>
  <c r="X149" i="88" s="true"/>
  <c r="P149" i="88"/>
  <c r="N149" i="88"/>
  <c r="O149" i="88" s="true"/>
  <c r="BP148" i="88"/>
  <c r="BQ148" i="88" s="true"/>
  <c r="AT148" i="88"/>
  <c r="AU148" i="88" s="true"/>
  <c r="AS148" i="88"/>
  <c r="V148" i="88"/>
  <c r="AW148" i="88" s="true"/>
  <c r="BT148" i="88" s="true"/>
  <c r="U148" i="88"/>
  <c r="P148" i="88"/>
  <c r="N148" i="88"/>
  <c r="O148" i="88" s="true"/>
  <c r="BP147" i="88"/>
  <c r="BQ147" i="88" s="true"/>
  <c r="AT147" i="88"/>
  <c r="AU147" i="88" s="true"/>
  <c r="AS147" i="88"/>
  <c r="V147" i="88"/>
  <c r="AV147" i="88" s="true"/>
  <c r="U147" i="88"/>
  <c r="AD147" i="88" s="true"/>
  <c r="P147" i="88"/>
  <c r="N147" i="88"/>
  <c r="O147" i="88" s="true"/>
  <c r="BP146" i="88"/>
  <c r="BQ146" i="88" s="true"/>
  <c r="AT146" i="88"/>
  <c r="AU146" i="88" s="true"/>
  <c r="AS146" i="88"/>
  <c r="V146" i="88"/>
  <c r="AW146" i="88" s="true"/>
  <c r="BT146" i="88" s="true"/>
  <c r="U146" i="88"/>
  <c r="Z146" i="88" s="true"/>
  <c r="P146" i="88"/>
  <c r="N146" i="88"/>
  <c r="O146" i="88" s="true"/>
  <c r="BP145" i="88"/>
  <c r="BQ145" i="88" s="true"/>
  <c r="AT145" i="88"/>
  <c r="AU145" i="88" s="true"/>
  <c r="AS145" i="88"/>
  <c r="V145" i="88"/>
  <c r="AX145" i="88" s="true"/>
  <c r="U145" i="88"/>
  <c r="P145" i="88"/>
  <c r="N145" i="88"/>
  <c r="O145" i="88" s="true"/>
  <c r="BP144" i="88"/>
  <c r="BQ144" i="88" s="true"/>
  <c r="AT144" i="88"/>
  <c r="AU144" i="88" s="true"/>
  <c r="AS144" i="88"/>
  <c r="V144" i="88"/>
  <c r="AV144" i="88" s="true"/>
  <c r="U144" i="88"/>
  <c r="X144" i="88" s="true"/>
  <c r="P144" i="88"/>
  <c r="N144" i="88"/>
  <c r="O144" i="88" s="true"/>
  <c r="BP143" i="88"/>
  <c r="BQ143" i="88" s="true"/>
  <c r="AT143" i="88"/>
  <c r="AU143" i="88" s="true"/>
  <c r="AS143" i="88"/>
  <c r="V143" i="88"/>
  <c r="AX143" i="88" s="true"/>
  <c r="U143" i="88"/>
  <c r="Z143" i="88" s="true"/>
  <c r="P143" i="88"/>
  <c r="N143" i="88"/>
  <c r="O143" i="88" s="true"/>
  <c r="BP142" i="88"/>
  <c r="BQ142" i="88" s="true"/>
  <c r="AT142" i="88"/>
  <c r="AU142" i="88" s="true"/>
  <c r="AS142" i="88"/>
  <c r="V142" i="88"/>
  <c r="U142" i="88"/>
  <c r="X142" i="88" s="true"/>
  <c r="P142" i="88"/>
  <c r="N142" i="88"/>
  <c r="O142" i="88" s="true"/>
  <c r="BP141" i="88"/>
  <c r="BQ141" i="88" s="true"/>
  <c r="AT141" i="88"/>
  <c r="AU141" i="88" s="true"/>
  <c r="AS141" i="88"/>
  <c r="V141" i="88"/>
  <c r="AX141" i="88" s="true"/>
  <c r="U141" i="88"/>
  <c r="Z141" i="88" s="true"/>
  <c r="P141" i="88"/>
  <c r="N141" i="88"/>
  <c r="O141" i="88" s="true"/>
  <c r="BP140" i="88"/>
  <c r="BQ140" i="88" s="true"/>
  <c r="AT140" i="88"/>
  <c r="AU140" i="88" s="true"/>
  <c r="AS140" i="88"/>
  <c r="V140" i="88"/>
  <c r="AX140" i="88" s="true"/>
  <c r="U140" i="88"/>
  <c r="Z140" i="88" s="true"/>
  <c r="P140" i="88"/>
  <c r="N140" i="88"/>
  <c r="O140" i="88" s="true"/>
  <c r="BP139" i="88"/>
  <c r="BQ139" i="88" s="true"/>
  <c r="AT139" i="88"/>
  <c r="AU139" i="88" s="true"/>
  <c r="AS139" i="88"/>
  <c r="V139" i="88"/>
  <c r="AX139" i="88" s="true"/>
  <c r="U139" i="88"/>
  <c r="AD139" i="88" s="true"/>
  <c r="P139" i="88"/>
  <c r="N139" i="88"/>
  <c r="O139" i="88" s="true"/>
  <c r="BP138" i="88"/>
  <c r="BQ138" i="88" s="true"/>
  <c r="AT138" i="88"/>
  <c r="AU138" i="88" s="true"/>
  <c r="AS138" i="88"/>
  <c r="V138" i="88"/>
  <c r="AV138" i="88" s="true"/>
  <c r="U138" i="88"/>
  <c r="Z138" i="88" s="true"/>
  <c r="P138" i="88"/>
  <c r="N138" i="88"/>
  <c r="O138" i="88" s="true"/>
  <c r="BP137" i="88"/>
  <c r="BQ137" i="88" s="true"/>
  <c r="AT137" i="88"/>
  <c r="AU137" i="88" s="true"/>
  <c r="AS137" i="88"/>
  <c r="V137" i="88"/>
  <c r="U137" i="88"/>
  <c r="X137" i="88" s="true"/>
  <c r="P137" i="88"/>
  <c r="N137" i="88"/>
  <c r="O137" i="88" s="true"/>
  <c r="BP136" i="88"/>
  <c r="BQ136" i="88" s="true"/>
  <c r="AT136" i="88"/>
  <c r="AU136" i="88" s="true"/>
  <c r="AS136" i="88"/>
  <c r="V136" i="88"/>
  <c r="U136" i="88"/>
  <c r="P136" i="88"/>
  <c r="O136" i="88" s="true"/>
  <c r="BP126" i="88"/>
  <c r="BQ126" i="88" s="true"/>
  <c r="AT126" i="88"/>
  <c r="AU126" i="88" s="true"/>
  <c r="AS126" i="88"/>
  <c r="V126" i="88"/>
  <c r="AV126" i="88" s="true"/>
  <c r="U126" i="88"/>
  <c r="AD126" i="88" s="true"/>
  <c r="P126" i="88"/>
  <c r="O126" i="88" s="true"/>
  <c r="BP125" i="88"/>
  <c r="BQ125" i="88" s="true"/>
  <c r="AT125" i="88"/>
  <c r="AU125" i="88" s="true"/>
  <c r="AS125" i="88"/>
  <c r="V125" i="88"/>
  <c r="AW125" i="88" s="true"/>
  <c r="BT125" i="88" s="true"/>
  <c r="U125" i="88"/>
  <c r="AD125" i="88" s="true"/>
  <c r="P125" i="88"/>
  <c r="O125" i="88" s="true"/>
  <c r="BP124" i="88"/>
  <c r="BQ124" i="88" s="true"/>
  <c r="AT124" i="88"/>
  <c r="AU124" i="88" s="true"/>
  <c r="AS124" i="88"/>
  <c r="V124" i="88"/>
  <c r="U124" i="88"/>
  <c r="Z124" i="88" s="true"/>
  <c r="P124" i="88"/>
  <c r="O124" i="88" s="true"/>
  <c r="BP123" i="88"/>
  <c r="BQ123" i="88" s="true"/>
  <c r="AT123" i="88"/>
  <c r="AU123" i="88" s="true"/>
  <c r="AS123" i="88"/>
  <c r="V123" i="88"/>
  <c r="AV123" i="88" s="true"/>
  <c r="U123" i="88"/>
  <c r="Z123" i="88" s="true"/>
  <c r="P123" i="88"/>
  <c r="O123" i="88" s="true"/>
  <c r="BP122" i="88"/>
  <c r="BQ122" i="88" s="true"/>
  <c r="AT122" i="88"/>
  <c r="AU122" i="88" s="true"/>
  <c r="AS122" i="88"/>
  <c r="V122" i="88"/>
  <c r="AV122" i="88" s="true"/>
  <c r="U122" i="88"/>
  <c r="P122" i="88"/>
  <c r="O122" i="88" s="true"/>
  <c r="BP121" i="88"/>
  <c r="BQ121" i="88" s="true"/>
  <c r="AT121" i="88"/>
  <c r="AU121" i="88" s="true"/>
  <c r="AS121" i="88"/>
  <c r="V121" i="88"/>
  <c r="AX121" i="88" s="true"/>
  <c r="U121" i="88"/>
  <c r="X121" i="88" s="true"/>
  <c r="P121" i="88"/>
  <c r="O121" i="88" s="true"/>
  <c r="BP120" i="88"/>
  <c r="BQ120" i="88" s="true"/>
  <c r="AT120" i="88"/>
  <c r="AU120" i="88" s="true"/>
  <c r="AS120" i="88"/>
  <c r="V120" i="88"/>
  <c r="U120" i="88"/>
  <c r="X120" i="88" s="true"/>
  <c r="P120" i="88"/>
  <c r="O120" i="88" s="true"/>
  <c r="BP119" i="88"/>
  <c r="BQ119" i="88" s="true"/>
  <c r="AT119" i="88"/>
  <c r="AU119" i="88" s="true"/>
  <c r="AS119" i="88"/>
  <c r="V119" i="88"/>
  <c r="AW119" i="88" s="true"/>
  <c r="BT119" i="88" s="true"/>
  <c r="U119" i="88"/>
  <c r="P119" i="88"/>
  <c r="O119" i="88" s="true"/>
  <c r="BP118" i="88"/>
  <c r="BQ118" i="88" s="true"/>
  <c r="AT118" i="88"/>
  <c r="AU118" i="88" s="true"/>
  <c r="AS118" i="88"/>
  <c r="V118" i="88"/>
  <c r="U118" i="88"/>
  <c r="X118" i="88" s="true"/>
  <c r="P118" i="88"/>
  <c r="O118" i="88" s="true"/>
  <c r="BP117" i="88"/>
  <c r="BQ117" i="88" s="true"/>
  <c r="AT117" i="88"/>
  <c r="AU117" i="88" s="true"/>
  <c r="AS117" i="88"/>
  <c r="V117" i="88"/>
  <c r="U117" i="88"/>
  <c r="AD117" i="88" s="true"/>
  <c r="P117" i="88"/>
  <c r="O117" i="88" s="true"/>
  <c r="BP116" i="88"/>
  <c r="BQ116" i="88" s="true"/>
  <c r="AT116" i="88"/>
  <c r="AU116" i="88" s="true"/>
  <c r="AS116" i="88"/>
  <c r="V116" i="88"/>
  <c r="U116" i="88"/>
  <c r="AD116" i="88" s="true"/>
  <c r="P116" i="88"/>
  <c r="O116" i="88" s="true"/>
  <c r="BP115" i="88"/>
  <c r="BQ115" i="88" s="true"/>
  <c r="AT115" i="88"/>
  <c r="AU115" i="88" s="true"/>
  <c r="AS115" i="88"/>
  <c r="V115" i="88"/>
  <c r="AX115" i="88" s="true"/>
  <c r="U115" i="88"/>
  <c r="P115" i="88"/>
  <c r="O115" i="88" s="true"/>
  <c r="BP114" i="88"/>
  <c r="BQ114" i="88" s="true"/>
  <c r="AT114" i="88"/>
  <c r="AU114" i="88" s="true"/>
  <c r="AS114" i="88"/>
  <c r="V114" i="88"/>
  <c r="AV114" i="88" s="true"/>
  <c r="U114" i="88"/>
  <c r="X114" i="88" s="true"/>
  <c r="P114" i="88"/>
  <c r="O114" i="88" s="true"/>
  <c r="BP113" i="88"/>
  <c r="BQ113" i="88" s="true"/>
  <c r="AT113" i="88"/>
  <c r="AU113" i="88" s="true"/>
  <c r="AS113" i="88"/>
  <c r="V113" i="88"/>
  <c r="AW113" i="88" s="true"/>
  <c r="BT113" i="88" s="true"/>
  <c r="U113" i="88"/>
  <c r="P113" i="88"/>
  <c r="O113" i="88" s="true"/>
  <c r="BP112" i="88"/>
  <c r="BQ112" i="88" s="true"/>
  <c r="AT112" i="88"/>
  <c r="AU112" i="88" s="true"/>
  <c r="AS112" i="88"/>
  <c r="V112" i="88"/>
  <c r="AX112" i="88" s="true"/>
  <c r="U112" i="88"/>
  <c r="Z112" i="88" s="true"/>
  <c r="P112" i="88"/>
  <c r="O112" i="88" s="true"/>
  <c r="BP111" i="88"/>
  <c r="BQ111" i="88" s="true"/>
  <c r="AT111" i="88"/>
  <c r="AU111" i="88" s="true"/>
  <c r="AS111" i="88"/>
  <c r="V111" i="88"/>
  <c r="AW111" i="88" s="true"/>
  <c r="BT111" i="88" s="true"/>
  <c r="U111" i="88"/>
  <c r="Z111" i="88" s="true"/>
  <c r="P111" i="88"/>
  <c r="O111" i="88" s="true"/>
  <c r="BP110" i="88"/>
  <c r="BQ110" i="88" s="true"/>
  <c r="AT110" i="88"/>
  <c r="AU110" i="88" s="true"/>
  <c r="AS110" i="88"/>
  <c r="V110" i="88"/>
  <c r="U110" i="88"/>
  <c r="P110" i="88"/>
  <c r="O110" i="88" s="true"/>
  <c r="BP109" i="88"/>
  <c r="BQ109" i="88" s="true"/>
  <c r="AT109" i="88"/>
  <c r="AU109" i="88" s="true"/>
  <c r="AS109" i="88"/>
  <c r="V109" i="88"/>
  <c r="U109" i="88"/>
  <c r="AD109" i="88" s="true"/>
  <c r="P109" i="88"/>
  <c r="O109" i="88" s="true"/>
  <c r="BP108" i="88"/>
  <c r="BQ108" i="88" s="true"/>
  <c r="AT108" i="88"/>
  <c r="AU108" i="88" s="true"/>
  <c r="AS108" i="88"/>
  <c r="V108" i="88"/>
  <c r="U108" i="88"/>
  <c r="Z108" i="88" s="true"/>
  <c r="P108" i="88"/>
  <c r="O108" i="88" s="true"/>
  <c r="BP107" i="88"/>
  <c r="BQ107" i="88" s="true"/>
  <c r="AT107" i="88"/>
  <c r="AU107" i="88" s="true"/>
  <c r="AS107" i="88"/>
  <c r="V107" i="88"/>
  <c r="AX107" i="88" s="true"/>
  <c r="U107" i="88"/>
  <c r="P107" i="88"/>
  <c r="O107" i="88" s="true"/>
  <c r="BP106" i="88"/>
  <c r="BQ106" i="88" s="true"/>
  <c r="AT106" i="88"/>
  <c r="AU106" i="88" s="true"/>
  <c r="AS106" i="88"/>
  <c r="V106" i="88"/>
  <c r="AV106" i="88" s="true"/>
  <c r="U106" i="88"/>
  <c r="X106" i="88" s="true"/>
  <c r="P106" i="88"/>
  <c r="O106" i="88" s="true"/>
  <c r="BP105" i="88"/>
  <c r="BQ105" i="88" s="true"/>
  <c r="AT105" i="88"/>
  <c r="AU105" i="88" s="true"/>
  <c r="AS105" i="88"/>
  <c r="V105" i="88"/>
  <c r="AV105" i="88" s="true"/>
  <c r="U105" i="88"/>
  <c r="X105" i="88" s="true"/>
  <c r="P105" i="88"/>
  <c r="O105" i="88" s="true"/>
  <c r="BP104" i="88"/>
  <c r="BQ104" i="88" s="true"/>
  <c r="AT104" i="88"/>
  <c r="AU104" i="88" s="true"/>
  <c r="AS104" i="88"/>
  <c r="V104" i="88"/>
  <c r="AX104" i="88" s="true"/>
  <c r="U104" i="88"/>
  <c r="Z104" i="88" s="true"/>
  <c r="P104" i="88"/>
  <c r="O104" i="88" s="true"/>
  <c r="BP103" i="88"/>
  <c r="BQ103" i="88" s="true"/>
  <c r="AT103" i="88"/>
  <c r="AU103" i="88" s="true"/>
  <c r="AS103" i="88"/>
  <c r="V103" i="88"/>
  <c r="AW103" i="88" s="true"/>
  <c r="BT103" i="88" s="true"/>
  <c r="U103" i="88"/>
  <c r="Z103" i="88" s="true"/>
  <c r="P103" i="88"/>
  <c r="O103" i="88" s="true"/>
  <c r="BP102" i="88"/>
  <c r="BQ102" i="88" s="true"/>
  <c r="AT102" i="88"/>
  <c r="AU102" i="88" s="true"/>
  <c r="AS102" i="88"/>
  <c r="V102" i="88"/>
  <c r="AV102" i="88" s="true"/>
  <c r="U102" i="88"/>
  <c r="P102" i="88"/>
  <c r="O102" i="88" s="true"/>
  <c r="BP101" i="88"/>
  <c r="BQ101" i="88" s="true"/>
  <c r="AT101" i="88"/>
  <c r="AU101" i="88" s="true"/>
  <c r="AS101" i="88"/>
  <c r="V101" i="88"/>
  <c r="AW101" i="88" s="true"/>
  <c r="BT101" i="88" s="true"/>
  <c r="U101" i="88"/>
  <c r="AD101" i="88" s="true"/>
  <c r="P101" i="88"/>
  <c r="O101" i="88" s="true"/>
  <c r="BP91" i="88"/>
  <c r="BQ91" i="88" s="true"/>
  <c r="AT91" i="88"/>
  <c r="AU91" i="88" s="true"/>
  <c r="AS91" i="88"/>
  <c r="V91" i="88"/>
  <c r="U91" i="88"/>
  <c r="P91" i="88"/>
  <c r="O91" i="88" s="true"/>
  <c r="BP90" i="88"/>
  <c r="BQ90" i="88" s="true"/>
  <c r="AT90" i="88"/>
  <c r="AU90" i="88" s="true"/>
  <c r="AS90" i="88"/>
  <c r="V90" i="88"/>
  <c r="AW90" i="88" s="true"/>
  <c r="BT90" i="88" s="true"/>
  <c r="U90" i="88"/>
  <c r="Z90" i="88" s="true"/>
  <c r="P90" i="88"/>
  <c r="O90" i="88" s="true"/>
  <c r="BP89" i="88"/>
  <c r="BQ89" i="88" s="true"/>
  <c r="AT89" i="88"/>
  <c r="AU89" i="88" s="true"/>
  <c r="AS89" i="88"/>
  <c r="V89" i="88"/>
  <c r="AV89" i="88" s="true"/>
  <c r="U89" i="88"/>
  <c r="X89" i="88" s="true"/>
  <c r="P89" i="88"/>
  <c r="O89" i="88" s="true"/>
  <c r="BP88" i="88"/>
  <c r="BQ88" i="88" s="true"/>
  <c r="AT88" i="88"/>
  <c r="AU88" i="88" s="true"/>
  <c r="AS88" i="88"/>
  <c r="V88" i="88"/>
  <c r="U88" i="88"/>
  <c r="Z88" i="88" s="true"/>
  <c r="P88" i="88"/>
  <c r="O88" i="88" s="true"/>
  <c r="BP87" i="88"/>
  <c r="BQ87" i="88" s="true"/>
  <c r="AT87" i="88"/>
  <c r="AU87" i="88" s="true"/>
  <c r="AS87" i="88"/>
  <c r="V87" i="88"/>
  <c r="AX87" i="88" s="true"/>
  <c r="U87" i="88"/>
  <c r="AD87" i="88" s="true"/>
  <c r="P87" i="88"/>
  <c r="O87" i="88" s="true"/>
  <c r="BP86" i="88"/>
  <c r="BQ86" i="88" s="true"/>
  <c r="AT86" i="88"/>
  <c r="AU86" i="88" s="true"/>
  <c r="AS86" i="88"/>
  <c r="V86" i="88"/>
  <c r="U86" i="88"/>
  <c r="X86" i="88" s="true"/>
  <c r="P86" i="88"/>
  <c r="O86" i="88" s="true"/>
  <c r="BP85" i="88"/>
  <c r="BQ85" i="88" s="true"/>
  <c r="AT85" i="88"/>
  <c r="AU85" i="88" s="true"/>
  <c r="AS85" i="88"/>
  <c r="V85" i="88"/>
  <c r="U85" i="88"/>
  <c r="AD85" i="88" s="true"/>
  <c r="P85" i="88"/>
  <c r="O85" i="88" s="true"/>
  <c r="BP84" i="88"/>
  <c r="BQ84" i="88" s="true"/>
  <c r="AT84" i="88"/>
  <c r="AU84" i="88" s="true"/>
  <c r="AS84" i="88"/>
  <c r="V84" i="88"/>
  <c r="AX84" i="88" s="true"/>
  <c r="U84" i="88"/>
  <c r="Z84" i="88" s="true"/>
  <c r="P84" i="88"/>
  <c r="O84" i="88" s="true"/>
  <c r="BP83" i="88"/>
  <c r="BQ83" i="88" s="true"/>
  <c r="AT83" i="88"/>
  <c r="AU83" i="88" s="true"/>
  <c r="AS83" i="88"/>
  <c r="V83" i="88"/>
  <c r="AV83" i="88" s="true"/>
  <c r="U83" i="88"/>
  <c r="X83" i="88" s="true"/>
  <c r="P83" i="88"/>
  <c r="O83" i="88" s="true"/>
  <c r="BP82" i="88"/>
  <c r="BQ82" i="88" s="true"/>
  <c r="AT82" i="88"/>
  <c r="AU82" i="88" s="true"/>
  <c r="AS82" i="88"/>
  <c r="V82" i="88"/>
  <c r="U82" i="88"/>
  <c r="P82" i="88"/>
  <c r="O82" i="88" s="true"/>
  <c r="BP81" i="88"/>
  <c r="BQ81" i="88" s="true"/>
  <c r="AT81" i="88"/>
  <c r="AU81" i="88" s="true"/>
  <c r="AS81" i="88"/>
  <c r="V81" i="88"/>
  <c r="AV81" i="88" s="true"/>
  <c r="U81" i="88"/>
  <c r="X81" i="88" s="true"/>
  <c r="P81" i="88"/>
  <c r="O81" i="88" s="true"/>
  <c r="BP80" i="88"/>
  <c r="BQ80" i="88" s="true"/>
  <c r="AT80" i="88"/>
  <c r="AU80" i="88" s="true"/>
  <c r="AS80" i="88"/>
  <c r="V80" i="88"/>
  <c r="U80" i="88"/>
  <c r="Z80" i="88" s="true"/>
  <c r="P80" i="88"/>
  <c r="O80" i="88" s="true"/>
  <c r="BP79" i="88"/>
  <c r="BQ79" i="88" s="true"/>
  <c r="AT79" i="88"/>
  <c r="AU79" i="88" s="true"/>
  <c r="AS79" i="88"/>
  <c r="V79" i="88"/>
  <c r="AV79" i="88" s="true"/>
  <c r="U79" i="88"/>
  <c r="X79" i="88" s="true"/>
  <c r="P79" i="88"/>
  <c r="O79" i="88" s="true"/>
  <c r="BP78" i="88"/>
  <c r="BQ78" i="88" s="true"/>
  <c r="AT78" i="88"/>
  <c r="AU78" i="88" s="true"/>
  <c r="AS78" i="88"/>
  <c r="V78" i="88"/>
  <c r="U78" i="88"/>
  <c r="P78" i="88"/>
  <c r="O78" i="88" s="true"/>
  <c r="BP77" i="88"/>
  <c r="BQ77" i="88" s="true"/>
  <c r="AT77" i="88"/>
  <c r="AU77" i="88" s="true"/>
  <c r="AS77" i="88"/>
  <c r="V77" i="88"/>
  <c r="AX77" i="88" s="true"/>
  <c r="U77" i="88"/>
  <c r="P77" i="88"/>
  <c r="O77" i="88" s="true"/>
  <c r="BP76" i="88"/>
  <c r="BQ76" i="88" s="true"/>
  <c r="AT76" i="88"/>
  <c r="AU76" i="88" s="true"/>
  <c r="AS76" i="88"/>
  <c r="V76" i="88"/>
  <c r="AX76" i="88" s="true"/>
  <c r="U76" i="88"/>
  <c r="X76" i="88" s="true"/>
  <c r="P76" i="88"/>
  <c r="O76" i="88" s="true"/>
  <c r="BP75" i="88"/>
  <c r="BQ75" i="88" s="true"/>
  <c r="AT75" i="88"/>
  <c r="AU75" i="88" s="true"/>
  <c r="AS75" i="88"/>
  <c r="V75" i="88"/>
  <c r="U75" i="88"/>
  <c r="Z75" i="88" s="true"/>
  <c r="P75" i="88"/>
  <c r="O75" i="88" s="true"/>
  <c r="BP74" i="88"/>
  <c r="BQ74" i="88" s="true"/>
  <c r="AT74" i="88"/>
  <c r="AU74" i="88" s="true"/>
  <c r="AS74" i="88"/>
  <c r="V74" i="88"/>
  <c r="U74" i="88"/>
  <c r="P74" i="88"/>
  <c r="O74" i="88" s="true"/>
  <c r="BP73" i="88"/>
  <c r="BQ73" i="88" s="true"/>
  <c r="AT73" i="88"/>
  <c r="AU73" i="88" s="true"/>
  <c r="AS73" i="88"/>
  <c r="V73" i="88"/>
  <c r="AX73" i="88" s="true"/>
  <c r="U73" i="88"/>
  <c r="P73" i="88"/>
  <c r="O73" i="88" s="true"/>
  <c r="BP72" i="88"/>
  <c r="BQ72" i="88" s="true"/>
  <c r="AT72" i="88"/>
  <c r="AU72" i="88" s="true"/>
  <c r="AS72" i="88"/>
  <c r="V72" i="88"/>
  <c r="AW72" i="88" s="true"/>
  <c r="BT72" i="88" s="true"/>
  <c r="U72" i="88"/>
  <c r="AD72" i="88" s="true"/>
  <c r="P72" i="88"/>
  <c r="O72" i="88" s="true"/>
  <c r="BP71" i="88"/>
  <c r="BQ71" i="88" s="true"/>
  <c r="AT71" i="88"/>
  <c r="AU71" i="88" s="true"/>
  <c r="AS71" i="88"/>
  <c r="V71" i="88"/>
  <c r="AW71" i="88" s="true"/>
  <c r="BT71" i="88" s="true"/>
  <c r="U71" i="88"/>
  <c r="P71" i="88"/>
  <c r="O71" i="88" s="true"/>
  <c r="BP70" i="88"/>
  <c r="BQ70" i="88" s="true"/>
  <c r="AT70" i="88"/>
  <c r="AU70" i="88" s="true"/>
  <c r="AS70" i="88"/>
  <c r="V70" i="88"/>
  <c r="U70" i="88"/>
  <c r="X70" i="88" s="true"/>
  <c r="P70" i="88"/>
  <c r="O70" i="88" s="true"/>
  <c r="BP69" i="88"/>
  <c r="BQ69" i="88" s="true"/>
  <c r="AT69" i="88"/>
  <c r="AU69" i="88" s="true"/>
  <c r="AS69" i="88"/>
  <c r="V69" i="88"/>
  <c r="AX69" i="88" s="true"/>
  <c r="U69" i="88"/>
  <c r="P69" i="88"/>
  <c r="O69" i="88" s="true"/>
  <c r="BP68" i="88"/>
  <c r="BQ68" i="88" s="true"/>
  <c r="AT68" i="88"/>
  <c r="AU68" i="88" s="true"/>
  <c r="AS68" i="88"/>
  <c r="V68" i="88"/>
  <c r="AX68" i="88" s="true"/>
  <c r="U68" i="88"/>
  <c r="X68" i="88" s="true"/>
  <c r="P68" i="88"/>
  <c r="O68" i="88" s="true"/>
  <c r="BP67" i="88"/>
  <c r="BQ67" i="88" s="true"/>
  <c r="AT67" i="88"/>
  <c r="AU67" i="88" s="true"/>
  <c r="AS67" i="88"/>
  <c r="V67" i="88"/>
  <c r="AX67" i="88" s="true"/>
  <c r="U67" i="88"/>
  <c r="X67" i="88" s="true"/>
  <c r="P67" i="88"/>
  <c r="O67" i="88" s="true"/>
  <c r="BP66" i="88"/>
  <c r="BQ66" i="88" s="true"/>
  <c r="AT66" i="88"/>
  <c r="AU66" i="88" s="true"/>
  <c r="AS66" i="88"/>
  <c r="V66" i="88"/>
  <c r="U66" i="88"/>
  <c r="X66" i="88" s="true"/>
  <c r="P66" i="88"/>
  <c r="O66" i="88" s="true"/>
  <c r="BP65" i="88"/>
  <c r="BQ65" i="88" s="true"/>
  <c r="AT65" i="88"/>
  <c r="AU65" i="88" s="true"/>
  <c r="AS65" i="88"/>
  <c r="V65" i="88"/>
  <c r="AV65" i="88" s="true"/>
  <c r="U65" i="88"/>
  <c r="X65" i="88" s="true"/>
  <c r="P65" i="88"/>
  <c r="O65" i="88" s="true"/>
  <c r="BP64" i="88"/>
  <c r="BQ64" i="88" s="true"/>
  <c r="AT64" i="88"/>
  <c r="AU64" i="88" s="true"/>
  <c r="AS64" i="88"/>
  <c r="V64" i="88"/>
  <c r="U64" i="88"/>
  <c r="AD64" i="88" s="true"/>
  <c r="P64" i="88"/>
  <c r="O64" i="88" s="true"/>
  <c r="BP63" i="88"/>
  <c r="BQ63" i="88" s="true"/>
  <c r="AT63" i="88"/>
  <c r="AU63" i="88" s="true"/>
  <c r="AS63" i="88"/>
  <c r="V63" i="88"/>
  <c r="U63" i="88"/>
  <c r="X63" i="88" s="true"/>
  <c r="P63" i="88"/>
  <c r="O63" i="88" s="true"/>
  <c r="BP62" i="88"/>
  <c r="BQ62" i="88" s="true"/>
  <c r="AT62" i="88"/>
  <c r="AU62" i="88" s="true"/>
  <c r="AS62" i="88"/>
  <c r="V62" i="88"/>
  <c r="U62" i="88"/>
  <c r="P62" i="88"/>
  <c r="O62" i="88" s="true"/>
  <c r="BP61" i="88"/>
  <c r="BQ61" i="88" s="true"/>
  <c r="AT61" i="88"/>
  <c r="AU61" i="88" s="true"/>
  <c r="AS61" i="88"/>
  <c r="V61" i="88"/>
  <c r="AW61" i="88" s="true"/>
  <c r="BT61" i="88" s="true"/>
  <c r="U61" i="88"/>
  <c r="P61" i="88"/>
  <c r="O61" i="88" s="true"/>
  <c r="BP60" i="88"/>
  <c r="BQ60" i="88" s="true"/>
  <c r="AT60" i="88"/>
  <c r="AU60" i="88" s="true"/>
  <c r="AS60" i="88"/>
  <c r="V60" i="88"/>
  <c r="AV60" i="88" s="true"/>
  <c r="U60" i="88"/>
  <c r="P60" i="88"/>
  <c r="O60" i="88" s="true"/>
  <c r="BP59" i="88"/>
  <c r="BQ59" i="88" s="true"/>
  <c r="AT59" i="88"/>
  <c r="AU59" i="88" s="true"/>
  <c r="AS59" i="88"/>
  <c r="V59" i="88"/>
  <c r="U59" i="88"/>
  <c r="Z59" i="88" s="true"/>
  <c r="P59" i="88"/>
  <c r="O59" i="88" s="true"/>
  <c r="BP58" i="88"/>
  <c r="BQ58" i="88" s="true"/>
  <c r="AT58" i="88"/>
  <c r="AU58" i="88" s="true"/>
  <c r="AS58" i="88"/>
  <c r="V58" i="88"/>
  <c r="U58" i="88"/>
  <c r="P58" i="88"/>
  <c r="O58" i="88" s="true"/>
  <c r="BP57" i="88"/>
  <c r="BQ57" i="88" s="true"/>
  <c r="AT57" i="88"/>
  <c r="AU57" i="88" s="true"/>
  <c r="AS57" i="88"/>
  <c r="V57" i="88"/>
  <c r="AV57" i="88" s="true"/>
  <c r="U57" i="88"/>
  <c r="AD57" i="88" s="true"/>
  <c r="P57" i="88"/>
  <c r="O57" i="88" s="true"/>
  <c r="BP56" i="88"/>
  <c r="BQ56" i="88" s="true"/>
  <c r="AT56" i="88"/>
  <c r="AU56" i="88" s="true"/>
  <c r="AS56" i="88"/>
  <c r="V56" i="88"/>
  <c r="AW56" i="88" s="true"/>
  <c r="BT56" i="88" s="true"/>
  <c r="U56" i="88"/>
  <c r="P56" i="88"/>
  <c r="O56" i="88" s="true"/>
  <c r="BP55" i="88"/>
  <c r="BQ55" i="88" s="true"/>
  <c r="AT55" i="88"/>
  <c r="AU55" i="88" s="true"/>
  <c r="AS55" i="88"/>
  <c r="V55" i="88"/>
  <c r="AW55" i="88" s="true"/>
  <c r="BT55" i="88" s="true"/>
  <c r="U55" i="88"/>
  <c r="X55" i="88" s="true"/>
  <c r="P55" i="88"/>
  <c r="O55" i="88" s="true"/>
  <c r="BP54" i="88"/>
  <c r="BQ54" i="88" s="true"/>
  <c r="AT54" i="88"/>
  <c r="AU54" i="88" s="true"/>
  <c r="AS54" i="88"/>
  <c r="V54" i="88"/>
  <c r="AX54" i="88" s="true"/>
  <c r="U54" i="88"/>
  <c r="AD54" i="88" s="true"/>
  <c r="P54" i="88"/>
  <c r="O54" i="88" s="true"/>
  <c r="BP53" i="88"/>
  <c r="BQ53" i="88" s="true"/>
  <c r="AT53" i="88"/>
  <c r="AU53" i="88" s="true"/>
  <c r="AS53" i="88"/>
  <c r="V53" i="88"/>
  <c r="AV53" i="88" s="true"/>
  <c r="U53" i="88"/>
  <c r="P53" i="88"/>
  <c r="O53" i="88" s="true"/>
  <c r="BP52" i="88"/>
  <c r="BQ52" i="88" s="true"/>
  <c r="AT52" i="88"/>
  <c r="AU52" i="88" s="true"/>
  <c r="AS52" i="88"/>
  <c r="V52" i="88"/>
  <c r="AV52" i="88" s="true"/>
  <c r="U52" i="88"/>
  <c r="P52" i="88"/>
  <c r="O52" i="88" s="true"/>
  <c r="BP51" i="88"/>
  <c r="BQ51" i="88" s="true"/>
  <c r="AT51" i="88"/>
  <c r="AU51" i="88" s="true"/>
  <c r="AS51" i="88"/>
  <c r="V51" i="88"/>
  <c r="U51" i="88"/>
  <c r="AD51" i="88" s="true"/>
  <c r="P51" i="88"/>
  <c r="O51" i="88" s="true"/>
  <c r="BP50" i="88"/>
  <c r="BQ50" i="88" s="true"/>
  <c r="AT50" i="88"/>
  <c r="AU50" i="88" s="true"/>
  <c r="AS50" i="88"/>
  <c r="V50" i="88"/>
  <c r="U50" i="88"/>
  <c r="Z50" i="88" s="true"/>
  <c r="P50" i="88"/>
  <c r="O50" i="88" s="true"/>
  <c r="BP49" i="88"/>
  <c r="BQ49" i="88" s="true"/>
  <c r="AT49" i="88"/>
  <c r="AU49" i="88" s="true"/>
  <c r="AS49" i="88"/>
  <c r="V49" i="88"/>
  <c r="AW49" i="88" s="true"/>
  <c r="BT49" i="88" s="true"/>
  <c r="U49" i="88"/>
  <c r="P49" i="88"/>
  <c r="O49" i="88" s="true"/>
  <c r="BP48" i="88"/>
  <c r="BQ48" i="88" s="true"/>
  <c r="AT48" i="88"/>
  <c r="AU48" i="88" s="true"/>
  <c r="AS48" i="88"/>
  <c r="V48" i="88"/>
  <c r="AW48" i="88" s="true"/>
  <c r="BT48" i="88" s="true"/>
  <c r="U48" i="88"/>
  <c r="AD48" i="88" s="true"/>
  <c r="P48" i="88"/>
  <c r="O48" i="88" s="true"/>
  <c r="BP47" i="88"/>
  <c r="BQ47" i="88" s="true"/>
  <c r="AT47" i="88"/>
  <c r="AU47" i="88" s="true"/>
  <c r="AS47" i="88"/>
  <c r="V47" i="88"/>
  <c r="AV47" i="88" s="true"/>
  <c r="U47" i="88"/>
  <c r="X47" i="88" s="true"/>
  <c r="P47" i="88"/>
  <c r="O47" i="88" s="true"/>
  <c r="BP46" i="88"/>
  <c r="BQ46" i="88" s="true"/>
  <c r="AT46" i="88"/>
  <c r="AU46" i="88" s="true"/>
  <c r="AS46" i="88"/>
  <c r="V46" i="88"/>
  <c r="AV46" i="88" s="true"/>
  <c r="U46" i="88"/>
  <c r="AD46" i="88" s="true"/>
  <c r="P46" i="88"/>
  <c r="O46" i="88" s="true"/>
  <c r="BP45" i="88"/>
  <c r="BQ45" i="88" s="true"/>
  <c r="AT45" i="88"/>
  <c r="AU45" i="88" s="true"/>
  <c r="AS45" i="88"/>
  <c r="V45" i="88"/>
  <c r="AV45" i="88" s="true"/>
  <c r="U45" i="88"/>
  <c r="P45" i="88"/>
  <c r="O45" i="88" s="true"/>
  <c r="BP44" i="88"/>
  <c r="BQ44" i="88" s="true"/>
  <c r="AT44" i="88"/>
  <c r="AU44" i="88" s="true"/>
  <c r="AS44" i="88"/>
  <c r="V44" i="88"/>
  <c r="AV44" i="88" s="true"/>
  <c r="U44" i="88"/>
  <c r="P44" i="88"/>
  <c r="O44" i="88" s="true"/>
  <c r="BP43" i="88"/>
  <c r="BQ43" i="88" s="true"/>
  <c r="AT43" i="88"/>
  <c r="AU43" i="88" s="true"/>
  <c r="AS43" i="88"/>
  <c r="V43" i="88"/>
  <c r="U43" i="88"/>
  <c r="Z43" i="88" s="true"/>
  <c r="P43" i="88"/>
  <c r="O43" i="88" s="true"/>
  <c r="BP42" i="88"/>
  <c r="BQ42" i="88" s="true"/>
  <c r="AT42" i="88"/>
  <c r="AU42" i="88" s="true"/>
  <c r="AS42" i="88"/>
  <c r="V42" i="88"/>
  <c r="U42" i="88"/>
  <c r="X42" i="88" s="true"/>
  <c r="P42" i="88"/>
  <c r="O42" i="88" s="true"/>
  <c r="BP41" i="88"/>
  <c r="BQ41" i="88" s="true"/>
  <c r="AT41" i="88"/>
  <c r="AU41" i="88" s="true"/>
  <c r="AS41" i="88"/>
  <c r="V41" i="88"/>
  <c r="AX41" i="88" s="true"/>
  <c r="U41" i="88"/>
  <c r="P41" i="88"/>
  <c r="O41" i="88" s="true"/>
  <c r="BP40" i="88"/>
  <c r="BQ40" i="88" s="true"/>
  <c r="AT40" i="88"/>
  <c r="AU40" i="88" s="true"/>
  <c r="AS40" i="88"/>
  <c r="V40" i="88"/>
  <c r="AW40" i="88" s="true"/>
  <c r="BT40" i="88" s="true"/>
  <c r="U40" i="88"/>
  <c r="AD40" i="88" s="true"/>
  <c r="P40" i="88"/>
  <c r="O40" i="88" s="true"/>
  <c r="BP39" i="88"/>
  <c r="BQ39" i="88" s="true"/>
  <c r="AT39" i="88"/>
  <c r="AU39" i="88" s="true"/>
  <c r="AS39" i="88"/>
  <c r="V39" i="88"/>
  <c r="AW39" i="88" s="true"/>
  <c r="BT39" i="88" s="true"/>
  <c r="U39" i="88"/>
  <c r="P39" i="88"/>
  <c r="O39" i="88" s="true"/>
  <c r="BP38" i="88"/>
  <c r="BQ38" i="88" s="true"/>
  <c r="AT38" i="88"/>
  <c r="AU38" i="88" s="true"/>
  <c r="AS38" i="88"/>
  <c r="V38" i="88"/>
  <c r="AV38" i="88" s="true"/>
  <c r="U38" i="88"/>
  <c r="P38" i="88"/>
  <c r="O38" i="88" s="true"/>
  <c r="BP37" i="88"/>
  <c r="BQ37" i="88" s="true"/>
  <c r="AT37" i="88"/>
  <c r="AU37" i="88" s="true"/>
  <c r="AS37" i="88"/>
  <c r="V37" i="88"/>
  <c r="AX37" i="88" s="true"/>
  <c r="U37" i="88"/>
  <c r="P37" i="88"/>
  <c r="O37" i="88" s="true"/>
  <c r="BP36" i="88"/>
  <c r="BQ36" i="88" s="true"/>
  <c r="AT36" i="88"/>
  <c r="AU36" i="88" s="true"/>
  <c r="AS36" i="88"/>
  <c r="V36" i="88"/>
  <c r="U36" i="88"/>
  <c r="X36" i="88" s="true"/>
  <c r="P36" i="88"/>
  <c r="O36" i="88" s="true"/>
  <c r="BP35" i="88"/>
  <c r="BQ35" i="88" s="true"/>
  <c r="AT35" i="88"/>
  <c r="AU35" i="88" s="true"/>
  <c r="AS35" i="88"/>
  <c r="V35" i="88"/>
  <c r="AX35" i="88" s="true"/>
  <c r="U35" i="88"/>
  <c r="Z35" i="88" s="true"/>
  <c r="P35" i="88"/>
  <c r="O35" i="88" s="true"/>
  <c r="BP34" i="88"/>
  <c r="BQ34" i="88" s="true"/>
  <c r="AT34" i="88"/>
  <c r="AU34" i="88" s="true"/>
  <c r="AS34" i="88"/>
  <c r="V34" i="88"/>
  <c r="AX34" i="88" s="true"/>
  <c r="U34" i="88"/>
  <c r="X34" i="88" s="true"/>
  <c r="P34" i="88"/>
  <c r="O34" i="88" s="true"/>
  <c r="BP33" i="88"/>
  <c r="BQ33" i="88" s="true"/>
  <c r="AT33" i="88"/>
  <c r="AU33" i="88" s="true"/>
  <c r="AS33" i="88"/>
  <c r="V33" i="88"/>
  <c r="AX33" i="88" s="true"/>
  <c r="U33" i="88"/>
  <c r="P33" i="88"/>
  <c r="O33" i="88" s="true"/>
  <c r="BP32" i="88"/>
  <c r="BQ32" i="88" s="true"/>
  <c r="AT32" i="88"/>
  <c r="AU32" i="88" s="true"/>
  <c r="AS32" i="88"/>
  <c r="V32" i="88"/>
  <c r="AX32" i="88" s="true"/>
  <c r="U32" i="88"/>
  <c r="Z32" i="88" s="true"/>
  <c r="P32" i="88"/>
  <c r="O32" i="88" s="true"/>
  <c r="BP31" i="88"/>
  <c r="BQ31" i="88" s="true"/>
  <c r="AT31" i="88"/>
  <c r="AU31" i="88" s="true"/>
  <c r="AS31" i="88"/>
  <c r="V31" i="88"/>
  <c r="U31" i="88"/>
  <c r="AD31" i="88" s="true"/>
  <c r="P31" i="88"/>
  <c r="O31" i="88" s="true"/>
  <c r="BP30" i="88"/>
  <c r="BQ30" i="88" s="true"/>
  <c r="AT30" i="88"/>
  <c r="AU30" i="88" s="true"/>
  <c r="AS30" i="88"/>
  <c r="V30" i="88"/>
  <c r="AV30" i="88" s="true"/>
  <c r="U30" i="88"/>
  <c r="AD30" i="88" s="true"/>
  <c r="P30" i="88"/>
  <c r="O30" i="88" s="true"/>
  <c r="BP29" i="88"/>
  <c r="BQ29" i="88" s="true"/>
  <c r="AT29" i="88"/>
  <c r="AU29" i="88" s="true"/>
  <c r="AS29" i="88"/>
  <c r="V29" i="88"/>
  <c r="AX29" i="88" s="true"/>
  <c r="U29" i="88"/>
  <c r="AD29" i="88" s="true"/>
  <c r="P29" i="88"/>
  <c r="O29" i="88" s="true"/>
  <c r="BP28" i="88"/>
  <c r="BQ28" i="88" s="true"/>
  <c r="AT28" i="88"/>
  <c r="AU28" i="88" s="true"/>
  <c r="AS28" i="88"/>
  <c r="V28" i="88"/>
  <c r="AW28" i="88" s="true"/>
  <c r="BT28" i="88" s="true"/>
  <c r="U28" i="88"/>
  <c r="AD28" i="88" s="true"/>
  <c r="P28" i="88"/>
  <c r="O28" i="88" s="true"/>
  <c r="BP27" i="88"/>
  <c r="BQ27" i="88" s="true"/>
  <c r="AT27" i="88"/>
  <c r="AU27" i="88" s="true"/>
  <c r="AS27" i="88"/>
  <c r="V27" i="88"/>
  <c r="AV27" i="88" s="true"/>
  <c r="U27" i="88"/>
  <c r="AD27" i="88" s="true"/>
  <c r="P27" i="88"/>
  <c r="O27" i="88" s="true"/>
  <c r="BP26" i="88"/>
  <c r="BQ26" i="88" s="true"/>
  <c r="AT26" i="88"/>
  <c r="AU26" i="88" s="true"/>
  <c r="AS26" i="88"/>
  <c r="V26" i="88"/>
  <c r="AV26" i="88" s="true"/>
  <c r="U26" i="88"/>
  <c r="AD26" i="88" s="true"/>
  <c r="P26" i="88"/>
  <c r="O26" i="88" s="true"/>
  <c r="BP25" i="88"/>
  <c r="BQ25" i="88" s="true"/>
  <c r="AT25" i="88"/>
  <c r="AU25" i="88" s="true"/>
  <c r="AS25" i="88"/>
  <c r="V25" i="88"/>
  <c r="AX25" i="88" s="true"/>
  <c r="U25" i="88"/>
  <c r="P25" i="88"/>
  <c r="O25" i="88" s="true"/>
  <c r="BP24" i="88"/>
  <c r="BQ24" i="88" s="true"/>
  <c r="AT24" i="88"/>
  <c r="AU24" i="88" s="true"/>
  <c r="AS24" i="88"/>
  <c r="V24" i="88"/>
  <c r="U24" i="88"/>
  <c r="Z24" i="88" s="true"/>
  <c r="P24" i="88"/>
  <c r="O24" i="88" s="true"/>
  <c r="BP23" i="88"/>
  <c r="BQ23" i="88" s="true"/>
  <c r="AT23" i="88"/>
  <c r="AU23" i="88" s="true"/>
  <c r="AS23" i="88"/>
  <c r="V23" i="88"/>
  <c r="AX23" i="88" s="true"/>
  <c r="U23" i="88"/>
  <c r="X23" i="88" s="true"/>
  <c r="P23" i="88"/>
  <c r="O23" i="88" s="true"/>
  <c r="BP22" i="88"/>
  <c r="BQ22" i="88" s="true"/>
  <c r="AT22" i="88"/>
  <c r="AU22" i="88" s="true"/>
  <c r="AS22" i="88"/>
  <c r="V22" i="88"/>
  <c r="AW22" i="88" s="true"/>
  <c r="BT22" i="88" s="true"/>
  <c r="U22" i="88"/>
  <c r="AD22" i="88" s="true"/>
  <c r="P22" i="88"/>
  <c r="O22" i="88" s="true"/>
  <c r="BP21" i="88"/>
  <c r="BQ21" i="88" s="true"/>
  <c r="AT21" i="88"/>
  <c r="AU21" i="88" s="true"/>
  <c r="AS21" i="88"/>
  <c r="V21" i="88"/>
  <c r="AX21" i="88" s="true"/>
  <c r="U21" i="88"/>
  <c r="Z21" i="88" s="true"/>
  <c r="P21" i="88"/>
  <c r="O21" i="88" s="true"/>
  <c r="BP20" i="88"/>
  <c r="BQ20" i="88" s="true"/>
  <c r="AT20" i="88"/>
  <c r="AU20" i="88" s="true"/>
  <c r="AS20" i="88"/>
  <c r="V20" i="88"/>
  <c r="AW20" i="88" s="true"/>
  <c r="BT20" i="88" s="true"/>
  <c r="U20" i="88"/>
  <c r="AD20" i="88" s="true"/>
  <c r="P20" i="88"/>
  <c r="O20" i="88"/>
  <c r="BP19" i="88"/>
  <c r="BQ19" i="88" s="true"/>
  <c r="AT19" i="88"/>
  <c r="AU19" i="88" s="true"/>
  <c r="AS19" i="88"/>
  <c r="V19" i="88"/>
  <c r="AV19" i="88" s="true"/>
  <c r="U19" i="88"/>
  <c r="AD19" i="88" s="true"/>
  <c r="P19" i="88"/>
  <c r="O19" i="88" s="true"/>
  <c r="AX209" i="88" l="true"/>
  <c r="AX14" i="88"/>
  <c r="AX15" i="88"/>
  <c r="AV209" i="88"/>
  <c r="AX134" i="88"/>
  <c r="AW14" i="88"/>
  <c r="BT14" i="88" s="true"/>
  <c r="AX13" i="88"/>
  <c r="Z10" i="88"/>
  <c r="AA10" i="88" s="true"/>
  <c r="AD129" i="88"/>
  <c r="AV196" i="88"/>
  <c r="AW133" i="88"/>
  <c r="BT133" i="88" s="true"/>
  <c r="Z129" i="88"/>
  <c r="AA129" i="88" s="true"/>
  <c r="AW13" i="88"/>
  <c r="BT13" i="88" s="true"/>
  <c r="AV18" i="88"/>
  <c r="Z15" i="88"/>
  <c r="AW11" i="88"/>
  <c r="BT11" i="88" s="true"/>
  <c r="AX16" i="88"/>
  <c r="X15" i="88"/>
  <c r="AD131" i="88"/>
  <c r="X128" i="88"/>
  <c r="AV11" i="88"/>
  <c r="AW16" i="88"/>
  <c r="BT16" i="88" s="true"/>
  <c r="X131" i="88"/>
  <c r="AD13" i="88"/>
  <c r="AD130" i="88"/>
  <c r="Z127" i="88"/>
  <c r="X130" i="88"/>
  <c r="AA130" i="88" s="true"/>
  <c r="X127" i="88"/>
  <c r="Z135" i="88"/>
  <c r="AA135" i="88" s="true"/>
  <c r="X132" i="88"/>
  <c r="AD17" i="88"/>
  <c r="AX113" i="88"/>
  <c r="AX132" i="88"/>
  <c r="AW132" i="88"/>
  <c r="BT132" i="88" s="true"/>
  <c r="AX12" i="88"/>
  <c r="AD11" i="88"/>
  <c r="AD18" i="88"/>
  <c r="AW15" i="88"/>
  <c r="BT15" i="88" s="true"/>
  <c r="Z128" i="88"/>
  <c r="Z13" i="88"/>
  <c r="AA13" i="88" s="true"/>
  <c r="AW12" i="88"/>
  <c r="BT12" i="88" s="true"/>
  <c r="Z18" i="88"/>
  <c r="AX129" i="88"/>
  <c r="AX127" i="88"/>
  <c r="Z11" i="88"/>
  <c r="AX10" i="88"/>
  <c r="Z9" i="88"/>
  <c r="AD135" i="88"/>
  <c r="AV10" i="88"/>
  <c r="X9" i="88"/>
  <c r="X279" i="88"/>
  <c r="AX133" i="88"/>
  <c r="AD133" i="88"/>
  <c r="AD16" i="88"/>
  <c r="AX196" i="88"/>
  <c r="AX135" i="88"/>
  <c r="AW134" i="88"/>
  <c r="BT134" i="88" s="true"/>
  <c r="Z133" i="88"/>
  <c r="AX17" i="88"/>
  <c r="Z16" i="88"/>
  <c r="AA16" i="88" s="true"/>
  <c r="Z14" i="88"/>
  <c r="X14" i="88"/>
  <c r="Z582" i="88"/>
  <c r="AA582" i="88" s="true"/>
  <c r="AW135" i="88"/>
  <c r="BT135" i="88" s="true"/>
  <c r="Z132" i="88"/>
  <c r="AW18" i="88"/>
  <c r="BT18" i="88" s="true"/>
  <c r="AV17" i="88"/>
  <c r="X17" i="88"/>
  <c r="AV128" i="88"/>
  <c r="AX128" i="88"/>
  <c r="AW128" i="88"/>
  <c r="BT128" i="88" s="true"/>
  <c r="Z301" i="88"/>
  <c r="AA301" i="88" s="true"/>
  <c r="AD134" i="88"/>
  <c r="Z12" i="88"/>
  <c r="X12" i="88"/>
  <c r="AD12" i="88"/>
  <c r="AW84" i="88"/>
  <c r="BT84" i="88" s="true"/>
  <c r="AX368" i="88"/>
  <c r="Z134" i="88"/>
  <c r="AA134" i="88" s="true"/>
  <c r="X209" i="88"/>
  <c r="AD209" i="88"/>
  <c r="AV9" i="88"/>
  <c r="AX9" i="88"/>
  <c r="AV131" i="88"/>
  <c r="AW130" i="88"/>
  <c r="BT130" i="88" s="true"/>
  <c r="AX130" i="88"/>
  <c r="AV127" i="88"/>
  <c r="AD10" i="88"/>
  <c r="AW131" i="88"/>
  <c r="BT131" i="88" s="true"/>
  <c r="AW129" i="88"/>
  <c r="BT129" i="88" s="true"/>
  <c r="AX491" i="88"/>
  <c r="AD150" i="88"/>
  <c r="AX38" i="88"/>
  <c r="AX125" i="88"/>
  <c r="Z408" i="88"/>
  <c r="AA408" i="88" s="true"/>
  <c r="AW255" i="88"/>
  <c r="BT255" i="88" s="true"/>
  <c r="AV256" i="88"/>
  <c r="AW257" i="88"/>
  <c r="BT257" i="88" s="true"/>
  <c r="AV258" i="88"/>
  <c r="AD408" i="88"/>
  <c r="AD32" i="88"/>
  <c r="Z155" i="88"/>
  <c r="AW491" i="88"/>
  <c r="BT491" i="88" s="true"/>
  <c r="Z66" i="88"/>
  <c r="AA66" i="88" s="true"/>
  <c r="AX71" i="88"/>
  <c r="AD259" i="88"/>
  <c r="AD263" i="88"/>
  <c r="AW420" i="88"/>
  <c r="BT420" i="88" s="true"/>
  <c r="AW461" i="88"/>
  <c r="BT461" i="88" s="true"/>
  <c r="AV462" i="88"/>
  <c r="AW551" i="88"/>
  <c r="BT551" i="88" s="true"/>
  <c r="AV552" i="88"/>
  <c r="X29" i="88"/>
  <c r="AD234" i="88"/>
  <c r="X433" i="88"/>
  <c r="X574" i="88"/>
  <c r="Z575" i="88"/>
  <c r="Z207" i="88"/>
  <c r="Z29" i="88"/>
  <c r="Z31" i="88"/>
  <c r="X32" i="88"/>
  <c r="AA32" i="88" s="true"/>
  <c r="AW164" i="88"/>
  <c r="BT164" i="88" s="true"/>
  <c r="Z412" i="88"/>
  <c r="AD433" i="88"/>
  <c r="Z485" i="88"/>
  <c r="AA485" i="88" s="true"/>
  <c r="Z118" i="88"/>
  <c r="AX164" i="88"/>
  <c r="AW271" i="88"/>
  <c r="BT271" i="88" s="true"/>
  <c r="AV272" i="88"/>
  <c r="AX30" i="88"/>
  <c r="AV220" i="88"/>
  <c r="AD266" i="88"/>
  <c r="Z279" i="88"/>
  <c r="AX357" i="88"/>
  <c r="AX358" i="88"/>
  <c r="AX434" i="88"/>
  <c r="Z481" i="88"/>
  <c r="X259" i="88"/>
  <c r="BS259" i="88" s="true"/>
  <c r="AF259" i="88" s="true"/>
  <c r="Z263" i="88"/>
  <c r="AA263" i="88" s="true"/>
  <c r="AE263" i="88" s="true"/>
  <c r="AX268" i="88"/>
  <c r="AW322" i="88"/>
  <c r="BT322" i="88" s="true"/>
  <c r="AD495" i="88"/>
  <c r="X596" i="88"/>
  <c r="AA596" i="88" s="true"/>
  <c r="X327" i="88"/>
  <c r="X35" i="88"/>
  <c r="X104" i="88"/>
  <c r="AA104" i="88" s="true"/>
  <c r="X158" i="88"/>
  <c r="AA158" i="88" s="true"/>
  <c r="AD174" i="88"/>
  <c r="X370" i="88"/>
  <c r="AA370" i="88" s="true"/>
  <c r="Z373" i="88"/>
  <c r="AA373" i="88" s="true"/>
  <c r="Z380" i="88"/>
  <c r="Z393" i="88"/>
  <c r="AD404" i="88"/>
  <c r="AD442" i="88"/>
  <c r="AD454" i="88"/>
  <c r="Z468" i="88"/>
  <c r="AD475" i="88"/>
  <c r="AV480" i="88"/>
  <c r="AD497" i="88"/>
  <c r="AD602" i="88"/>
  <c r="Z584" i="88"/>
  <c r="AA584" i="88" s="true"/>
  <c r="AW473" i="88"/>
  <c r="BT473" i="88" s="true"/>
  <c r="AW499" i="88"/>
  <c r="BT499" i="88" s="true"/>
  <c r="AV533" i="88"/>
  <c r="AV535" i="88"/>
  <c r="AV33" i="88"/>
  <c r="AW33" i="88"/>
  <c r="BT33" i="88" s="true"/>
  <c r="Z87" i="88"/>
  <c r="X112" i="88"/>
  <c r="AA112" i="88" s="true"/>
  <c r="AD118" i="88"/>
  <c r="AW152" i="88"/>
  <c r="BT152" i="88" s="true"/>
  <c r="AV156" i="88"/>
  <c r="AV160" i="88"/>
  <c r="AV191" i="88"/>
  <c r="AX193" i="88"/>
  <c r="AX277" i="88"/>
  <c r="AD353" i="88"/>
  <c r="Z354" i="88"/>
  <c r="AV368" i="88"/>
  <c r="AX381" i="88"/>
  <c r="AD596" i="88"/>
  <c r="AX377" i="88"/>
  <c r="AW378" i="88"/>
  <c r="BT378" i="88" s="true"/>
  <c r="AD21" i="88"/>
  <c r="AV69" i="88"/>
  <c r="AD70" i="88"/>
  <c r="AX102" i="88"/>
  <c r="AD112" i="88"/>
  <c r="Z137" i="88"/>
  <c r="AA137" i="88" s="true"/>
  <c r="AX148" i="88"/>
  <c r="AW156" i="88"/>
  <c r="BT156" i="88" s="true"/>
  <c r="Z213" i="88"/>
  <c r="X238" i="88"/>
  <c r="AD355" i="88"/>
  <c r="X356" i="88"/>
  <c r="AA356" i="88" s="true"/>
  <c r="AD363" i="88"/>
  <c r="X388" i="88"/>
  <c r="Z487" i="88"/>
  <c r="AA487" i="88" s="true"/>
  <c r="AV507" i="88"/>
  <c r="Z573" i="88"/>
  <c r="AA573" i="88" s="true"/>
  <c r="AD96" i="88"/>
  <c r="AD158" i="88"/>
  <c r="AW69" i="88"/>
  <c r="BT69" i="88" s="true"/>
  <c r="AV73" i="88"/>
  <c r="AV90" i="88"/>
  <c r="AD138" i="88"/>
  <c r="AD238" i="88"/>
  <c r="X248" i="88"/>
  <c r="AA248" i="88" s="true"/>
  <c r="Z349" i="88"/>
  <c r="AD356" i="88"/>
  <c r="AW430" i="88"/>
  <c r="BT430" i="88" s="true"/>
  <c r="AW432" i="88"/>
  <c r="BT432" i="88" s="true"/>
  <c r="AV489" i="88"/>
  <c r="AD573" i="88"/>
  <c r="AW193" i="88"/>
  <c r="BT193" i="88" s="true"/>
  <c r="AX90" i="88"/>
  <c r="AV354" i="88"/>
  <c r="X380" i="88"/>
  <c r="AV425" i="88"/>
  <c r="Z456" i="88"/>
  <c r="X457" i="88"/>
  <c r="X475" i="88"/>
  <c r="AX538" i="88"/>
  <c r="AD582" i="88"/>
  <c r="Z449" i="88"/>
  <c r="X204" i="88"/>
  <c r="AA204" i="88" s="true"/>
  <c r="X314" i="88"/>
  <c r="AV320" i="88"/>
  <c r="AV322" i="88"/>
  <c r="AD349" i="88"/>
  <c r="X352" i="88"/>
  <c r="AA352" i="88" s="true"/>
  <c r="AV381" i="88"/>
  <c r="Z388" i="88"/>
  <c r="AD391" i="88"/>
  <c r="AD400" i="88"/>
  <c r="Z404" i="88"/>
  <c r="AA404" i="88" s="true"/>
  <c r="X412" i="88"/>
  <c r="AW425" i="88"/>
  <c r="BT425" i="88" s="true"/>
  <c r="AV439" i="88"/>
  <c r="X456" i="88"/>
  <c r="AX480" i="88"/>
  <c r="AX484" i="88"/>
  <c r="AW489" i="88"/>
  <c r="BT489" i="88" s="true"/>
  <c r="AW490" i="88"/>
  <c r="BT490" i="88" s="true"/>
  <c r="AV499" i="88"/>
  <c r="AW507" i="88"/>
  <c r="BT507" i="88" s="true"/>
  <c r="AX603" i="88"/>
  <c r="AW344" i="88"/>
  <c r="BT344" i="88" s="true"/>
  <c r="X449" i="88"/>
  <c r="Z36" i="88"/>
  <c r="AA36" i="88" s="true"/>
  <c r="AD42" i="88"/>
  <c r="X43" i="88"/>
  <c r="AA43" i="88" s="true"/>
  <c r="AW52" i="88"/>
  <c r="BT52" i="88" s="true"/>
  <c r="Z68" i="88"/>
  <c r="AV139" i="88"/>
  <c r="AD140" i="88"/>
  <c r="AV231" i="88"/>
  <c r="AV236" i="88"/>
  <c r="AD248" i="88"/>
  <c r="X292" i="88"/>
  <c r="Z293" i="88"/>
  <c r="AA293" i="88" s="true"/>
  <c r="AD301" i="88"/>
  <c r="AW383" i="88"/>
  <c r="BT383" i="88" s="true"/>
  <c r="AV397" i="88"/>
  <c r="AW399" i="88"/>
  <c r="BT399" i="88" s="true"/>
  <c r="AV411" i="88"/>
  <c r="AW462" i="88"/>
  <c r="BT462" i="88" s="true"/>
  <c r="AV469" i="88"/>
  <c r="AW46" i="88"/>
  <c r="BT46" i="88" s="true"/>
  <c r="AX52" i="88"/>
  <c r="AV67" i="88"/>
  <c r="AD68" i="88"/>
  <c r="X80" i="88"/>
  <c r="AW139" i="88"/>
  <c r="BT139" i="88" s="true"/>
  <c r="AW174" i="88"/>
  <c r="BT174" i="88" s="true"/>
  <c r="AW179" i="88"/>
  <c r="BT179" i="88" s="true"/>
  <c r="AD187" i="88"/>
  <c r="X188" i="88"/>
  <c r="AW234" i="88"/>
  <c r="BT234" i="88" s="true"/>
  <c r="AX236" i="88"/>
  <c r="Z244" i="88"/>
  <c r="X253" i="88"/>
  <c r="X283" i="88"/>
  <c r="AX290" i="88"/>
  <c r="AX291" i="88"/>
  <c r="AD293" i="88"/>
  <c r="AD296" i="88"/>
  <c r="AV300" i="88"/>
  <c r="AX306" i="88"/>
  <c r="AV349" i="88"/>
  <c r="AW394" i="88"/>
  <c r="BT394" i="88" s="true"/>
  <c r="AX397" i="88"/>
  <c r="AV472" i="88"/>
  <c r="Z478" i="88"/>
  <c r="Z542" i="88"/>
  <c r="Z571" i="88"/>
  <c r="Z572" i="88"/>
  <c r="Z580" i="88"/>
  <c r="X591" i="88"/>
  <c r="AA591" i="88" s="true"/>
  <c r="X332" i="88"/>
  <c r="X519" i="88"/>
  <c r="AD527" i="88"/>
  <c r="AV35" i="88"/>
  <c r="AV37" i="88"/>
  <c r="AW41" i="88"/>
  <c r="BT41" i="88" s="true"/>
  <c r="AX46" i="88"/>
  <c r="AW67" i="88"/>
  <c r="BT67" i="88" s="true"/>
  <c r="AD149" i="88"/>
  <c r="AW175" i="88"/>
  <c r="BT175" i="88" s="true"/>
  <c r="AV180" i="88"/>
  <c r="AW185" i="88"/>
  <c r="BT185" i="88" s="true"/>
  <c r="Z188" i="88"/>
  <c r="AD191" i="88"/>
  <c r="X213" i="88"/>
  <c r="AW219" i="88"/>
  <c r="BT219" i="88" s="true"/>
  <c r="AW239" i="88"/>
  <c r="BT239" i="88" s="true"/>
  <c r="AV240" i="88"/>
  <c r="AV242" i="88"/>
  <c r="Z253" i="88"/>
  <c r="Z276" i="88"/>
  <c r="AD362" i="88"/>
  <c r="X363" i="88"/>
  <c r="AA363" i="88" s="true"/>
  <c r="Z422" i="88"/>
  <c r="X423" i="88"/>
  <c r="AX452" i="88"/>
  <c r="AD478" i="88"/>
  <c r="AD504" i="88"/>
  <c r="X505" i="88"/>
  <c r="Z532" i="88"/>
  <c r="AD549" i="88"/>
  <c r="Z550" i="88"/>
  <c r="AV567" i="88"/>
  <c r="AD572" i="88"/>
  <c r="AD591" i="88"/>
  <c r="X592" i="88"/>
  <c r="X593" i="88"/>
  <c r="AD614" i="88"/>
  <c r="Z332" i="88"/>
  <c r="Z519" i="88"/>
  <c r="AW525" i="88"/>
  <c r="BT525" i="88" s="true"/>
  <c r="AX328" i="88"/>
  <c r="AW37" i="88"/>
  <c r="BT37" i="88" s="true"/>
  <c r="AV140" i="88"/>
  <c r="AX180" i="88"/>
  <c r="AX185" i="88"/>
  <c r="AX219" i="88"/>
  <c r="AW240" i="88"/>
  <c r="BT240" i="88" s="true"/>
  <c r="AW242" i="88"/>
  <c r="BT242" i="88" s="true"/>
  <c r="AW248" i="88"/>
  <c r="BT248" i="88" s="true"/>
  <c r="Z505" i="88"/>
  <c r="AW543" i="88"/>
  <c r="BT543" i="88" s="true"/>
  <c r="AX567" i="88"/>
  <c r="AW579" i="88"/>
  <c r="BT579" i="88" s="true"/>
  <c r="Z593" i="88"/>
  <c r="AW336" i="88"/>
  <c r="BT336" i="88" s="true"/>
  <c r="AV529" i="88"/>
  <c r="AV201" i="88"/>
  <c r="AV202" i="88"/>
  <c r="AV84" i="88"/>
  <c r="AX543" i="88"/>
  <c r="AV588" i="88"/>
  <c r="AX529" i="88"/>
  <c r="X21" i="88"/>
  <c r="AA21" i="88" s="true"/>
  <c r="AD23" i="88"/>
  <c r="X24" i="88"/>
  <c r="AA24" i="88" s="true"/>
  <c r="Z114" i="88"/>
  <c r="AA114" i="88" s="true"/>
  <c r="AD123" i="88"/>
  <c r="AD195" i="88"/>
  <c r="X234" i="88"/>
  <c r="AD269" i="88"/>
  <c r="AW475" i="88"/>
  <c r="BT475" i="88" s="true"/>
  <c r="AV332" i="88"/>
  <c r="Z107" i="88"/>
  <c r="AD107" i="88"/>
  <c r="Z23" i="88"/>
  <c r="X31" i="88"/>
  <c r="AA31" i="88" s="true"/>
  <c r="AE31" i="88" s="true"/>
  <c r="AX39" i="88"/>
  <c r="AV41" i="88"/>
  <c r="Z42" i="88"/>
  <c r="AA42" i="88" s="true"/>
  <c r="X50" i="88"/>
  <c r="AD50" i="88"/>
  <c r="Z51" i="88"/>
  <c r="X51" i="88"/>
  <c r="X87" i="88"/>
  <c r="AA87" i="88" s="true"/>
  <c r="AE87" i="88" s="true"/>
  <c r="X88" i="88"/>
  <c r="AA88" i="88" s="true"/>
  <c r="AD88" i="88"/>
  <c r="AX101" i="88"/>
  <c r="AD111" i="88"/>
  <c r="AD146" i="88"/>
  <c r="X155" i="88"/>
  <c r="BS155" i="88" s="true"/>
  <c r="AF155" i="88" s="true"/>
  <c r="AG155" i="88" s="true"/>
  <c r="AV175" i="88"/>
  <c r="AX178" i="88"/>
  <c r="AD179" i="88"/>
  <c r="X191" i="88"/>
  <c r="AA191" i="88" s="true"/>
  <c r="AW224" i="88"/>
  <c r="BT224" i="88" s="true"/>
  <c r="AD225" i="88"/>
  <c r="AV239" i="88"/>
  <c r="AD240" i="88"/>
  <c r="Z243" i="88"/>
  <c r="X243" i="88"/>
  <c r="Z250" i="88"/>
  <c r="X250" i="88"/>
  <c r="AV255" i="88"/>
  <c r="AD282" i="88"/>
  <c r="AD289" i="88"/>
  <c r="X289" i="88"/>
  <c r="AA289" i="88" s="true"/>
  <c r="AV297" i="88"/>
  <c r="AV305" i="88"/>
  <c r="Z312" i="88"/>
  <c r="AD312" i="88"/>
  <c r="AD313" i="88"/>
  <c r="X313" i="88"/>
  <c r="Z317" i="88"/>
  <c r="X317" i="88"/>
  <c r="Z365" i="88"/>
  <c r="X365" i="88"/>
  <c r="AX413" i="88"/>
  <c r="AW413" i="88"/>
  <c r="BT413" i="88" s="true"/>
  <c r="AD205" i="88"/>
  <c r="Z205" i="88"/>
  <c r="X205" i="88"/>
  <c r="AD208" i="88"/>
  <c r="Z208" i="88"/>
  <c r="X208" i="88"/>
  <c r="X136" i="88"/>
  <c r="AD136" i="88"/>
  <c r="AW19" i="88"/>
  <c r="BT19" i="88" s="true"/>
  <c r="AV22" i="88"/>
  <c r="AD24" i="88"/>
  <c r="AW34" i="88"/>
  <c r="BT34" i="88" s="true"/>
  <c r="AV55" i="88"/>
  <c r="AX61" i="88"/>
  <c r="AW65" i="88"/>
  <c r="BT65" i="88" s="true"/>
  <c r="Z67" i="88"/>
  <c r="AA67" i="88" s="true"/>
  <c r="AD67" i="88"/>
  <c r="AX81" i="88"/>
  <c r="AW81" i="88"/>
  <c r="BT81" i="88" s="true"/>
  <c r="Z83" i="88"/>
  <c r="AA83" i="88" s="true"/>
  <c r="AD83" i="88"/>
  <c r="AW107" i="88"/>
  <c r="BT107" i="88" s="true"/>
  <c r="AV107" i="88"/>
  <c r="X108" i="88"/>
  <c r="AD108" i="88"/>
  <c r="AV148" i="88"/>
  <c r="AX152" i="88"/>
  <c r="AX160" i="88"/>
  <c r="AX215" i="88"/>
  <c r="AV217" i="88"/>
  <c r="AX256" i="88"/>
  <c r="AX280" i="88"/>
  <c r="AX281" i="88"/>
  <c r="Z283" i="88"/>
  <c r="AX313" i="88"/>
  <c r="AW313" i="88"/>
  <c r="BT313" i="88" s="true"/>
  <c r="Z316" i="88"/>
  <c r="X316" i="88"/>
  <c r="AX318" i="88"/>
  <c r="AW318" i="88"/>
  <c r="BT318" i="88" s="true"/>
  <c r="X366" i="88"/>
  <c r="AD366" i="88"/>
  <c r="Z366" i="88"/>
  <c r="AX19" i="88"/>
  <c r="AX44" i="88"/>
  <c r="AV54" i="88"/>
  <c r="AW54" i="88"/>
  <c r="BT54" i="88" s="true"/>
  <c r="AX65" i="88"/>
  <c r="AD66" i="88"/>
  <c r="AV68" i="88"/>
  <c r="AD80" i="88"/>
  <c r="AD90" i="88"/>
  <c r="AD104" i="88"/>
  <c r="AD137" i="88"/>
  <c r="AD144" i="88"/>
  <c r="Z144" i="88"/>
  <c r="AA144" i="88" s="true"/>
  <c r="AD166" i="88"/>
  <c r="Z171" i="88"/>
  <c r="AA171" i="88" s="true"/>
  <c r="AD210" i="88"/>
  <c r="Z210" i="88"/>
  <c r="AW217" i="88"/>
  <c r="BT217" i="88" s="true"/>
  <c r="X223" i="88"/>
  <c r="X254" i="88"/>
  <c r="Z254" i="88"/>
  <c r="Z260" i="88"/>
  <c r="AD267" i="88"/>
  <c r="Z267" i="88"/>
  <c r="Z294" i="88"/>
  <c r="X294" i="88"/>
  <c r="AW309" i="88"/>
  <c r="BT309" i="88" s="true"/>
  <c r="AV413" i="88"/>
  <c r="AX477" i="88"/>
  <c r="AW477" i="88"/>
  <c r="BT477" i="88" s="true"/>
  <c r="AX589" i="88"/>
  <c r="AV589" i="88"/>
  <c r="AW589" i="88"/>
  <c r="BT589" i="88" s="true"/>
  <c r="AW45" i="88"/>
  <c r="BT45" i="88" s="true"/>
  <c r="AX49" i="88"/>
  <c r="X119" i="88"/>
  <c r="Z119" i="88"/>
  <c r="AV141" i="88"/>
  <c r="AD171" i="88"/>
  <c r="AV222" i="88"/>
  <c r="Z223" i="88"/>
  <c r="AW254" i="88"/>
  <c r="BT254" i="88" s="true"/>
  <c r="AV254" i="88"/>
  <c r="AV265" i="88"/>
  <c r="AX265" i="88"/>
  <c r="AV274" i="88"/>
  <c r="AW274" i="88"/>
  <c r="BT274" i="88" s="true"/>
  <c r="AD277" i="88"/>
  <c r="X277" i="88"/>
  <c r="X302" i="88"/>
  <c r="Z302" i="88"/>
  <c r="AX311" i="88"/>
  <c r="AD386" i="88"/>
  <c r="X386" i="88"/>
  <c r="Z389" i="88"/>
  <c r="X389" i="88"/>
  <c r="AV407" i="88"/>
  <c r="AX407" i="88"/>
  <c r="X410" i="88"/>
  <c r="Z410" i="88"/>
  <c r="AV441" i="88"/>
  <c r="AX441" i="88"/>
  <c r="AW441" i="88"/>
  <c r="BT441" i="88" s="true"/>
  <c r="Z488" i="88"/>
  <c r="X488" i="88"/>
  <c r="AW506" i="88"/>
  <c r="BT506" i="88" s="true"/>
  <c r="AX506" i="88"/>
  <c r="AV506" i="88"/>
  <c r="AV25" i="88"/>
  <c r="AX45" i="88"/>
  <c r="AV77" i="88"/>
  <c r="AW77" i="88"/>
  <c r="BT77" i="88" s="true"/>
  <c r="AW141" i="88"/>
  <c r="BT141" i="88" s="true"/>
  <c r="AX222" i="88"/>
  <c r="Z256" i="88"/>
  <c r="AD256" i="88"/>
  <c r="AX285" i="88"/>
  <c r="AV302" i="88"/>
  <c r="AW302" i="88"/>
  <c r="BT302" i="88" s="true"/>
  <c r="AV314" i="88"/>
  <c r="AV318" i="88"/>
  <c r="AX350" i="88"/>
  <c r="AW350" i="88"/>
  <c r="BT350" i="88" s="true"/>
  <c r="AW382" i="88"/>
  <c r="BT382" i="88" s="true"/>
  <c r="AX382" i="88"/>
  <c r="AD409" i="88"/>
  <c r="Z409" i="88"/>
  <c r="X409" i="88"/>
  <c r="AX436" i="88"/>
  <c r="AW436" i="88"/>
  <c r="BT436" i="88" s="true"/>
  <c r="AV436" i="88"/>
  <c r="Z462" i="88"/>
  <c r="AD462" i="88"/>
  <c r="Z494" i="88"/>
  <c r="X494" i="88"/>
  <c r="AD494" i="88"/>
  <c r="AX575" i="88"/>
  <c r="AV575" i="88"/>
  <c r="X22" i="88"/>
  <c r="AW25" i="88"/>
  <c r="BT25" i="88" s="true"/>
  <c r="Z34" i="88"/>
  <c r="AA34" i="88" s="true"/>
  <c r="AD119" i="88"/>
  <c r="Z121" i="88"/>
  <c r="AA121" i="88" s="true"/>
  <c r="AD153" i="88"/>
  <c r="Z153" i="88"/>
  <c r="X247" i="88"/>
  <c r="Z247" i="88"/>
  <c r="AD302" i="88"/>
  <c r="AV307" i="88"/>
  <c r="AX307" i="88"/>
  <c r="AW307" i="88"/>
  <c r="BT307" i="88" s="true"/>
  <c r="AD309" i="88"/>
  <c r="X309" i="88"/>
  <c r="AW314" i="88"/>
  <c r="BT314" i="88" s="true"/>
  <c r="Z22" i="88"/>
  <c r="AX28" i="88"/>
  <c r="AV39" i="88"/>
  <c r="X111" i="88"/>
  <c r="AA111" i="88" s="true"/>
  <c r="AD121" i="88"/>
  <c r="Z179" i="88"/>
  <c r="AA179" i="88" s="true"/>
  <c r="AX199" i="88"/>
  <c r="Z225" i="88"/>
  <c r="AA225" i="88" s="true"/>
  <c r="AW228" i="88"/>
  <c r="BT228" i="88" s="true"/>
  <c r="AV228" i="88"/>
  <c r="AD229" i="88"/>
  <c r="Z229" i="88"/>
  <c r="X240" i="88"/>
  <c r="AW267" i="88"/>
  <c r="BT267" i="88" s="true"/>
  <c r="AX275" i="88"/>
  <c r="AV282" i="88"/>
  <c r="AX282" i="88"/>
  <c r="AW407" i="88"/>
  <c r="BT407" i="88" s="true"/>
  <c r="AX465" i="88"/>
  <c r="AV465" i="88"/>
  <c r="AW559" i="88"/>
  <c r="BT559" i="88" s="true"/>
  <c r="AX559" i="88"/>
  <c r="AW258" i="88"/>
  <c r="BT258" i="88" s="true"/>
  <c r="AW272" i="88"/>
  <c r="BT272" i="88" s="true"/>
  <c r="AD425" i="88"/>
  <c r="Z425" i="88"/>
  <c r="AA425" i="88" s="true"/>
  <c r="AD436" i="88"/>
  <c r="AX464" i="88"/>
  <c r="AV464" i="88"/>
  <c r="AV534" i="88"/>
  <c r="AW534" i="88"/>
  <c r="BT534" i="88" s="true"/>
  <c r="X595" i="88"/>
  <c r="Z595" i="88"/>
  <c r="AX528" i="88"/>
  <c r="AW528" i="88"/>
  <c r="BT528" i="88" s="true"/>
  <c r="AV528" i="88"/>
  <c r="AX92" i="88"/>
  <c r="AV92" i="88"/>
  <c r="AX324" i="88"/>
  <c r="AW324" i="88"/>
  <c r="BT324" i="88" s="true"/>
  <c r="AV324" i="88"/>
  <c r="Z617" i="88"/>
  <c r="AD617" i="88"/>
  <c r="X617" i="88"/>
  <c r="AW554" i="88"/>
  <c r="BT554" i="88" s="true"/>
  <c r="AX554" i="88"/>
  <c r="AD570" i="88"/>
  <c r="X570" i="88"/>
  <c r="X331" i="88"/>
  <c r="Z331" i="88"/>
  <c r="Z98" i="88"/>
  <c r="AD98" i="88"/>
  <c r="AD352" i="88"/>
  <c r="AW354" i="88"/>
  <c r="BT354" i="88" s="true"/>
  <c r="AW364" i="88"/>
  <c r="BT364" i="88" s="true"/>
  <c r="AV386" i="88"/>
  <c r="AX386" i="88"/>
  <c r="AV428" i="88"/>
  <c r="AW428" i="88"/>
  <c r="BT428" i="88" s="true"/>
  <c r="AV470" i="88"/>
  <c r="AX470" i="88"/>
  <c r="Z493" i="88"/>
  <c r="X493" i="88"/>
  <c r="AW494" i="88"/>
  <c r="BT494" i="88" s="true"/>
  <c r="AV494" i="88"/>
  <c r="X612" i="88"/>
  <c r="Z612" i="88"/>
  <c r="AV96" i="88"/>
  <c r="AX96" i="88"/>
  <c r="Z587" i="88"/>
  <c r="AD587" i="88"/>
  <c r="X587" i="88"/>
  <c r="X359" i="88"/>
  <c r="AA359" i="88" s="true"/>
  <c r="AD359" i="88"/>
  <c r="Z360" i="88"/>
  <c r="AD360" i="88"/>
  <c r="AW384" i="88"/>
  <c r="BT384" i="88" s="true"/>
  <c r="AV384" i="88"/>
  <c r="AV421" i="88"/>
  <c r="AW426" i="88"/>
  <c r="BT426" i="88" s="true"/>
  <c r="AX426" i="88"/>
  <c r="AV429" i="88"/>
  <c r="AW429" i="88"/>
  <c r="BT429" i="88" s="true"/>
  <c r="AV445" i="88"/>
  <c r="AW445" i="88"/>
  <c r="BT445" i="88" s="true"/>
  <c r="X447" i="88"/>
  <c r="AA447" i="88" s="true"/>
  <c r="AD447" i="88"/>
  <c r="AX495" i="88"/>
  <c r="AV495" i="88"/>
  <c r="Z570" i="88"/>
  <c r="AX597" i="88"/>
  <c r="AV597" i="88"/>
  <c r="AD615" i="88"/>
  <c r="Z615" i="88"/>
  <c r="AW342" i="88"/>
  <c r="BT342" i="88" s="true"/>
  <c r="AV342" i="88"/>
  <c r="AV292" i="88"/>
  <c r="Z353" i="88"/>
  <c r="AA353" i="88" s="true"/>
  <c r="AE353" i="88" s="true"/>
  <c r="Z398" i="88"/>
  <c r="X416" i="88"/>
  <c r="AA416" i="88" s="true"/>
  <c r="AD416" i="88"/>
  <c r="AX421" i="88"/>
  <c r="Z426" i="88"/>
  <c r="AA426" i="88" s="true"/>
  <c r="AW446" i="88"/>
  <c r="BT446" i="88" s="true"/>
  <c r="AV446" i="88"/>
  <c r="X454" i="88"/>
  <c r="AA454" i="88" s="true"/>
  <c r="AW457" i="88"/>
  <c r="BT457" i="88" s="true"/>
  <c r="AX457" i="88"/>
  <c r="AV481" i="88"/>
  <c r="AW481" i="88"/>
  <c r="BT481" i="88" s="true"/>
  <c r="AW492" i="88"/>
  <c r="BT492" i="88" s="true"/>
  <c r="AX492" i="88"/>
  <c r="X497" i="88"/>
  <c r="X503" i="88"/>
  <c r="AV554" i="88"/>
  <c r="AX568" i="88"/>
  <c r="AX611" i="88"/>
  <c r="AW611" i="88"/>
  <c r="BT611" i="88" s="true"/>
  <c r="AD612" i="88"/>
  <c r="X333" i="88"/>
  <c r="AD333" i="88"/>
  <c r="Z333" i="88"/>
  <c r="AD335" i="88"/>
  <c r="Z335" i="88"/>
  <c r="AW400" i="88"/>
  <c r="BT400" i="88" s="true"/>
  <c r="AV400" i="88"/>
  <c r="AV415" i="88"/>
  <c r="AX415" i="88"/>
  <c r="X418" i="88"/>
  <c r="AD418" i="88"/>
  <c r="AD477" i="88"/>
  <c r="X477" i="88"/>
  <c r="AV483" i="88"/>
  <c r="AX483" i="88"/>
  <c r="AV333" i="88"/>
  <c r="AW333" i="88"/>
  <c r="BT333" i="88" s="true"/>
  <c r="AV337" i="88"/>
  <c r="AW337" i="88"/>
  <c r="BT337" i="88" s="true"/>
  <c r="AX511" i="88"/>
  <c r="AW511" i="88"/>
  <c r="BT511" i="88" s="true"/>
  <c r="AV511" i="88"/>
  <c r="AV585" i="88"/>
  <c r="AX585" i="88"/>
  <c r="AW585" i="88"/>
  <c r="BT585" i="88" s="true"/>
  <c r="AV365" i="88"/>
  <c r="AX365" i="88"/>
  <c r="X417" i="88"/>
  <c r="Z418" i="88"/>
  <c r="Z436" i="88"/>
  <c r="AA436" i="88" s="true"/>
  <c r="X461" i="88"/>
  <c r="Z477" i="88"/>
  <c r="Z486" i="88"/>
  <c r="AA486" i="88" s="true"/>
  <c r="AW488" i="88"/>
  <c r="BT488" i="88" s="true"/>
  <c r="AX488" i="88"/>
  <c r="AD547" i="88"/>
  <c r="X547" i="88"/>
  <c r="AA547" i="88" s="true"/>
  <c r="Z576" i="88"/>
  <c r="AW590" i="88"/>
  <c r="BT590" i="88" s="true"/>
  <c r="AV590" i="88"/>
  <c r="AD92" i="88"/>
  <c r="X92" i="88"/>
  <c r="AW205" i="88"/>
  <c r="BT205" i="88" s="true"/>
  <c r="AX205" i="88"/>
  <c r="AX208" i="88"/>
  <c r="AV208" i="88"/>
  <c r="X362" i="88"/>
  <c r="AD367" i="88"/>
  <c r="Z387" i="88"/>
  <c r="AA387" i="88" s="true"/>
  <c r="X439" i="88"/>
  <c r="X448" i="88"/>
  <c r="AD450" i="88"/>
  <c r="AX472" i="88"/>
  <c r="X481" i="88"/>
  <c r="AD485" i="88"/>
  <c r="Z495" i="88"/>
  <c r="AA495" i="88" s="true"/>
  <c r="AX548" i="88"/>
  <c r="AD575" i="88"/>
  <c r="Z602" i="88"/>
  <c r="AD608" i="88"/>
  <c r="AX344" i="88"/>
  <c r="AD560" i="88"/>
  <c r="AV617" i="88"/>
  <c r="X207" i="88"/>
  <c r="AA207" i="88" s="true"/>
  <c r="AE207" i="88" s="true"/>
  <c r="AV328" i="88"/>
  <c r="AW202" i="88"/>
  <c r="BT202" i="88" s="true"/>
  <c r="AX399" i="88"/>
  <c r="Z539" i="88"/>
  <c r="X542" i="88"/>
  <c r="X549" i="88"/>
  <c r="Z574" i="88"/>
  <c r="AD600" i="88"/>
  <c r="AV603" i="88"/>
  <c r="Z608" i="88"/>
  <c r="AA608" i="88" s="true"/>
  <c r="Z345" i="88"/>
  <c r="AD327" i="88"/>
  <c r="AD375" i="88"/>
  <c r="Z512" i="88"/>
  <c r="AA512" i="88" s="true"/>
  <c r="X560" i="88"/>
  <c r="AA560" i="88" s="true"/>
  <c r="X206" i="88"/>
  <c r="AX59" i="88"/>
  <c r="AW59" i="88"/>
  <c r="BT59" i="88" s="true"/>
  <c r="AV59" i="88"/>
  <c r="AX20" i="88"/>
  <c r="AX22" i="88"/>
  <c r="AX43" i="88"/>
  <c r="AW43" i="88"/>
  <c r="BT43" i="88" s="true"/>
  <c r="AV43" i="88"/>
  <c r="X44" i="88"/>
  <c r="AD44" i="88"/>
  <c r="Z44" i="88"/>
  <c r="AX51" i="88"/>
  <c r="AW51" i="88"/>
  <c r="BT51" i="88" s="true"/>
  <c r="AV51" i="88"/>
  <c r="AW53" i="88"/>
  <c r="BT53" i="88" s="true"/>
  <c r="X78" i="88"/>
  <c r="AD78" i="88"/>
  <c r="X82" i="88"/>
  <c r="Z82" i="88"/>
  <c r="AD82" i="88"/>
  <c r="Z217" i="88"/>
  <c r="AD217" i="88"/>
  <c r="X217" i="88"/>
  <c r="AW230" i="88"/>
  <c r="BT230" i="88" s="true"/>
  <c r="AX230" i="88"/>
  <c r="AV230" i="88"/>
  <c r="AW252" i="88"/>
  <c r="BT252" i="88" s="true"/>
  <c r="AX252" i="88"/>
  <c r="AV252" i="88"/>
  <c r="X25" i="88"/>
  <c r="AD25" i="88"/>
  <c r="Z25" i="88"/>
  <c r="AW27" i="88"/>
  <c r="BT27" i="88" s="true"/>
  <c r="AW35" i="88"/>
  <c r="BT35" i="88" s="true"/>
  <c r="X52" i="88"/>
  <c r="AD52" i="88"/>
  <c r="Z52" i="88"/>
  <c r="AX53" i="88"/>
  <c r="X62" i="88"/>
  <c r="AD62" i="88"/>
  <c r="AW88" i="88"/>
  <c r="BT88" i="88" s="true"/>
  <c r="AV88" i="88"/>
  <c r="AX88" i="88"/>
  <c r="AX120" i="88"/>
  <c r="AV120" i="88"/>
  <c r="AX165" i="88"/>
  <c r="AW165" i="88"/>
  <c r="BT165" i="88" s="true"/>
  <c r="AV165" i="88"/>
  <c r="Z198" i="88"/>
  <c r="X198" i="88"/>
  <c r="AD198" i="88"/>
  <c r="AX27" i="88"/>
  <c r="AW60" i="88"/>
  <c r="BT60" i="88" s="true"/>
  <c r="AW63" i="88"/>
  <c r="BT63" i="88" s="true"/>
  <c r="AX63" i="88"/>
  <c r="AV63" i="88"/>
  <c r="X113" i="88"/>
  <c r="AD113" i="88"/>
  <c r="Z113" i="88"/>
  <c r="Z190" i="88"/>
  <c r="AD190" i="88"/>
  <c r="X190" i="88"/>
  <c r="AX36" i="88"/>
  <c r="AW36" i="88"/>
  <c r="BT36" i="88" s="true"/>
  <c r="X33" i="88"/>
  <c r="AD33" i="88"/>
  <c r="Z33" i="88"/>
  <c r="Z40" i="88"/>
  <c r="X40" i="88"/>
  <c r="AW47" i="88"/>
  <c r="BT47" i="88" s="true"/>
  <c r="AX47" i="88"/>
  <c r="AX60" i="88"/>
  <c r="Z72" i="88"/>
  <c r="X72" i="88"/>
  <c r="Z115" i="88"/>
  <c r="AD115" i="88"/>
  <c r="Z162" i="88"/>
  <c r="AD162" i="88"/>
  <c r="AX409" i="88"/>
  <c r="AW409" i="88"/>
  <c r="BT409" i="88" s="true"/>
  <c r="AV409" i="88"/>
  <c r="AX24" i="88"/>
  <c r="AW24" i="88"/>
  <c r="BT24" i="88" s="true"/>
  <c r="AV24" i="88"/>
  <c r="AW31" i="88"/>
  <c r="BT31" i="88" s="true"/>
  <c r="AV31" i="88"/>
  <c r="AV34" i="88"/>
  <c r="AV36" i="88"/>
  <c r="AD41" i="88"/>
  <c r="X41" i="88"/>
  <c r="AW44" i="88"/>
  <c r="BT44" i="88" s="true"/>
  <c r="AV110" i="88"/>
  <c r="AX110" i="88"/>
  <c r="AW123" i="88"/>
  <c r="BT123" i="88" s="true"/>
  <c r="AX123" i="88"/>
  <c r="AX183" i="88"/>
  <c r="AW183" i="88"/>
  <c r="BT183" i="88" s="true"/>
  <c r="AV183" i="88"/>
  <c r="AX226" i="88"/>
  <c r="AW226" i="88"/>
  <c r="BT226" i="88" s="true"/>
  <c r="AV226" i="88"/>
  <c r="X239" i="88"/>
  <c r="AD239" i="88"/>
  <c r="Z239" i="88"/>
  <c r="Z255" i="88"/>
  <c r="AD255" i="88"/>
  <c r="X255" i="88"/>
  <c r="AX279" i="88"/>
  <c r="AW279" i="88"/>
  <c r="BT279" i="88" s="true"/>
  <c r="AV279" i="88"/>
  <c r="AX26" i="88"/>
  <c r="AW26" i="88"/>
  <c r="BT26" i="88" s="true"/>
  <c r="Z48" i="88"/>
  <c r="X48" i="88"/>
  <c r="AD56" i="88"/>
  <c r="Z56" i="88"/>
  <c r="X56" i="88"/>
  <c r="X74" i="88"/>
  <c r="AD74" i="88"/>
  <c r="Z74" i="88"/>
  <c r="X91" i="88"/>
  <c r="AD91" i="88"/>
  <c r="Z91" i="88"/>
  <c r="AW105" i="88"/>
  <c r="BT105" i="88" s="true"/>
  <c r="AX105" i="88"/>
  <c r="AX149" i="88"/>
  <c r="AV149" i="88"/>
  <c r="X157" i="88"/>
  <c r="AD157" i="88"/>
  <c r="AD49" i="88"/>
  <c r="X49" i="88"/>
  <c r="AX57" i="88"/>
  <c r="AW57" i="88"/>
  <c r="BT57" i="88" s="true"/>
  <c r="X58" i="88"/>
  <c r="AD58" i="88"/>
  <c r="Z58" i="88"/>
  <c r="X60" i="88"/>
  <c r="AD60" i="88"/>
  <c r="Z60" i="88"/>
  <c r="AX75" i="88"/>
  <c r="AW75" i="88"/>
  <c r="BT75" i="88" s="true"/>
  <c r="AV75" i="88"/>
  <c r="AW76" i="88"/>
  <c r="BT76" i="88" s="true"/>
  <c r="AV76" i="88"/>
  <c r="AW117" i="88"/>
  <c r="BT117" i="88" s="true"/>
  <c r="AX117" i="88"/>
  <c r="AD192" i="88"/>
  <c r="Z192" i="88"/>
  <c r="AV49" i="88"/>
  <c r="X57" i="88"/>
  <c r="X59" i="88"/>
  <c r="AA59" i="88" s="true"/>
  <c r="AW68" i="88"/>
  <c r="BT68" i="88" s="true"/>
  <c r="AW73" i="88"/>
  <c r="BT73" i="88" s="true"/>
  <c r="Z76" i="88"/>
  <c r="AA76" i="88" s="true"/>
  <c r="X84" i="88"/>
  <c r="AA84" i="88" s="true"/>
  <c r="AD84" i="88"/>
  <c r="Z86" i="88"/>
  <c r="AA86" i="88" s="true"/>
  <c r="AV113" i="88"/>
  <c r="AW115" i="88"/>
  <c r="BT115" i="88" s="true"/>
  <c r="AV115" i="88"/>
  <c r="X124" i="88"/>
  <c r="AA124" i="88" s="true"/>
  <c r="AD124" i="88"/>
  <c r="X139" i="88"/>
  <c r="Z139" i="88"/>
  <c r="Z154" i="88"/>
  <c r="AD154" i="88"/>
  <c r="AD160" i="88"/>
  <c r="Z160" i="88"/>
  <c r="AD177" i="88"/>
  <c r="AW197" i="88"/>
  <c r="BT197" i="88" s="true"/>
  <c r="AX197" i="88"/>
  <c r="AV197" i="88"/>
  <c r="X212" i="88"/>
  <c r="Z212" i="88"/>
  <c r="Z216" i="88"/>
  <c r="AD216" i="88"/>
  <c r="X216" i="88"/>
  <c r="Z235" i="88"/>
  <c r="AD235" i="88"/>
  <c r="X235" i="88"/>
  <c r="AW38" i="88"/>
  <c r="BT38" i="88" s="true"/>
  <c r="AD43" i="88"/>
  <c r="AD59" i="88"/>
  <c r="AV71" i="88"/>
  <c r="AD76" i="88"/>
  <c r="AD86" i="88"/>
  <c r="AV87" i="88"/>
  <c r="X116" i="88"/>
  <c r="Z116" i="88"/>
  <c r="Z142" i="88"/>
  <c r="AD142" i="88"/>
  <c r="AW154" i="88"/>
  <c r="BT154" i="88" s="true"/>
  <c r="AV154" i="88"/>
  <c r="X186" i="88"/>
  <c r="AD186" i="88"/>
  <c r="Z186" i="88"/>
  <c r="AW188" i="88"/>
  <c r="BT188" i="88" s="true"/>
  <c r="AW189" i="88"/>
  <c r="BT189" i="88" s="true"/>
  <c r="AX189" i="88"/>
  <c r="AV189" i="88"/>
  <c r="AV211" i="88"/>
  <c r="AX211" i="88"/>
  <c r="AW211" i="88"/>
  <c r="BT211" i="88" s="true"/>
  <c r="AW212" i="88"/>
  <c r="BT212" i="88" s="true"/>
  <c r="AX212" i="88"/>
  <c r="AW308" i="88"/>
  <c r="BT308" i="88" s="true"/>
  <c r="AV308" i="88"/>
  <c r="X315" i="88"/>
  <c r="AD315" i="88"/>
  <c r="AX317" i="88"/>
  <c r="AV317" i="88"/>
  <c r="AW317" i="88"/>
  <c r="BT317" i="88" s="true"/>
  <c r="AW79" i="88"/>
  <c r="BT79" i="88" s="true"/>
  <c r="AX79" i="88"/>
  <c r="X102" i="88"/>
  <c r="Z102" i="88"/>
  <c r="X110" i="88"/>
  <c r="Z110" i="88"/>
  <c r="AV118" i="88"/>
  <c r="AX118" i="88"/>
  <c r="AW121" i="88"/>
  <c r="BT121" i="88" s="true"/>
  <c r="AV121" i="88"/>
  <c r="AW142" i="88"/>
  <c r="BT142" i="88" s="true"/>
  <c r="AV142" i="88"/>
  <c r="X165" i="88"/>
  <c r="AD165" i="88"/>
  <c r="AD180" i="88"/>
  <c r="Z180" i="88"/>
  <c r="X180" i="88"/>
  <c r="AX188" i="88"/>
  <c r="AD270" i="88"/>
  <c r="Z270" i="88"/>
  <c r="X270" i="88"/>
  <c r="AX55" i="88"/>
  <c r="X64" i="88"/>
  <c r="X75" i="88"/>
  <c r="AA75" i="88" s="true"/>
  <c r="AD102" i="88"/>
  <c r="AW109" i="88"/>
  <c r="BT109" i="88" s="true"/>
  <c r="AX109" i="88"/>
  <c r="AD110" i="88"/>
  <c r="X147" i="88"/>
  <c r="AD152" i="88"/>
  <c r="X152" i="88"/>
  <c r="AA152" i="88" s="true"/>
  <c r="AW157" i="88"/>
  <c r="BT157" i="88" s="true"/>
  <c r="AV157" i="88"/>
  <c r="AW167" i="88"/>
  <c r="BT167" i="88" s="true"/>
  <c r="AX167" i="88"/>
  <c r="AX168" i="88"/>
  <c r="AV168" i="88"/>
  <c r="AD196" i="88"/>
  <c r="Z196" i="88"/>
  <c r="X196" i="88"/>
  <c r="AD297" i="88"/>
  <c r="X297" i="88"/>
  <c r="Z297" i="88"/>
  <c r="AV61" i="88"/>
  <c r="Z64" i="88"/>
  <c r="AD75" i="88"/>
  <c r="AD103" i="88"/>
  <c r="X103" i="88"/>
  <c r="AA103" i="88" s="true"/>
  <c r="X122" i="88"/>
  <c r="Z122" i="88"/>
  <c r="AX138" i="88"/>
  <c r="AW138" i="88"/>
  <c r="BT138" i="88" s="true"/>
  <c r="AX144" i="88"/>
  <c r="AW144" i="88"/>
  <c r="BT144" i="88" s="true"/>
  <c r="Z147" i="88"/>
  <c r="X163" i="88"/>
  <c r="AD163" i="88"/>
  <c r="AD172" i="88"/>
  <c r="X172" i="88"/>
  <c r="AD175" i="88"/>
  <c r="X175" i="88"/>
  <c r="X214" i="88"/>
  <c r="AD214" i="88"/>
  <c r="Z214" i="88"/>
  <c r="AX250" i="88"/>
  <c r="AW250" i="88"/>
  <c r="BT250" i="88" s="true"/>
  <c r="AV250" i="88"/>
  <c r="AX83" i="88"/>
  <c r="AW83" i="88"/>
  <c r="BT83" i="88" s="true"/>
  <c r="AV85" i="88"/>
  <c r="AX85" i="88"/>
  <c r="AD120" i="88"/>
  <c r="Z120" i="88"/>
  <c r="AA120" i="88" s="true"/>
  <c r="AX172" i="88"/>
  <c r="AW172" i="88"/>
  <c r="BT172" i="88" s="true"/>
  <c r="AV172" i="88"/>
  <c r="AX214" i="88"/>
  <c r="AV214" i="88"/>
  <c r="AX223" i="88"/>
  <c r="AV223" i="88"/>
  <c r="AW223" i="88"/>
  <c r="BT223" i="88" s="true"/>
  <c r="AV249" i="88"/>
  <c r="AW249" i="88"/>
  <c r="BT249" i="88" s="true"/>
  <c r="X264" i="88"/>
  <c r="Z264" i="88"/>
  <c r="AD264" i="88"/>
  <c r="AV362" i="88"/>
  <c r="AW362" i="88"/>
  <c r="BT362" i="88" s="true"/>
  <c r="AX362" i="88"/>
  <c r="Z226" i="88"/>
  <c r="AD226" i="88"/>
  <c r="X249" i="88"/>
  <c r="Z249" i="88"/>
  <c r="AX263" i="88"/>
  <c r="AW263" i="88"/>
  <c r="BT263" i="88" s="true"/>
  <c r="AD278" i="88"/>
  <c r="Z278" i="88"/>
  <c r="X278" i="88"/>
  <c r="AD308" i="88"/>
  <c r="X308" i="88"/>
  <c r="Z321" i="88"/>
  <c r="X321" i="88"/>
  <c r="AV373" i="88"/>
  <c r="AW373" i="88"/>
  <c r="BT373" i="88" s="true"/>
  <c r="AW389" i="88"/>
  <c r="BT389" i="88" s="true"/>
  <c r="AV389" i="88"/>
  <c r="AX389" i="88"/>
  <c r="AX191" i="88"/>
  <c r="AX224" i="88"/>
  <c r="X226" i="88"/>
  <c r="Z230" i="88"/>
  <c r="AA230" i="88" s="true"/>
  <c r="AV234" i="88"/>
  <c r="X241" i="88"/>
  <c r="Z241" i="88"/>
  <c r="AV248" i="88"/>
  <c r="AD249" i="88"/>
  <c r="Z252" i="88"/>
  <c r="Z304" i="88"/>
  <c r="AD304" i="88"/>
  <c r="Z305" i="88"/>
  <c r="X305" i="88"/>
  <c r="AD321" i="88"/>
  <c r="AV351" i="88"/>
  <c r="AX351" i="88"/>
  <c r="X194" i="88"/>
  <c r="AD194" i="88"/>
  <c r="Z227" i="88"/>
  <c r="X227" i="88"/>
  <c r="AD230" i="88"/>
  <c r="X257" i="88"/>
  <c r="AD257" i="88"/>
  <c r="Z271" i="88"/>
  <c r="X271" i="88"/>
  <c r="Z287" i="88"/>
  <c r="AD287" i="88"/>
  <c r="AD310" i="88"/>
  <c r="Z310" i="88"/>
  <c r="X347" i="88"/>
  <c r="AD347" i="88"/>
  <c r="Z347" i="88"/>
  <c r="Z348" i="88"/>
  <c r="AD348" i="88"/>
  <c r="X348" i="88"/>
  <c r="AD368" i="88"/>
  <c r="Z368" i="88"/>
  <c r="X394" i="88"/>
  <c r="Z394" i="88"/>
  <c r="AD396" i="88"/>
  <c r="Z396" i="88"/>
  <c r="X396" i="88"/>
  <c r="AV112" i="88"/>
  <c r="Z221" i="88"/>
  <c r="Z224" i="88"/>
  <c r="X224" i="88"/>
  <c r="AV232" i="88"/>
  <c r="AD241" i="88"/>
  <c r="X242" i="88"/>
  <c r="AA242" i="88" s="true"/>
  <c r="Z258" i="88"/>
  <c r="AD258" i="88"/>
  <c r="X272" i="88"/>
  <c r="Z272" i="88"/>
  <c r="AD305" i="88"/>
  <c r="AX310" i="88"/>
  <c r="AW310" i="88"/>
  <c r="BT310" i="88" s="true"/>
  <c r="AV310" i="88"/>
  <c r="Z357" i="88"/>
  <c r="AD357" i="88"/>
  <c r="X357" i="88"/>
  <c r="X358" i="88"/>
  <c r="Z358" i="88"/>
  <c r="AD364" i="88"/>
  <c r="X364" i="88"/>
  <c r="Z364" i="88"/>
  <c r="AX373" i="88"/>
  <c r="AV402" i="88"/>
  <c r="AW402" i="88"/>
  <c r="BT402" i="88" s="true"/>
  <c r="AD420" i="88"/>
  <c r="Z420" i="88"/>
  <c r="X420" i="88"/>
  <c r="X182" i="88"/>
  <c r="X187" i="88"/>
  <c r="AD218" i="88"/>
  <c r="Z218" i="88"/>
  <c r="X222" i="88"/>
  <c r="AD227" i="88"/>
  <c r="X231" i="88"/>
  <c r="AX232" i="88"/>
  <c r="Z233" i="88"/>
  <c r="AA233" i="88" s="true"/>
  <c r="AD242" i="88"/>
  <c r="Z245" i="88"/>
  <c r="AW246" i="88"/>
  <c r="BT246" i="88" s="true"/>
  <c r="AV246" i="88"/>
  <c r="Z251" i="88"/>
  <c r="AD251" i="88"/>
  <c r="Z257" i="88"/>
  <c r="X261" i="88"/>
  <c r="AV263" i="88"/>
  <c r="AD271" i="88"/>
  <c r="AX294" i="88"/>
  <c r="AW294" i="88"/>
  <c r="BT294" i="88" s="true"/>
  <c r="AW298" i="88"/>
  <c r="BT298" i="88" s="true"/>
  <c r="AX298" i="88"/>
  <c r="AW351" i="88"/>
  <c r="BT351" i="88" s="true"/>
  <c r="AV498" i="88"/>
  <c r="AW498" i="88"/>
  <c r="BT498" i="88" s="true"/>
  <c r="AX498" i="88"/>
  <c r="Z105" i="88"/>
  <c r="X138" i="88"/>
  <c r="X150" i="88"/>
  <c r="AA150" i="88" s="true"/>
  <c r="AV162" i="88"/>
  <c r="AV181" i="88"/>
  <c r="AD182" i="88"/>
  <c r="X195" i="88"/>
  <c r="AV199" i="88"/>
  <c r="Z222" i="88"/>
  <c r="AD224" i="88"/>
  <c r="Z231" i="88"/>
  <c r="AD233" i="88"/>
  <c r="AV244" i="88"/>
  <c r="X246" i="88"/>
  <c r="AA246" i="88" s="true"/>
  <c r="AV247" i="88"/>
  <c r="X258" i="88"/>
  <c r="AA258" i="88" s="true"/>
  <c r="AV260" i="88"/>
  <c r="Z261" i="88"/>
  <c r="AD262" i="88"/>
  <c r="X262" i="88"/>
  <c r="AA262" i="88" s="true"/>
  <c r="AW264" i="88"/>
  <c r="BT264" i="88" s="true"/>
  <c r="AV266" i="88"/>
  <c r="AW266" i="88"/>
  <c r="BT266" i="88" s="true"/>
  <c r="AD272" i="88"/>
  <c r="AW369" i="88"/>
  <c r="BT369" i="88" s="true"/>
  <c r="AV369" i="88"/>
  <c r="AX369" i="88"/>
  <c r="AV104" i="88"/>
  <c r="AD105" i="88"/>
  <c r="AX162" i="88"/>
  <c r="X166" i="88"/>
  <c r="AA166" i="88" s="true"/>
  <c r="AE166" i="88" s="true"/>
  <c r="X174" i="88"/>
  <c r="AA174" i="88" s="true"/>
  <c r="AX181" i="88"/>
  <c r="Z184" i="88"/>
  <c r="AD211" i="88"/>
  <c r="X211" i="88"/>
  <c r="X219" i="88"/>
  <c r="Z232" i="88"/>
  <c r="AA232" i="88" s="true"/>
  <c r="AD232" i="88"/>
  <c r="Z237" i="88"/>
  <c r="AW238" i="88"/>
  <c r="BT238" i="88" s="true"/>
  <c r="AV238" i="88"/>
  <c r="AX244" i="88"/>
  <c r="AD246" i="88"/>
  <c r="AW247" i="88"/>
  <c r="BT247" i="88" s="true"/>
  <c r="X251" i="88"/>
  <c r="X256" i="88"/>
  <c r="AX260" i="88"/>
  <c r="AX264" i="88"/>
  <c r="AD284" i="88"/>
  <c r="Z284" i="88"/>
  <c r="X284" i="88"/>
  <c r="AD285" i="88"/>
  <c r="X285" i="88"/>
  <c r="AA285" i="88" s="true"/>
  <c r="Z320" i="88"/>
  <c r="X320" i="88"/>
  <c r="AV360" i="88"/>
  <c r="AX360" i="88"/>
  <c r="AW360" i="88"/>
  <c r="BT360" i="88" s="true"/>
  <c r="AD414" i="88"/>
  <c r="Z414" i="88"/>
  <c r="Z445" i="88"/>
  <c r="X445" i="88"/>
  <c r="AD445" i="88"/>
  <c r="AD469" i="88"/>
  <c r="Z469" i="88"/>
  <c r="X469" i="88"/>
  <c r="AD470" i="88"/>
  <c r="X470" i="88"/>
  <c r="Z470" i="88"/>
  <c r="AW363" i="88"/>
  <c r="BT363" i="88" s="true"/>
  <c r="AX363" i="88"/>
  <c r="Z407" i="88"/>
  <c r="AD407" i="88"/>
  <c r="AD431" i="88"/>
  <c r="Z431" i="88"/>
  <c r="X459" i="88"/>
  <c r="Z459" i="88"/>
  <c r="AD502" i="88"/>
  <c r="Z502" i="88"/>
  <c r="X502" i="88"/>
  <c r="AD511" i="88"/>
  <c r="Z511" i="88"/>
  <c r="X511" i="88"/>
  <c r="AX514" i="88"/>
  <c r="AV514" i="88"/>
  <c r="AW514" i="88"/>
  <c r="BT514" i="88" s="true"/>
  <c r="Z557" i="88"/>
  <c r="X557" i="88"/>
  <c r="AD557" i="88"/>
  <c r="AV285" i="88"/>
  <c r="AX297" i="88"/>
  <c r="AD371" i="88"/>
  <c r="X371" i="88"/>
  <c r="AA371" i="88" s="true"/>
  <c r="AD406" i="88"/>
  <c r="Z406" i="88"/>
  <c r="AV410" i="88"/>
  <c r="AX410" i="88"/>
  <c r="AW410" i="88"/>
  <c r="BT410" i="88" s="true"/>
  <c r="AW419" i="88"/>
  <c r="BT419" i="88" s="true"/>
  <c r="AX419" i="88"/>
  <c r="AV419" i="88"/>
  <c r="AW431" i="88"/>
  <c r="BT431" i="88" s="true"/>
  <c r="AX431" i="88"/>
  <c r="AV431" i="88"/>
  <c r="Z451" i="88"/>
  <c r="X451" i="88"/>
  <c r="AD465" i="88"/>
  <c r="Z465" i="88"/>
  <c r="X465" i="88"/>
  <c r="X483" i="88"/>
  <c r="Z483" i="88"/>
  <c r="AD483" i="88"/>
  <c r="Z496" i="88"/>
  <c r="AD496" i="88"/>
  <c r="X496" i="88"/>
  <c r="AV612" i="88"/>
  <c r="AX612" i="88"/>
  <c r="AW612" i="88"/>
  <c r="BT612" i="88" s="true"/>
  <c r="AX343" i="88"/>
  <c r="AV343" i="88"/>
  <c r="AW343" i="88"/>
  <c r="BT343" i="88" s="true"/>
  <c r="AW231" i="88"/>
  <c r="BT231" i="88" s="true"/>
  <c r="AV271" i="88"/>
  <c r="AW291" i="88"/>
  <c r="BT291" i="88" s="true"/>
  <c r="AV313" i="88"/>
  <c r="AW352" i="88"/>
  <c r="BT352" i="88" s="true"/>
  <c r="AV352" i="88"/>
  <c r="AW357" i="88"/>
  <c r="BT357" i="88" s="true"/>
  <c r="AD372" i="88"/>
  <c r="X372" i="88"/>
  <c r="Z392" i="88"/>
  <c r="AD392" i="88"/>
  <c r="X407" i="88"/>
  <c r="AD432" i="88"/>
  <c r="X432" i="88"/>
  <c r="AA432" i="88" s="true"/>
  <c r="Z438" i="88"/>
  <c r="X438" i="88"/>
  <c r="AW451" i="88"/>
  <c r="BT451" i="88" s="true"/>
  <c r="AV451" i="88"/>
  <c r="AD459" i="88"/>
  <c r="AD460" i="88"/>
  <c r="Z460" i="88"/>
  <c r="X460" i="88"/>
  <c r="Z554" i="88"/>
  <c r="AD554" i="88"/>
  <c r="X554" i="88"/>
  <c r="AW455" i="88"/>
  <c r="BT455" i="88" s="true"/>
  <c r="AX455" i="88"/>
  <c r="Z467" i="88"/>
  <c r="X467" i="88"/>
  <c r="X473" i="88"/>
  <c r="Z473" i="88"/>
  <c r="AD562" i="88"/>
  <c r="X562" i="88"/>
  <c r="AX325" i="88"/>
  <c r="AW325" i="88"/>
  <c r="BT325" i="88" s="true"/>
  <c r="Z277" i="88"/>
  <c r="Z292" i="88"/>
  <c r="AX305" i="88"/>
  <c r="Z309" i="88"/>
  <c r="AA309" i="88" s="true"/>
  <c r="AE309" i="88" s="true"/>
  <c r="Z313" i="88"/>
  <c r="Z314" i="88"/>
  <c r="AD385" i="88"/>
  <c r="X385" i="88"/>
  <c r="AX388" i="88"/>
  <c r="AW388" i="88"/>
  <c r="BT388" i="88" s="true"/>
  <c r="AV405" i="88"/>
  <c r="AX417" i="88"/>
  <c r="AW417" i="88"/>
  <c r="BT417" i="88" s="true"/>
  <c r="AV417" i="88"/>
  <c r="AV433" i="88"/>
  <c r="AW433" i="88"/>
  <c r="BT433" i="88" s="true"/>
  <c r="AD531" i="88"/>
  <c r="Z531" i="88"/>
  <c r="X531" i="88"/>
  <c r="AX544" i="88"/>
  <c r="AV544" i="88"/>
  <c r="AD561" i="88"/>
  <c r="X561" i="88"/>
  <c r="AX572" i="88"/>
  <c r="AW572" i="88"/>
  <c r="BT572" i="88" s="true"/>
  <c r="AX615" i="88"/>
  <c r="AV615" i="88"/>
  <c r="AV280" i="88"/>
  <c r="AW299" i="88"/>
  <c r="BT299" i="88" s="true"/>
  <c r="AD316" i="88"/>
  <c r="AX367" i="88"/>
  <c r="AW367" i="88"/>
  <c r="BT367" i="88" s="true"/>
  <c r="AX385" i="88"/>
  <c r="AW385" i="88"/>
  <c r="BT385" i="88" s="true"/>
  <c r="AW395" i="88"/>
  <c r="BT395" i="88" s="true"/>
  <c r="AX395" i="88"/>
  <c r="AV395" i="88"/>
  <c r="AD401" i="88"/>
  <c r="X401" i="88"/>
  <c r="AA401" i="88" s="true"/>
  <c r="AW405" i="88"/>
  <c r="BT405" i="88" s="true"/>
  <c r="AV423" i="88"/>
  <c r="AW423" i="88"/>
  <c r="BT423" i="88" s="true"/>
  <c r="AD427" i="88"/>
  <c r="Z427" i="88"/>
  <c r="X427" i="88"/>
  <c r="X428" i="88"/>
  <c r="Z428" i="88"/>
  <c r="X434" i="88"/>
  <c r="Z434" i="88"/>
  <c r="AD440" i="88"/>
  <c r="Z440" i="88"/>
  <c r="X440" i="88"/>
  <c r="AD467" i="88"/>
  <c r="Z564" i="88"/>
  <c r="AD564" i="88"/>
  <c r="X564" i="88"/>
  <c r="AX576" i="88"/>
  <c r="AV576" i="88"/>
  <c r="AV215" i="88"/>
  <c r="AX220" i="88"/>
  <c r="AX254" i="88"/>
  <c r="X268" i="88"/>
  <c r="X276" i="88"/>
  <c r="Z291" i="88"/>
  <c r="AX299" i="88"/>
  <c r="X300" i="88"/>
  <c r="AX319" i="88"/>
  <c r="AW349" i="88"/>
  <c r="BT349" i="88" s="true"/>
  <c r="Z355" i="88"/>
  <c r="AV363" i="88"/>
  <c r="Z367" i="88"/>
  <c r="AD381" i="88"/>
  <c r="Z381" i="88"/>
  <c r="AA381" i="88" s="true"/>
  <c r="Z385" i="88"/>
  <c r="AX387" i="88"/>
  <c r="Z399" i="88"/>
  <c r="AD399" i="88"/>
  <c r="X402" i="88"/>
  <c r="Z402" i="88"/>
  <c r="AV418" i="88"/>
  <c r="AX418" i="88"/>
  <c r="X424" i="88"/>
  <c r="AA424" i="88" s="true"/>
  <c r="AD424" i="88"/>
  <c r="AX427" i="88"/>
  <c r="AV427" i="88"/>
  <c r="Z435" i="88"/>
  <c r="X435" i="88"/>
  <c r="AX440" i="88"/>
  <c r="AW440" i="88"/>
  <c r="BT440" i="88" s="true"/>
  <c r="AW448" i="88"/>
  <c r="BT448" i="88" s="true"/>
  <c r="AV448" i="88"/>
  <c r="AV455" i="88"/>
  <c r="AW478" i="88"/>
  <c r="BT478" i="88" s="true"/>
  <c r="AV478" i="88"/>
  <c r="AV380" i="88"/>
  <c r="AD426" i="88"/>
  <c r="AX428" i="88"/>
  <c r="Z439" i="88"/>
  <c r="Z457" i="88"/>
  <c r="BS457" i="88" s="true"/>
  <c r="AF457" i="88" s="true"/>
  <c r="Z461" i="88"/>
  <c r="AW486" i="88"/>
  <c r="BT486" i="88" s="true"/>
  <c r="AV537" i="88"/>
  <c r="AX537" i="88"/>
  <c r="Z551" i="88"/>
  <c r="AA551" i="88" s="true"/>
  <c r="AD551" i="88"/>
  <c r="AV607" i="88"/>
  <c r="AX607" i="88"/>
  <c r="AW607" i="88"/>
  <c r="BT607" i="88" s="true"/>
  <c r="AX486" i="88"/>
  <c r="AD493" i="88"/>
  <c r="AV501" i="88"/>
  <c r="AX501" i="88"/>
  <c r="AD510" i="88"/>
  <c r="Z510" i="88"/>
  <c r="AA510" i="88" s="true"/>
  <c r="Z540" i="88"/>
  <c r="AA540" i="88" s="true"/>
  <c r="AD540" i="88"/>
  <c r="AX600" i="88"/>
  <c r="AD93" i="88"/>
  <c r="Z93" i="88"/>
  <c r="AW465" i="88"/>
  <c r="BT465" i="88" s="true"/>
  <c r="AV467" i="88"/>
  <c r="AX467" i="88"/>
  <c r="AW467" i="88"/>
  <c r="BT467" i="88" s="true"/>
  <c r="AD484" i="88"/>
  <c r="Z484" i="88"/>
  <c r="AW496" i="88"/>
  <c r="BT496" i="88" s="true"/>
  <c r="AV496" i="88"/>
  <c r="X499" i="88"/>
  <c r="Z499" i="88"/>
  <c r="AW532" i="88"/>
  <c r="BT532" i="88" s="true"/>
  <c r="AV532" i="88"/>
  <c r="AD581" i="88"/>
  <c r="Z581" i="88"/>
  <c r="X581" i="88"/>
  <c r="AW594" i="88"/>
  <c r="BT594" i="88" s="true"/>
  <c r="AX594" i="88"/>
  <c r="AD603" i="88"/>
  <c r="Z603" i="88"/>
  <c r="X610" i="88"/>
  <c r="AD610" i="88"/>
  <c r="Z518" i="88"/>
  <c r="X518" i="88"/>
  <c r="Z201" i="88"/>
  <c r="X201" i="88"/>
  <c r="AD201" i="88"/>
  <c r="AD387" i="88"/>
  <c r="AD389" i="88"/>
  <c r="AD410" i="88"/>
  <c r="AX411" i="88"/>
  <c r="Z417" i="88"/>
  <c r="AV430" i="88"/>
  <c r="AX445" i="88"/>
  <c r="AV461" i="88"/>
  <c r="AX475" i="88"/>
  <c r="AW483" i="88"/>
  <c r="BT483" i="88" s="true"/>
  <c r="AD486" i="88"/>
  <c r="AD488" i="88"/>
  <c r="AV490" i="88"/>
  <c r="X507" i="88"/>
  <c r="AD507" i="88"/>
  <c r="AX535" i="88"/>
  <c r="X566" i="88"/>
  <c r="AA566" i="88" s="true"/>
  <c r="AD566" i="88"/>
  <c r="AX599" i="88"/>
  <c r="AW599" i="88"/>
  <c r="BT599" i="88" s="true"/>
  <c r="X462" i="88"/>
  <c r="X464" i="88"/>
  <c r="AA464" i="88" s="true"/>
  <c r="X484" i="88"/>
  <c r="AD499" i="88"/>
  <c r="X533" i="88"/>
  <c r="AA533" i="88" s="true"/>
  <c r="X541" i="88"/>
  <c r="AA541" i="88" s="true"/>
  <c r="AX542" i="88"/>
  <c r="AV542" i="88"/>
  <c r="AX565" i="88"/>
  <c r="AV565" i="88"/>
  <c r="AW571" i="88"/>
  <c r="BT571" i="88" s="true"/>
  <c r="AV571" i="88"/>
  <c r="X603" i="88"/>
  <c r="X606" i="88"/>
  <c r="AA606" i="88" s="true"/>
  <c r="AD606" i="88"/>
  <c r="Z610" i="88"/>
  <c r="AX524" i="88"/>
  <c r="AW524" i="88"/>
  <c r="BT524" i="88" s="true"/>
  <c r="AV524" i="88"/>
  <c r="AA366" i="88"/>
  <c r="BS388" i="88"/>
  <c r="AF388" i="88" s="true"/>
  <c r="AG388" i="88" s="true"/>
  <c r="X393" i="88"/>
  <c r="AX394" i="88"/>
  <c r="AV401" i="88"/>
  <c r="X405" i="88"/>
  <c r="Z429" i="88"/>
  <c r="AW438" i="88"/>
  <c r="BT438" i="88" s="true"/>
  <c r="Z450" i="88"/>
  <c r="AA450" i="88" s="true"/>
  <c r="AD464" i="88"/>
  <c r="AV473" i="88"/>
  <c r="AA475" i="88"/>
  <c r="AW504" i="88"/>
  <c r="BT504" i="88" s="true"/>
  <c r="AX504" i="88"/>
  <c r="Z507" i="88"/>
  <c r="AD533" i="88"/>
  <c r="AD541" i="88"/>
  <c r="AA572" i="88"/>
  <c r="AW578" i="88"/>
  <c r="BT578" i="88" s="true"/>
  <c r="AD588" i="88"/>
  <c r="Z588" i="88"/>
  <c r="AA588" i="88" s="true"/>
  <c r="Z339" i="88"/>
  <c r="AD339" i="88"/>
  <c r="X339" i="88"/>
  <c r="AW588" i="88"/>
  <c r="BT588" i="88" s="true"/>
  <c r="AV592" i="88"/>
  <c r="AX604" i="88"/>
  <c r="AV611" i="88"/>
  <c r="AW334" i="88"/>
  <c r="BT334" i="88" s="true"/>
  <c r="AX334" i="88"/>
  <c r="AV336" i="88"/>
  <c r="Z343" i="88"/>
  <c r="AD343" i="88"/>
  <c r="AW469" i="88"/>
  <c r="BT469" i="88" s="true"/>
  <c r="AV477" i="88"/>
  <c r="AD535" i="88"/>
  <c r="X539" i="88"/>
  <c r="X550" i="88"/>
  <c r="X571" i="88"/>
  <c r="AW575" i="88"/>
  <c r="BT575" i="88" s="true"/>
  <c r="X576" i="88"/>
  <c r="AX581" i="88"/>
  <c r="AV596" i="88"/>
  <c r="Z600" i="88"/>
  <c r="AA600" i="88" s="true"/>
  <c r="AX601" i="88"/>
  <c r="AD611" i="88"/>
  <c r="X611" i="88"/>
  <c r="AA611" i="88" s="true"/>
  <c r="AX333" i="88"/>
  <c r="X335" i="88"/>
  <c r="AA335" i="88" s="true"/>
  <c r="AE335" i="88" s="true"/>
  <c r="X343" i="88"/>
  <c r="AW516" i="88"/>
  <c r="BT516" i="88" s="true"/>
  <c r="AV516" i="88"/>
  <c r="AD517" i="88"/>
  <c r="Z517" i="88"/>
  <c r="Z376" i="88"/>
  <c r="AD376" i="88"/>
  <c r="X376" i="88"/>
  <c r="AW596" i="88"/>
  <c r="BT596" i="88" s="true"/>
  <c r="AV608" i="88"/>
  <c r="AX608" i="88"/>
  <c r="Z520" i="88"/>
  <c r="X520" i="88"/>
  <c r="Z528" i="88"/>
  <c r="X528" i="88"/>
  <c r="AX375" i="88"/>
  <c r="AW375" i="88"/>
  <c r="BT375" i="88" s="true"/>
  <c r="AV375" i="88"/>
  <c r="AD377" i="88"/>
  <c r="Z377" i="88"/>
  <c r="X377" i="88"/>
  <c r="AW583" i="88"/>
  <c r="BT583" i="88" s="true"/>
  <c r="AV583" i="88"/>
  <c r="AW509" i="88"/>
  <c r="BT509" i="88" s="true"/>
  <c r="AV545" i="88"/>
  <c r="AV551" i="88"/>
  <c r="AW568" i="88"/>
  <c r="BT568" i="88" s="true"/>
  <c r="AD340" i="88"/>
  <c r="Z340" i="88"/>
  <c r="X340" i="88"/>
  <c r="AX520" i="88"/>
  <c r="AV520" i="88"/>
  <c r="AD521" i="88"/>
  <c r="Z521" i="88"/>
  <c r="X521" i="88"/>
  <c r="AD378" i="88"/>
  <c r="Z378" i="88"/>
  <c r="AX340" i="88"/>
  <c r="AW340" i="88"/>
  <c r="BT340" i="88" s="true"/>
  <c r="X341" i="88"/>
  <c r="AA341" i="88" s="true"/>
  <c r="AD341" i="88"/>
  <c r="AW521" i="88"/>
  <c r="BT521" i="88" s="true"/>
  <c r="AV521" i="88"/>
  <c r="Z323" i="88"/>
  <c r="AD323" i="88"/>
  <c r="X323" i="88"/>
  <c r="Z513" i="88"/>
  <c r="X513" i="88"/>
  <c r="AX95" i="88"/>
  <c r="AW95" i="88"/>
  <c r="BT95" i="88" s="true"/>
  <c r="AD487" i="88"/>
  <c r="Z504" i="88"/>
  <c r="AV541" i="88"/>
  <c r="X580" i="88"/>
  <c r="Z614" i="88"/>
  <c r="AA614" i="88" s="true"/>
  <c r="AE614" i="88" s="true"/>
  <c r="AD331" i="88"/>
  <c r="AW332" i="88"/>
  <c r="BT332" i="88" s="true"/>
  <c r="AV341" i="88"/>
  <c r="AW341" i="88"/>
  <c r="BT341" i="88" s="true"/>
  <c r="AD524" i="88"/>
  <c r="Z524" i="88"/>
  <c r="X524" i="88"/>
  <c r="AW203" i="88"/>
  <c r="BT203" i="88" s="true"/>
  <c r="AV203" i="88"/>
  <c r="AD324" i="88"/>
  <c r="Z324" i="88"/>
  <c r="X324" i="88"/>
  <c r="AX583" i="88"/>
  <c r="AW99" i="88"/>
  <c r="BT99" i="88" s="true"/>
  <c r="AV99" i="88"/>
  <c r="AX515" i="88"/>
  <c r="AW515" i="88"/>
  <c r="BT515" i="88" s="true"/>
  <c r="AV515" i="88"/>
  <c r="AW558" i="88"/>
  <c r="BT558" i="88" s="true"/>
  <c r="AV558" i="88"/>
  <c r="X523" i="88"/>
  <c r="X527" i="88"/>
  <c r="AA527" i="88" s="true"/>
  <c r="AW92" i="88"/>
  <c r="BT92" i="88" s="true"/>
  <c r="AW201" i="88"/>
  <c r="BT201" i="88" s="true"/>
  <c r="Z325" i="88"/>
  <c r="X375" i="88"/>
  <c r="AA375" i="88" s="true"/>
  <c r="X379" i="88"/>
  <c r="AV584" i="88"/>
  <c r="X99" i="88"/>
  <c r="AA99" i="88" s="true"/>
  <c r="Z206" i="88"/>
  <c r="Z558" i="88"/>
  <c r="AA558" i="88" s="true"/>
  <c r="AX342" i="88"/>
  <c r="AD523" i="88"/>
  <c r="AV327" i="88"/>
  <c r="AX584" i="88"/>
  <c r="AW96" i="88"/>
  <c r="BT96" i="88" s="true"/>
  <c r="AD99" i="88"/>
  <c r="AD204" i="88"/>
  <c r="AD558" i="88"/>
  <c r="AV559" i="88"/>
  <c r="AX94" i="88"/>
  <c r="X200" i="88"/>
  <c r="AX326" i="88"/>
  <c r="X514" i="88"/>
  <c r="X583" i="88"/>
  <c r="AD584" i="88"/>
  <c r="AE584" i="88" s="true"/>
  <c r="AW617" i="88"/>
  <c r="BT617" i="88" s="true"/>
  <c r="X95" i="88"/>
  <c r="AV97" i="88"/>
  <c r="X98" i="88"/>
  <c r="AW208" i="88"/>
  <c r="BT208" i="88" s="true"/>
  <c r="X515" i="88"/>
  <c r="AA515" i="88" s="true"/>
  <c r="Z200" i="88"/>
  <c r="Z514" i="88"/>
  <c r="Z583" i="88"/>
  <c r="Z95" i="88"/>
  <c r="AX97" i="88"/>
  <c r="AD515" i="88"/>
  <c r="F631" i="88"/>
  <c r="N619" i="88"/>
  <c r="H638" i="88"/>
  <c r="G638" i="88"/>
  <c r="F638" i="88"/>
  <c r="E638" i="88"/>
  <c r="I638" i="88"/>
  <c r="O619" i="88"/>
  <c r="E631" i="88"/>
  <c r="H637" i="88" s="true"/>
  <c r="BQ619" i="88"/>
  <c r="BQ620" i="88" s="true"/>
  <c r="Z71" i="88"/>
  <c r="AD71" i="88"/>
  <c r="AA35" i="88"/>
  <c r="AX62" i="88"/>
  <c r="AV62" i="88"/>
  <c r="AV74" i="88"/>
  <c r="AX74" i="88"/>
  <c r="AW74" i="88"/>
  <c r="BT74" i="88" s="true"/>
  <c r="AX78" i="88"/>
  <c r="AV78" i="88"/>
  <c r="AA108" i="88"/>
  <c r="AD145" i="88"/>
  <c r="Z145" i="88"/>
  <c r="X145" i="88"/>
  <c r="AX150" i="88"/>
  <c r="AW150" i="88"/>
  <c r="BT150" i="88" s="true"/>
  <c r="AV150" i="88"/>
  <c r="AX187" i="88"/>
  <c r="AW187" i="88"/>
  <c r="BT187" i="88" s="true"/>
  <c r="AV187" i="88"/>
  <c r="X20" i="88"/>
  <c r="X28" i="88"/>
  <c r="AV29" i="88"/>
  <c r="AX31" i="88"/>
  <c r="AD34" i="88"/>
  <c r="AD35" i="88"/>
  <c r="BS35" i="88" s="true"/>
  <c r="AF35" i="88" s="true"/>
  <c r="X46" i="88"/>
  <c r="Z46" i="88"/>
  <c r="Z47" i="88"/>
  <c r="AA47" i="88" s="true"/>
  <c r="AD47" i="88"/>
  <c r="X54" i="88"/>
  <c r="Z54" i="88"/>
  <c r="Z55" i="88"/>
  <c r="AA55" i="88" s="true"/>
  <c r="AD55" i="88"/>
  <c r="AX64" i="88"/>
  <c r="AV64" i="88"/>
  <c r="AD69" i="88"/>
  <c r="Z69" i="88"/>
  <c r="X69" i="88"/>
  <c r="X71" i="88"/>
  <c r="AD73" i="88"/>
  <c r="Z73" i="88"/>
  <c r="AX80" i="88"/>
  <c r="AV80" i="88"/>
  <c r="AX108" i="88"/>
  <c r="AW108" i="88"/>
  <c r="BT108" i="88" s="true"/>
  <c r="AV108" i="88"/>
  <c r="AX116" i="88"/>
  <c r="AW116" i="88"/>
  <c r="BT116" i="88" s="true"/>
  <c r="AV116" i="88"/>
  <c r="AX124" i="88"/>
  <c r="AW124" i="88"/>
  <c r="BT124" i="88" s="true"/>
  <c r="AV124" i="88"/>
  <c r="X19" i="88"/>
  <c r="Z20" i="88"/>
  <c r="AV23" i="88"/>
  <c r="X27" i="88"/>
  <c r="Z28" i="88"/>
  <c r="AW29" i="88"/>
  <c r="BT29" i="88" s="true"/>
  <c r="X30" i="88"/>
  <c r="X38" i="88"/>
  <c r="Z38" i="88"/>
  <c r="Z39" i="88"/>
  <c r="AD39" i="88"/>
  <c r="AW62" i="88"/>
  <c r="BT62" i="88" s="true"/>
  <c r="AW78" i="88"/>
  <c r="BT78" i="88" s="true"/>
  <c r="AA80" i="88"/>
  <c r="AW86" i="88"/>
  <c r="BT86" i="88" s="true"/>
  <c r="AV86" i="88"/>
  <c r="AX86" i="88"/>
  <c r="AX91" i="88"/>
  <c r="AW91" i="88"/>
  <c r="BT91" i="88" s="true"/>
  <c r="AV91" i="88"/>
  <c r="AA142" i="88"/>
  <c r="Z19" i="88"/>
  <c r="AW23" i="88"/>
  <c r="BT23" i="88" s="true"/>
  <c r="X26" i="88"/>
  <c r="Z27" i="88"/>
  <c r="Z30" i="88"/>
  <c r="AV32" i="88"/>
  <c r="AX40" i="88"/>
  <c r="AV40" i="88"/>
  <c r="AX48" i="88"/>
  <c r="AV48" i="88"/>
  <c r="AX56" i="88"/>
  <c r="AV56" i="88"/>
  <c r="Z63" i="88"/>
  <c r="AD63" i="88"/>
  <c r="AA68" i="88"/>
  <c r="X73" i="88"/>
  <c r="Z79" i="88"/>
  <c r="AD79" i="88"/>
  <c r="AV21" i="88"/>
  <c r="Z26" i="88"/>
  <c r="AW30" i="88"/>
  <c r="BT30" i="88" s="true"/>
  <c r="AW32" i="88"/>
  <c r="BT32" i="88" s="true"/>
  <c r="AD38" i="88"/>
  <c r="X39" i="88"/>
  <c r="AD45" i="88"/>
  <c r="Z45" i="88"/>
  <c r="X45" i="88"/>
  <c r="AD53" i="88"/>
  <c r="Z53" i="88"/>
  <c r="X53" i="88"/>
  <c r="AW64" i="88"/>
  <c r="BT64" i="88" s="true"/>
  <c r="AV66" i="88"/>
  <c r="AX66" i="88"/>
  <c r="AW66" i="88"/>
  <c r="BT66" i="88" s="true"/>
  <c r="AX70" i="88"/>
  <c r="AV70" i="88"/>
  <c r="AW80" i="88"/>
  <c r="BT80" i="88" s="true"/>
  <c r="AV82" i="88"/>
  <c r="AX82" i="88"/>
  <c r="AW82" i="88"/>
  <c r="BT82" i="88" s="true"/>
  <c r="AV20" i="88"/>
  <c r="AW21" i="88"/>
  <c r="BT21" i="88" s="true"/>
  <c r="AV28" i="88"/>
  <c r="AD37" i="88"/>
  <c r="Z37" i="88"/>
  <c r="X37" i="88"/>
  <c r="AD61" i="88"/>
  <c r="Z61" i="88"/>
  <c r="X61" i="88"/>
  <c r="AD65" i="88"/>
  <c r="Z65" i="88"/>
  <c r="AX72" i="88"/>
  <c r="AV72" i="88"/>
  <c r="AD77" i="88"/>
  <c r="Z77" i="88"/>
  <c r="X77" i="88"/>
  <c r="AD81" i="88"/>
  <c r="Z81" i="88"/>
  <c r="AD36" i="88"/>
  <c r="Z41" i="88"/>
  <c r="AV42" i="88"/>
  <c r="AX42" i="88"/>
  <c r="AW42" i="88"/>
  <c r="BT42" i="88" s="true"/>
  <c r="Z49" i="88"/>
  <c r="AV50" i="88"/>
  <c r="AX50" i="88"/>
  <c r="AW50" i="88"/>
  <c r="BT50" i="88" s="true"/>
  <c r="Z57" i="88"/>
  <c r="AV58" i="88"/>
  <c r="AX58" i="88"/>
  <c r="AW58" i="88"/>
  <c r="BT58" i="88" s="true"/>
  <c r="AW70" i="88"/>
  <c r="BT70" i="88" s="true"/>
  <c r="AV153" i="88"/>
  <c r="AX153" i="88"/>
  <c r="AW153" i="88"/>
  <c r="BT153" i="88" s="true"/>
  <c r="Z62" i="88"/>
  <c r="Z70" i="88"/>
  <c r="AA70" i="88" s="true"/>
  <c r="Z78" i="88"/>
  <c r="X85" i="88"/>
  <c r="AD89" i="88"/>
  <c r="AW89" i="88"/>
  <c r="BT89" i="88" s="true"/>
  <c r="X90" i="88"/>
  <c r="Z101" i="88"/>
  <c r="AV101" i="88"/>
  <c r="AX103" i="88"/>
  <c r="AD106" i="88"/>
  <c r="AW106" i="88"/>
  <c r="BT106" i="88" s="true"/>
  <c r="X107" i="88"/>
  <c r="Z109" i="88"/>
  <c r="AV109" i="88"/>
  <c r="AX111" i="88"/>
  <c r="AD114" i="88"/>
  <c r="AW114" i="88"/>
  <c r="BT114" i="88" s="true"/>
  <c r="X115" i="88"/>
  <c r="Z117" i="88"/>
  <c r="AV117" i="88"/>
  <c r="AX119" i="88"/>
  <c r="AD122" i="88"/>
  <c r="AW122" i="88"/>
  <c r="BT122" i="88" s="true"/>
  <c r="X123" i="88"/>
  <c r="Z125" i="88"/>
  <c r="AV125" i="88"/>
  <c r="X126" i="88"/>
  <c r="AX126" i="88"/>
  <c r="Z136" i="88"/>
  <c r="BS139" i="88"/>
  <c r="AF139" i="88" s="true"/>
  <c r="AD141" i="88"/>
  <c r="AD143" i="88"/>
  <c r="X143" i="88"/>
  <c r="AV146" i="88"/>
  <c r="AD161" i="88"/>
  <c r="X161" i="88"/>
  <c r="Z85" i="88"/>
  <c r="AX89" i="88"/>
  <c r="AX106" i="88"/>
  <c r="AX114" i="88"/>
  <c r="AX122" i="88"/>
  <c r="Z126" i="88"/>
  <c r="AW143" i="88"/>
  <c r="BT143" i="88" s="true"/>
  <c r="AV143" i="88"/>
  <c r="AX146" i="88"/>
  <c r="AD148" i="88"/>
  <c r="Z148" i="88"/>
  <c r="X148" i="88"/>
  <c r="AA160" i="88"/>
  <c r="AD185" i="88"/>
  <c r="Z185" i="88"/>
  <c r="X185" i="88"/>
  <c r="AW85" i="88"/>
  <c r="BT85" i="88" s="true"/>
  <c r="AW87" i="88"/>
  <c r="BT87" i="88" s="true"/>
  <c r="AW102" i="88"/>
  <c r="BT102" i="88" s="true"/>
  <c r="AW104" i="88"/>
  <c r="BT104" i="88" s="true"/>
  <c r="AW110" i="88"/>
  <c r="BT110" i="88" s="true"/>
  <c r="AW112" i="88"/>
  <c r="BT112" i="88" s="true"/>
  <c r="AW118" i="88"/>
  <c r="BT118" i="88" s="true"/>
  <c r="AW120" i="88"/>
  <c r="BT120" i="88" s="true"/>
  <c r="AW140" i="88"/>
  <c r="BT140" i="88" s="true"/>
  <c r="AV145" i="88"/>
  <c r="AW145" i="88"/>
  <c r="BT145" i="88" s="true"/>
  <c r="X153" i="88"/>
  <c r="AX163" i="88"/>
  <c r="AW163" i="88"/>
  <c r="BT163" i="88" s="true"/>
  <c r="AX166" i="88"/>
  <c r="AW166" i="88"/>
  <c r="BT166" i="88" s="true"/>
  <c r="AV166" i="88"/>
  <c r="X178" i="88"/>
  <c r="AD178" i="88"/>
  <c r="Z178" i="88"/>
  <c r="BS182" i="88"/>
  <c r="AF182" i="88" s="true"/>
  <c r="AA182" i="88"/>
  <c r="AE182" i="88" s="true"/>
  <c r="AX158" i="88"/>
  <c r="AW158" i="88"/>
  <c r="BT158" i="88" s="true"/>
  <c r="AV158" i="88"/>
  <c r="AX147" i="88"/>
  <c r="AW147" i="88"/>
  <c r="BT147" i="88" s="true"/>
  <c r="AD151" i="88"/>
  <c r="Z151" i="88"/>
  <c r="X151" i="88"/>
  <c r="AW159" i="88"/>
  <c r="BT159" i="88" s="true"/>
  <c r="AV159" i="88"/>
  <c r="AV176" i="88"/>
  <c r="AX176" i="88"/>
  <c r="Z89" i="88"/>
  <c r="Z106" i="88"/>
  <c r="AA106" i="88" s="true"/>
  <c r="AW136" i="88"/>
  <c r="BT136" i="88" s="true"/>
  <c r="AV136" i="88"/>
  <c r="AX137" i="88"/>
  <c r="AW137" i="88"/>
  <c r="BT137" i="88" s="true"/>
  <c r="AW151" i="88"/>
  <c r="BT151" i="88" s="true"/>
  <c r="AV151" i="88"/>
  <c r="AW186" i="88"/>
  <c r="BT186" i="88" s="true"/>
  <c r="AV186" i="88"/>
  <c r="AX186" i="88"/>
  <c r="AV190" i="88"/>
  <c r="AX190" i="88"/>
  <c r="AW190" i="88"/>
  <c r="BT190" i="88" s="true"/>
  <c r="X101" i="88"/>
  <c r="AV103" i="88"/>
  <c r="X109" i="88"/>
  <c r="AV111" i="88"/>
  <c r="X117" i="88"/>
  <c r="AV119" i="88"/>
  <c r="X125" i="88"/>
  <c r="AW126" i="88"/>
  <c r="BT126" i="88" s="true"/>
  <c r="AX136" i="88"/>
  <c r="AV137" i="88"/>
  <c r="X141" i="88"/>
  <c r="AX142" i="88"/>
  <c r="AX155" i="88"/>
  <c r="AW155" i="88"/>
  <c r="BT155" i="88" s="true"/>
  <c r="AX184" i="88"/>
  <c r="AW184" i="88"/>
  <c r="BT184" i="88" s="true"/>
  <c r="AV184" i="88"/>
  <c r="X280" i="88"/>
  <c r="AD280" i="88"/>
  <c r="Z280" i="88"/>
  <c r="AV198" i="88"/>
  <c r="AX198" i="88"/>
  <c r="AD215" i="88"/>
  <c r="X215" i="88"/>
  <c r="AD220" i="88"/>
  <c r="Z220" i="88"/>
  <c r="X220" i="88"/>
  <c r="AX251" i="88"/>
  <c r="AW251" i="88"/>
  <c r="BT251" i="88" s="true"/>
  <c r="AV251" i="88"/>
  <c r="AW289" i="88"/>
  <c r="BT289" i="88" s="true"/>
  <c r="AX289" i="88"/>
  <c r="AV289" i="88"/>
  <c r="AV174" i="88"/>
  <c r="AD189" i="88"/>
  <c r="X189" i="88"/>
  <c r="AV173" i="88"/>
  <c r="BS261" i="88"/>
  <c r="AF261" i="88" s="true"/>
  <c r="X156" i="88"/>
  <c r="X159" i="88"/>
  <c r="AW161" i="88"/>
  <c r="BT161" i="88" s="true"/>
  <c r="X164" i="88"/>
  <c r="X167" i="88"/>
  <c r="X169" i="88"/>
  <c r="AW169" i="88"/>
  <c r="BT169" i="88" s="true"/>
  <c r="X170" i="88"/>
  <c r="AV170" i="88"/>
  <c r="AV171" i="88"/>
  <c r="Z172" i="88"/>
  <c r="Z173" i="88"/>
  <c r="AX173" i="88"/>
  <c r="AW177" i="88"/>
  <c r="BT177" i="88" s="true"/>
  <c r="AV179" i="88"/>
  <c r="X183" i="88"/>
  <c r="Z189" i="88"/>
  <c r="AV192" i="88"/>
  <c r="AW198" i="88"/>
  <c r="BT198" i="88" s="true"/>
  <c r="AX210" i="88"/>
  <c r="AW210" i="88"/>
  <c r="BT210" i="88" s="true"/>
  <c r="AD212" i="88"/>
  <c r="AV216" i="88"/>
  <c r="AX216" i="88"/>
  <c r="AX227" i="88"/>
  <c r="AW227" i="88"/>
  <c r="BT227" i="88" s="true"/>
  <c r="AV227" i="88"/>
  <c r="AW273" i="88"/>
  <c r="BT273" i="88" s="true"/>
  <c r="AV273" i="88"/>
  <c r="AX273" i="88"/>
  <c r="AX278" i="88"/>
  <c r="AW278" i="88"/>
  <c r="BT278" i="88" s="true"/>
  <c r="AV278" i="88"/>
  <c r="Z156" i="88"/>
  <c r="Z159" i="88"/>
  <c r="AX161" i="88"/>
  <c r="Z164" i="88"/>
  <c r="Z167" i="88"/>
  <c r="AD168" i="88"/>
  <c r="X168" i="88"/>
  <c r="AX169" i="88"/>
  <c r="Z170" i="88"/>
  <c r="AX170" i="88"/>
  <c r="AW171" i="88"/>
  <c r="BT171" i="88" s="true"/>
  <c r="AX177" i="88"/>
  <c r="AD181" i="88"/>
  <c r="X181" i="88"/>
  <c r="Z183" i="88"/>
  <c r="AW192" i="88"/>
  <c r="BT192" i="88" s="true"/>
  <c r="AX235" i="88"/>
  <c r="AW235" i="88"/>
  <c r="BT235" i="88" s="true"/>
  <c r="AV235" i="88"/>
  <c r="AX259" i="88"/>
  <c r="AW259" i="88"/>
  <c r="BT259" i="88" s="true"/>
  <c r="AV259" i="88"/>
  <c r="Z274" i="88"/>
  <c r="AD274" i="88"/>
  <c r="X274" i="88"/>
  <c r="X140" i="88"/>
  <c r="X146" i="88"/>
  <c r="X154" i="88"/>
  <c r="X162" i="88"/>
  <c r="AV167" i="88"/>
  <c r="AW168" i="88"/>
  <c r="BT168" i="88" s="true"/>
  <c r="AD169" i="88"/>
  <c r="AD173" i="88"/>
  <c r="X177" i="88"/>
  <c r="AD193" i="88"/>
  <c r="Z193" i="88"/>
  <c r="AW194" i="88"/>
  <c r="BT194" i="88" s="true"/>
  <c r="AV194" i="88"/>
  <c r="AX195" i="88"/>
  <c r="AW195" i="88"/>
  <c r="BT195" i="88" s="true"/>
  <c r="AD197" i="88"/>
  <c r="X197" i="88"/>
  <c r="X199" i="88"/>
  <c r="AX213" i="88"/>
  <c r="AW213" i="88"/>
  <c r="BT213" i="88" s="true"/>
  <c r="AX243" i="88"/>
  <c r="AW243" i="88"/>
  <c r="BT243" i="88" s="true"/>
  <c r="AV243" i="88"/>
  <c r="Z149" i="88"/>
  <c r="Z157" i="88"/>
  <c r="Z165" i="88"/>
  <c r="Z168" i="88"/>
  <c r="AD176" i="88"/>
  <c r="X176" i="88"/>
  <c r="AV178" i="88"/>
  <c r="Z181" i="88"/>
  <c r="AV182" i="88"/>
  <c r="AX182" i="88"/>
  <c r="Z194" i="88"/>
  <c r="AD199" i="88"/>
  <c r="AW216" i="88"/>
  <c r="BT216" i="88" s="true"/>
  <c r="AX218" i="88"/>
  <c r="AW218" i="88"/>
  <c r="BT218" i="88" s="true"/>
  <c r="AX301" i="88"/>
  <c r="AW301" i="88"/>
  <c r="BT301" i="88" s="true"/>
  <c r="AV301" i="88"/>
  <c r="X184" i="88"/>
  <c r="X192" i="88"/>
  <c r="X210" i="88"/>
  <c r="Z211" i="88"/>
  <c r="X218" i="88"/>
  <c r="Z219" i="88"/>
  <c r="AA219" i="88" s="true"/>
  <c r="AE219" i="88" s="true"/>
  <c r="X221" i="88"/>
  <c r="AX225" i="88"/>
  <c r="X229" i="88"/>
  <c r="AX233" i="88"/>
  <c r="AA234" i="88"/>
  <c r="X237" i="88"/>
  <c r="AX241" i="88"/>
  <c r="X245" i="88"/>
  <c r="AX249" i="88"/>
  <c r="AX257" i="88"/>
  <c r="AW265" i="88"/>
  <c r="BT265" i="88" s="true"/>
  <c r="AX266" i="88"/>
  <c r="AX267" i="88"/>
  <c r="Z268" i="88"/>
  <c r="AD273" i="88"/>
  <c r="Z273" i="88"/>
  <c r="X273" i="88"/>
  <c r="AD281" i="88"/>
  <c r="Z281" i="88"/>
  <c r="AA281" i="88" s="true"/>
  <c r="AD298" i="88"/>
  <c r="Z298" i="88"/>
  <c r="AX304" i="88"/>
  <c r="AW304" i="88"/>
  <c r="BT304" i="88" s="true"/>
  <c r="AV304" i="88"/>
  <c r="AD307" i="88"/>
  <c r="Z307" i="88"/>
  <c r="X307" i="88"/>
  <c r="AV212" i="88"/>
  <c r="AW221" i="88"/>
  <c r="BT221" i="88" s="true"/>
  <c r="AW229" i="88"/>
  <c r="BT229" i="88" s="true"/>
  <c r="AW237" i="88"/>
  <c r="BT237" i="88" s="true"/>
  <c r="AW245" i="88"/>
  <c r="BT245" i="88" s="true"/>
  <c r="AW253" i="88"/>
  <c r="BT253" i="88" s="true"/>
  <c r="AW261" i="88"/>
  <c r="BT261" i="88" s="true"/>
  <c r="AX274" i="88"/>
  <c r="AA291" i="88"/>
  <c r="AX303" i="88"/>
  <c r="AW303" i="88"/>
  <c r="BT303" i="88" s="true"/>
  <c r="AD322" i="88"/>
  <c r="Z322" i="88"/>
  <c r="X322" i="88"/>
  <c r="Z351" i="88"/>
  <c r="X351" i="88"/>
  <c r="AD351" i="88"/>
  <c r="AX221" i="88"/>
  <c r="AX229" i="88"/>
  <c r="AX237" i="88"/>
  <c r="AX245" i="88"/>
  <c r="AX253" i="88"/>
  <c r="AX261" i="88"/>
  <c r="AX262" i="88"/>
  <c r="AW262" i="88"/>
  <c r="BT262" i="88" s="true"/>
  <c r="AV275" i="88"/>
  <c r="AD306" i="88"/>
  <c r="Z306" i="88"/>
  <c r="AA306" i="88" s="true"/>
  <c r="AX284" i="88"/>
  <c r="AW284" i="88"/>
  <c r="BT284" i="88" s="true"/>
  <c r="AW269" i="88"/>
  <c r="BT269" i="88" s="true"/>
  <c r="AV269" i="88"/>
  <c r="X286" i="88"/>
  <c r="AD286" i="88"/>
  <c r="Z286" i="88"/>
  <c r="AV287" i="88"/>
  <c r="AD291" i="88"/>
  <c r="BS291" i="88" s="true"/>
  <c r="AF291" i="88" s="true"/>
  <c r="AX296" i="88"/>
  <c r="AW296" i="88"/>
  <c r="BT296" i="88" s="true"/>
  <c r="AV296" i="88"/>
  <c r="AD299" i="88"/>
  <c r="Z299" i="88"/>
  <c r="X299" i="88"/>
  <c r="AW315" i="88"/>
  <c r="BT315" i="88" s="true"/>
  <c r="AV315" i="88"/>
  <c r="AX315" i="88"/>
  <c r="AX353" i="88"/>
  <c r="AW353" i="88"/>
  <c r="BT353" i="88" s="true"/>
  <c r="AV225" i="88"/>
  <c r="X228" i="88"/>
  <c r="AV233" i="88"/>
  <c r="X236" i="88"/>
  <c r="AA238" i="88"/>
  <c r="AV241" i="88"/>
  <c r="X244" i="88"/>
  <c r="X252" i="88"/>
  <c r="X260" i="88"/>
  <c r="Z265" i="88"/>
  <c r="X265" i="88"/>
  <c r="X266" i="88"/>
  <c r="X267" i="88"/>
  <c r="AW268" i="88"/>
  <c r="BT268" i="88" s="true"/>
  <c r="X269" i="88"/>
  <c r="AX269" i="88"/>
  <c r="AX270" i="88"/>
  <c r="AW270" i="88"/>
  <c r="BT270" i="88" s="true"/>
  <c r="AD275" i="88"/>
  <c r="X275" i="88"/>
  <c r="Z282" i="88"/>
  <c r="AA282" i="88" s="true"/>
  <c r="AW283" i="88"/>
  <c r="BT283" i="88" s="true"/>
  <c r="AX283" i="88"/>
  <c r="AX286" i="88"/>
  <c r="AW286" i="88"/>
  <c r="BT286" i="88" s="true"/>
  <c r="AX287" i="88"/>
  <c r="AD290" i="88"/>
  <c r="Z290" i="88"/>
  <c r="AA290" i="88" s="true"/>
  <c r="AX293" i="88"/>
  <c r="AW293" i="88"/>
  <c r="BT293" i="88" s="true"/>
  <c r="AV293" i="88"/>
  <c r="AV353" i="88"/>
  <c r="Z228" i="88"/>
  <c r="Z236" i="88"/>
  <c r="AX276" i="88"/>
  <c r="AV276" i="88"/>
  <c r="AX295" i="88"/>
  <c r="AW295" i="88"/>
  <c r="BT295" i="88" s="true"/>
  <c r="AA317" i="88"/>
  <c r="AE317" i="88" s="true"/>
  <c r="AW366" i="88"/>
  <c r="BT366" i="88" s="true"/>
  <c r="AX366" i="88"/>
  <c r="AV366" i="88"/>
  <c r="Z295" i="88"/>
  <c r="AA295" i="88" s="true"/>
  <c r="Z300" i="88"/>
  <c r="Z303" i="88"/>
  <c r="AA303" i="88" s="true"/>
  <c r="Z308" i="88"/>
  <c r="AA308" i="88" s="true"/>
  <c r="AE308" i="88" s="true"/>
  <c r="AV309" i="88"/>
  <c r="X310" i="88"/>
  <c r="AD311" i="88"/>
  <c r="AX320" i="88"/>
  <c r="AD350" i="88"/>
  <c r="X350" i="88"/>
  <c r="X354" i="88"/>
  <c r="AV277" i="88"/>
  <c r="AV281" i="88"/>
  <c r="X287" i="88"/>
  <c r="AV290" i="88"/>
  <c r="AX292" i="88"/>
  <c r="AD295" i="88"/>
  <c r="X296" i="88"/>
  <c r="AV298" i="88"/>
  <c r="AX300" i="88"/>
  <c r="AD303" i="88"/>
  <c r="X304" i="88"/>
  <c r="AV306" i="88"/>
  <c r="AX308" i="88"/>
  <c r="Z315" i="88"/>
  <c r="AD320" i="88"/>
  <c r="AX348" i="88"/>
  <c r="AW348" i="88"/>
  <c r="BT348" i="88" s="true"/>
  <c r="Z350" i="88"/>
  <c r="AD318" i="88"/>
  <c r="X318" i="88"/>
  <c r="AW319" i="88"/>
  <c r="BT319" i="88" s="true"/>
  <c r="AW355" i="88"/>
  <c r="BT355" i="88" s="true"/>
  <c r="AV355" i="88"/>
  <c r="AX361" i="88"/>
  <c r="AV361" i="88"/>
  <c r="BS362" i="88"/>
  <c r="AF362" i="88" s="true"/>
  <c r="AA362" i="88"/>
  <c r="AE362" i="88" s="true"/>
  <c r="AV370" i="88"/>
  <c r="AX370" i="88"/>
  <c r="AW370" i="88"/>
  <c r="BT370" i="88" s="true"/>
  <c r="Z319" i="88"/>
  <c r="X319" i="88"/>
  <c r="AV321" i="88"/>
  <c r="AX356" i="88"/>
  <c r="AW356" i="88"/>
  <c r="BT356" i="88" s="true"/>
  <c r="AX359" i="88"/>
  <c r="AV359" i="88"/>
  <c r="AW311" i="88"/>
  <c r="BT311" i="88" s="true"/>
  <c r="AV312" i="88"/>
  <c r="AX316" i="88"/>
  <c r="AW316" i="88"/>
  <c r="BT316" i="88" s="true"/>
  <c r="AW321" i="88"/>
  <c r="BT321" i="88" s="true"/>
  <c r="AX352" i="88"/>
  <c r="Z311" i="88"/>
  <c r="AA311" i="88" s="true"/>
  <c r="AX312" i="88"/>
  <c r="AA314" i="88"/>
  <c r="AE314" i="88" s="true"/>
  <c r="AW347" i="88"/>
  <c r="BT347" i="88" s="true"/>
  <c r="AV347" i="88"/>
  <c r="AA349" i="88"/>
  <c r="AE349" i="88" s="true"/>
  <c r="BS349" i="88"/>
  <c r="AF349" i="88" s="true"/>
  <c r="AV372" i="88"/>
  <c r="AD415" i="88"/>
  <c r="Z415" i="88"/>
  <c r="AD361" i="88"/>
  <c r="X361" i="88"/>
  <c r="AV371" i="88"/>
  <c r="AW372" i="88"/>
  <c r="BT372" i="88" s="true"/>
  <c r="AD374" i="88"/>
  <c r="AV385" i="88"/>
  <c r="Z386" i="88"/>
  <c r="AD394" i="88"/>
  <c r="AA399" i="88"/>
  <c r="Z405" i="88"/>
  <c r="AX406" i="88"/>
  <c r="AV406" i="88"/>
  <c r="AX408" i="88"/>
  <c r="AW408" i="88"/>
  <c r="BT408" i="88" s="true"/>
  <c r="AX414" i="88"/>
  <c r="AV414" i="88"/>
  <c r="AW414" i="88"/>
  <c r="BT414" i="88" s="true"/>
  <c r="AD369" i="88"/>
  <c r="X369" i="88"/>
  <c r="AX371" i="88"/>
  <c r="AD373" i="88"/>
  <c r="X383" i="88"/>
  <c r="X384" i="88"/>
  <c r="AV393" i="88"/>
  <c r="AD395" i="88"/>
  <c r="X395" i="88"/>
  <c r="X397" i="88"/>
  <c r="AD413" i="88"/>
  <c r="Z413" i="88"/>
  <c r="X415" i="88"/>
  <c r="AD421" i="88"/>
  <c r="Z421" i="88"/>
  <c r="X421" i="88"/>
  <c r="X360" i="88"/>
  <c r="Z361" i="88"/>
  <c r="AD370" i="88"/>
  <c r="BS370" i="88" s="true"/>
  <c r="AF370" i="88" s="true"/>
  <c r="AD382" i="88"/>
  <c r="X382" i="88"/>
  <c r="AV382" i="88"/>
  <c r="AX383" i="88"/>
  <c r="Z384" i="88"/>
  <c r="AX384" i="88"/>
  <c r="X391" i="88"/>
  <c r="AW391" i="88"/>
  <c r="BT391" i="88" s="true"/>
  <c r="X392" i="88"/>
  <c r="AV392" i="88"/>
  <c r="AW393" i="88"/>
  <c r="BT393" i="88" s="true"/>
  <c r="Z397" i="88"/>
  <c r="AV398" i="88"/>
  <c r="AV403" i="88"/>
  <c r="AD411" i="88"/>
  <c r="Z411" i="88"/>
  <c r="X411" i="88"/>
  <c r="AX416" i="88"/>
  <c r="AW416" i="88"/>
  <c r="BT416" i="88" s="true"/>
  <c r="AV416" i="88"/>
  <c r="AV358" i="88"/>
  <c r="X368" i="88"/>
  <c r="Z369" i="88"/>
  <c r="AD383" i="88"/>
  <c r="AD390" i="88"/>
  <c r="X390" i="88"/>
  <c r="AV390" i="88"/>
  <c r="AX391" i="88"/>
  <c r="AX392" i="88"/>
  <c r="Z395" i="88"/>
  <c r="AV396" i="88"/>
  <c r="AX396" i="88"/>
  <c r="AW396" i="88"/>
  <c r="BT396" i="88" s="true"/>
  <c r="AW398" i="88"/>
  <c r="BT398" i="88" s="true"/>
  <c r="Z400" i="88"/>
  <c r="BS400" i="88" s="true"/>
  <c r="AF400" i="88" s="true"/>
  <c r="AX403" i="88"/>
  <c r="AW406" i="88"/>
  <c r="BT406" i="88" s="true"/>
  <c r="X413" i="88"/>
  <c r="AW390" i="88"/>
  <c r="BT390" i="88" s="true"/>
  <c r="AV404" i="88"/>
  <c r="AX404" i="88"/>
  <c r="AV412" i="88"/>
  <c r="AX412" i="88"/>
  <c r="AV374" i="88"/>
  <c r="AW401" i="88"/>
  <c r="BT401" i="88" s="true"/>
  <c r="AV364" i="88"/>
  <c r="Z374" i="88"/>
  <c r="AA374" i="88" s="true"/>
  <c r="AX374" i="88"/>
  <c r="AW380" i="88"/>
  <c r="BT380" i="88" s="true"/>
  <c r="AV387" i="88"/>
  <c r="AV388" i="88"/>
  <c r="AD403" i="88"/>
  <c r="Z403" i="88"/>
  <c r="X403" i="88"/>
  <c r="X398" i="88"/>
  <c r="X406" i="88"/>
  <c r="X414" i="88"/>
  <c r="AX420" i="88"/>
  <c r="X422" i="88"/>
  <c r="Z423" i="88"/>
  <c r="AV426" i="88"/>
  <c r="AA429" i="88"/>
  <c r="AX437" i="88"/>
  <c r="AX446" i="88"/>
  <c r="Z448" i="88"/>
  <c r="AA448" i="88" s="true"/>
  <c r="AE448" i="88" s="true"/>
  <c r="AW454" i="88"/>
  <c r="BT454" i="88" s="true"/>
  <c r="X463" i="88"/>
  <c r="AD463" i="88"/>
  <c r="Z463" i="88"/>
  <c r="AD474" i="88"/>
  <c r="Z474" i="88"/>
  <c r="X474" i="88"/>
  <c r="AD429" i="88"/>
  <c r="BS429" i="88" s="true"/>
  <c r="AF429" i="88" s="true"/>
  <c r="X430" i="88"/>
  <c r="AV434" i="88"/>
  <c r="AV435" i="88"/>
  <c r="AX454" i="88"/>
  <c r="AV424" i="88"/>
  <c r="AW435" i="88"/>
  <c r="BT435" i="88" s="true"/>
  <c r="AV442" i="88"/>
  <c r="X452" i="88"/>
  <c r="AD452" i="88"/>
  <c r="Z452" i="88"/>
  <c r="AD455" i="88"/>
  <c r="Z455" i="88"/>
  <c r="AW476" i="88"/>
  <c r="BT476" i="88" s="true"/>
  <c r="AX476" i="88"/>
  <c r="AV476" i="88"/>
  <c r="X419" i="88"/>
  <c r="AW424" i="88"/>
  <c r="BT424" i="88" s="true"/>
  <c r="AD430" i="88"/>
  <c r="AV432" i="88"/>
  <c r="X441" i="88"/>
  <c r="Z442" i="88"/>
  <c r="AX442" i="88"/>
  <c r="AV443" i="88"/>
  <c r="AV444" i="88"/>
  <c r="X446" i="88"/>
  <c r="AX482" i="88"/>
  <c r="AW482" i="88"/>
  <c r="BT482" i="88" s="true"/>
  <c r="Z419" i="88"/>
  <c r="AV422" i="88"/>
  <c r="X431" i="88"/>
  <c r="AA433" i="88"/>
  <c r="AV440" i="88"/>
  <c r="Z441" i="88"/>
  <c r="AX443" i="88"/>
  <c r="AW444" i="88"/>
  <c r="BT444" i="88" s="true"/>
  <c r="Z446" i="88"/>
  <c r="AD453" i="88"/>
  <c r="Z453" i="88"/>
  <c r="X453" i="88"/>
  <c r="X455" i="88"/>
  <c r="AW459" i="88"/>
  <c r="BT459" i="88" s="true"/>
  <c r="AW422" i="88"/>
  <c r="BT422" i="88" s="true"/>
  <c r="AX450" i="88"/>
  <c r="AW450" i="88"/>
  <c r="BT450" i="88" s="true"/>
  <c r="AW453" i="88"/>
  <c r="BT453" i="88" s="true"/>
  <c r="AX453" i="88"/>
  <c r="AV453" i="88"/>
  <c r="AX459" i="88"/>
  <c r="X471" i="88"/>
  <c r="AD471" i="88"/>
  <c r="Z471" i="88"/>
  <c r="AD437" i="88"/>
  <c r="X437" i="88"/>
  <c r="AV437" i="88"/>
  <c r="AX438" i="88"/>
  <c r="AX439" i="88"/>
  <c r="X443" i="88"/>
  <c r="Z443" i="88"/>
  <c r="AD444" i="88"/>
  <c r="Z444" i="88"/>
  <c r="AA444" i="88" s="true"/>
  <c r="BS454" i="88"/>
  <c r="AF454" i="88" s="true"/>
  <c r="AW452" i="88"/>
  <c r="BT452" i="88" s="true"/>
  <c r="AD458" i="88"/>
  <c r="X458" i="88"/>
  <c r="AX458" i="88"/>
  <c r="AX466" i="88"/>
  <c r="AW466" i="88"/>
  <c r="BT466" i="88" s="true"/>
  <c r="X479" i="88"/>
  <c r="AD479" i="88"/>
  <c r="AA494" i="88"/>
  <c r="AW460" i="88"/>
  <c r="BT460" i="88" s="true"/>
  <c r="AV460" i="88"/>
  <c r="AX479" i="88"/>
  <c r="AW479" i="88"/>
  <c r="BT479" i="88" s="true"/>
  <c r="AV479" i="88"/>
  <c r="AW468" i="88"/>
  <c r="BT468" i="88" s="true"/>
  <c r="AX468" i="88"/>
  <c r="AV468" i="88"/>
  <c r="BS485" i="88"/>
  <c r="AF485" i="88" s="true"/>
  <c r="AX447" i="88"/>
  <c r="AV447" i="88"/>
  <c r="AD451" i="88"/>
  <c r="AX456" i="88"/>
  <c r="AV456" i="88"/>
  <c r="X468" i="88"/>
  <c r="AD491" i="88"/>
  <c r="Z491" i="88"/>
  <c r="AA491" i="88" s="true"/>
  <c r="AX471" i="88"/>
  <c r="AW471" i="88"/>
  <c r="BT471" i="88" s="true"/>
  <c r="AV471" i="88"/>
  <c r="AX474" i="88"/>
  <c r="AW474" i="88"/>
  <c r="BT474" i="88" s="true"/>
  <c r="AV474" i="88"/>
  <c r="X476" i="88"/>
  <c r="AV458" i="88"/>
  <c r="AX463" i="88"/>
  <c r="AV463" i="88"/>
  <c r="AD466" i="88"/>
  <c r="X466" i="88"/>
  <c r="Z472" i="88"/>
  <c r="AD472" i="88"/>
  <c r="X472" i="88"/>
  <c r="Z476" i="88"/>
  <c r="AA532" i="88"/>
  <c r="AW569" i="88"/>
  <c r="BT569" i="88" s="true"/>
  <c r="AV569" i="88"/>
  <c r="AX569" i="88"/>
  <c r="Z578" i="88"/>
  <c r="X578" i="88"/>
  <c r="AD578" i="88"/>
  <c r="AX510" i="88"/>
  <c r="AV510" i="88"/>
  <c r="AW510" i="88"/>
  <c r="BT510" i="88" s="true"/>
  <c r="AD538" i="88"/>
  <c r="X538" i="88"/>
  <c r="AV546" i="88"/>
  <c r="AX546" i="88"/>
  <c r="AW546" i="88"/>
  <c r="BT546" i="88" s="true"/>
  <c r="Z508" i="88"/>
  <c r="AD508" i="88"/>
  <c r="X508" i="88"/>
  <c r="Z537" i="88"/>
  <c r="X537" i="88"/>
  <c r="Z538" i="88"/>
  <c r="AV562" i="88"/>
  <c r="AX562" i="88"/>
  <c r="AD568" i="88"/>
  <c r="X568" i="88"/>
  <c r="Z568" i="88"/>
  <c r="AD597" i="88"/>
  <c r="X597" i="88"/>
  <c r="Z597" i="88"/>
  <c r="AD490" i="88"/>
  <c r="Z490" i="88"/>
  <c r="X490" i="88"/>
  <c r="Z498" i="88"/>
  <c r="X498" i="88"/>
  <c r="AD501" i="88"/>
  <c r="Z501" i="88"/>
  <c r="X501" i="88"/>
  <c r="AD537" i="88"/>
  <c r="X480" i="88"/>
  <c r="AX485" i="88"/>
  <c r="AV485" i="88"/>
  <c r="AX487" i="88"/>
  <c r="AW487" i="88"/>
  <c r="BT487" i="88" s="true"/>
  <c r="Z489" i="88"/>
  <c r="X489" i="88"/>
  <c r="AD492" i="88"/>
  <c r="X492" i="88"/>
  <c r="AX493" i="88"/>
  <c r="AW493" i="88"/>
  <c r="BT493" i="88" s="true"/>
  <c r="AV493" i="88"/>
  <c r="AX547" i="88"/>
  <c r="AW547" i="88"/>
  <c r="BT547" i="88" s="true"/>
  <c r="AV547" i="88"/>
  <c r="AX550" i="88"/>
  <c r="AW550" i="88"/>
  <c r="BT550" i="88" s="true"/>
  <c r="AV550" i="88"/>
  <c r="AW485" i="88"/>
  <c r="BT485" i="88" s="true"/>
  <c r="AA504" i="88"/>
  <c r="BS507" i="88"/>
  <c r="AF507" i="88" s="true"/>
  <c r="AX536" i="88"/>
  <c r="AW536" i="88"/>
  <c r="BT536" i="88" s="true"/>
  <c r="AW549" i="88"/>
  <c r="BT549" i="88" s="true"/>
  <c r="AX549" i="88"/>
  <c r="AV549" i="88"/>
  <c r="AD563" i="88"/>
  <c r="Z563" i="88"/>
  <c r="X563" i="88"/>
  <c r="AD480" i="88"/>
  <c r="AD482" i="88"/>
  <c r="Z482" i="88"/>
  <c r="AA482" i="88" s="true"/>
  <c r="AV484" i="88"/>
  <c r="AD489" i="88"/>
  <c r="Z492" i="88"/>
  <c r="Z500" i="88"/>
  <c r="AD500" i="88"/>
  <c r="X500" i="88"/>
  <c r="AX502" i="88"/>
  <c r="AV502" i="88"/>
  <c r="AW502" i="88"/>
  <c r="BT502" i="88" s="true"/>
  <c r="Z506" i="88"/>
  <c r="X506" i="88"/>
  <c r="AD509" i="88"/>
  <c r="Z509" i="88"/>
  <c r="X509" i="88"/>
  <c r="Z534" i="88"/>
  <c r="X534" i="88"/>
  <c r="AW539" i="88"/>
  <c r="BT539" i="88" s="true"/>
  <c r="AV539" i="88"/>
  <c r="AX539" i="88"/>
  <c r="AV329" i="88"/>
  <c r="AX329" i="88"/>
  <c r="AW329" i="88"/>
  <c r="BT329" i="88" s="true"/>
  <c r="AX509" i="88"/>
  <c r="AV538" i="88"/>
  <c r="Z544" i="88"/>
  <c r="X544" i="88"/>
  <c r="AW544" i="88"/>
  <c r="BT544" i="88" s="true"/>
  <c r="AA575" i="88"/>
  <c r="AD532" i="88"/>
  <c r="AX532" i="88"/>
  <c r="Z536" i="88"/>
  <c r="X536" i="88"/>
  <c r="Z548" i="88"/>
  <c r="X548" i="88"/>
  <c r="AD590" i="88"/>
  <c r="Z590" i="88"/>
  <c r="X590" i="88"/>
  <c r="AX602" i="88"/>
  <c r="AW602" i="88"/>
  <c r="BT602" i="88" s="true"/>
  <c r="AV602" i="88"/>
  <c r="AW495" i="88"/>
  <c r="BT495" i="88" s="true"/>
  <c r="AV497" i="88"/>
  <c r="AV500" i="88"/>
  <c r="Z503" i="88"/>
  <c r="AV505" i="88"/>
  <c r="AV508" i="88"/>
  <c r="AD545" i="88"/>
  <c r="Z545" i="88"/>
  <c r="X552" i="88"/>
  <c r="AD552" i="88"/>
  <c r="AW563" i="88"/>
  <c r="BT563" i="88" s="true"/>
  <c r="AX563" i="88"/>
  <c r="AW497" i="88"/>
  <c r="BT497" i="88" s="true"/>
  <c r="AW500" i="88"/>
  <c r="BT500" i="88" s="true"/>
  <c r="AW503" i="88"/>
  <c r="BT503" i="88" s="true"/>
  <c r="AW505" i="88"/>
  <c r="BT505" i="88" s="true"/>
  <c r="AW508" i="88"/>
  <c r="BT508" i="88" s="true"/>
  <c r="AW531" i="88"/>
  <c r="BT531" i="88" s="true"/>
  <c r="AW533" i="88"/>
  <c r="BT533" i="88" s="true"/>
  <c r="AX540" i="88"/>
  <c r="AW540" i="88"/>
  <c r="BT540" i="88" s="true"/>
  <c r="AV540" i="88"/>
  <c r="AW545" i="88"/>
  <c r="BT545" i="88" s="true"/>
  <c r="Z553" i="88"/>
  <c r="AD553" i="88"/>
  <c r="X553" i="88"/>
  <c r="AX561" i="88"/>
  <c r="AW561" i="88"/>
  <c r="BT561" i="88" s="true"/>
  <c r="AV561" i="88"/>
  <c r="AV492" i="88"/>
  <c r="AX503" i="88"/>
  <c r="AX531" i="88"/>
  <c r="Z535" i="88"/>
  <c r="X545" i="88"/>
  <c r="AA549" i="88"/>
  <c r="Z552" i="88"/>
  <c r="AW553" i="88"/>
  <c r="BT553" i="88" s="true"/>
  <c r="AV553" i="88"/>
  <c r="AX553" i="88"/>
  <c r="X565" i="88"/>
  <c r="AX570" i="88"/>
  <c r="AW570" i="88"/>
  <c r="BT570" i="88" s="true"/>
  <c r="AV570" i="88"/>
  <c r="AD579" i="88"/>
  <c r="X579" i="88"/>
  <c r="Z579" i="88"/>
  <c r="AV598" i="88"/>
  <c r="AW598" i="88"/>
  <c r="BT598" i="88" s="true"/>
  <c r="AA535" i="88"/>
  <c r="Z543" i="88"/>
  <c r="X543" i="88"/>
  <c r="AD546" i="88"/>
  <c r="Z546" i="88"/>
  <c r="Z565" i="88"/>
  <c r="AW552" i="88"/>
  <c r="BT552" i="88" s="true"/>
  <c r="Z561" i="88"/>
  <c r="AA561" i="88" s="true"/>
  <c r="Z562" i="88"/>
  <c r="X577" i="88"/>
  <c r="Z577" i="88"/>
  <c r="AW541" i="88"/>
  <c r="BT541" i="88" s="true"/>
  <c r="AV566" i="88"/>
  <c r="AW574" i="88"/>
  <c r="BT574" i="88" s="true"/>
  <c r="AV574" i="88"/>
  <c r="AX577" i="88"/>
  <c r="AV577" i="88"/>
  <c r="AW566" i="88"/>
  <c r="BT566" i="88" s="true"/>
  <c r="AX574" i="88"/>
  <c r="AD577" i="88"/>
  <c r="X594" i="88"/>
  <c r="Z594" i="88"/>
  <c r="AD344" i="88"/>
  <c r="Z344" i="88"/>
  <c r="X344" i="88"/>
  <c r="AW548" i="88"/>
  <c r="BT548" i="88" s="true"/>
  <c r="AD569" i="88"/>
  <c r="Z569" i="88"/>
  <c r="X569" i="88"/>
  <c r="X589" i="88"/>
  <c r="Z589" i="88"/>
  <c r="AX593" i="88"/>
  <c r="AV593" i="88"/>
  <c r="AW593" i="88"/>
  <c r="BT593" i="88" s="true"/>
  <c r="AX595" i="88"/>
  <c r="AW595" i="88"/>
  <c r="BT595" i="88" s="true"/>
  <c r="AV595" i="88"/>
  <c r="AW346" i="88"/>
  <c r="BT346" i="88" s="true"/>
  <c r="AV346" i="88"/>
  <c r="AX346" i="88"/>
  <c r="AX564" i="88"/>
  <c r="AV564" i="88"/>
  <c r="AD567" i="88"/>
  <c r="Z567" i="88"/>
  <c r="AV573" i="88"/>
  <c r="AW573" i="88"/>
  <c r="BT573" i="88" s="true"/>
  <c r="Z605" i="88"/>
  <c r="X605" i="88"/>
  <c r="AV572" i="88"/>
  <c r="AV578" i="88"/>
  <c r="AV579" i="88"/>
  <c r="AX580" i="88"/>
  <c r="AV580" i="88"/>
  <c r="AX582" i="88"/>
  <c r="AW582" i="88"/>
  <c r="BT582" i="88" s="true"/>
  <c r="AX592" i="88"/>
  <c r="AW605" i="88"/>
  <c r="BT605" i="88" s="true"/>
  <c r="AX605" i="88"/>
  <c r="AV605" i="88"/>
  <c r="AX606" i="88"/>
  <c r="AW606" i="88"/>
  <c r="BT606" i="88" s="true"/>
  <c r="AW613" i="88"/>
  <c r="BT613" i="88" s="true"/>
  <c r="AX613" i="88"/>
  <c r="AV613" i="88"/>
  <c r="AX614" i="88"/>
  <c r="AW614" i="88"/>
  <c r="BT614" i="88" s="true"/>
  <c r="AX517" i="88"/>
  <c r="AW517" i="88"/>
  <c r="BT517" i="88" s="true"/>
  <c r="AV517" i="88"/>
  <c r="AW591" i="88"/>
  <c r="BT591" i="88" s="true"/>
  <c r="BS591" i="88"/>
  <c r="AF591" i="88" s="true"/>
  <c r="Z592" i="88"/>
  <c r="AD599" i="88"/>
  <c r="Z599" i="88"/>
  <c r="AA599" i="88" s="true"/>
  <c r="Z601" i="88"/>
  <c r="X601" i="88"/>
  <c r="AX591" i="88"/>
  <c r="Z609" i="88"/>
  <c r="AD609" i="88"/>
  <c r="X609" i="88"/>
  <c r="AD598" i="88"/>
  <c r="Z598" i="88"/>
  <c r="X598" i="88"/>
  <c r="X604" i="88"/>
  <c r="AD604" i="88"/>
  <c r="Z604" i="88"/>
  <c r="AD607" i="88"/>
  <c r="Z607" i="88"/>
  <c r="AA607" i="88" s="true"/>
  <c r="AW609" i="88"/>
  <c r="BT609" i="88" s="true"/>
  <c r="AV609" i="88"/>
  <c r="AA615" i="88"/>
  <c r="AV581" i="88"/>
  <c r="AV594" i="88"/>
  <c r="AW604" i="88"/>
  <c r="BT604" i="88" s="true"/>
  <c r="BS611" i="88"/>
  <c r="AF611" i="88" s="true"/>
  <c r="AV335" i="88"/>
  <c r="AV345" i="88"/>
  <c r="AX345" i="88"/>
  <c r="AX200" i="88"/>
  <c r="AW200" i="88"/>
  <c r="BT200" i="88" s="true"/>
  <c r="AV200" i="88"/>
  <c r="AW335" i="88"/>
  <c r="BT335" i="88" s="true"/>
  <c r="AD338" i="88"/>
  <c r="Z338" i="88"/>
  <c r="Z342" i="88"/>
  <c r="X342" i="88"/>
  <c r="AD336" i="88"/>
  <c r="Z336" i="88"/>
  <c r="AD337" i="88"/>
  <c r="X337" i="88"/>
  <c r="AW338" i="88"/>
  <c r="BT338" i="88" s="true"/>
  <c r="AV338" i="88"/>
  <c r="AX339" i="88"/>
  <c r="AW339" i="88"/>
  <c r="BT339" i="88" s="true"/>
  <c r="AV339" i="88"/>
  <c r="AA602" i="88"/>
  <c r="AX610" i="88"/>
  <c r="AW610" i="88"/>
  <c r="BT610" i="88" s="true"/>
  <c r="AD330" i="88"/>
  <c r="Z330" i="88"/>
  <c r="AA330" i="88" s="true"/>
  <c r="AX331" i="88"/>
  <c r="AW331" i="88"/>
  <c r="BT331" i="88" s="true"/>
  <c r="AV331" i="88"/>
  <c r="Z334" i="88"/>
  <c r="X334" i="88"/>
  <c r="X516" i="88"/>
  <c r="AD516" i="88"/>
  <c r="AW600" i="88"/>
  <c r="BT600" i="88" s="true"/>
  <c r="AV601" i="88"/>
  <c r="AA610" i="88"/>
  <c r="Z613" i="88"/>
  <c r="X613" i="88"/>
  <c r="AD329" i="88"/>
  <c r="X329" i="88"/>
  <c r="AW330" i="88"/>
  <c r="BT330" i="88" s="true"/>
  <c r="AV330" i="88"/>
  <c r="X336" i="88"/>
  <c r="Z337" i="88"/>
  <c r="AD342" i="88"/>
  <c r="AV518" i="88"/>
  <c r="AW518" i="88"/>
  <c r="BT518" i="88" s="true"/>
  <c r="X522" i="88"/>
  <c r="AD522" i="88"/>
  <c r="BS528" i="88"/>
  <c r="AF528" i="88" s="true"/>
  <c r="AV560" i="88"/>
  <c r="AX560" i="88"/>
  <c r="AW560" i="88"/>
  <c r="BT560" i="88" s="true"/>
  <c r="AV519" i="88"/>
  <c r="AW379" i="88"/>
  <c r="BT379" i="88" s="true"/>
  <c r="AX379" i="88"/>
  <c r="AV379" i="88"/>
  <c r="AD100" i="88"/>
  <c r="X100" i="88"/>
  <c r="Z100" i="88"/>
  <c r="AX519" i="88"/>
  <c r="X345" i="88"/>
  <c r="X517" i="88"/>
  <c r="Z94" i="88"/>
  <c r="AD94" i="88"/>
  <c r="AA449" i="88"/>
  <c r="AE449" i="88" s="true"/>
  <c r="BS449" i="88"/>
  <c r="AF449" i="88" s="true"/>
  <c r="AV522" i="88"/>
  <c r="AX525" i="88"/>
  <c r="X529" i="88"/>
  <c r="AD529" i="88"/>
  <c r="Z92" i="88"/>
  <c r="X94" i="88"/>
  <c r="AV323" i="88"/>
  <c r="AX323" i="88"/>
  <c r="AW323" i="88"/>
  <c r="BT323" i="88" s="true"/>
  <c r="AD518" i="88"/>
  <c r="BS518" i="88" s="true"/>
  <c r="AF518" i="88" s="true"/>
  <c r="AX522" i="88"/>
  <c r="AV523" i="88"/>
  <c r="Z526" i="88"/>
  <c r="X526" i="88"/>
  <c r="BS560" i="88"/>
  <c r="AF560" i="88" s="true"/>
  <c r="Z346" i="88"/>
  <c r="AA346" i="88" s="true"/>
  <c r="AD346" i="88"/>
  <c r="AW523" i="88"/>
  <c r="BT523" i="88" s="true"/>
  <c r="AV526" i="88"/>
  <c r="AX526" i="88"/>
  <c r="AW526" i="88"/>
  <c r="BT526" i="88" s="true"/>
  <c r="AX527" i="88"/>
  <c r="AW527" i="88"/>
  <c r="BT527" i="88" s="true"/>
  <c r="AD203" i="88"/>
  <c r="Z203" i="88"/>
  <c r="X203" i="88"/>
  <c r="AX93" i="88"/>
  <c r="AV93" i="88"/>
  <c r="Z202" i="88"/>
  <c r="AA202" i="88" s="true"/>
  <c r="AV530" i="88"/>
  <c r="AD202" i="88"/>
  <c r="AD525" i="88"/>
  <c r="X525" i="88"/>
  <c r="Z530" i="88"/>
  <c r="X530" i="88"/>
  <c r="AX530" i="88"/>
  <c r="AD555" i="88"/>
  <c r="Z555" i="88"/>
  <c r="X555" i="88"/>
  <c r="AW93" i="88"/>
  <c r="BT93" i="88" s="true"/>
  <c r="AV555" i="88"/>
  <c r="AX555" i="88"/>
  <c r="AW555" i="88"/>
  <c r="BT555" i="88" s="true"/>
  <c r="X326" i="88"/>
  <c r="Z326" i="88"/>
  <c r="AX376" i="88"/>
  <c r="AW376" i="88"/>
  <c r="BT376" i="88" s="true"/>
  <c r="AV376" i="88"/>
  <c r="AX449" i="88"/>
  <c r="AW449" i="88"/>
  <c r="BT449" i="88" s="true"/>
  <c r="AV449" i="88"/>
  <c r="X93" i="88"/>
  <c r="X325" i="88"/>
  <c r="AW377" i="88"/>
  <c r="BT377" i="88" s="true"/>
  <c r="X378" i="88"/>
  <c r="AD512" i="88"/>
  <c r="AE512" i="88" s="true"/>
  <c r="AV94" i="88"/>
  <c r="AV326" i="88"/>
  <c r="AW327" i="88"/>
  <c r="BT327" i="88" s="true"/>
  <c r="AX378" i="88"/>
  <c r="Z379" i="88"/>
  <c r="AX557" i="88"/>
  <c r="AW557" i="88"/>
  <c r="BT557" i="88" s="true"/>
  <c r="AV557" i="88"/>
  <c r="AV95" i="88"/>
  <c r="AW100" i="88"/>
  <c r="BT100" i="88" s="true"/>
  <c r="AX100" i="88"/>
  <c r="AV100" i="88"/>
  <c r="AV325" i="88"/>
  <c r="AD556" i="88"/>
  <c r="Z556" i="88"/>
  <c r="AA556" i="88" s="true"/>
  <c r="AD328" i="88"/>
  <c r="Z328" i="88"/>
  <c r="X328" i="88"/>
  <c r="AW512" i="88"/>
  <c r="BT512" i="88" s="true"/>
  <c r="AV512" i="88"/>
  <c r="AX513" i="88"/>
  <c r="AW513" i="88"/>
  <c r="BT513" i="88" s="true"/>
  <c r="AW556" i="88"/>
  <c r="BT556" i="88" s="true"/>
  <c r="AV556" i="88"/>
  <c r="X97" i="88"/>
  <c r="AD97" i="88"/>
  <c r="AX98" i="88"/>
  <c r="AW98" i="88"/>
  <c r="BT98" i="88" s="true"/>
  <c r="AV98" i="88"/>
  <c r="AW207" i="88"/>
  <c r="BT207" i="88" s="true"/>
  <c r="AX207" i="88"/>
  <c r="AV207" i="88"/>
  <c r="X616" i="88"/>
  <c r="AD616" i="88"/>
  <c r="Z616" i="88"/>
  <c r="Z97" i="88"/>
  <c r="AV204" i="88"/>
  <c r="AX204" i="88"/>
  <c r="AW204" i="88"/>
  <c r="BT204" i="88" s="true"/>
  <c r="AX206" i="88"/>
  <c r="AW206" i="88"/>
  <c r="BT206" i="88" s="true"/>
  <c r="AV206" i="88"/>
  <c r="AV616" i="88"/>
  <c r="AW616" i="88"/>
  <c r="BT616" i="88" s="true"/>
  <c r="X288" i="88"/>
  <c r="Z288" i="88"/>
  <c r="AD288" i="88"/>
  <c r="X96" i="88"/>
  <c r="AV205" i="88"/>
  <c r="AW288" i="88"/>
  <c r="BT288" i="88" s="true"/>
  <c r="AD586" i="88"/>
  <c r="Z586" i="88"/>
  <c r="X586" i="88"/>
  <c r="AX288" i="88"/>
  <c r="AW586" i="88"/>
  <c r="BT586" i="88" s="true"/>
  <c r="AV586" i="88"/>
  <c r="AX586" i="88"/>
  <c r="AX587" i="88"/>
  <c r="AW587" i="88"/>
  <c r="AV587" i="88"/>
  <c r="AD559" i="88"/>
  <c r="Z559" i="88"/>
  <c r="X559" i="88"/>
  <c r="AD585" i="88"/>
  <c r="Z585" i="88"/>
  <c r="AA585" i="88" s="true"/>
  <c r="H34" i="27"/>
  <c r="H33" i="27"/>
  <c r="H30" i="27"/>
  <c r="H31" i="27"/>
  <c r="H29" i="27"/>
  <c r="H28" i="27"/>
  <c r="H27" i="27"/>
  <c r="AA331" i="88" l="true"/>
  <c r="AA410" i="88"/>
  <c r="AE410" i="88" s="true"/>
  <c r="BS571" i="88"/>
  <c r="AF571" i="88" s="true"/>
  <c r="AE573" i="88"/>
  <c r="BS602" i="88"/>
  <c r="AF602" i="88" s="true"/>
  <c r="BS327" i="88"/>
  <c r="AF327" i="88" s="true"/>
  <c r="AG327" i="88" s="true"/>
  <c r="AE66" i="88"/>
  <c r="AA95" i="88"/>
  <c r="AE95" i="88" s="true"/>
  <c r="AA327" i="88"/>
  <c r="BS256" i="88"/>
  <c r="AF256" i="88" s="true"/>
  <c r="AA208" i="88"/>
  <c r="AA243" i="88"/>
  <c r="AE243" i="88" s="true"/>
  <c r="AA571" i="88"/>
  <c r="AE571" i="88" s="true"/>
  <c r="AE68" i="88"/>
  <c r="BS505" i="88"/>
  <c r="AF505" i="88" s="true"/>
  <c r="AG505" i="88" s="true"/>
  <c r="BS573" i="88"/>
  <c r="AF573" i="88" s="true"/>
  <c r="AE602" i="88"/>
  <c r="AA41" i="88"/>
  <c r="BS66" i="88"/>
  <c r="AF66" i="88" s="true"/>
  <c r="AG66" i="88" s="true"/>
  <c r="AE21" i="88"/>
  <c r="BS248" i="88"/>
  <c r="AF248" i="88" s="true"/>
  <c r="AA213" i="88"/>
  <c r="AE213" i="88" s="true"/>
  <c r="AA393" i="88"/>
  <c r="AE393" i="88" s="true"/>
  <c r="BS473" i="88"/>
  <c r="AF473" i="88" s="true"/>
  <c r="AA33" i="88"/>
  <c r="AE33" i="88" s="true"/>
  <c r="AA376" i="88"/>
  <c r="BS551" i="88"/>
  <c r="AF551" i="88" s="true"/>
  <c r="BS396" i="88"/>
  <c r="AF396" i="88" s="true"/>
  <c r="AA60" i="88"/>
  <c r="AA29" i="88"/>
  <c r="AE29" i="88" s="true"/>
  <c r="AE582" i="88"/>
  <c r="AA554" i="88"/>
  <c r="AA201" i="88"/>
  <c r="AE201" i="88" s="true"/>
  <c r="AE547" i="88"/>
  <c r="AA427" i="88"/>
  <c r="AE427" i="88" s="true"/>
  <c r="AA388" i="88"/>
  <c r="AE388" i="88" s="true"/>
  <c r="AH388" i="88" s="true"/>
  <c r="BS416" i="88"/>
  <c r="AF416" i="88" s="true"/>
  <c r="AA205" i="88"/>
  <c r="AE205" i="88" s="true"/>
  <c r="BS111" i="88"/>
  <c r="AF111" i="88" s="true"/>
  <c r="AG111" i="88" s="true"/>
  <c r="AA483" i="88"/>
  <c r="AE483" i="88" s="true"/>
  <c r="BS271" i="88"/>
  <c r="AF271" i="88" s="true"/>
  <c r="AA214" i="88"/>
  <c r="AE214" i="88" s="true"/>
  <c r="AA186" i="88"/>
  <c r="AE186" i="88" s="true"/>
  <c r="AE59" i="88"/>
  <c r="BS317" i="88"/>
  <c r="AF317" i="88" s="true"/>
  <c r="AA519" i="88"/>
  <c r="AE519" i="88" s="true"/>
  <c r="BS475" i="88"/>
  <c r="AF475" i="88" s="true"/>
  <c r="AG475" i="88" s="true"/>
  <c r="AE121" i="88"/>
  <c r="AE433" i="88"/>
  <c r="BS404" i="88"/>
  <c r="AF404" i="88" s="true"/>
  <c r="AA438" i="88"/>
  <c r="AE438" i="88" s="true"/>
  <c r="AA357" i="88"/>
  <c r="AE357" i="88" s="true"/>
  <c r="BS121" i="88"/>
  <c r="AF121" i="88" s="true"/>
  <c r="BS166" i="88"/>
  <c r="AF166" i="88" s="true"/>
  <c r="AG166" i="88" s="true"/>
  <c r="BS108" i="88"/>
  <c r="AF108" i="88" s="true"/>
  <c r="BS593" i="88"/>
  <c r="AF593" i="88" s="true"/>
  <c r="BS356" i="88"/>
  <c r="AF356" i="88" s="true"/>
  <c r="BS158" i="88"/>
  <c r="AF158" i="88" s="true"/>
  <c r="BS18" i="88"/>
  <c r="AF18" i="88" s="true"/>
  <c r="AG18" i="88" s="true"/>
  <c r="AA423" i="88"/>
  <c r="AE423" i="88" s="true"/>
  <c r="BS381" i="88"/>
  <c r="AF381" i="88" s="true"/>
  <c r="AA386" i="88"/>
  <c r="AE386" i="88" s="true"/>
  <c r="BS575" i="88"/>
  <c r="AF575" i="88" s="true"/>
  <c r="AG575" i="88" s="true"/>
  <c r="AE454" i="88"/>
  <c r="BS142" i="88"/>
  <c r="AF142" i="88" s="true"/>
  <c r="AE282" i="88"/>
  <c r="AE108" i="88"/>
  <c r="AE375" i="88"/>
  <c r="AE475" i="88"/>
  <c r="BS570" i="88"/>
  <c r="AF570" i="88" s="true"/>
  <c r="AG570" i="88" s="true"/>
  <c r="BS51" i="88"/>
  <c r="AF51" i="88" s="true"/>
  <c r="AG51" i="88" s="true"/>
  <c r="BS131" i="88"/>
  <c r="AF131" i="88" s="true"/>
  <c r="AG131" i="88" s="true"/>
  <c r="AA300" i="88"/>
  <c r="AE300" i="88" s="true"/>
  <c r="BS584" i="88"/>
  <c r="AF584" i="88" s="true"/>
  <c r="BS263" i="88"/>
  <c r="AF263" i="88" s="true"/>
  <c r="BS171" i="88"/>
  <c r="AF171" i="88" s="true"/>
  <c r="AG171" i="88" s="true"/>
  <c r="AE248" i="88"/>
  <c r="BS314" i="88"/>
  <c r="AF314" i="88" s="true"/>
  <c r="AG314" i="88" s="true"/>
  <c r="BS272" i="88"/>
  <c r="AF272" i="88" s="true"/>
  <c r="AA305" i="88"/>
  <c r="AE591" i="88"/>
  <c r="AH591" i="88" s="true"/>
  <c r="AA211" i="88"/>
  <c r="BS57" i="88"/>
  <c r="AF57" i="88" s="true"/>
  <c r="AA226" i="88"/>
  <c r="AE226" i="88" s="true"/>
  <c r="AA418" i="88"/>
  <c r="AA505" i="88"/>
  <c r="AE505" i="88" s="true"/>
  <c r="AH505" i="88" s="true"/>
  <c r="BS532" i="88"/>
  <c r="AF532" i="88" s="true"/>
  <c r="AG532" i="88" s="true"/>
  <c r="BS524" i="88"/>
  <c r="AF524" i="88" s="true"/>
  <c r="AA323" i="88"/>
  <c r="AE323" i="88" s="true"/>
  <c r="BS32" i="88"/>
  <c r="AF32" i="88" s="true"/>
  <c r="AG32" i="88" s="true"/>
  <c r="BS481" i="88"/>
  <c r="AF481" i="88" s="true"/>
  <c r="AG481" i="88" s="true"/>
  <c r="AE515" i="88"/>
  <c r="AA277" i="88"/>
  <c r="AE277" i="88" s="true"/>
  <c r="AE114" i="88"/>
  <c r="AE487" i="88"/>
  <c r="BS119" i="88"/>
  <c r="AF119" i="88" s="true"/>
  <c r="BS88" i="88"/>
  <c r="AF88" i="88" s="true"/>
  <c r="BS132" i="88"/>
  <c r="AF132" i="88" s="true"/>
  <c r="AG132" i="88" s="true"/>
  <c r="BS496" i="88"/>
  <c r="AF496" i="88" s="true"/>
  <c r="BS511" i="88"/>
  <c r="AF511" i="88" s="true"/>
  <c r="AG511" i="88" s="true"/>
  <c r="AA347" i="88"/>
  <c r="AE347" i="88" s="true"/>
  <c r="AE238" i="88"/>
  <c r="AE83" i="88"/>
  <c r="BS514" i="88"/>
  <c r="AF514" i="88" s="true"/>
  <c r="AE99" i="88"/>
  <c r="BS207" i="88"/>
  <c r="AF207" i="88" s="true"/>
  <c r="AG207" i="88" s="true"/>
  <c r="AE504" i="88"/>
  <c r="AA272" i="88"/>
  <c r="AE272" i="88" s="true"/>
  <c r="BS504" i="88"/>
  <c r="AF504" i="88" s="true"/>
  <c r="AG504" i="88" s="true"/>
  <c r="AA222" i="88"/>
  <c r="AE222" i="88" s="true"/>
  <c r="AA235" i="88"/>
  <c r="AE235" i="88" s="true"/>
  <c r="BS592" i="88"/>
  <c r="AF592" i="88" s="true"/>
  <c r="BS465" i="88"/>
  <c r="AF465" i="88" s="true"/>
  <c r="AG465" i="88" s="true"/>
  <c r="BS470" i="88"/>
  <c r="AF470" i="88" s="true"/>
  <c r="AG470" i="88" s="true"/>
  <c r="AA264" i="88"/>
  <c r="BS175" i="88"/>
  <c r="AF175" i="88" s="true"/>
  <c r="AG175" i="88" s="true"/>
  <c r="AA279" i="88"/>
  <c r="AE279" i="88" s="true"/>
  <c r="BS462" i="88"/>
  <c r="AF462" i="88" s="true"/>
  <c r="AG462" i="88" s="true"/>
  <c r="BS253" i="88"/>
  <c r="AF253" i="88" s="true"/>
  <c r="AG253" i="88" s="true"/>
  <c r="BS380" i="88"/>
  <c r="AF380" i="88" s="true"/>
  <c r="AA593" i="88"/>
  <c r="AE593" i="88" s="true"/>
  <c r="AA253" i="88"/>
  <c r="AE253" i="88" s="true"/>
  <c r="BS172" i="88"/>
  <c r="AF172" i="88" s="true"/>
  <c r="AA557" i="88"/>
  <c r="AE557" i="88" s="true"/>
  <c r="BS105" i="88"/>
  <c r="AF105" i="88" s="true"/>
  <c r="AG105" i="88" s="true"/>
  <c r="AE104" i="88"/>
  <c r="BS23" i="88"/>
  <c r="AF23" i="88" s="true"/>
  <c r="AG23" i="88" s="true"/>
  <c r="BS238" i="88"/>
  <c r="AF238" i="88" s="true"/>
  <c r="AG238" i="88" s="true"/>
  <c r="AA514" i="88"/>
  <c r="AE514" i="88" s="true"/>
  <c r="BS99" i="88"/>
  <c r="AF99" i="88" s="true"/>
  <c r="AG99" i="88" s="true"/>
  <c r="AA259" i="88"/>
  <c r="AE259" i="88" s="true"/>
  <c r="BS436" i="88"/>
  <c r="AF436" i="88" s="true"/>
  <c r="AG436" i="88" s="true"/>
  <c r="AE549" i="88"/>
  <c r="AE234" i="88"/>
  <c r="BS36" i="88"/>
  <c r="AF36" i="88" s="true"/>
  <c r="AG36" i="88" s="true"/>
  <c r="BS67" i="88"/>
  <c r="AF67" i="88" s="true"/>
  <c r="AA251" i="88"/>
  <c r="AE251" i="88" s="true"/>
  <c r="BS80" i="88"/>
  <c r="AF80" i="88" s="true"/>
  <c r="AG80" i="88" s="true"/>
  <c r="BS412" i="88"/>
  <c r="AF412" i="88" s="true"/>
  <c r="AG412" i="88" s="true"/>
  <c r="AE575" i="88"/>
  <c r="BS78" i="88"/>
  <c r="AF78" i="88" s="true"/>
  <c r="AG78" i="88" s="true"/>
  <c r="BS204" i="88"/>
  <c r="AF204" i="88" s="true"/>
  <c r="BS355" i="88"/>
  <c r="AF355" i="88" s="true"/>
  <c r="AG355" i="88" s="true"/>
  <c r="AA119" i="88"/>
  <c r="AE119" i="88" s="true"/>
  <c r="AH119" i="88" s="true"/>
  <c r="BS547" i="88"/>
  <c r="AF547" i="88" s="true"/>
  <c r="AH547" i="88" s="true"/>
  <c r="AA380" i="88"/>
  <c r="AE380" i="88" s="true"/>
  <c r="BS240" i="88"/>
  <c r="AF240" i="88" s="true"/>
  <c r="AA332" i="88"/>
  <c r="AE332" i="88" s="true"/>
  <c r="AE404" i="88"/>
  <c r="AH404" i="88" s="true"/>
  <c r="BS11" i="88"/>
  <c r="AF11" i="88" s="true"/>
  <c r="AG11" i="88" s="true"/>
  <c r="AE70" i="88"/>
  <c r="BS464" i="88"/>
  <c r="AF464" i="88" s="true"/>
  <c r="AG464" i="88" s="true"/>
  <c r="AE130" i="88"/>
  <c r="BS323" i="88"/>
  <c r="AF323" i="88" s="true"/>
  <c r="AG323" i="88" s="true"/>
  <c r="AE436" i="88"/>
  <c r="BS34" i="88"/>
  <c r="AF34" i="88" s="true"/>
  <c r="AG34" i="88" s="true"/>
  <c r="AE158" i="88"/>
  <c r="AH158" i="88" s="true"/>
  <c r="BS425" i="88"/>
  <c r="AF425" i="88" s="true"/>
  <c r="AE242" i="88"/>
  <c r="BS324" i="88"/>
  <c r="AF324" i="88" s="true"/>
  <c r="BS610" i="88"/>
  <c r="AF610" i="88" s="true"/>
  <c r="AA428" i="88"/>
  <c r="AE428" i="88" s="true"/>
  <c r="AA44" i="88"/>
  <c r="AE44" i="88" s="true"/>
  <c r="AA493" i="88"/>
  <c r="AE493" i="88" s="true"/>
  <c r="BS309" i="88"/>
  <c r="AF309" i="88" s="true"/>
  <c r="AG309" i="88" s="true"/>
  <c r="BS389" i="88"/>
  <c r="AF389" i="88" s="true"/>
  <c r="BS208" i="88"/>
  <c r="AF208" i="88" s="true"/>
  <c r="BS365" i="88"/>
  <c r="AF365" i="88" s="true"/>
  <c r="BS243" i="88"/>
  <c r="AF243" i="88" s="true"/>
  <c r="AA297" i="88"/>
  <c r="AE297" i="88" s="true"/>
  <c r="BS124" i="88"/>
  <c r="AF124" i="88" s="true"/>
  <c r="AG124" i="88" s="true"/>
  <c r="AA72" i="88"/>
  <c r="AE72" i="88" s="true"/>
  <c r="AA198" i="88"/>
  <c r="AE198" i="88" s="true"/>
  <c r="AE289" i="88"/>
  <c r="AE558" i="88"/>
  <c r="AE424" i="88"/>
  <c r="AE67" i="88"/>
  <c r="BS533" i="88"/>
  <c r="AF533" i="88" s="true"/>
  <c r="BS226" i="88"/>
  <c r="AF226" i="88" s="true"/>
  <c r="AG226" i="88" s="true"/>
  <c r="AA180" i="88"/>
  <c r="AE180" i="88" s="true"/>
  <c r="BS116" i="88"/>
  <c r="AF116" i="88" s="true"/>
  <c r="AG116" i="88" s="true"/>
  <c r="AA212" i="88"/>
  <c r="AE212" i="88" s="true"/>
  <c r="AE230" i="88"/>
  <c r="AA147" i="88"/>
  <c r="AE147" i="88" s="true"/>
  <c r="BS74" i="88"/>
  <c r="AF74" i="88" s="true"/>
  <c r="AG74" i="88" s="true"/>
  <c r="AA25" i="88"/>
  <c r="AE25" i="88" s="true"/>
  <c r="AA22" i="88"/>
  <c r="AE22" i="88" s="true"/>
  <c r="BS410" i="88"/>
  <c r="AF410" i="88" s="true"/>
  <c r="AH410" i="88" s="true"/>
  <c r="AE137" i="88"/>
  <c r="AA250" i="88"/>
  <c r="AE250" i="88" s="true"/>
  <c r="BS542" i="88"/>
  <c r="AF542" i="88" s="true"/>
  <c r="AG542" i="88" s="true"/>
  <c r="BS10" i="88"/>
  <c r="AF10" i="88" s="true"/>
  <c r="AG10" i="88" s="true"/>
  <c r="BS503" i="88"/>
  <c r="AF503" i="88" s="true"/>
  <c r="AE610" i="88"/>
  <c r="BS608" i="88"/>
  <c r="AF608" i="88" s="true"/>
  <c r="AG608" i="88" s="true"/>
  <c r="BS562" i="88"/>
  <c r="AF562" i="88" s="true"/>
  <c r="AG562" i="88" s="true"/>
  <c r="AE535" i="88"/>
  <c r="BS487" i="88"/>
  <c r="AF487" i="88" s="true"/>
  <c r="AA175" i="88"/>
  <c r="AE175" i="88" s="true"/>
  <c r="BS42" i="88"/>
  <c r="AF42" i="88" s="true"/>
  <c r="BS603" i="88"/>
  <c r="AF603" i="88" s="true"/>
  <c r="AE84" i="88"/>
  <c r="AE485" i="88"/>
  <c r="AH485" i="88" s="true"/>
  <c r="AA355" i="88"/>
  <c r="AE355" i="88" s="true"/>
  <c r="BS137" i="88"/>
  <c r="AF137" i="88" s="true"/>
  <c r="AG137" i="88" s="true"/>
  <c r="AE305" i="88"/>
  <c r="BS31" i="88"/>
  <c r="AF31" i="88" s="true"/>
  <c r="AG31" i="88" s="true"/>
  <c r="BS113" i="88"/>
  <c r="AF113" i="88" s="true"/>
  <c r="BS44" i="88"/>
  <c r="AF44" i="88" s="true"/>
  <c r="BS333" i="88"/>
  <c r="AF333" i="88" s="true"/>
  <c r="AG333" i="88" s="true"/>
  <c r="BS497" i="88"/>
  <c r="AF497" i="88" s="true"/>
  <c r="AG497" i="88" s="true"/>
  <c r="BS352" i="88"/>
  <c r="AF352" i="88" s="true"/>
  <c r="BS494" i="88"/>
  <c r="AF494" i="88" s="true"/>
  <c r="AG494" i="88" s="true"/>
  <c r="BS409" i="88"/>
  <c r="AF409" i="88" s="true"/>
  <c r="AG409" i="88" s="true"/>
  <c r="AA389" i="88"/>
  <c r="AE389" i="88" s="true"/>
  <c r="BS366" i="88"/>
  <c r="AF366" i="88" s="true"/>
  <c r="AG366" i="88" s="true"/>
  <c r="BS486" i="88"/>
  <c r="AF486" i="88" s="true"/>
  <c r="BS194" i="88"/>
  <c r="AF194" i="88" s="true"/>
  <c r="AG194" i="88" s="true"/>
  <c r="AA261" i="88"/>
  <c r="AE261" i="88" s="true"/>
  <c r="AA511" i="88"/>
  <c r="AE511" i="88" s="true"/>
  <c r="AH511" i="88" s="true"/>
  <c r="AE554" i="88"/>
  <c r="AE494" i="88"/>
  <c r="BS285" i="88"/>
  <c r="AF285" i="88" s="true"/>
  <c r="BS292" i="88"/>
  <c r="AF292" i="88" s="true"/>
  <c r="AE174" i="88"/>
  <c r="AA348" i="88"/>
  <c r="AE348" i="88" s="true"/>
  <c r="AE43" i="88"/>
  <c r="BS451" i="88"/>
  <c r="AF451" i="88" s="true"/>
  <c r="AG451" i="88" s="true"/>
  <c r="AE211" i="88"/>
  <c r="BS250" i="88"/>
  <c r="AF250" i="88" s="true"/>
  <c r="AG250" i="88" s="true"/>
  <c r="AE80" i="88"/>
  <c r="AA256" i="88"/>
  <c r="AE256" i="88" s="true"/>
  <c r="AH256" i="88" s="true"/>
  <c r="BS9" i="88"/>
  <c r="AF9" i="88" s="true"/>
  <c r="AG9" i="88" s="true"/>
  <c r="BS558" i="88"/>
  <c r="AF558" i="88" s="true"/>
  <c r="AG558" i="88" s="true"/>
  <c r="AE399" i="88"/>
  <c r="BS315" i="88"/>
  <c r="AF315" i="88" s="true"/>
  <c r="AE486" i="88"/>
  <c r="AA52" i="88"/>
  <c r="AE52" i="88" s="true"/>
  <c r="AE416" i="88"/>
  <c r="AA570" i="88"/>
  <c r="AE570" i="88" s="true"/>
  <c r="BS595" i="88"/>
  <c r="AF595" i="88" s="true"/>
  <c r="AG595" i="88" s="true"/>
  <c r="AE225" i="88"/>
  <c r="BS247" i="88"/>
  <c r="AF247" i="88" s="true"/>
  <c r="AG247" i="88" s="true"/>
  <c r="AA497" i="88"/>
  <c r="AE497" i="88" s="true"/>
  <c r="AA409" i="88"/>
  <c r="AE409" i="88" s="true"/>
  <c r="AA407" i="88"/>
  <c r="AE407" i="88" s="true"/>
  <c r="AA542" i="88"/>
  <c r="AE542" i="88" s="true"/>
  <c r="BS283" i="88"/>
  <c r="AF283" i="88" s="true"/>
  <c r="AG283" i="88" s="true"/>
  <c r="BS433" i="88"/>
  <c r="AF433" i="88" s="true"/>
  <c r="BS130" i="88"/>
  <c r="AF130" i="88" s="true"/>
  <c r="AG130" i="88" s="true"/>
  <c r="BS348" i="88"/>
  <c r="AF348" i="88" s="true"/>
  <c r="AG348" i="88" s="true"/>
  <c r="BS385" i="88"/>
  <c r="AF385" i="88" s="true"/>
  <c r="AG385" i="88" s="true"/>
  <c r="BS129" i="88"/>
  <c r="AF129" i="88" s="true"/>
  <c r="AG129" i="88" s="true"/>
  <c r="AE258" i="88"/>
  <c r="AA23" i="88"/>
  <c r="AE23" i="88" s="true"/>
  <c r="BS550" i="88"/>
  <c r="AF550" i="88" s="true"/>
  <c r="AG550" i="88" s="true"/>
  <c r="AE366" i="88"/>
  <c r="BS424" i="88"/>
  <c r="AF424" i="88" s="true"/>
  <c r="AA240" i="88"/>
  <c r="AE240" i="88" s="true"/>
  <c r="BS617" i="88"/>
  <c r="AF617" i="88" s="true"/>
  <c r="AG617" i="88" s="true"/>
  <c r="BS110" i="88"/>
  <c r="AF110" i="88" s="true"/>
  <c r="AG110" i="88" s="true"/>
  <c r="BS76" i="88"/>
  <c r="AF76" i="88" s="true"/>
  <c r="AG76" i="88" s="true"/>
  <c r="AE191" i="88"/>
  <c r="AE41" i="88"/>
  <c r="AE208" i="88"/>
  <c r="AE408" i="88"/>
  <c r="AE150" i="88"/>
  <c r="BS102" i="88"/>
  <c r="AF102" i="88" s="true"/>
  <c r="AG102" i="88" s="true"/>
  <c r="AE124" i="88"/>
  <c r="AA91" i="88"/>
  <c r="AE91" i="88" s="true"/>
  <c r="AA127" i="88"/>
  <c r="AE127" i="88" s="true"/>
  <c r="AA473" i="88"/>
  <c r="AE473" i="88" s="true"/>
  <c r="BS227" i="88"/>
  <c r="AF227" i="88" s="true"/>
  <c r="BS519" i="88"/>
  <c r="AF519" i="88" s="true"/>
  <c r="AG519" i="88" s="true"/>
  <c r="BS596" i="88"/>
  <c r="AF596" i="88" s="true"/>
  <c r="AG596" i="88" s="true"/>
  <c r="BS279" i="88"/>
  <c r="AF279" i="88" s="true"/>
  <c r="AG279" i="88" s="true"/>
  <c r="AA379" i="88"/>
  <c r="AE379" i="88" s="true"/>
  <c r="BS408" i="88"/>
  <c r="AF408" i="88" s="true"/>
  <c r="AG408" i="88" s="true"/>
  <c r="AA292" i="88"/>
  <c r="AE292" i="88" s="true"/>
  <c r="BS84" i="88"/>
  <c r="AF84" i="88" s="true"/>
  <c r="AA102" i="88"/>
  <c r="AE102" i="88" s="true"/>
  <c r="AA9" i="88"/>
  <c r="AE9" i="88" s="true"/>
  <c r="AA92" i="88"/>
  <c r="AE92" i="88" s="true"/>
  <c r="BS442" i="88"/>
  <c r="AF442" i="88" s="true"/>
  <c r="AG442" i="88" s="true"/>
  <c r="BS191" i="88"/>
  <c r="AF191" i="88" s="true"/>
  <c r="BS174" i="88"/>
  <c r="AF174" i="88" s="true"/>
  <c r="AG174" i="88" s="true"/>
  <c r="AE76" i="88"/>
  <c r="AA206" i="88"/>
  <c r="AE206" i="88" s="true"/>
  <c r="BS213" i="88"/>
  <c r="AF213" i="88" s="true"/>
  <c r="AE561" i="88"/>
  <c r="BS150" i="88"/>
  <c r="AF150" i="88" s="true"/>
  <c r="AH150" i="88" s="true"/>
  <c r="AA105" i="88"/>
  <c r="AE105" i="88" s="true"/>
  <c r="AA49" i="88"/>
  <c r="AE49" i="88" s="true"/>
  <c r="BS52" i="88"/>
  <c r="AF52" i="88" s="true"/>
  <c r="AH52" i="88" s="true"/>
  <c r="BS91" i="88"/>
  <c r="AF91" i="88" s="true"/>
  <c r="AA313" i="88"/>
  <c r="AE313" i="88" s="true"/>
  <c r="AA462" i="88"/>
  <c r="AE462" i="88" s="true"/>
  <c r="AA283" i="88"/>
  <c r="AE283" i="88" s="true"/>
  <c r="AA155" i="88"/>
  <c r="AE155" i="88" s="true"/>
  <c r="AH155" i="88" s="true"/>
  <c r="AJ155" i="88" s="true"/>
  <c r="BS133" i="88"/>
  <c r="AF133" i="88" s="true"/>
  <c r="AG133" i="88" s="true"/>
  <c r="BS331" i="88"/>
  <c r="AF331" i="88" s="true"/>
  <c r="AG331" i="88" s="true"/>
  <c r="AE600" i="88"/>
  <c r="AE450" i="88"/>
  <c r="BS301" i="88"/>
  <c r="AF301" i="88" s="true"/>
  <c r="AG301" i="88" s="true"/>
  <c r="AA128" i="88"/>
  <c r="AE128" i="88" s="true"/>
  <c r="AE129" i="88"/>
  <c r="AA268" i="88"/>
  <c r="AE268" i="88" s="true"/>
  <c r="BS225" i="88"/>
  <c r="AF225" i="88" s="true"/>
  <c r="AG225" i="88" s="true"/>
  <c r="BS122" i="88"/>
  <c r="AF122" i="88" s="true"/>
  <c r="AG122" i="88" s="true"/>
  <c r="AH66" i="88"/>
  <c r="AI66" i="88" s="true"/>
  <c r="AE142" i="88"/>
  <c r="AA439" i="88"/>
  <c r="AE439" i="88" s="true"/>
  <c r="AA131" i="88"/>
  <c r="AE131" i="88" s="true"/>
  <c r="BS15" i="88"/>
  <c r="AF15" i="88" s="true"/>
  <c r="BS29" i="88"/>
  <c r="AF29" i="88" s="true"/>
  <c r="AG29" i="88" s="true"/>
  <c r="AA15" i="88"/>
  <c r="AE15" i="88" s="true"/>
  <c r="AE13" i="88"/>
  <c r="BS127" i="88"/>
  <c r="AF127" i="88" s="true"/>
  <c r="AG127" i="88" s="true"/>
  <c r="AA64" i="88"/>
  <c r="AE64" i="88" s="true"/>
  <c r="BS583" i="88"/>
  <c r="AF583" i="88" s="true"/>
  <c r="AG583" i="88" s="true"/>
  <c r="AE425" i="88"/>
  <c r="AE135" i="88"/>
  <c r="AA18" i="88"/>
  <c r="AE18" i="88" s="true"/>
  <c r="BS302" i="88"/>
  <c r="AF302" i="88" s="true"/>
  <c r="AG302" i="88" s="true"/>
  <c r="AA316" i="88"/>
  <c r="AE316" i="88" s="true"/>
  <c r="AA465" i="88"/>
  <c r="AE465" i="88" s="true"/>
  <c r="AA587" i="88"/>
  <c r="AE587" i="88" s="true"/>
  <c r="AA223" i="88"/>
  <c r="AE223" i="88" s="true"/>
  <c r="BS423" i="88"/>
  <c r="AF423" i="88" s="true"/>
  <c r="AH423" i="88" s="true"/>
  <c r="BS434" i="88"/>
  <c r="AF434" i="88" s="true"/>
  <c r="AG434" i="88" s="true"/>
  <c r="BS233" i="88"/>
  <c r="AF233" i="88" s="true"/>
  <c r="AG233" i="88" s="true"/>
  <c r="AA110" i="88"/>
  <c r="AE110" i="88" s="true"/>
  <c r="BS86" i="88"/>
  <c r="AF86" i="88" s="true"/>
  <c r="AG86" i="88" s="true"/>
  <c r="BS235" i="88"/>
  <c r="AF235" i="88" s="true"/>
  <c r="AG235" i="88" s="true"/>
  <c r="AA139" i="88"/>
  <c r="AE139" i="88" s="true"/>
  <c r="AH139" i="88" s="true"/>
  <c r="BS128" i="88"/>
  <c r="AF128" i="88" s="true"/>
  <c r="BS257" i="88"/>
  <c r="AF257" i="88" s="true"/>
  <c r="AG257" i="88" s="true"/>
  <c r="BS241" i="88"/>
  <c r="AF241" i="88" s="true"/>
  <c r="AG241" i="88" s="true"/>
  <c r="BS582" i="88"/>
  <c r="AF582" i="88" s="true"/>
  <c r="BS135" i="88"/>
  <c r="AF135" i="88" s="true"/>
  <c r="BS13" i="88"/>
  <c r="AF13" i="88" s="true"/>
  <c r="AA11" i="88"/>
  <c r="AE11" i="88" s="true"/>
  <c r="AE32" i="88"/>
  <c r="AE387" i="88"/>
  <c r="BS460" i="88"/>
  <c r="AF460" i="88" s="true"/>
  <c r="AG460" i="88" s="true"/>
  <c r="AA412" i="88"/>
  <c r="AE412" i="88" s="true"/>
  <c r="BS353" i="88"/>
  <c r="AF353" i="88" s="true"/>
  <c r="AG353" i="88" s="true"/>
  <c r="BS50" i="88"/>
  <c r="AF50" i="88" s="true"/>
  <c r="AG50" i="88" s="true"/>
  <c r="AE134" i="88"/>
  <c r="AA132" i="88"/>
  <c r="AE132" i="88" s="true"/>
  <c r="AA477" i="88"/>
  <c r="AE477" i="88" s="true"/>
  <c r="BS447" i="88"/>
  <c r="AF447" i="88" s="true"/>
  <c r="AG447" i="88" s="true"/>
  <c r="BS277" i="88"/>
  <c r="AF277" i="88" s="true"/>
  <c r="BS312" i="88"/>
  <c r="AF312" i="88" s="true"/>
  <c r="AG312" i="88" s="true"/>
  <c r="AE611" i="88"/>
  <c r="AH611" i="88" s="true"/>
  <c r="AA321" i="88"/>
  <c r="AE321" i="88" s="true"/>
  <c r="BS103" i="88"/>
  <c r="AF103" i="88" s="true"/>
  <c r="AG103" i="88" s="true"/>
  <c r="AA196" i="88"/>
  <c r="AE196" i="88" s="true"/>
  <c r="AA82" i="88"/>
  <c r="AE82" i="88" s="true"/>
  <c r="BS198" i="88"/>
  <c r="AF198" i="88" s="true"/>
  <c r="AE10" i="88"/>
  <c r="AE88" i="88"/>
  <c r="AE606" i="88"/>
  <c r="BS399" i="88"/>
  <c r="AF399" i="88" s="true"/>
  <c r="AG399" i="88" s="true"/>
  <c r="BS477" i="88"/>
  <c r="AF477" i="88" s="true"/>
  <c r="AG477" i="88" s="true"/>
  <c r="BS60" i="88"/>
  <c r="AF60" i="88" s="true"/>
  <c r="AG60" i="88" s="true"/>
  <c r="AA40" i="88"/>
  <c r="AE40" i="88" s="true"/>
  <c r="BS16" i="88"/>
  <c r="AF16" i="88" s="true"/>
  <c r="BS209" i="88"/>
  <c r="AF209" i="88" s="true"/>
  <c r="AA209" i="88"/>
  <c r="AE209" i="88" s="true"/>
  <c r="BS144" i="88"/>
  <c r="AF144" i="88" s="true"/>
  <c r="AG144" i="88" s="true"/>
  <c r="AE16" i="88"/>
  <c r="AE352" i="88"/>
  <c r="BS205" i="88"/>
  <c r="AF205" i="88" s="true"/>
  <c r="AG205" i="88" s="true"/>
  <c r="BS134" i="88"/>
  <c r="AF134" i="88" s="true"/>
  <c r="BS341" i="88"/>
  <c r="AF341" i="88" s="true"/>
  <c r="AG341" i="88" s="true"/>
  <c r="BS251" i="88"/>
  <c r="AF251" i="88" s="true"/>
  <c r="AA394" i="88"/>
  <c r="AE394" i="88" s="true"/>
  <c r="BS294" i="88"/>
  <c r="AF294" i="88" s="true"/>
  <c r="AA14" i="88"/>
  <c r="AE14" i="88" s="true"/>
  <c r="BS14" i="88"/>
  <c r="AF14" i="88" s="true"/>
  <c r="AA461" i="88"/>
  <c r="AE461" i="88" s="true"/>
  <c r="AA402" i="88"/>
  <c r="AE402" i="88" s="true"/>
  <c r="BS531" i="88"/>
  <c r="AF531" i="88" s="true"/>
  <c r="AG531" i="88" s="true"/>
  <c r="AA312" i="88"/>
  <c r="AE312" i="88" s="true"/>
  <c r="BS224" i="88"/>
  <c r="AF224" i="88" s="true"/>
  <c r="AG224" i="88" s="true"/>
  <c r="BS179" i="88"/>
  <c r="AF179" i="88" s="true"/>
  <c r="AG179" i="88" s="true"/>
  <c r="BS332" i="88"/>
  <c r="AF332" i="88" s="true"/>
  <c r="AG332" i="88" s="true"/>
  <c r="BS12" i="88"/>
  <c r="AF12" i="88" s="true"/>
  <c r="AA12" i="88"/>
  <c r="AE12" i="88" s="true"/>
  <c r="BS17" i="88"/>
  <c r="AF17" i="88" s="true"/>
  <c r="AA17" i="88"/>
  <c r="AE17" i="88" s="true"/>
  <c r="AA133" i="88"/>
  <c r="AE133" i="88" s="true"/>
  <c r="BS515" i="88"/>
  <c r="AF515" i="88" s="true"/>
  <c r="AH515" i="88" s="true"/>
  <c r="BS488" i="88"/>
  <c r="AF488" i="88" s="true"/>
  <c r="AG488" i="88" s="true"/>
  <c r="AE179" i="88"/>
  <c r="BS25" i="88"/>
  <c r="AF25" i="88" s="true"/>
  <c r="AG25" i="88" s="true"/>
  <c r="AA217" i="88"/>
  <c r="AE217" i="88" s="true"/>
  <c r="BS234" i="88"/>
  <c r="AF234" i="88" s="true"/>
  <c r="AG234" i="88" s="true"/>
  <c r="BS445" i="88"/>
  <c r="AF445" i="88" s="true"/>
  <c r="AG445" i="88" s="true"/>
  <c r="AA320" i="88"/>
  <c r="AE320" i="88" s="true"/>
  <c r="AE426" i="88"/>
  <c r="BS615" i="88"/>
  <c r="AF615" i="88" s="true"/>
  <c r="AG615" i="88" s="true"/>
  <c r="BS587" i="88"/>
  <c r="AF587" i="88" s="true"/>
  <c r="AG587" i="88" s="true"/>
  <c r="BS612" i="88"/>
  <c r="AF612" i="88" s="true"/>
  <c r="AA74" i="88"/>
  <c r="AE74" i="88" s="true"/>
  <c r="BS576" i="88"/>
  <c r="AF576" i="88" s="true"/>
  <c r="AG576" i="88" s="true"/>
  <c r="BS418" i="88"/>
  <c r="AF418" i="88" s="true"/>
  <c r="AG418" i="88" s="true"/>
  <c r="AE202" i="88"/>
  <c r="BS81" i="88"/>
  <c r="AF81" i="88" s="true"/>
  <c r="AG81" i="88" s="true"/>
  <c r="BS581" i="88"/>
  <c r="AF581" i="88" s="true"/>
  <c r="BS484" i="88"/>
  <c r="AF484" i="88" s="true"/>
  <c r="AG484" i="88" s="true"/>
  <c r="AA56" i="88"/>
  <c r="AE56" i="88" s="true"/>
  <c r="BS89" i="88"/>
  <c r="AF89" i="88" s="true"/>
  <c r="AG89" i="88" s="true"/>
  <c r="BS339" i="88"/>
  <c r="AF339" i="88" s="true"/>
  <c r="AG339" i="88" s="true"/>
  <c r="AE551" i="88"/>
  <c r="AH551" i="88" s="true"/>
  <c r="BS376" i="88"/>
  <c r="AF376" i="88" s="true"/>
  <c r="AG376" i="88" s="true"/>
  <c r="AA116" i="88"/>
  <c r="AE116" i="88" s="true"/>
  <c r="AA113" i="88"/>
  <c r="AE113" i="88" s="true"/>
  <c r="AA520" i="88"/>
  <c r="AE520" i="88" s="true"/>
  <c r="AA460" i="88"/>
  <c r="AE460" i="88" s="true"/>
  <c r="BS249" i="88"/>
  <c r="AF249" i="88" s="true"/>
  <c r="AG249" i="88" s="true"/>
  <c r="BS264" i="88"/>
  <c r="AF264" i="88" s="true"/>
  <c r="AG264" i="88" s="true"/>
  <c r="BS214" i="88"/>
  <c r="AF214" i="88" s="true"/>
  <c r="AE152" i="88"/>
  <c r="AE75" i="88"/>
  <c r="BS180" i="88"/>
  <c r="AF180" i="88" s="true"/>
  <c r="AG180" i="88" s="true"/>
  <c r="AE560" i="88"/>
  <c r="AH560" i="88" s="true"/>
  <c r="BS572" i="88"/>
  <c r="AF572" i="88" s="true"/>
  <c r="AG572" i="88" s="true"/>
  <c r="BS478" i="88"/>
  <c r="AF478" i="88" s="true"/>
  <c r="AG478" i="88" s="true"/>
  <c r="BS293" i="88"/>
  <c r="AF293" i="88" s="true"/>
  <c r="AG293" i="88" s="true"/>
  <c r="AA188" i="88"/>
  <c r="AE188" i="88" s="true"/>
  <c r="BS68" i="88"/>
  <c r="AF68" i="88" s="true"/>
  <c r="BS456" i="88"/>
  <c r="AF456" i="88" s="true"/>
  <c r="AG456" i="88" s="true"/>
  <c r="BS363" i="88"/>
  <c r="AF363" i="88" s="true"/>
  <c r="BS112" i="88"/>
  <c r="AF112" i="88" s="true"/>
  <c r="AG112" i="88" s="true"/>
  <c r="BS495" i="88"/>
  <c r="AF495" i="88" s="true"/>
  <c r="AG495" i="88" s="true"/>
  <c r="BS118" i="88"/>
  <c r="AF118" i="88" s="true"/>
  <c r="AG118" i="88" s="true"/>
  <c r="BS574" i="88"/>
  <c r="AF574" i="88" s="true"/>
  <c r="AG574" i="88" s="true"/>
  <c r="AE331" i="88"/>
  <c r="AA531" i="88"/>
  <c r="AE531" i="88" s="true"/>
  <c r="BS402" i="88"/>
  <c r="AF402" i="88" s="true"/>
  <c r="BS426" i="88"/>
  <c r="AF426" i="88" s="true"/>
  <c r="AG426" i="88" s="true"/>
  <c r="BS262" i="88"/>
  <c r="AF262" i="88" s="true"/>
  <c r="AG262" i="88" s="true"/>
  <c r="AA136" i="88"/>
  <c r="AE136" i="88" s="true"/>
  <c r="BS43" i="88"/>
  <c r="AF43" i="88" s="true"/>
  <c r="AE363" i="88"/>
  <c r="AE495" i="88"/>
  <c r="AE160" i="88"/>
  <c r="AA62" i="88"/>
  <c r="AE62" i="88" s="true"/>
  <c r="AA524" i="88"/>
  <c r="AE524" i="88" s="true"/>
  <c r="AA574" i="88"/>
  <c r="AE574" i="88" s="true"/>
  <c r="BS428" i="88"/>
  <c r="AF428" i="88" s="true"/>
  <c r="BS459" i="88"/>
  <c r="AF459" i="88" s="true"/>
  <c r="BS232" i="88"/>
  <c r="AF232" i="88" s="true"/>
  <c r="BS104" i="88"/>
  <c r="AF104" i="88" s="true"/>
  <c r="AG104" i="88" s="true"/>
  <c r="AA48" i="88"/>
  <c r="AE48" i="88" s="true"/>
  <c r="BS83" i="88"/>
  <c r="AF83" i="88" s="true"/>
  <c r="AG83" i="88" s="true"/>
  <c r="AA50" i="88"/>
  <c r="AE50" i="88" s="true"/>
  <c r="BS202" i="88"/>
  <c r="AF202" i="88" s="true"/>
  <c r="AE330" i="88"/>
  <c r="AE596" i="88"/>
  <c r="AA456" i="88"/>
  <c r="AE456" i="88" s="true"/>
  <c r="BS373" i="88"/>
  <c r="AF373" i="88" s="true"/>
  <c r="BS371" i="88"/>
  <c r="AF371" i="88" s="true"/>
  <c r="AG371" i="88" s="true"/>
  <c r="AE281" i="88"/>
  <c r="BS196" i="88"/>
  <c r="AF196" i="88" s="true"/>
  <c r="AG196" i="88" s="true"/>
  <c r="BS56" i="88"/>
  <c r="AF56" i="88" s="true"/>
  <c r="AE111" i="88"/>
  <c r="AA481" i="88"/>
  <c r="AE481" i="88" s="true"/>
  <c r="AH481" i="88" s="true"/>
  <c r="AJ481" i="88" s="true"/>
  <c r="BS394" i="88"/>
  <c r="AF394" i="88" s="true"/>
  <c r="AG394" i="88" s="true"/>
  <c r="BS313" i="88"/>
  <c r="AF313" i="88" s="true"/>
  <c r="AG313" i="88" s="true"/>
  <c r="BS217" i="88"/>
  <c r="AF217" i="88" s="true"/>
  <c r="AG217" i="88" s="true"/>
  <c r="AE572" i="88"/>
  <c r="BS316" i="88"/>
  <c r="AF316" i="88" s="true"/>
  <c r="AG316" i="88" s="true"/>
  <c r="AE359" i="88"/>
  <c r="AE527" i="88"/>
  <c r="AE376" i="88"/>
  <c r="AE341" i="88"/>
  <c r="BS606" i="88"/>
  <c r="AF606" i="88" s="true"/>
  <c r="AG606" i="88" s="true"/>
  <c r="BS193" i="88"/>
  <c r="AF193" i="88" s="true"/>
  <c r="AG193" i="88" s="true"/>
  <c r="BS188" i="88"/>
  <c r="AF188" i="88" s="true"/>
  <c r="AG188" i="88" s="true"/>
  <c r="BS24" i="88"/>
  <c r="AF24" i="88" s="true"/>
  <c r="AG24" i="88" s="true"/>
  <c r="AA385" i="88"/>
  <c r="AE385" i="88" s="true"/>
  <c r="AE432" i="88"/>
  <c r="BS230" i="88"/>
  <c r="AF230" i="88" s="true"/>
  <c r="AG230" i="88" s="true"/>
  <c r="AE112" i="88"/>
  <c r="AA583" i="88"/>
  <c r="AE583" i="88" s="true"/>
  <c r="BS541" i="88"/>
  <c r="AF541" i="88" s="true"/>
  <c r="AE418" i="88"/>
  <c r="BS212" i="88"/>
  <c r="AF212" i="88" s="true"/>
  <c r="AA118" i="88"/>
  <c r="AE118" i="88" s="true"/>
  <c r="BS527" i="88"/>
  <c r="AF527" i="88" s="true"/>
  <c r="AG527" i="88" s="true"/>
  <c r="AA478" i="88"/>
  <c r="AE478" i="88" s="true"/>
  <c r="AA122" i="88"/>
  <c r="AE122" i="88" s="true"/>
  <c r="AE293" i="88"/>
  <c r="AE615" i="88"/>
  <c r="BS320" i="88"/>
  <c r="AF320" i="88" s="true"/>
  <c r="AG320" i="88" s="true"/>
  <c r="AE264" i="88"/>
  <c r="BS216" i="88"/>
  <c r="AF216" i="88" s="true"/>
  <c r="AG216" i="88" s="true"/>
  <c r="BS223" i="88"/>
  <c r="AF223" i="88" s="true"/>
  <c r="AA550" i="88"/>
  <c r="AE550" i="88" s="true"/>
  <c r="AE444" i="88"/>
  <c r="BS401" i="88"/>
  <c r="AF401" i="88" s="true"/>
  <c r="AG401" i="88" s="true"/>
  <c r="BS22" i="88"/>
  <c r="AF22" i="88" s="true"/>
  <c r="AG22" i="88" s="true"/>
  <c r="AA324" i="88"/>
  <c r="AE324" i="88" s="true"/>
  <c r="AA343" i="88"/>
  <c r="AE343" i="88" s="true"/>
  <c r="BS278" i="88"/>
  <c r="AF278" i="88" s="true"/>
  <c r="AG278" i="88" s="true"/>
  <c r="AA172" i="88"/>
  <c r="AE172" i="88" s="true"/>
  <c r="AH172" i="88" s="true"/>
  <c r="BS340" i="88"/>
  <c r="AF340" i="88" s="true"/>
  <c r="AG340" i="88" s="true"/>
  <c r="BS367" i="88"/>
  <c r="AF367" i="88" s="true"/>
  <c r="AG367" i="88" s="true"/>
  <c r="BS357" i="88"/>
  <c r="AF357" i="88" s="true"/>
  <c r="BS33" i="88"/>
  <c r="AF33" i="88" s="true"/>
  <c r="AH33" i="88" s="true"/>
  <c r="BS87" i="88"/>
  <c r="AF87" i="88" s="true"/>
  <c r="AG87" i="88" s="true"/>
  <c r="BS549" i="88"/>
  <c r="AF549" i="88" s="true"/>
  <c r="AG549" i="88" s="true"/>
  <c r="AE42" i="88"/>
  <c r="AH42" i="88" s="true"/>
  <c r="BS375" i="88"/>
  <c r="AF375" i="88" s="true"/>
  <c r="BS439" i="88"/>
  <c r="AF439" i="88" s="true"/>
  <c r="AG439" i="88" s="true"/>
  <c r="AE371" i="88"/>
  <c r="AE356" i="88"/>
  <c r="AA445" i="88"/>
  <c r="AE445" i="88" s="true"/>
  <c r="AE103" i="88"/>
  <c r="AA365" i="88"/>
  <c r="AE365" i="88" s="true"/>
  <c r="AH365" i="88" s="true"/>
  <c r="BS566" i="88"/>
  <c r="AF566" i="88" s="true"/>
  <c r="AG566" i="88" s="true"/>
  <c r="AA470" i="88"/>
  <c r="AE470" i="88" s="true"/>
  <c r="AE608" i="88"/>
  <c r="AE585" i="88"/>
  <c r="BS567" i="88"/>
  <c r="AF567" i="88" s="true"/>
  <c r="AG567" i="88" s="true"/>
  <c r="AE566" i="88"/>
  <c r="AA405" i="88"/>
  <c r="AE405" i="88" s="true"/>
  <c r="BS467" i="88"/>
  <c r="AF467" i="88" s="true"/>
  <c r="AG467" i="88" s="true"/>
  <c r="BS222" i="88"/>
  <c r="AF222" i="88" s="true"/>
  <c r="AG222" i="88" s="true"/>
  <c r="BS64" i="88"/>
  <c r="AF64" i="88" s="true"/>
  <c r="AG64" i="88" s="true"/>
  <c r="AA58" i="88"/>
  <c r="AE58" i="88" s="true"/>
  <c r="BS40" i="88"/>
  <c r="AF40" i="88" s="true"/>
  <c r="AG40" i="88" s="true"/>
  <c r="AA576" i="88"/>
  <c r="AE576" i="88" s="true"/>
  <c r="AA595" i="88"/>
  <c r="AE595" i="88" s="true"/>
  <c r="AH595" i="88" s="true"/>
  <c r="AI595" i="88" s="true"/>
  <c r="AE24" i="88"/>
  <c r="BS21" i="88"/>
  <c r="AF21" i="88" s="true"/>
  <c r="AG204" i="88"/>
  <c r="BS79" i="88"/>
  <c r="AF79" i="88" s="true"/>
  <c r="AG79" i="88" s="true"/>
  <c r="G636" i="88"/>
  <c r="AE327" i="88"/>
  <c r="AH327" i="88" s="true"/>
  <c r="AJ327" i="88" s="true"/>
  <c r="BS387" i="88"/>
  <c r="AF387" i="88" s="true"/>
  <c r="AG387" i="88" s="true"/>
  <c r="BS510" i="88"/>
  <c r="AF510" i="88" s="true"/>
  <c r="AG510" i="88" s="true"/>
  <c r="AE447" i="88"/>
  <c r="AE86" i="88"/>
  <c r="BS359" i="88"/>
  <c r="AF359" i="88" s="true"/>
  <c r="AA302" i="88"/>
  <c r="AE302" i="88" s="true"/>
  <c r="AA294" i="88"/>
  <c r="AE294" i="88" s="true"/>
  <c r="AA496" i="88"/>
  <c r="AE496" i="88" s="true"/>
  <c r="AE285" i="88"/>
  <c r="AA488" i="88"/>
  <c r="AE488" i="88" s="true"/>
  <c r="BS512" i="88"/>
  <c r="AF512" i="88" s="true"/>
  <c r="AG512" i="88" s="true"/>
  <c r="AA400" i="88"/>
  <c r="AE400" i="88" s="true"/>
  <c r="AH400" i="88" s="true"/>
  <c r="BS588" i="88"/>
  <c r="AF588" i="88" s="true"/>
  <c r="AE482" i="88"/>
  <c r="AE491" i="88"/>
  <c r="AE204" i="88"/>
  <c r="AA340" i="88"/>
  <c r="AE340" i="88" s="true"/>
  <c r="BS417" i="88"/>
  <c r="AF417" i="88" s="true"/>
  <c r="AG417" i="88" s="true"/>
  <c r="BS493" i="88"/>
  <c r="AF493" i="88" s="true"/>
  <c r="AE171" i="88"/>
  <c r="AE301" i="88"/>
  <c r="AE290" i="88"/>
  <c r="AE106" i="88"/>
  <c r="AE541" i="88"/>
  <c r="BS284" i="88"/>
  <c r="AF284" i="88" s="true"/>
  <c r="AG284" i="88" s="true"/>
  <c r="AA227" i="88"/>
  <c r="AE227" i="88" s="true"/>
  <c r="AA612" i="88"/>
  <c r="AE612" i="88" s="true"/>
  <c r="BS254" i="88"/>
  <c r="AF254" i="88" s="true"/>
  <c r="AE144" i="88"/>
  <c r="BS63" i="88"/>
  <c r="AF63" i="88" s="true"/>
  <c r="AG63" i="88" s="true"/>
  <c r="AA521" i="88"/>
  <c r="AE521" i="88" s="true"/>
  <c r="BS393" i="88"/>
  <c r="AF393" i="88" s="true"/>
  <c r="AA247" i="88"/>
  <c r="AE247" i="88" s="true"/>
  <c r="AA51" i="88"/>
  <c r="AE51" i="88" s="true"/>
  <c r="AA194" i="88"/>
  <c r="AE194" i="88" s="true"/>
  <c r="AH194" i="88" s="true"/>
  <c r="BS338" i="88"/>
  <c r="AF338" i="88" s="true"/>
  <c r="AG338" i="88" s="true"/>
  <c r="BS599" i="88"/>
  <c r="AF599" i="88" s="true"/>
  <c r="AG599" i="88" s="true"/>
  <c r="AA567" i="88"/>
  <c r="AE567" i="88" s="true"/>
  <c r="AA562" i="88"/>
  <c r="AE562" i="88" s="true"/>
  <c r="AH562" i="88" s="true"/>
  <c r="BS374" i="88"/>
  <c r="AF374" i="88" s="true"/>
  <c r="AG374" i="88" s="true"/>
  <c r="BS298" i="88"/>
  <c r="AF298" i="88" s="true"/>
  <c r="AG298" i="88" s="true"/>
  <c r="BS136" i="88"/>
  <c r="AF136" i="88" s="true"/>
  <c r="AG136" i="88" s="true"/>
  <c r="AA200" i="88"/>
  <c r="AE200" i="88" s="true"/>
  <c r="AA603" i="88"/>
  <c r="AE603" i="88" s="true"/>
  <c r="AH603" i="88" s="true"/>
  <c r="AE533" i="88"/>
  <c r="AE381" i="88"/>
  <c r="AH381" i="88" s="true"/>
  <c r="AA451" i="88"/>
  <c r="AE451" i="88" s="true"/>
  <c r="BS242" i="88"/>
  <c r="AF242" i="88" s="true"/>
  <c r="AG242" i="88" s="true"/>
  <c r="AE120" i="88"/>
  <c r="AA333" i="88"/>
  <c r="AE333" i="88" s="true"/>
  <c r="AH333" i="88" s="true"/>
  <c r="BS173" i="88"/>
  <c r="AF173" i="88" s="true"/>
  <c r="AG173" i="88" s="true"/>
  <c r="BS65" i="88"/>
  <c r="AF65" i="88" s="true"/>
  <c r="AG65" i="88" s="true"/>
  <c r="AE540" i="88"/>
  <c r="AE607" i="88"/>
  <c r="BS546" i="88"/>
  <c r="AF546" i="88" s="true"/>
  <c r="AA528" i="88"/>
  <c r="AE528" i="88" s="true"/>
  <c r="AH528" i="88" s="true"/>
  <c r="AE510" i="88"/>
  <c r="AA434" i="88"/>
  <c r="AE434" i="88" s="true"/>
  <c r="BS557" i="88"/>
  <c r="AF557" i="88" s="true"/>
  <c r="AG557" i="88" s="true"/>
  <c r="BS358" i="88"/>
  <c r="AF358" i="88" s="true"/>
  <c r="AG358" i="88" s="true"/>
  <c r="BS152" i="88"/>
  <c r="AF152" i="88" s="true"/>
  <c r="AG152" i="88" s="true"/>
  <c r="AA617" i="88"/>
  <c r="AE617" i="88" s="true"/>
  <c r="AA254" i="88"/>
  <c r="AE254" i="88" s="true"/>
  <c r="BS386" i="88"/>
  <c r="AF386" i="88" s="true"/>
  <c r="BS614" i="88"/>
  <c r="AF614" i="88" s="true"/>
  <c r="AG614" i="88" s="true"/>
  <c r="BS407" i="88"/>
  <c r="AF407" i="88" s="true"/>
  <c r="AG407" i="88" s="true"/>
  <c r="BS258" i="88"/>
  <c r="AF258" i="88" s="true"/>
  <c r="AG258" i="88" s="true"/>
  <c r="AA241" i="88"/>
  <c r="AE241" i="88" s="true"/>
  <c r="BS160" i="88"/>
  <c r="AF160" i="88" s="true"/>
  <c r="AG160" i="88" s="true"/>
  <c r="BS306" i="88"/>
  <c r="AF306" i="88" s="true"/>
  <c r="AG306" i="88" s="true"/>
  <c r="BS95" i="88"/>
  <c r="AF95" i="88" s="true"/>
  <c r="AA507" i="88"/>
  <c r="AE507" i="88" s="true"/>
  <c r="AH507" i="88" s="true"/>
  <c r="AA518" i="88"/>
  <c r="AE518" i="88" s="true"/>
  <c r="AE246" i="88"/>
  <c r="BS289" i="88"/>
  <c r="AF289" i="88" s="true"/>
  <c r="AG289" i="88" s="true"/>
  <c r="AE346" i="88"/>
  <c r="AE373" i="88"/>
  <c r="BS295" i="88"/>
  <c r="AF295" i="88" s="true"/>
  <c r="AG295" i="88" s="true"/>
  <c r="BS300" i="88"/>
  <c r="AF300" i="88" s="true"/>
  <c r="AH300" i="88" s="true"/>
  <c r="AA57" i="88"/>
  <c r="AE57" i="88" s="true"/>
  <c r="AH57" i="88" s="true"/>
  <c r="AG292" i="88"/>
  <c r="AG457" i="88"/>
  <c r="BS607" i="88"/>
  <c r="AF607" i="88" s="true"/>
  <c r="AE311" i="88"/>
  <c r="AE306" i="88"/>
  <c r="AA298" i="88"/>
  <c r="AE298" i="88" s="true"/>
  <c r="F636" i="88"/>
  <c r="AA98" i="88"/>
  <c r="AE98" i="88" s="true"/>
  <c r="BS98" i="88"/>
  <c r="AF98" i="88" s="true"/>
  <c r="BS206" i="88"/>
  <c r="AF206" i="88" s="true"/>
  <c r="BS539" i="88"/>
  <c r="AF539" i="88" s="true"/>
  <c r="AA539" i="88"/>
  <c r="AE539" i="88" s="true"/>
  <c r="BS343" i="88"/>
  <c r="AF343" i="88" s="true"/>
  <c r="AG343" i="88" s="true"/>
  <c r="BS427" i="88"/>
  <c r="AF427" i="88" s="true"/>
  <c r="AG427" i="88" s="true"/>
  <c r="AE401" i="88"/>
  <c r="BS195" i="88"/>
  <c r="AF195" i="88" s="true"/>
  <c r="AA195" i="88"/>
  <c r="AE195" i="88" s="true"/>
  <c r="BS420" i="88"/>
  <c r="AF420" i="88" s="true"/>
  <c r="AA358" i="88"/>
  <c r="AE358" i="88" s="true"/>
  <c r="AA224" i="88"/>
  <c r="AE224" i="88" s="true"/>
  <c r="BS270" i="88"/>
  <c r="AF270" i="88" s="true"/>
  <c r="AA270" i="88"/>
  <c r="AE270" i="88" s="true"/>
  <c r="BS190" i="88"/>
  <c r="AF190" i="88" s="true"/>
  <c r="AG190" i="88" s="true"/>
  <c r="BS120" i="88"/>
  <c r="AF120" i="88" s="true"/>
  <c r="AA523" i="88"/>
  <c r="AE523" i="88" s="true"/>
  <c r="BS523" i="88"/>
  <c r="AF523" i="88" s="true"/>
  <c r="AE588" i="88"/>
  <c r="AA435" i="88"/>
  <c r="AE435" i="88" s="true"/>
  <c r="BS435" i="88"/>
  <c r="AF435" i="88" s="true"/>
  <c r="AA417" i="88"/>
  <c r="AE417" i="88" s="true"/>
  <c r="BS440" i="88"/>
  <c r="AF440" i="88" s="true"/>
  <c r="AA440" i="88"/>
  <c r="AE440" i="88" s="true"/>
  <c r="AG356" i="88"/>
  <c r="BS255" i="88"/>
  <c r="AF255" i="88" s="true"/>
  <c r="AA255" i="88"/>
  <c r="AE255" i="88" s="true"/>
  <c r="BS92" i="88"/>
  <c r="AF92" i="88" s="true"/>
  <c r="AE429" i="88"/>
  <c r="AH429" i="88" s="true"/>
  <c r="BS114" i="88"/>
  <c r="AF114" i="88" s="true"/>
  <c r="AE47" i="88"/>
  <c r="BS47" i="88"/>
  <c r="AF47" i="88" s="true"/>
  <c r="AG47" i="88" s="true"/>
  <c r="AD619" i="88"/>
  <c r="AA633" i="88" s="true"/>
  <c r="H636" i="88"/>
  <c r="BS335" i="88"/>
  <c r="AF335" i="88" s="true"/>
  <c r="AA581" i="88"/>
  <c r="AE581" i="88" s="true"/>
  <c r="AA499" i="88"/>
  <c r="AE499" i="88" s="true"/>
  <c r="BS461" i="88"/>
  <c r="AF461" i="88" s="true"/>
  <c r="AA459" i="88"/>
  <c r="AE459" i="88" s="true"/>
  <c r="BS321" i="88"/>
  <c r="AF321" i="88" s="true"/>
  <c r="AG321" i="88" s="true"/>
  <c r="BS59" i="88"/>
  <c r="AF59" i="88" s="true"/>
  <c r="BS48" i="88"/>
  <c r="AF48" i="88" s="true"/>
  <c r="AG48" i="88" s="true"/>
  <c r="AA315" i="88"/>
  <c r="AE315" i="88" s="true"/>
  <c r="AA592" i="88"/>
  <c r="AE592" i="88" s="true"/>
  <c r="BS535" i="88"/>
  <c r="AF535" i="88" s="true"/>
  <c r="BS281" i="88"/>
  <c r="AF281" i="88" s="true"/>
  <c r="AG281" i="88" s="true"/>
  <c r="BS268" i="88"/>
  <c r="AF268" i="88" s="true"/>
  <c r="BS41" i="88"/>
  <c r="AF41" i="88" s="true"/>
  <c r="AG41" i="88" s="true"/>
  <c r="AE60" i="88"/>
  <c r="BS521" i="88"/>
  <c r="AF521" i="88" s="true"/>
  <c r="AA377" i="88"/>
  <c r="AE377" i="88" s="true"/>
  <c r="BS377" i="88"/>
  <c r="AF377" i="88" s="true"/>
  <c r="BS499" i="88"/>
  <c r="AF499" i="88" s="true"/>
  <c r="BS450" i="88"/>
  <c r="AF450" i="88" s="true"/>
  <c r="AE262" i="88"/>
  <c r="AA257" i="88"/>
  <c r="AE257" i="88" s="true"/>
  <c r="AE233" i="88"/>
  <c r="AA187" i="88"/>
  <c r="AE187" i="88" s="true"/>
  <c r="BS187" i="88"/>
  <c r="AF187" i="88" s="true"/>
  <c r="AA396" i="88"/>
  <c r="AE396" i="88" s="true"/>
  <c r="AH396" i="88" s="true"/>
  <c r="AA249" i="88"/>
  <c r="AE249" i="88" s="true"/>
  <c r="BS163" i="88"/>
  <c r="AF163" i="88" s="true"/>
  <c r="AA163" i="88"/>
  <c r="AE163" i="88" s="true"/>
  <c r="BS297" i="88"/>
  <c r="AF297" i="88" s="true"/>
  <c r="AG297" i="88" s="true"/>
  <c r="BS72" i="88"/>
  <c r="AF72" i="88" s="true"/>
  <c r="AG72" i="88" s="true"/>
  <c r="AA173" i="88"/>
  <c r="AE173" i="88" s="true"/>
  <c r="AA78" i="88"/>
  <c r="AE78" i="88" s="true"/>
  <c r="BS200" i="88"/>
  <c r="AF200" i="88" s="true"/>
  <c r="AE464" i="88"/>
  <c r="BS276" i="88"/>
  <c r="AF276" i="88" s="true"/>
  <c r="AA276" i="88"/>
  <c r="AE276" i="88" s="true"/>
  <c r="BS330" i="88"/>
  <c r="AF330" i="88" s="true"/>
  <c r="AG330" i="88" s="true"/>
  <c r="AE599" i="88"/>
  <c r="BS448" i="88"/>
  <c r="AF448" i="88" s="true"/>
  <c r="AH448" i="88" s="true"/>
  <c r="BS491" i="88"/>
  <c r="AF491" i="88" s="true"/>
  <c r="BS432" i="88"/>
  <c r="AF432" i="88" s="true"/>
  <c r="AG432" i="88" s="true"/>
  <c r="AE35" i="88"/>
  <c r="AH35" i="88" s="true"/>
  <c r="BS520" i="88"/>
  <c r="AF520" i="88" s="true"/>
  <c r="AG520" i="88" s="true"/>
  <c r="AA339" i="88"/>
  <c r="AE339" i="88" s="true"/>
  <c r="AA564" i="88"/>
  <c r="AE564" i="88" s="true"/>
  <c r="BS564" i="88"/>
  <c r="AF564" i="88" s="true"/>
  <c r="BS483" i="88"/>
  <c r="AF483" i="88" s="true"/>
  <c r="AG483" i="88" s="true"/>
  <c r="AA469" i="88"/>
  <c r="AE469" i="88" s="true"/>
  <c r="BS469" i="88"/>
  <c r="AF469" i="88" s="true"/>
  <c r="AE232" i="88"/>
  <c r="BS138" i="88"/>
  <c r="AF138" i="88" s="true"/>
  <c r="AA138" i="88"/>
  <c r="AE138" i="88" s="true"/>
  <c r="BS231" i="88"/>
  <c r="AF231" i="88" s="true"/>
  <c r="AA231" i="88"/>
  <c r="AE231" i="88" s="true"/>
  <c r="BS364" i="88"/>
  <c r="AF364" i="88" s="true"/>
  <c r="AA364" i="88"/>
  <c r="AE364" i="88" s="true"/>
  <c r="BS347" i="88"/>
  <c r="AF347" i="88" s="true"/>
  <c r="AA271" i="88"/>
  <c r="AE271" i="88" s="true"/>
  <c r="AH271" i="88" s="true"/>
  <c r="AA457" i="88"/>
  <c r="AE457" i="88" s="true"/>
  <c r="AH457" i="88" s="true"/>
  <c r="BS75" i="88"/>
  <c r="AF75" i="88" s="true"/>
  <c r="AG75" i="88" s="true"/>
  <c r="BS58" i="88"/>
  <c r="AF58" i="88" s="true"/>
  <c r="AG58" i="88" s="true"/>
  <c r="BS82" i="88"/>
  <c r="AF82" i="88" s="true"/>
  <c r="AG82" i="88" s="true"/>
  <c r="AE34" i="88"/>
  <c r="I636" i="88"/>
  <c r="AA580" i="88"/>
  <c r="AE580" i="88" s="true"/>
  <c r="BS580" i="88"/>
  <c r="AF580" i="88" s="true"/>
  <c r="BS513" i="88"/>
  <c r="AF513" i="88" s="true"/>
  <c r="AG513" i="88" s="true"/>
  <c r="AA513" i="88"/>
  <c r="AE513" i="88" s="true"/>
  <c r="BS600" i="88"/>
  <c r="AF600" i="88" s="true"/>
  <c r="AA484" i="88"/>
  <c r="AE484" i="88" s="true"/>
  <c r="AA367" i="88"/>
  <c r="AE367" i="88" s="true"/>
  <c r="BS554" i="88"/>
  <c r="AF554" i="88" s="true"/>
  <c r="AG554" i="88" s="true"/>
  <c r="AA372" i="88"/>
  <c r="AE372" i="88" s="true"/>
  <c r="BS372" i="88"/>
  <c r="AF372" i="88" s="true"/>
  <c r="BS502" i="88"/>
  <c r="AF502" i="88" s="true"/>
  <c r="AA502" i="88"/>
  <c r="AE502" i="88" s="true"/>
  <c r="AA284" i="88"/>
  <c r="AE284" i="88" s="true"/>
  <c r="AA420" i="88"/>
  <c r="AE420" i="88" s="true"/>
  <c r="AA278" i="88"/>
  <c r="AE278" i="88" s="true"/>
  <c r="AA216" i="88"/>
  <c r="AE216" i="88" s="true"/>
  <c r="BS239" i="88"/>
  <c r="AF239" i="88" s="true"/>
  <c r="AA239" i="88"/>
  <c r="AE239" i="88" s="true"/>
  <c r="BS482" i="88"/>
  <c r="AF482" i="88" s="true"/>
  <c r="AG482" i="88" s="true"/>
  <c r="BS219" i="88"/>
  <c r="AF219" i="88" s="true"/>
  <c r="AG219" i="88" s="true"/>
  <c r="BS201" i="88"/>
  <c r="AF201" i="88" s="true"/>
  <c r="AG201" i="88" s="true"/>
  <c r="BS540" i="88"/>
  <c r="AF540" i="88" s="true"/>
  <c r="AA467" i="88"/>
  <c r="AE467" i="88" s="true"/>
  <c r="BS438" i="88"/>
  <c r="AF438" i="88" s="true"/>
  <c r="BS246" i="88"/>
  <c r="AF246" i="88" s="true"/>
  <c r="BS305" i="88"/>
  <c r="AF305" i="88" s="true"/>
  <c r="BS147" i="88"/>
  <c r="AF147" i="88" s="true"/>
  <c r="BS186" i="88"/>
  <c r="AF186" i="88" s="true"/>
  <c r="AG186" i="88" s="true"/>
  <c r="AA190" i="88"/>
  <c r="AE190" i="88" s="true"/>
  <c r="AG429" i="88"/>
  <c r="AG373" i="88"/>
  <c r="AG172" i="88"/>
  <c r="AG503" i="88"/>
  <c r="AG57" i="88"/>
  <c r="AG35" i="88"/>
  <c r="BS286" i="88"/>
  <c r="AF286" i="88" s="true"/>
  <c r="AA286" i="88"/>
  <c r="AE286" i="88" s="true"/>
  <c r="BS342" i="88"/>
  <c r="AF342" i="88" s="true"/>
  <c r="AA342" i="88"/>
  <c r="AE342" i="88" s="true"/>
  <c r="BS552" i="88"/>
  <c r="AF552" i="88" s="true"/>
  <c r="AA552" i="88"/>
  <c r="AE552" i="88" s="true"/>
  <c r="BS498" i="88"/>
  <c r="AF498" i="88" s="true"/>
  <c r="AA498" i="88"/>
  <c r="AE498" i="88" s="true"/>
  <c r="AE532" i="88"/>
  <c r="AA455" i="88"/>
  <c r="AE455" i="88" s="true"/>
  <c r="BS455" i="88"/>
  <c r="AF455" i="88" s="true"/>
  <c r="AA442" i="88"/>
  <c r="AE442" i="88" s="true"/>
  <c r="AG416" i="88"/>
  <c r="AA421" i="88"/>
  <c r="AE421" i="88" s="true"/>
  <c r="BS421" i="88"/>
  <c r="AF421" i="88" s="true"/>
  <c r="BS559" i="88"/>
  <c r="AF559" i="88" s="true"/>
  <c r="AA559" i="88"/>
  <c r="AE559" i="88" s="true"/>
  <c r="BS585" i="88"/>
  <c r="AF585" i="88" s="true"/>
  <c r="BT587" i="88"/>
  <c r="BS288" i="88"/>
  <c r="AF288" i="88" s="true"/>
  <c r="AA288" i="88"/>
  <c r="AE288" i="88" s="true"/>
  <c r="BS616" i="88"/>
  <c r="AF616" i="88" s="true"/>
  <c r="AA616" i="88"/>
  <c r="AE616" i="88" s="true"/>
  <c r="BS378" i="88"/>
  <c r="AF378" i="88" s="true"/>
  <c r="AA378" i="88"/>
  <c r="AE378" i="88" s="true"/>
  <c r="BS525" i="88"/>
  <c r="AF525" i="88" s="true"/>
  <c r="AA525" i="88"/>
  <c r="AE525" i="88" s="true"/>
  <c r="AG449" i="88"/>
  <c r="AH449" i="88"/>
  <c r="AA345" i="88"/>
  <c r="AE345" i="88" s="true"/>
  <c r="BS345" i="88"/>
  <c r="AF345" i="88" s="true"/>
  <c r="AA329" i="88"/>
  <c r="AE329" i="88" s="true"/>
  <c r="BS329" i="88"/>
  <c r="AF329" i="88" s="true"/>
  <c r="AA516" i="88"/>
  <c r="AE516" i="88" s="true"/>
  <c r="BS516" i="88"/>
  <c r="AF516" i="88" s="true"/>
  <c r="AG610" i="88"/>
  <c r="AA605" i="88"/>
  <c r="AE605" i="88" s="true"/>
  <c r="BS605" i="88"/>
  <c r="AF605" i="88" s="true"/>
  <c r="BS577" i="88"/>
  <c r="AF577" i="88" s="true"/>
  <c r="AA577" i="88"/>
  <c r="AE577" i="88" s="true"/>
  <c r="BS561" i="88"/>
  <c r="AF561" i="88" s="true"/>
  <c r="AA545" i="88"/>
  <c r="AE545" i="88" s="true"/>
  <c r="BS545" i="88"/>
  <c r="AF545" i="88" s="true"/>
  <c r="AA553" i="88"/>
  <c r="AE553" i="88" s="true"/>
  <c r="BS553" i="88"/>
  <c r="AF553" i="88" s="true"/>
  <c r="AG486" i="88"/>
  <c r="AA490" i="88"/>
  <c r="AE490" i="88" s="true"/>
  <c r="BS490" i="88"/>
  <c r="AF490" i="88" s="true"/>
  <c r="AA452" i="88"/>
  <c r="AE452" i="88" s="true"/>
  <c r="BS452" i="88"/>
  <c r="AF452" i="88" s="true"/>
  <c r="BS422" i="88"/>
  <c r="AF422" i="88" s="true"/>
  <c r="AA422" i="88"/>
  <c r="AE422" i="88" s="true"/>
  <c r="AG410" i="88"/>
  <c r="AG365" i="88"/>
  <c r="BS391" i="88"/>
  <c r="AF391" i="88" s="true"/>
  <c r="AA391" i="88"/>
  <c r="AE391" i="88" s="true"/>
  <c r="AA397" i="88"/>
  <c r="AE397" i="88" s="true"/>
  <c r="BS397" i="88"/>
  <c r="AF397" i="88" s="true"/>
  <c r="AG362" i="88"/>
  <c r="AH362" i="88"/>
  <c r="BS318" i="88"/>
  <c r="AF318" i="88" s="true"/>
  <c r="AA318" i="88"/>
  <c r="AE318" i="88" s="true"/>
  <c r="AE303" i="88"/>
  <c r="AA260" i="88"/>
  <c r="AE260" i="88" s="true"/>
  <c r="BS260" i="88"/>
  <c r="AF260" i="88" s="true"/>
  <c r="AA236" i="88"/>
  <c r="AE236" i="88" s="true"/>
  <c r="BS236" i="88"/>
  <c r="AF236" i="88" s="true"/>
  <c r="AE291" i="88"/>
  <c r="AH291" i="88" s="true"/>
  <c r="AG240" i="88"/>
  <c r="AA307" i="88"/>
  <c r="AE307" i="88" s="true"/>
  <c r="BS307" i="88"/>
  <c r="AF307" i="88" s="true"/>
  <c r="BS303" i="88"/>
  <c r="AF303" i="88" s="true"/>
  <c r="AA197" i="88"/>
  <c r="AE197" i="88" s="true"/>
  <c r="BS197" i="88"/>
  <c r="AF197" i="88" s="true"/>
  <c r="BS146" i="88"/>
  <c r="AF146" i="88" s="true"/>
  <c r="AA146" i="88"/>
  <c r="AE146" i="88" s="true"/>
  <c r="BS169" i="88"/>
  <c r="AF169" i="88" s="true"/>
  <c r="AA169" i="88"/>
  <c r="AE169" i="88" s="true"/>
  <c r="BS282" i="88"/>
  <c r="AF282" i="88" s="true"/>
  <c r="BS125" i="88"/>
  <c r="AF125" i="88" s="true"/>
  <c r="AA125" i="88"/>
  <c r="AE125" i="88" s="true"/>
  <c r="AA151" i="88"/>
  <c r="AE151" i="88" s="true"/>
  <c r="BS151" i="88"/>
  <c r="AF151" i="88" s="true"/>
  <c r="AA178" i="88"/>
  <c r="AE178" i="88" s="true"/>
  <c r="BS178" i="88"/>
  <c r="AF178" i="88" s="true"/>
  <c r="BS153" i="88"/>
  <c r="AF153" i="88" s="true"/>
  <c r="AA153" i="88"/>
  <c r="AE153" i="88" s="true"/>
  <c r="BS123" i="88"/>
  <c r="AF123" i="88" s="true"/>
  <c r="AA123" i="88"/>
  <c r="AE123" i="88" s="true"/>
  <c r="AG88" i="88"/>
  <c r="AA63" i="88"/>
  <c r="AE63" i="88" s="true"/>
  <c r="AG44" i="88"/>
  <c r="BS73" i="88"/>
  <c r="AF73" i="88" s="true"/>
  <c r="AA73" i="88"/>
  <c r="AE73" i="88" s="true"/>
  <c r="BS69" i="88"/>
  <c r="AF69" i="88" s="true"/>
  <c r="AA69" i="88"/>
  <c r="AE69" i="88" s="true"/>
  <c r="BS55" i="88"/>
  <c r="AF55" i="88" s="true"/>
  <c r="AA89" i="88"/>
  <c r="AE89" i="88" s="true"/>
  <c r="BS405" i="88"/>
  <c r="AF405" i="88" s="true"/>
  <c r="AG602" i="88"/>
  <c r="AH602" i="88"/>
  <c r="AA609" i="88"/>
  <c r="AE609" i="88" s="true"/>
  <c r="BS609" i="88"/>
  <c r="AF609" i="88" s="true"/>
  <c r="BS565" i="88"/>
  <c r="AF565" i="88" s="true"/>
  <c r="AA565" i="88"/>
  <c r="AE565" i="88" s="true"/>
  <c r="AG404" i="88"/>
  <c r="BS203" i="88"/>
  <c r="AF203" i="88" s="true"/>
  <c r="AA203" i="88"/>
  <c r="AE203" i="88" s="true"/>
  <c r="AA569" i="88"/>
  <c r="AE569" i="88" s="true"/>
  <c r="BS569" i="88"/>
  <c r="AF569" i="88" s="true"/>
  <c r="BS543" i="88"/>
  <c r="AF543" i="88" s="true"/>
  <c r="AA543" i="88"/>
  <c r="AE543" i="88" s="true"/>
  <c r="AA590" i="88"/>
  <c r="AE590" i="88" s="true"/>
  <c r="BS590" i="88"/>
  <c r="AF590" i="88" s="true"/>
  <c r="AA492" i="88"/>
  <c r="AE492" i="88" s="true"/>
  <c r="BS492" i="88"/>
  <c r="AF492" i="88" s="true"/>
  <c r="AA568" i="88"/>
  <c r="AE568" i="88" s="true"/>
  <c r="BS568" i="88"/>
  <c r="AF568" i="88" s="true"/>
  <c r="AG593" i="88"/>
  <c r="AA578" i="88"/>
  <c r="AE578" i="88" s="true"/>
  <c r="BS578" i="88"/>
  <c r="AF578" i="88" s="true"/>
  <c r="AA503" i="88"/>
  <c r="AE503" i="88" s="true"/>
  <c r="AH503" i="88" s="true"/>
  <c r="AG485" i="88"/>
  <c r="AA458" i="88"/>
  <c r="AE458" i="88" s="true"/>
  <c r="BS458" i="88"/>
  <c r="AF458" i="88" s="true"/>
  <c r="AG454" i="88"/>
  <c r="AH454" i="88"/>
  <c r="AE374" i="88"/>
  <c r="BS444" i="88"/>
  <c r="AF444" i="88" s="true"/>
  <c r="AA360" i="88"/>
  <c r="AE360" i="88" s="true"/>
  <c r="BS360" i="88"/>
  <c r="AF360" i="88" s="true"/>
  <c r="AG259" i="88"/>
  <c r="AH259" i="88"/>
  <c r="AA299" i="88"/>
  <c r="AE299" i="88" s="true"/>
  <c r="BS299" i="88"/>
  <c r="AF299" i="88" s="true"/>
  <c r="AH263" i="88"/>
  <c r="AG263" i="88"/>
  <c r="BS237" i="88"/>
  <c r="AF237" i="88" s="true"/>
  <c r="AA237" i="88"/>
  <c r="AE237" i="88" s="true"/>
  <c r="AA221" i="88"/>
  <c r="AE221" i="88" s="true"/>
  <c r="BS221" i="88"/>
  <c r="AF221" i="88" s="true"/>
  <c r="BS165" i="88"/>
  <c r="AF165" i="88" s="true"/>
  <c r="AA165" i="88"/>
  <c r="AE165" i="88" s="true"/>
  <c r="BS177" i="88"/>
  <c r="AF177" i="88" s="true"/>
  <c r="AA177" i="88"/>
  <c r="AE177" i="88" s="true"/>
  <c r="AA140" i="88"/>
  <c r="AE140" i="88" s="true"/>
  <c r="BS140" i="88"/>
  <c r="AF140" i="88" s="true"/>
  <c r="AA167" i="88"/>
  <c r="AE167" i="88" s="true"/>
  <c r="BS167" i="88"/>
  <c r="AF167" i="88" s="true"/>
  <c r="BS189" i="88"/>
  <c r="AF189" i="88" s="true"/>
  <c r="AA189" i="88"/>
  <c r="AE189" i="88" s="true"/>
  <c r="BS106" i="88"/>
  <c r="AF106" i="88" s="true"/>
  <c r="BS85" i="88"/>
  <c r="AF85" i="88" s="true"/>
  <c r="AA85" i="88"/>
  <c r="AE85" i="88" s="true"/>
  <c r="AH121" i="88"/>
  <c r="AG121" i="88"/>
  <c r="BS70" i="88"/>
  <c r="AF70" i="88" s="true"/>
  <c r="AA38" i="88"/>
  <c r="AE38" i="88" s="true"/>
  <c r="BS38" i="88"/>
  <c r="AF38" i="88" s="true"/>
  <c r="AA19" i="88"/>
  <c r="AE19" i="88" s="true"/>
  <c r="BS19" i="88"/>
  <c r="AF19" i="88" s="true"/>
  <c r="F637" i="88"/>
  <c r="F639" i="88" s="true"/>
  <c r="E637" i="88"/>
  <c r="I637" i="88"/>
  <c r="I639" i="88" s="true"/>
  <c r="G637" i="88"/>
  <c r="G639" i="88" s="true"/>
  <c r="H639" i="88"/>
  <c r="AG603" i="88"/>
  <c r="AH462" i="88"/>
  <c r="BS354" i="88"/>
  <c r="AF354" i="88" s="true"/>
  <c r="AA354" i="88"/>
  <c r="AE354" i="88" s="true"/>
  <c r="AG227" i="88"/>
  <c r="AA530" i="88"/>
  <c r="AE530" i="88" s="true"/>
  <c r="BS530" i="88"/>
  <c r="AF530" i="88" s="true"/>
  <c r="BS346" i="88"/>
  <c r="AF346" i="88" s="true"/>
  <c r="AA597" i="88"/>
  <c r="AE597" i="88" s="true"/>
  <c r="BS597" i="88"/>
  <c r="AF597" i="88" s="true"/>
  <c r="AH571" i="88"/>
  <c r="AG571" i="88"/>
  <c r="AA443" i="88"/>
  <c r="AE443" i="88" s="true"/>
  <c r="BS443" i="88"/>
  <c r="AF443" i="88" s="true"/>
  <c r="AG380" i="88"/>
  <c r="AA392" i="88"/>
  <c r="AE392" i="88" s="true"/>
  <c r="BS392" i="88"/>
  <c r="AF392" i="88" s="true"/>
  <c r="BS326" i="88"/>
  <c r="AF326" i="88" s="true"/>
  <c r="AA326" i="88"/>
  <c r="AE326" i="88" s="true"/>
  <c r="AH584" i="88"/>
  <c r="AG584" i="88"/>
  <c r="BS325" i="88"/>
  <c r="AF325" i="88" s="true"/>
  <c r="AA325" i="88"/>
  <c r="AE325" i="88" s="true"/>
  <c r="AG324" i="88"/>
  <c r="AG528" i="88"/>
  <c r="BS613" i="88"/>
  <c r="AF613" i="88" s="true"/>
  <c r="AA613" i="88"/>
  <c r="AE613" i="88" s="true"/>
  <c r="BS598" i="88"/>
  <c r="AF598" i="88" s="true"/>
  <c r="AA598" i="88"/>
  <c r="AE598" i="88" s="true"/>
  <c r="AG547" i="88"/>
  <c r="BS534" i="88"/>
  <c r="AF534" i="88" s="true"/>
  <c r="AA534" i="88"/>
  <c r="AE534" i="88" s="true"/>
  <c r="AA480" i="88"/>
  <c r="AE480" i="88" s="true"/>
  <c r="BS480" i="88"/>
  <c r="AF480" i="88" s="true"/>
  <c r="BS471" i="88"/>
  <c r="AF471" i="88" s="true"/>
  <c r="AA471" i="88"/>
  <c r="AE471" i="88" s="true"/>
  <c r="AA431" i="88"/>
  <c r="AE431" i="88" s="true"/>
  <c r="BS431" i="88"/>
  <c r="AF431" i="88" s="true"/>
  <c r="AA446" i="88"/>
  <c r="AE446" i="88" s="true"/>
  <c r="BS446" i="88"/>
  <c r="AF446" i="88" s="true"/>
  <c r="BS474" i="88"/>
  <c r="AF474" i="88" s="true"/>
  <c r="AA474" i="88"/>
  <c r="AE474" i="88" s="true"/>
  <c r="AA414" i="88"/>
  <c r="AE414" i="88" s="true"/>
  <c r="BS414" i="88"/>
  <c r="AF414" i="88" s="true"/>
  <c r="AG400" i="88"/>
  <c r="BS415" i="88"/>
  <c r="AF415" i="88" s="true"/>
  <c r="AA415" i="88"/>
  <c r="AE415" i="88" s="true"/>
  <c r="BS395" i="88"/>
  <c r="AF395" i="88" s="true"/>
  <c r="AA395" i="88"/>
  <c r="AE395" i="88" s="true"/>
  <c r="AE370" i="88"/>
  <c r="AH370" i="88" s="true"/>
  <c r="AA361" i="88"/>
  <c r="AE361" i="88" s="true"/>
  <c r="BS361" i="88"/>
  <c r="AF361" i="88" s="true"/>
  <c r="BS296" i="88"/>
  <c r="AF296" i="88" s="true"/>
  <c r="AA296" i="88"/>
  <c r="AE296" i="88" s="true"/>
  <c r="AE295" i="88"/>
  <c r="BS290" i="88"/>
  <c r="AF290" i="88" s="true"/>
  <c r="BS269" i="88"/>
  <c r="AF269" i="88" s="true"/>
  <c r="AA269" i="88"/>
  <c r="AE269" i="88" s="true"/>
  <c r="AA252" i="88"/>
  <c r="AE252" i="88" s="true"/>
  <c r="BS252" i="88"/>
  <c r="AF252" i="88" s="true"/>
  <c r="AA351" i="88"/>
  <c r="AE351" i="88" s="true"/>
  <c r="BS351" i="88"/>
  <c r="AF351" i="88" s="true"/>
  <c r="AG256" i="88"/>
  <c r="BS157" i="88"/>
  <c r="AF157" i="88" s="true"/>
  <c r="AA157" i="88"/>
  <c r="AE157" i="88" s="true"/>
  <c r="BS164" i="88"/>
  <c r="AF164" i="88" s="true"/>
  <c r="AA164" i="88"/>
  <c r="AE164" i="88" s="true"/>
  <c r="AA117" i="88"/>
  <c r="AE117" i="88" s="true"/>
  <c r="BS117" i="88"/>
  <c r="AF117" i="88" s="true"/>
  <c r="BS185" i="88"/>
  <c r="AF185" i="88" s="true"/>
  <c r="AA185" i="88"/>
  <c r="AE185" i="88" s="true"/>
  <c r="AG139" i="88"/>
  <c r="BS61" i="88"/>
  <c r="AF61" i="88" s="true"/>
  <c r="AA61" i="88"/>
  <c r="AE61" i="88" s="true"/>
  <c r="BS49" i="88"/>
  <c r="AF49" i="88" s="true"/>
  <c r="AG84" i="88"/>
  <c r="AE36" i="88"/>
  <c r="AG142" i="88"/>
  <c r="BS30" i="88"/>
  <c r="AF30" i="88" s="true"/>
  <c r="AA30" i="88"/>
  <c r="AE30" i="88" s="true"/>
  <c r="AA54" i="88"/>
  <c r="AE54" i="88" s="true"/>
  <c r="BS54" i="88"/>
  <c r="AF54" i="88" s="true"/>
  <c r="BS62" i="88"/>
  <c r="AF62" i="88" s="true"/>
  <c r="AG42" i="88"/>
  <c r="AA328" i="88"/>
  <c r="AE328" i="88" s="true"/>
  <c r="BS328" i="88"/>
  <c r="AF328" i="88" s="true"/>
  <c r="AG551" i="88"/>
  <c r="BS430" i="88"/>
  <c r="AF430" i="88" s="true"/>
  <c r="AA430" i="88"/>
  <c r="AE430" i="88" s="true"/>
  <c r="AG243" i="88"/>
  <c r="AH243" i="88"/>
  <c r="AH248" i="88"/>
  <c r="AG248" i="88"/>
  <c r="BS245" i="88"/>
  <c r="AF245" i="88" s="true"/>
  <c r="AA245" i="88"/>
  <c r="AE245" i="88" s="true"/>
  <c r="AA210" i="88"/>
  <c r="AE210" i="88" s="true"/>
  <c r="BS210" i="88"/>
  <c r="AF210" i="88" s="true"/>
  <c r="BS97" i="88"/>
  <c r="AF97" i="88" s="true"/>
  <c r="AA97" i="88"/>
  <c r="AE97" i="88" s="true"/>
  <c r="AA589" i="88"/>
  <c r="AE589" i="88" s="true"/>
  <c r="BS589" i="88"/>
  <c r="AF589" i="88" s="true"/>
  <c r="AA586" i="88"/>
  <c r="AE586" i="88" s="true"/>
  <c r="BS586" i="88"/>
  <c r="AF586" i="88" s="true"/>
  <c r="AG514" i="88"/>
  <c r="BS556" i="88"/>
  <c r="AF556" i="88" s="true"/>
  <c r="AA93" i="88"/>
  <c r="AE93" i="88" s="true"/>
  <c r="BS93" i="88"/>
  <c r="AF93" i="88" s="true"/>
  <c r="BS379" i="88"/>
  <c r="AF379" i="88" s="true"/>
  <c r="BS529" i="88"/>
  <c r="AF529" i="88" s="true"/>
  <c r="AA529" i="88"/>
  <c r="AE529" i="88" s="true"/>
  <c r="AA100" i="88"/>
  <c r="AE100" i="88" s="true"/>
  <c r="BS100" i="88"/>
  <c r="AF100" i="88" s="true"/>
  <c r="AA336" i="88"/>
  <c r="AE336" i="88" s="true"/>
  <c r="BS336" i="88"/>
  <c r="AF336" i="88" s="true"/>
  <c r="BS334" i="88"/>
  <c r="AF334" i="88" s="true"/>
  <c r="AA334" i="88"/>
  <c r="AE334" i="88" s="true"/>
  <c r="AG592" i="88"/>
  <c r="BS536" i="88"/>
  <c r="AF536" i="88" s="true"/>
  <c r="AA536" i="88"/>
  <c r="AE536" i="88" s="true"/>
  <c r="AA546" i="88"/>
  <c r="AE546" i="88" s="true"/>
  <c r="AA563" i="88"/>
  <c r="AE563" i="88" s="true"/>
  <c r="BS563" i="88"/>
  <c r="AF563" i="88" s="true"/>
  <c r="AG507" i="88"/>
  <c r="AA489" i="88"/>
  <c r="AE489" i="88" s="true"/>
  <c r="BS489" i="88"/>
  <c r="AF489" i="88" s="true"/>
  <c r="AA501" i="88"/>
  <c r="AE501" i="88" s="true"/>
  <c r="BS501" i="88"/>
  <c r="AF501" i="88" s="true"/>
  <c r="AG487" i="88"/>
  <c r="AH573" i="88"/>
  <c r="AG573" i="88"/>
  <c r="BS468" i="88"/>
  <c r="AF468" i="88" s="true"/>
  <c r="AA468" i="88"/>
  <c r="AE468" i="88" s="true"/>
  <c r="BS479" i="88"/>
  <c r="AF479" i="88" s="true"/>
  <c r="AA479" i="88"/>
  <c r="AE479" i="88" s="true"/>
  <c r="BS437" i="88"/>
  <c r="AF437" i="88" s="true"/>
  <c r="AA437" i="88"/>
  <c r="AE437" i="88" s="true"/>
  <c r="AA406" i="88"/>
  <c r="AE406" i="88" s="true"/>
  <c r="BS406" i="88"/>
  <c r="AF406" i="88" s="true"/>
  <c r="AA390" i="88"/>
  <c r="AE390" i="88" s="true"/>
  <c r="BS390" i="88"/>
  <c r="AF390" i="88" s="true"/>
  <c r="BS411" i="88"/>
  <c r="AF411" i="88" s="true"/>
  <c r="AA411" i="88"/>
  <c r="AE411" i="88" s="true"/>
  <c r="AG396" i="88"/>
  <c r="AA369" i="88"/>
  <c r="AE369" i="88" s="true"/>
  <c r="BS369" i="88"/>
  <c r="AF369" i="88" s="true"/>
  <c r="AA319" i="88"/>
  <c r="AE319" i="88" s="true"/>
  <c r="BS319" i="88"/>
  <c r="AF319" i="88" s="true"/>
  <c r="BS310" i="88"/>
  <c r="AF310" i="88" s="true"/>
  <c r="AA310" i="88"/>
  <c r="AE310" i="88" s="true"/>
  <c r="AA275" i="88"/>
  <c r="AE275" i="88" s="true"/>
  <c r="BS275" i="88"/>
  <c r="AF275" i="88" s="true"/>
  <c r="AA218" i="88"/>
  <c r="AE218" i="88" s="true"/>
  <c r="BS218" i="88"/>
  <c r="AF218" i="88" s="true"/>
  <c r="BS149" i="88"/>
  <c r="AF149" i="88" s="true"/>
  <c r="AA149" i="88"/>
  <c r="AE149" i="88" s="true"/>
  <c r="AA274" i="88"/>
  <c r="AE274" i="88" s="true"/>
  <c r="BS274" i="88"/>
  <c r="AF274" i="88" s="true"/>
  <c r="AA215" i="88"/>
  <c r="AE215" i="88" s="true"/>
  <c r="BS215" i="88"/>
  <c r="AF215" i="88" s="true"/>
  <c r="AG119" i="88"/>
  <c r="AA39" i="88"/>
  <c r="AE39" i="88" s="true"/>
  <c r="BS39" i="88"/>
  <c r="AF39" i="88" s="true"/>
  <c r="AE55" i="88"/>
  <c r="AA28" i="88"/>
  <c r="AE28" i="88" s="true"/>
  <c r="BS28" i="88"/>
  <c r="AF28" i="88" s="true"/>
  <c r="X619" i="88"/>
  <c r="Z619" i="88"/>
  <c r="AG560" i="88"/>
  <c r="AG611" i="88"/>
  <c r="BS594" i="88"/>
  <c r="AF594" i="88" s="true"/>
  <c r="AA594" i="88"/>
  <c r="AE594" i="88" s="true"/>
  <c r="AH323" i="88"/>
  <c r="AG524" i="88"/>
  <c r="BS522" i="88"/>
  <c r="AF522" i="88" s="true"/>
  <c r="AA522" i="88"/>
  <c r="AE522" i="88" s="true"/>
  <c r="AG591" i="88"/>
  <c r="AA509" i="88"/>
  <c r="AE509" i="88" s="true"/>
  <c r="BS509" i="88"/>
  <c r="AF509" i="88" s="true"/>
  <c r="BS500" i="88"/>
  <c r="AF500" i="88" s="true"/>
  <c r="AA500" i="88"/>
  <c r="AE500" i="88" s="true"/>
  <c r="BS508" i="88"/>
  <c r="AF508" i="88" s="true"/>
  <c r="AA508" i="88"/>
  <c r="AE508" i="88" s="true"/>
  <c r="AA538" i="88"/>
  <c r="AE538" i="88" s="true"/>
  <c r="BS538" i="88"/>
  <c r="AF538" i="88" s="true"/>
  <c r="AA472" i="88"/>
  <c r="AE472" i="88" s="true"/>
  <c r="BS472" i="88"/>
  <c r="AF472" i="88" s="true"/>
  <c r="AH473" i="88"/>
  <c r="AG473" i="88"/>
  <c r="AH439" i="88"/>
  <c r="BS398" i="88"/>
  <c r="AF398" i="88" s="true"/>
  <c r="AA398" i="88"/>
  <c r="AE398" i="88" s="true"/>
  <c r="AH349" i="88"/>
  <c r="AG349" i="88"/>
  <c r="AH317" i="88"/>
  <c r="AG317" i="88"/>
  <c r="AA267" i="88"/>
  <c r="AE267" i="88" s="true"/>
  <c r="BS267" i="88"/>
  <c r="AF267" i="88" s="true"/>
  <c r="AA244" i="88"/>
  <c r="AE244" i="88" s="true"/>
  <c r="BS244" i="88"/>
  <c r="AF244" i="88" s="true"/>
  <c r="AA228" i="88"/>
  <c r="AE228" i="88" s="true"/>
  <c r="BS228" i="88"/>
  <c r="AF228" i="88" s="true"/>
  <c r="BS322" i="88"/>
  <c r="AF322" i="88" s="true"/>
  <c r="AA322" i="88"/>
  <c r="AE322" i="88" s="true"/>
  <c r="BS211" i="88"/>
  <c r="AF211" i="88" s="true"/>
  <c r="AA183" i="88"/>
  <c r="AE183" i="88" s="true"/>
  <c r="BS183" i="88"/>
  <c r="AF183" i="88" s="true"/>
  <c r="AA159" i="88"/>
  <c r="AE159" i="88" s="true"/>
  <c r="BS159" i="88"/>
  <c r="AF159" i="88" s="true"/>
  <c r="AH261" i="88"/>
  <c r="AG261" i="88"/>
  <c r="AA141" i="88"/>
  <c r="AE141" i="88" s="true"/>
  <c r="BS141" i="88"/>
  <c r="AF141" i="88" s="true"/>
  <c r="AA109" i="88"/>
  <c r="AE109" i="88" s="true"/>
  <c r="BS109" i="88"/>
  <c r="AF109" i="88" s="true"/>
  <c r="AA79" i="88"/>
  <c r="AE79" i="88" s="true"/>
  <c r="AH124" i="88"/>
  <c r="E636" i="88"/>
  <c r="K638" i="88"/>
  <c r="BS156" i="88"/>
  <c r="AF156" i="88" s="true"/>
  <c r="AA156" i="88"/>
  <c r="AE156" i="88" s="true"/>
  <c r="AA280" i="88"/>
  <c r="AE280" i="88" s="true"/>
  <c r="BS280" i="88"/>
  <c r="AF280" i="88" s="true"/>
  <c r="AG158" i="88"/>
  <c r="AG182" i="88"/>
  <c r="AH182" i="88"/>
  <c r="BS126" i="88"/>
  <c r="AF126" i="88" s="true"/>
  <c r="AA126" i="88"/>
  <c r="AE126" i="88" s="true"/>
  <c r="BS90" i="88"/>
  <c r="AF90" i="88" s="true"/>
  <c r="AA90" i="88"/>
  <c r="AE90" i="88" s="true"/>
  <c r="AG113" i="88"/>
  <c r="BS45" i="88"/>
  <c r="AF45" i="88" s="true"/>
  <c r="AA45" i="88"/>
  <c r="AE45" i="88" s="true"/>
  <c r="AA20" i="88"/>
  <c r="AE20" i="88" s="true"/>
  <c r="BS20" i="88"/>
  <c r="AF20" i="88" s="true"/>
  <c r="AA65" i="88"/>
  <c r="AE65" i="88" s="true"/>
  <c r="AH512" i="88"/>
  <c r="BS526" i="88"/>
  <c r="AF526" i="88" s="true"/>
  <c r="AA526" i="88"/>
  <c r="AE526" i="88" s="true"/>
  <c r="AG425" i="88"/>
  <c r="AA384" i="88"/>
  <c r="AE384" i="88" s="true"/>
  <c r="BS384" i="88"/>
  <c r="AF384" i="88" s="true"/>
  <c r="BS304" i="88"/>
  <c r="AF304" i="88" s="true"/>
  <c r="AA304" i="88"/>
  <c r="AE304" i="88" s="true"/>
  <c r="AA287" i="88"/>
  <c r="AE287" i="88" s="true"/>
  <c r="BS287" i="88"/>
  <c r="AF287" i="88" s="true"/>
  <c r="BS350" i="88"/>
  <c r="AF350" i="88" s="true"/>
  <c r="AA350" i="88"/>
  <c r="AE350" i="88" s="true"/>
  <c r="AG271" i="88"/>
  <c r="BS265" i="88"/>
  <c r="AF265" i="88" s="true"/>
  <c r="AA265" i="88"/>
  <c r="AE265" i="88" s="true"/>
  <c r="AA192" i="88"/>
  <c r="AE192" i="88" s="true"/>
  <c r="BS192" i="88"/>
  <c r="AF192" i="88" s="true"/>
  <c r="AA176" i="88"/>
  <c r="AE176" i="88" s="true"/>
  <c r="BS176" i="88"/>
  <c r="AF176" i="88" s="true"/>
  <c r="BS162" i="88"/>
  <c r="AF162" i="88" s="true"/>
  <c r="AA162" i="88"/>
  <c r="AE162" i="88" s="true"/>
  <c r="BS181" i="88"/>
  <c r="AF181" i="88" s="true"/>
  <c r="AA181" i="88"/>
  <c r="AE181" i="88" s="true"/>
  <c r="BS168" i="88"/>
  <c r="AF168" i="88" s="true"/>
  <c r="AA168" i="88"/>
  <c r="AE168" i="88" s="true"/>
  <c r="AA170" i="88"/>
  <c r="AE170" i="88" s="true"/>
  <c r="BS170" i="88"/>
  <c r="AF170" i="88" s="true"/>
  <c r="AA220" i="88"/>
  <c r="AE220" i="88" s="true"/>
  <c r="BS220" i="88"/>
  <c r="AF220" i="88" s="true"/>
  <c r="AA193" i="88"/>
  <c r="AE193" i="88" s="true"/>
  <c r="AH193" i="88" s="true"/>
  <c r="AA101" i="88"/>
  <c r="AE101" i="88" s="true"/>
  <c r="BS101" i="88"/>
  <c r="AF101" i="88" s="true"/>
  <c r="BS148" i="88"/>
  <c r="AF148" i="88" s="true"/>
  <c r="AA148" i="88"/>
  <c r="AE148" i="88" s="true"/>
  <c r="BS161" i="88"/>
  <c r="AF161" i="88" s="true"/>
  <c r="AA161" i="88"/>
  <c r="AE161" i="88" s="true"/>
  <c r="BS107" i="88"/>
  <c r="AF107" i="88" s="true"/>
  <c r="AA107" i="88"/>
  <c r="AE107" i="88" s="true"/>
  <c r="BS77" i="88"/>
  <c r="AF77" i="88" s="true"/>
  <c r="AA77" i="88"/>
  <c r="AE77" i="88" s="true"/>
  <c r="BS37" i="88"/>
  <c r="AF37" i="88" s="true"/>
  <c r="AA37" i="88"/>
  <c r="AE37" i="88" s="true"/>
  <c r="AA27" i="88"/>
  <c r="AE27" i="88" s="true"/>
  <c r="BS27" i="88"/>
  <c r="AF27" i="88" s="true"/>
  <c r="AG91" i="88"/>
  <c r="AA46" i="88"/>
  <c r="AE46" i="88" s="true"/>
  <c r="BS46" i="88"/>
  <c r="AF46" i="88" s="true"/>
  <c r="AA81" i="88"/>
  <c r="AE81" i="88" s="true"/>
  <c r="AA544" i="88"/>
  <c r="AE544" i="88" s="true"/>
  <c r="BS544" i="88"/>
  <c r="AF544" i="88" s="true"/>
  <c r="AA419" i="88"/>
  <c r="AE419" i="88" s="true"/>
  <c r="BS419" i="88"/>
  <c r="AF419" i="88" s="true"/>
  <c r="AG381" i="88"/>
  <c r="AA382" i="88"/>
  <c r="AE382" i="88" s="true"/>
  <c r="BS382" i="88"/>
  <c r="AF382" i="88" s="true"/>
  <c r="AA266" i="88"/>
  <c r="AE266" i="88" s="true"/>
  <c r="BS266" i="88"/>
  <c r="AF266" i="88" s="true"/>
  <c r="BS229" i="88"/>
  <c r="AF229" i="88" s="true"/>
  <c r="AA229" i="88"/>
  <c r="AE229" i="88" s="true"/>
  <c r="AA555" i="88"/>
  <c r="AE555" i="88" s="true"/>
  <c r="BS555" i="88"/>
  <c r="AF555" i="88" s="true"/>
  <c r="AH518" i="88"/>
  <c r="AG518" i="88"/>
  <c r="BS96" i="88"/>
  <c r="AF96" i="88" s="true"/>
  <c r="AA96" i="88"/>
  <c r="AE96" i="88" s="true"/>
  <c r="AE556" i="88"/>
  <c r="BS94" i="88"/>
  <c r="AF94" i="88" s="true"/>
  <c r="AA94" i="88"/>
  <c r="AE94" i="88" s="true"/>
  <c r="BS517" i="88"/>
  <c r="AF517" i="88" s="true"/>
  <c r="AA517" i="88"/>
  <c r="AE517" i="88" s="true"/>
  <c r="AA337" i="88"/>
  <c r="AE337" i="88" s="true"/>
  <c r="BS337" i="88"/>
  <c r="AF337" i="88" s="true"/>
  <c r="BS604" i="88"/>
  <c r="AF604" i="88" s="true"/>
  <c r="AA604" i="88"/>
  <c r="AE604" i="88" s="true"/>
  <c r="BS601" i="88"/>
  <c r="AF601" i="88" s="true"/>
  <c r="AA601" i="88"/>
  <c r="AE601" i="88" s="true"/>
  <c r="AA338" i="88"/>
  <c r="AE338" i="88" s="true"/>
  <c r="AA344" i="88"/>
  <c r="AE344" i="88" s="true"/>
  <c r="BS344" i="88"/>
  <c r="AF344" i="88" s="true"/>
  <c r="AA579" i="88"/>
  <c r="AE579" i="88" s="true"/>
  <c r="BS579" i="88"/>
  <c r="AF579" i="88" s="true"/>
  <c r="AA548" i="88"/>
  <c r="AE548" i="88" s="true"/>
  <c r="BS548" i="88"/>
  <c r="AF548" i="88" s="true"/>
  <c r="BS506" i="88"/>
  <c r="AF506" i="88" s="true"/>
  <c r="AA506" i="88"/>
  <c r="AE506" i="88" s="true"/>
  <c r="AA537" i="88"/>
  <c r="AE537" i="88" s="true"/>
  <c r="BS537" i="88"/>
  <c r="AF537" i="88" s="true"/>
  <c r="AG533" i="88"/>
  <c r="BS466" i="88"/>
  <c r="AF466" i="88" s="true"/>
  <c r="AA466" i="88"/>
  <c r="AE466" i="88" s="true"/>
  <c r="BS476" i="88"/>
  <c r="AF476" i="88" s="true"/>
  <c r="AA476" i="88"/>
  <c r="AE476" i="88" s="true"/>
  <c r="AH496" i="88"/>
  <c r="AG496" i="88"/>
  <c r="BS453" i="88"/>
  <c r="AF453" i="88" s="true"/>
  <c r="AA453" i="88"/>
  <c r="AE453" i="88" s="true"/>
  <c r="BS441" i="88"/>
  <c r="AF441" i="88" s="true"/>
  <c r="AA441" i="88"/>
  <c r="AE441" i="88" s="true"/>
  <c r="BS463" i="88"/>
  <c r="AF463" i="88" s="true"/>
  <c r="AA463" i="88"/>
  <c r="AE463" i="88" s="true"/>
  <c r="BS403" i="88"/>
  <c r="AF403" i="88" s="true"/>
  <c r="AA403" i="88"/>
  <c r="AE403" i="88" s="true"/>
  <c r="AG424" i="88"/>
  <c r="AA413" i="88"/>
  <c r="AE413" i="88" s="true"/>
  <c r="BS413" i="88"/>
  <c r="AF413" i="88" s="true"/>
  <c r="AA368" i="88"/>
  <c r="AE368" i="88" s="true"/>
  <c r="BS368" i="88"/>
  <c r="AF368" i="88" s="true"/>
  <c r="AG370" i="88"/>
  <c r="BS383" i="88"/>
  <c r="AF383" i="88" s="true"/>
  <c r="AA383" i="88"/>
  <c r="AE383" i="88" s="true"/>
  <c r="AG285" i="88"/>
  <c r="AG357" i="88"/>
  <c r="AG291" i="88"/>
  <c r="BS311" i="88"/>
  <c r="AF311" i="88" s="true"/>
  <c r="BS273" i="88"/>
  <c r="AF273" i="88" s="true"/>
  <c r="AA273" i="88"/>
  <c r="AE273" i="88" s="true"/>
  <c r="BS184" i="88"/>
  <c r="AF184" i="88" s="true"/>
  <c r="AA184" i="88"/>
  <c r="AE184" i="88" s="true"/>
  <c r="AA199" i="88"/>
  <c r="AE199" i="88" s="true"/>
  <c r="BS199" i="88"/>
  <c r="AF199" i="88" s="true"/>
  <c r="BS154" i="88"/>
  <c r="AF154" i="88" s="true"/>
  <c r="AA154" i="88"/>
  <c r="AE154" i="88" s="true"/>
  <c r="BS308" i="88"/>
  <c r="AF308" i="88" s="true"/>
  <c r="AA143" i="88"/>
  <c r="AE143" i="88" s="true"/>
  <c r="BS143" i="88"/>
  <c r="AF143" i="88" s="true"/>
  <c r="BS115" i="88"/>
  <c r="AF115" i="88" s="true"/>
  <c r="AA115" i="88"/>
  <c r="AE115" i="88" s="true"/>
  <c r="BS53" i="88"/>
  <c r="AF53" i="88" s="true"/>
  <c r="AA53" i="88"/>
  <c r="AE53" i="88" s="true"/>
  <c r="AA26" i="88"/>
  <c r="AE26" i="88" s="true"/>
  <c r="BS26" i="88"/>
  <c r="AF26" i="88" s="true"/>
  <c r="BS71" i="88"/>
  <c r="AF71" i="88" s="true"/>
  <c r="AA71" i="88"/>
  <c r="AE71" i="88" s="true"/>
  <c r="BS145" i="88"/>
  <c r="AF145" i="88" s="true"/>
  <c r="AA145" i="88"/>
  <c r="AE145" i="88" s="true"/>
  <c r="AH108" i="88" l="true"/>
  <c r="AH425" i="88"/>
  <c r="AH68" i="88"/>
  <c r="AH204" i="88"/>
  <c r="AH593" i="88"/>
  <c r="AH495" i="88"/>
  <c r="AH486" i="88"/>
  <c r="AH135" i="88"/>
  <c r="AH240" i="88"/>
  <c r="AH250" i="88"/>
  <c r="AJ250" i="88" s="true"/>
  <c r="AH253" i="88"/>
  <c r="AH110" i="88"/>
  <c r="AH582" i="88"/>
  <c r="AG52" i="88"/>
  <c r="AH51" i="88"/>
  <c r="AH610" i="88"/>
  <c r="AJ388" i="88"/>
  <c r="AI388" i="88"/>
  <c r="AH558" i="88"/>
  <c r="AH272" i="88"/>
  <c r="AH494" i="88"/>
  <c r="AH116" i="88"/>
  <c r="AH208" i="88"/>
  <c r="AH111" i="88"/>
  <c r="AH532" i="88"/>
  <c r="AH233" i="88"/>
  <c r="AI233" i="88" s="true"/>
  <c r="AH247" i="88"/>
  <c r="AI247" i="88" s="true"/>
  <c r="AH424" i="88"/>
  <c r="AH575" i="88"/>
  <c r="AH451" i="88"/>
  <c r="AH380" i="88"/>
  <c r="AJ380" i="88" s="true"/>
  <c r="AH357" i="88"/>
  <c r="AG272" i="88"/>
  <c r="AH309" i="88"/>
  <c r="AI309" i="88" s="true"/>
  <c r="AG108" i="88"/>
  <c r="AH475" i="88"/>
  <c r="AH487" i="88"/>
  <c r="AH142" i="88"/>
  <c r="AH78" i="88"/>
  <c r="AI78" i="88" s="true"/>
  <c r="AI505" i="88"/>
  <c r="AJ505" i="88"/>
  <c r="AH207" i="88"/>
  <c r="AJ207" i="88" s="true"/>
  <c r="AH315" i="88"/>
  <c r="AI315" i="88" s="true"/>
  <c r="AG423" i="88"/>
  <c r="AH36" i="88"/>
  <c r="AI36" i="88" s="true"/>
  <c r="AH533" i="88"/>
  <c r="AJ533" i="88" s="true"/>
  <c r="AH375" i="88"/>
  <c r="AI375" i="88" s="true"/>
  <c r="AH223" i="88"/>
  <c r="AI223" i="88" s="true"/>
  <c r="AH88" i="88"/>
  <c r="AH18" i="88"/>
  <c r="AJ18" i="88" s="true"/>
  <c r="AK18" i="88" s="true"/>
  <c r="AH171" i="88"/>
  <c r="AI171" i="88" s="true"/>
  <c r="AH43" i="88"/>
  <c r="AH131" i="88"/>
  <c r="AH416" i="88"/>
  <c r="AI416" i="88" s="true"/>
  <c r="AH285" i="88"/>
  <c r="AJ285" i="88" s="true"/>
  <c r="AH356" i="88"/>
  <c r="AH524" i="88"/>
  <c r="AH113" i="88"/>
  <c r="AI113" i="88" s="true"/>
  <c r="AH23" i="88"/>
  <c r="AI23" i="88" s="true"/>
  <c r="AH44" i="88"/>
  <c r="AG43" i="88"/>
  <c r="AH592" i="88"/>
  <c r="AJ592" i="88" s="true"/>
  <c r="AH617" i="88"/>
  <c r="AJ617" i="88" s="true"/>
  <c r="AL617" i="88" s="true"/>
  <c r="AH84" i="88"/>
  <c r="AH226" i="88"/>
  <c r="AH514" i="88"/>
  <c r="AJ514" i="88" s="true"/>
  <c r="AH99" i="88"/>
  <c r="AJ99" i="88" s="true"/>
  <c r="AG150" i="88"/>
  <c r="AH324" i="88"/>
  <c r="AH612" i="88"/>
  <c r="AI612" i="88" s="true"/>
  <c r="AH10" i="88"/>
  <c r="AJ10" i="88" s="true"/>
  <c r="AH366" i="88"/>
  <c r="AJ366" i="88" s="true"/>
  <c r="AK366" i="88" s="true"/>
  <c r="AH433" i="88"/>
  <c r="AH504" i="88"/>
  <c r="AJ504" i="88" s="true"/>
  <c r="AH41" i="88"/>
  <c r="AI41" i="88" s="true"/>
  <c r="AH464" i="88"/>
  <c r="AJ464" i="88" s="true"/>
  <c r="AH264" i="88"/>
  <c r="AH428" i="88"/>
  <c r="AG612" i="88"/>
  <c r="AG208" i="88"/>
  <c r="AH295" i="88"/>
  <c r="AI295" i="88" s="true"/>
  <c r="AH373" i="88"/>
  <c r="AI373" i="88" s="true"/>
  <c r="AG315" i="88"/>
  <c r="AH314" i="88"/>
  <c r="AH348" i="88"/>
  <c r="AJ348" i="88" s="true"/>
  <c r="AH352" i="88"/>
  <c r="AI352" i="88" s="true"/>
  <c r="AH180" i="88"/>
  <c r="AJ180" i="88" s="true"/>
  <c r="AH132" i="88"/>
  <c r="AJ132" i="88" s="true"/>
  <c r="AH542" i="88"/>
  <c r="AH570" i="88"/>
  <c r="AJ570" i="88" s="true"/>
  <c r="AH166" i="88"/>
  <c r="AH268" i="88"/>
  <c r="AH465" i="88"/>
  <c r="AJ465" i="88" s="true"/>
  <c r="AH91" i="88"/>
  <c r="AI91" i="88" s="true"/>
  <c r="AH292" i="88"/>
  <c r="AI292" i="88" s="true"/>
  <c r="AH175" i="88"/>
  <c r="AI175" i="88" s="true"/>
  <c r="AH32" i="88"/>
  <c r="AJ32" i="88" s="true"/>
  <c r="AH174" i="88"/>
  <c r="AJ174" i="88" s="true"/>
  <c r="AJ595" i="88"/>
  <c r="AL595" i="88" s="true"/>
  <c r="AJ66" i="88"/>
  <c r="AH34" i="88"/>
  <c r="AH436" i="88"/>
  <c r="AJ436" i="88" s="true"/>
  <c r="AH374" i="88"/>
  <c r="AI374" i="88" s="true"/>
  <c r="AH89" i="88"/>
  <c r="AI89" i="88" s="true"/>
  <c r="AH105" i="88"/>
  <c r="AJ105" i="88" s="true"/>
  <c r="AH279" i="88"/>
  <c r="AJ279" i="88" s="true"/>
  <c r="AH399" i="88"/>
  <c r="AJ399" i="88" s="true"/>
  <c r="AL399" i="88" s="true"/>
  <c r="AH608" i="88"/>
  <c r="AJ608" i="88" s="true"/>
  <c r="AH80" i="88"/>
  <c r="AI80" i="88" s="true"/>
  <c r="AH497" i="88"/>
  <c r="AH339" i="88"/>
  <c r="AI339" i="88" s="true"/>
  <c r="AH277" i="88"/>
  <c r="AH76" i="88"/>
  <c r="AI76" i="88" s="true"/>
  <c r="AG448" i="88"/>
  <c r="AH122" i="88"/>
  <c r="AI122" i="88" s="true"/>
  <c r="AH114" i="88"/>
  <c r="AH331" i="88"/>
  <c r="AI331" i="88" s="true"/>
  <c r="AJ80" i="88"/>
  <c r="AK80" i="88" s="true"/>
  <c r="AH144" i="88"/>
  <c r="AI144" i="88" s="true"/>
  <c r="AH412" i="88"/>
  <c r="AI412" i="88" s="true"/>
  <c r="AH385" i="88"/>
  <c r="AH11" i="88"/>
  <c r="AI11" i="88" s="true"/>
  <c r="AH50" i="88"/>
  <c r="AJ50" i="88" s="true"/>
  <c r="AK50" i="88" s="true"/>
  <c r="AH74" i="88"/>
  <c r="AH389" i="88"/>
  <c r="AI389" i="88" s="true"/>
  <c r="AH67" i="88"/>
  <c r="AI67" i="88" s="true"/>
  <c r="AH442" i="88"/>
  <c r="AI442" i="88" s="true"/>
  <c r="AH386" i="88"/>
  <c r="AJ386" i="88" s="true"/>
  <c r="AH227" i="88"/>
  <c r="AH179" i="88"/>
  <c r="AJ179" i="88" s="true"/>
  <c r="AL179" i="88" s="true"/>
  <c r="AH470" i="88"/>
  <c r="AI470" i="88" s="true"/>
  <c r="AH550" i="88"/>
  <c r="AJ550" i="88" s="true"/>
  <c r="AK550" i="88" s="true"/>
  <c r="AH191" i="88"/>
  <c r="AJ191" i="88" s="true"/>
  <c r="AH31" i="88"/>
  <c r="AI31" i="88" s="true"/>
  <c r="AH408" i="88"/>
  <c r="AJ408" i="88" s="true"/>
  <c r="AG389" i="88"/>
  <c r="AG68" i="88"/>
  <c r="AH241" i="88"/>
  <c r="AI241" i="88" s="true"/>
  <c r="AH137" i="88"/>
  <c r="AH198" i="88"/>
  <c r="AH355" i="88"/>
  <c r="AG191" i="88"/>
  <c r="AH535" i="88"/>
  <c r="AJ535" i="88" s="true"/>
  <c r="AH15" i="88"/>
  <c r="AJ15" i="88" s="true"/>
  <c r="AH238" i="88"/>
  <c r="AH302" i="88"/>
  <c r="AJ302" i="88" s="true"/>
  <c r="AG352" i="88"/>
  <c r="AH205" i="88"/>
  <c r="AI205" i="88" s="true"/>
  <c r="AH251" i="88"/>
  <c r="AJ251" i="88" s="true"/>
  <c r="AG67" i="88"/>
  <c r="AH541" i="88"/>
  <c r="AI541" i="88" s="true"/>
  <c r="AH341" i="88"/>
  <c r="AJ341" i="88" s="true"/>
  <c r="AH298" i="88"/>
  <c r="AI298" i="88" s="true"/>
  <c r="AH599" i="88"/>
  <c r="AI599" i="88" s="true"/>
  <c r="AH426" i="88"/>
  <c r="AJ426" i="88" s="true"/>
  <c r="AH130" i="88"/>
  <c r="AJ130" i="88" s="true"/>
  <c r="AL130" i="88" s="true"/>
  <c r="AH409" i="88"/>
  <c r="AH567" i="88"/>
  <c r="AH371" i="88"/>
  <c r="AG135" i="88"/>
  <c r="AH587" i="88"/>
  <c r="AJ587" i="88" s="true"/>
  <c r="AL587" i="88" s="true"/>
  <c r="AH402" i="88"/>
  <c r="AI402" i="88" s="true"/>
  <c r="AH313" i="88"/>
  <c r="AJ313" i="88" s="true"/>
  <c r="AH9" i="88"/>
  <c r="AI9" i="88" s="true"/>
  <c r="AH225" i="88"/>
  <c r="AI225" i="88" s="true"/>
  <c r="AG198" i="88"/>
  <c r="AG541" i="88"/>
  <c r="AH92" i="88"/>
  <c r="AJ92" i="88" s="true"/>
  <c r="AH56" i="88"/>
  <c r="AJ56" i="88" s="true"/>
  <c r="AH102" i="88"/>
  <c r="AJ102" i="88" s="true"/>
  <c r="AH81" i="88"/>
  <c r="AJ81" i="88" s="true"/>
  <c r="AG433" i="88"/>
  <c r="AH214" i="88"/>
  <c r="AJ214" i="88" s="true"/>
  <c r="AH29" i="88"/>
  <c r="AH129" i="88"/>
  <c r="AH112" i="88"/>
  <c r="AI112" i="88" s="true"/>
  <c r="AG15" i="88"/>
  <c r="AH491" i="88"/>
  <c r="AJ491" i="88" s="true"/>
  <c r="AH86" i="88"/>
  <c r="AJ86" i="88" s="true"/>
  <c r="AH484" i="88"/>
  <c r="AJ484" i="88" s="true"/>
  <c r="AH488" i="88"/>
  <c r="AH596" i="88"/>
  <c r="AJ596" i="88" s="true"/>
  <c r="AH519" i="88"/>
  <c r="AH283" i="88"/>
  <c r="AI283" i="88" s="true"/>
  <c r="AG375" i="88"/>
  <c r="AH24" i="88"/>
  <c r="AI24" i="88" s="true"/>
  <c r="AG402" i="88"/>
  <c r="AH510" i="88"/>
  <c r="AJ510" i="88" s="true"/>
  <c r="AH133" i="88"/>
  <c r="AJ133" i="88" s="true"/>
  <c r="AG213" i="88"/>
  <c r="AH213" i="88"/>
  <c r="AH118" i="88"/>
  <c r="AJ118" i="88" s="true"/>
  <c r="AH103" i="88"/>
  <c r="AI103" i="88" s="true"/>
  <c r="AH434" i="88"/>
  <c r="AI434" i="88" s="true"/>
  <c r="AH25" i="88"/>
  <c r="AG277" i="88"/>
  <c r="AG582" i="88"/>
  <c r="AH47" i="88"/>
  <c r="AH445" i="88"/>
  <c r="AI445" i="88" s="true"/>
  <c r="AH418" i="88"/>
  <c r="AJ418" i="88" s="true"/>
  <c r="AG268" i="88"/>
  <c r="AH63" i="88"/>
  <c r="AI63" i="88" s="true"/>
  <c r="AH353" i="88"/>
  <c r="AH301" i="88"/>
  <c r="AH216" i="88"/>
  <c r="AH583" i="88"/>
  <c r="AH576" i="88"/>
  <c r="AI576" i="88" s="true"/>
  <c r="AH320" i="88"/>
  <c r="AI320" i="88" s="true"/>
  <c r="AH235" i="88"/>
  <c r="AI235" i="88" s="true"/>
  <c r="AJ582" i="88"/>
  <c r="AK582" i="88" s="true"/>
  <c r="AI582" i="88"/>
  <c r="AH401" i="88"/>
  <c r="AH340" i="88"/>
  <c r="AJ340" i="88" s="true"/>
  <c r="AH293" i="88"/>
  <c r="AJ293" i="88" s="true"/>
  <c r="AH127" i="88"/>
  <c r="AH574" i="88"/>
  <c r="AG251" i="88"/>
  <c r="AG386" i="88"/>
  <c r="AH257" i="88"/>
  <c r="AI257" i="88" s="true"/>
  <c r="AH477" i="88"/>
  <c r="AI477" i="88" s="true"/>
  <c r="AH219" i="88"/>
  <c r="AJ219" i="88" s="true"/>
  <c r="AH607" i="88"/>
  <c r="AI607" i="88" s="true"/>
  <c r="AH447" i="88"/>
  <c r="AG223" i="88"/>
  <c r="AH456" i="88"/>
  <c r="AH217" i="88"/>
  <c r="AJ217" i="88" s="true"/>
  <c r="AH312" i="88"/>
  <c r="AI312" i="88" s="true"/>
  <c r="AH294" i="88"/>
  <c r="AJ294" i="88" s="true"/>
  <c r="AG515" i="88"/>
  <c r="AH367" i="88"/>
  <c r="AJ367" i="88" s="true"/>
  <c r="AH83" i="88"/>
  <c r="AH531" i="88"/>
  <c r="AI531" i="88" s="true"/>
  <c r="AH417" i="88"/>
  <c r="AI417" i="88" s="true"/>
  <c r="AH332" i="88"/>
  <c r="AJ332" i="88" s="true"/>
  <c r="AL332" i="88" s="true"/>
  <c r="AH212" i="88"/>
  <c r="AH136" i="88"/>
  <c r="AH104" i="88"/>
  <c r="AJ104" i="88" s="true"/>
  <c r="AL104" i="88" s="true"/>
  <c r="AG128" i="88"/>
  <c r="AH128" i="88"/>
  <c r="AH13" i="88"/>
  <c r="AG13" i="88"/>
  <c r="AG428" i="88"/>
  <c r="AH173" i="88"/>
  <c r="AH460" i="88"/>
  <c r="AJ460" i="88" s="true"/>
  <c r="AH224" i="88"/>
  <c r="AI224" i="88" s="true"/>
  <c r="AH338" i="88"/>
  <c r="AI338" i="88" s="true"/>
  <c r="AG214" i="88"/>
  <c r="AG294" i="88"/>
  <c r="AH188" i="88"/>
  <c r="AI188" i="88" s="true"/>
  <c r="AH230" i="88"/>
  <c r="AJ230" i="88" s="true"/>
  <c r="AK230" i="88" s="true"/>
  <c r="AH546" i="88"/>
  <c r="AI546" i="88" s="true"/>
  <c r="AH202" i="88"/>
  <c r="AI131" i="88"/>
  <c r="AJ131" i="88"/>
  <c r="AG212" i="88"/>
  <c r="AH478" i="88"/>
  <c r="AH376" i="88"/>
  <c r="AJ376" i="88" s="true"/>
  <c r="AG134" i="88"/>
  <c r="AH134" i="88"/>
  <c r="AJ135" i="88"/>
  <c r="AI135" i="88"/>
  <c r="AG300" i="88"/>
  <c r="AH316" i="88"/>
  <c r="AJ316" i="88" s="true"/>
  <c r="AH209" i="88"/>
  <c r="AG209" i="88"/>
  <c r="AH254" i="88"/>
  <c r="AI254" i="88" s="true"/>
  <c r="AH615" i="88"/>
  <c r="AJ615" i="88" s="true"/>
  <c r="AH12" i="88"/>
  <c r="AG12" i="88"/>
  <c r="AG14" i="88"/>
  <c r="AH14" i="88"/>
  <c r="AH234" i="88"/>
  <c r="AH65" i="88"/>
  <c r="AJ65" i="88" s="true"/>
  <c r="AH60" i="88"/>
  <c r="AI60" i="88" s="true"/>
  <c r="AG607" i="88"/>
  <c r="AH278" i="88"/>
  <c r="AI278" i="88" s="true"/>
  <c r="AH387" i="88"/>
  <c r="AH572" i="88"/>
  <c r="AI572" i="88" s="true"/>
  <c r="AG16" i="88"/>
  <c r="AH16" i="88"/>
  <c r="AH232" i="88"/>
  <c r="AJ232" i="88" s="true"/>
  <c r="AH363" i="88"/>
  <c r="AI363" i="88" s="true"/>
  <c r="AH249" i="88"/>
  <c r="AI249" i="88" s="true"/>
  <c r="AH581" i="88"/>
  <c r="AI581" i="88" s="true"/>
  <c r="AG17" i="88"/>
  <c r="AH17" i="88"/>
  <c r="AG56" i="88"/>
  <c r="AG363" i="88"/>
  <c r="AI155" i="88"/>
  <c r="AH527" i="88"/>
  <c r="AJ527" i="88" s="true"/>
  <c r="AK527" i="88" s="true"/>
  <c r="AH493" i="88"/>
  <c r="AI493" i="88" s="true"/>
  <c r="AG254" i="88"/>
  <c r="AH64" i="88"/>
  <c r="AI64" i="88" s="true"/>
  <c r="AH459" i="88"/>
  <c r="AJ459" i="88" s="true"/>
  <c r="AG232" i="88"/>
  <c r="AI327" i="88"/>
  <c r="AH281" i="88"/>
  <c r="AJ281" i="88" s="true"/>
  <c r="AG546" i="88"/>
  <c r="AG581" i="88"/>
  <c r="AH394" i="88"/>
  <c r="AI394" i="88" s="true"/>
  <c r="AH87" i="88"/>
  <c r="AH482" i="88"/>
  <c r="AJ331" i="88"/>
  <c r="AL331" i="88" s="true"/>
  <c r="AH196" i="88"/>
  <c r="AJ196" i="88" s="true"/>
  <c r="AG33" i="88"/>
  <c r="AG459" i="88"/>
  <c r="AH79" i="88"/>
  <c r="AJ79" i="88" s="true"/>
  <c r="AI481" i="88"/>
  <c r="AH262" i="88"/>
  <c r="AJ262" i="88" s="true"/>
  <c r="AG493" i="88"/>
  <c r="AH160" i="88"/>
  <c r="AG114" i="88"/>
  <c r="AH566" i="88"/>
  <c r="AI566" i="88" s="true"/>
  <c r="AH22" i="88"/>
  <c r="AH40" i="88"/>
  <c r="AH606" i="88"/>
  <c r="AJ292" i="88"/>
  <c r="AL292" i="88" s="true"/>
  <c r="AG491" i="88"/>
  <c r="AG202" i="88"/>
  <c r="AI510" i="88"/>
  <c r="AH467" i="88"/>
  <c r="AI467" i="88" s="true"/>
  <c r="AH432" i="88"/>
  <c r="AI432" i="88" s="true"/>
  <c r="AH190" i="88"/>
  <c r="AJ190" i="88" s="true"/>
  <c r="AL190" i="88" s="true"/>
  <c r="AH284" i="88"/>
  <c r="AH152" i="88"/>
  <c r="AH407" i="88"/>
  <c r="AH513" i="88"/>
  <c r="AJ513" i="88" s="true"/>
  <c r="AH549" i="88"/>
  <c r="AG21" i="88"/>
  <c r="AH21" i="88"/>
  <c r="AH222" i="88"/>
  <c r="AH588" i="88"/>
  <c r="AJ588" i="88" s="true"/>
  <c r="AJ247" i="88"/>
  <c r="AL247" i="88" s="true"/>
  <c r="AJ204" i="88"/>
  <c r="AK204" i="88" s="true"/>
  <c r="AI204" i="88"/>
  <c r="K636" i="88"/>
  <c r="AH306" i="88"/>
  <c r="AI306" i="88" s="true"/>
  <c r="AG359" i="88"/>
  <c r="AH359" i="88"/>
  <c r="AG588" i="88"/>
  <c r="AI366" i="88"/>
  <c r="AH289" i="88"/>
  <c r="AH242" i="88"/>
  <c r="AJ242" i="88" s="true"/>
  <c r="AK242" i="88" s="true"/>
  <c r="AG393" i="88"/>
  <c r="AH393" i="88"/>
  <c r="AL366" i="88"/>
  <c r="AO366" i="88" s="true"/>
  <c r="AH330" i="88"/>
  <c r="AI330" i="88" s="true"/>
  <c r="AD620" i="88"/>
  <c r="AB633" i="88" s="true"/>
  <c r="AH72" i="88"/>
  <c r="AH358" i="88"/>
  <c r="AI358" i="88" s="true"/>
  <c r="AG95" i="88"/>
  <c r="AH95" i="88"/>
  <c r="AH557" i="88"/>
  <c r="AH614" i="88"/>
  <c r="AH258" i="88"/>
  <c r="AJ457" i="88"/>
  <c r="AK457" i="88" s="true"/>
  <c r="AI457" i="88"/>
  <c r="AG231" i="88"/>
  <c r="AH231" i="88"/>
  <c r="AH82" i="88"/>
  <c r="AG187" i="88"/>
  <c r="AH187" i="88"/>
  <c r="AG450" i="88"/>
  <c r="AH450" i="88"/>
  <c r="AH186" i="88"/>
  <c r="AH201" i="88"/>
  <c r="AG92" i="88"/>
  <c r="AG276" i="88"/>
  <c r="AH276" i="88"/>
  <c r="AH499" i="88"/>
  <c r="AG499" i="88"/>
  <c r="AG461" i="88"/>
  <c r="AH461" i="88"/>
  <c r="AH255" i="88"/>
  <c r="AG255" i="88"/>
  <c r="AG435" i="88"/>
  <c r="AH435" i="88"/>
  <c r="AH520" i="88"/>
  <c r="AG535" i="88"/>
  <c r="AH246" i="88"/>
  <c r="AG246" i="88"/>
  <c r="AH138" i="88"/>
  <c r="AG138" i="88"/>
  <c r="AH483" i="88"/>
  <c r="AH377" i="88"/>
  <c r="AG377" i="88"/>
  <c r="AH297" i="88"/>
  <c r="AI356" i="88"/>
  <c r="AJ356" i="88"/>
  <c r="AG270" i="88"/>
  <c r="AH270" i="88"/>
  <c r="AH427" i="88"/>
  <c r="AG521" i="88"/>
  <c r="AH521" i="88"/>
  <c r="AH438" i="88"/>
  <c r="AG438" i="88"/>
  <c r="AG600" i="88"/>
  <c r="AH600" i="88"/>
  <c r="AH321" i="88"/>
  <c r="AH48" i="88"/>
  <c r="AG523" i="88"/>
  <c r="AH523" i="88"/>
  <c r="AG469" i="88"/>
  <c r="AH469" i="88"/>
  <c r="AG540" i="88"/>
  <c r="AH540" i="88"/>
  <c r="AH502" i="88"/>
  <c r="AG502" i="88"/>
  <c r="AG200" i="88"/>
  <c r="AH200" i="88"/>
  <c r="AG163" i="88"/>
  <c r="AH163" i="88"/>
  <c r="AG59" i="88"/>
  <c r="AH59" i="88"/>
  <c r="AH420" i="88"/>
  <c r="AG420" i="88"/>
  <c r="AH539" i="88"/>
  <c r="AG539" i="88"/>
  <c r="AH347" i="88"/>
  <c r="AG347" i="88"/>
  <c r="AH147" i="88"/>
  <c r="AG147" i="88"/>
  <c r="AG239" i="88"/>
  <c r="AH239" i="88"/>
  <c r="AG372" i="88"/>
  <c r="AH372" i="88"/>
  <c r="AG364" i="88"/>
  <c r="AH364" i="88"/>
  <c r="AH75" i="88"/>
  <c r="AH554" i="88"/>
  <c r="AG335" i="88"/>
  <c r="AH335" i="88"/>
  <c r="AH120" i="88"/>
  <c r="AG120" i="88"/>
  <c r="AG206" i="88"/>
  <c r="AH206" i="88"/>
  <c r="AH343" i="88"/>
  <c r="AH305" i="88"/>
  <c r="AG305" i="88"/>
  <c r="AH580" i="88"/>
  <c r="AG580" i="88"/>
  <c r="AG564" i="88"/>
  <c r="AH564" i="88"/>
  <c r="AH58" i="88"/>
  <c r="AG440" i="88"/>
  <c r="AH440" i="88"/>
  <c r="AG195" i="88"/>
  <c r="AH195" i="88"/>
  <c r="AG98" i="88"/>
  <c r="AH98" i="88"/>
  <c r="AJ295" i="88"/>
  <c r="AJ193" i="88"/>
  <c r="AI193" i="88"/>
  <c r="AJ36" i="88"/>
  <c r="AI503" i="88"/>
  <c r="AJ503" i="88"/>
  <c r="AG184" i="88"/>
  <c r="AH184" i="88"/>
  <c r="AH548" i="88"/>
  <c r="AG548" i="88"/>
  <c r="AH344" i="88"/>
  <c r="AG344" i="88"/>
  <c r="AK327" i="88"/>
  <c r="AL327" i="88"/>
  <c r="AI608" i="88"/>
  <c r="AG220" i="88"/>
  <c r="AH220" i="88"/>
  <c r="AH170" i="88"/>
  <c r="AG170" i="88"/>
  <c r="AG192" i="88"/>
  <c r="AH192" i="88"/>
  <c r="AH90" i="88"/>
  <c r="AG90" i="88"/>
  <c r="AJ158" i="88"/>
  <c r="AI158" i="88"/>
  <c r="AH267" i="88"/>
  <c r="AG267" i="88"/>
  <c r="AI524" i="88"/>
  <c r="AJ524" i="88"/>
  <c r="AF619" i="88"/>
  <c r="AG39" i="88"/>
  <c r="AH39" i="88"/>
  <c r="AH275" i="88"/>
  <c r="AG275" i="88"/>
  <c r="AH319" i="88"/>
  <c r="AG319" i="88"/>
  <c r="AH369" i="88"/>
  <c r="AG369" i="88"/>
  <c r="AH390" i="88"/>
  <c r="AG390" i="88"/>
  <c r="AH489" i="88"/>
  <c r="AG489" i="88"/>
  <c r="AH529" i="88"/>
  <c r="AG529" i="88"/>
  <c r="AG556" i="88"/>
  <c r="AH556" i="88"/>
  <c r="AJ248" i="88"/>
  <c r="AI248" i="88"/>
  <c r="AL550" i="88"/>
  <c r="AL32" i="88"/>
  <c r="AK32" i="88"/>
  <c r="AJ116" i="88"/>
  <c r="AI116" i="88"/>
  <c r="AJ142" i="88"/>
  <c r="AI142" i="88"/>
  <c r="AH49" i="88"/>
  <c r="AG49" i="88"/>
  <c r="AI139" i="88"/>
  <c r="AJ139" i="88"/>
  <c r="AI191" i="88"/>
  <c r="AH157" i="88"/>
  <c r="AG157" i="88"/>
  <c r="AH431" i="88"/>
  <c r="AG431" i="88"/>
  <c r="AH480" i="88"/>
  <c r="AG480" i="88"/>
  <c r="AG38" i="88"/>
  <c r="AH38" i="88"/>
  <c r="AG203" i="88"/>
  <c r="AH203" i="88"/>
  <c r="AG153" i="88"/>
  <c r="AH153" i="88"/>
  <c r="AJ257" i="88"/>
  <c r="AH236" i="88"/>
  <c r="AG236" i="88"/>
  <c r="AH545" i="88"/>
  <c r="AG545" i="88"/>
  <c r="AI464" i="88"/>
  <c r="AK66" i="88"/>
  <c r="AL66" i="88"/>
  <c r="AH53" i="88"/>
  <c r="AG53" i="88"/>
  <c r="AI114" i="88"/>
  <c r="AJ114" i="88"/>
  <c r="AJ370" i="88"/>
  <c r="AI370" i="88"/>
  <c r="AH403" i="88"/>
  <c r="AG403" i="88"/>
  <c r="AG453" i="88"/>
  <c r="AH453" i="88"/>
  <c r="AG466" i="88"/>
  <c r="AH466" i="88"/>
  <c r="AI495" i="88"/>
  <c r="AJ495" i="88"/>
  <c r="AJ518" i="88"/>
  <c r="AI518" i="88"/>
  <c r="AH229" i="88"/>
  <c r="AG229" i="88"/>
  <c r="AJ381" i="88"/>
  <c r="AI381" i="88"/>
  <c r="AH101" i="88"/>
  <c r="AG101" i="88"/>
  <c r="AH162" i="88"/>
  <c r="AG162" i="88"/>
  <c r="AJ271" i="88"/>
  <c r="AI271" i="88"/>
  <c r="AH304" i="88"/>
  <c r="AG304" i="88"/>
  <c r="AH280" i="88"/>
  <c r="AG280" i="88"/>
  <c r="AJ124" i="88"/>
  <c r="AI124" i="88"/>
  <c r="AH183" i="88"/>
  <c r="AG183" i="88"/>
  <c r="AI300" i="88"/>
  <c r="AJ300" i="88"/>
  <c r="AL388" i="88"/>
  <c r="AK388" i="88"/>
  <c r="AG398" i="88"/>
  <c r="AH398" i="88"/>
  <c r="AI473" i="88"/>
  <c r="AJ473" i="88"/>
  <c r="AI542" i="88"/>
  <c r="AJ542" i="88"/>
  <c r="AI333" i="88"/>
  <c r="AJ333" i="88"/>
  <c r="X620" i="88"/>
  <c r="AB631" i="88" s="true"/>
  <c r="AA631" i="88"/>
  <c r="AH28" i="88"/>
  <c r="AG28" i="88"/>
  <c r="AJ573" i="88"/>
  <c r="AI573" i="88"/>
  <c r="AG210" i="88"/>
  <c r="AH210" i="88"/>
  <c r="AJ243" i="88"/>
  <c r="AI243" i="88"/>
  <c r="AH54" i="88"/>
  <c r="AG54" i="88"/>
  <c r="AJ528" i="88"/>
  <c r="AI528" i="88"/>
  <c r="AH325" i="88"/>
  <c r="AG325" i="88"/>
  <c r="AI584" i="88"/>
  <c r="AJ584" i="88"/>
  <c r="AJ571" i="88"/>
  <c r="AI571" i="88"/>
  <c r="AJ227" i="88"/>
  <c r="AI227" i="88"/>
  <c r="AH106" i="88"/>
  <c r="AG106" i="88"/>
  <c r="AH189" i="88"/>
  <c r="AG189" i="88"/>
  <c r="AH177" i="88"/>
  <c r="AG177" i="88"/>
  <c r="AH237" i="88"/>
  <c r="AG237" i="88"/>
  <c r="AI484" i="88"/>
  <c r="AH568" i="88"/>
  <c r="AG568" i="88"/>
  <c r="AH590" i="88"/>
  <c r="AG590" i="88"/>
  <c r="AJ404" i="88"/>
  <c r="AI404" i="88"/>
  <c r="AH69" i="88"/>
  <c r="AG69" i="88"/>
  <c r="AH178" i="88"/>
  <c r="AG178" i="88"/>
  <c r="AG282" i="88"/>
  <c r="AH282" i="88"/>
  <c r="AH146" i="88"/>
  <c r="AG146" i="88"/>
  <c r="AI194" i="88"/>
  <c r="AJ194" i="88"/>
  <c r="AG307" i="88"/>
  <c r="AH307" i="88"/>
  <c r="AI410" i="88"/>
  <c r="AJ410" i="88"/>
  <c r="AH329" i="88"/>
  <c r="AG329" i="88"/>
  <c r="AH559" i="88"/>
  <c r="AG559" i="88"/>
  <c r="AH342" i="88"/>
  <c r="AG342" i="88"/>
  <c r="AJ35" i="88"/>
  <c r="AI35" i="88"/>
  <c r="AJ172" i="88"/>
  <c r="AI172" i="88"/>
  <c r="AJ225" i="88"/>
  <c r="AH368" i="88"/>
  <c r="AG368" i="88"/>
  <c r="AG579" i="88"/>
  <c r="AH579" i="88"/>
  <c r="AI511" i="88"/>
  <c r="AJ511" i="88"/>
  <c r="AH266" i="88"/>
  <c r="AG266" i="88"/>
  <c r="AH419" i="88"/>
  <c r="AG419" i="88"/>
  <c r="AJ25" i="88"/>
  <c r="AI25" i="88"/>
  <c r="AH37" i="88"/>
  <c r="AG37" i="88"/>
  <c r="AH107" i="88"/>
  <c r="AG107" i="88"/>
  <c r="AH176" i="88"/>
  <c r="AG176" i="88"/>
  <c r="AH45" i="88"/>
  <c r="AG45" i="88"/>
  <c r="AJ43" i="88"/>
  <c r="AI43" i="88"/>
  <c r="AH126" i="88"/>
  <c r="AG126" i="88"/>
  <c r="AJ60" i="88"/>
  <c r="AI348" i="88"/>
  <c r="AH472" i="88"/>
  <c r="AG472" i="88"/>
  <c r="AJ612" i="88"/>
  <c r="AJ323" i="88"/>
  <c r="AI323" i="88"/>
  <c r="AJ560" i="88"/>
  <c r="AI560" i="88"/>
  <c r="AH274" i="88"/>
  <c r="AG274" i="88"/>
  <c r="AJ363" i="88"/>
  <c r="AG406" i="88"/>
  <c r="AH406" i="88"/>
  <c r="AH536" i="88"/>
  <c r="AG536" i="88"/>
  <c r="AH334" i="88"/>
  <c r="AG334" i="88"/>
  <c r="AJ551" i="88"/>
  <c r="AI551" i="88"/>
  <c r="AH61" i="88"/>
  <c r="AG61" i="88"/>
  <c r="AK155" i="88"/>
  <c r="AL155" i="88"/>
  <c r="AG414" i="88"/>
  <c r="AH414" i="88"/>
  <c r="AH443" i="88"/>
  <c r="AG443" i="88"/>
  <c r="AH597" i="88"/>
  <c r="AG597" i="88"/>
  <c r="AG70" i="88"/>
  <c r="AH70" i="88"/>
  <c r="AH167" i="88"/>
  <c r="AG167" i="88"/>
  <c r="AJ259" i="88"/>
  <c r="AI259" i="88"/>
  <c r="AH360" i="88"/>
  <c r="AG360" i="88"/>
  <c r="AI454" i="88"/>
  <c r="AJ454" i="88"/>
  <c r="AJ88" i="88"/>
  <c r="AI88" i="88"/>
  <c r="AH260" i="88"/>
  <c r="AG260" i="88"/>
  <c r="AH397" i="88"/>
  <c r="AG397" i="88"/>
  <c r="AH490" i="88"/>
  <c r="AG490" i="88"/>
  <c r="AH561" i="88"/>
  <c r="AG561" i="88"/>
  <c r="AJ583" i="88"/>
  <c r="AI583" i="88"/>
  <c r="AH616" i="88"/>
  <c r="AG616" i="88"/>
  <c r="AH71" i="88"/>
  <c r="AG71" i="88"/>
  <c r="AJ51" i="88"/>
  <c r="AI51" i="88"/>
  <c r="AI272" i="88"/>
  <c r="AJ272" i="88"/>
  <c r="AJ496" i="88"/>
  <c r="AI496" i="88"/>
  <c r="AH46" i="88"/>
  <c r="AG46" i="88"/>
  <c r="AI264" i="88"/>
  <c r="AJ264" i="88"/>
  <c r="AJ425" i="88"/>
  <c r="AI425" i="88"/>
  <c r="AH526" i="88"/>
  <c r="AG526" i="88"/>
  <c r="AH20" i="88"/>
  <c r="AG20" i="88"/>
  <c r="AI74" i="88"/>
  <c r="AJ74" i="88"/>
  <c r="AH156" i="88"/>
  <c r="AG156" i="88"/>
  <c r="AJ47" i="88"/>
  <c r="AI47" i="88"/>
  <c r="AH109" i="88"/>
  <c r="AG109" i="88"/>
  <c r="AH211" i="88"/>
  <c r="AG211" i="88"/>
  <c r="AI317" i="88"/>
  <c r="AJ317" i="88"/>
  <c r="AJ439" i="88"/>
  <c r="AI439" i="88"/>
  <c r="AG500" i="88"/>
  <c r="AH500" i="88"/>
  <c r="AJ567" i="88"/>
  <c r="AI567" i="88"/>
  <c r="AJ119" i="88"/>
  <c r="AI119" i="88"/>
  <c r="AH437" i="88"/>
  <c r="AG437" i="88"/>
  <c r="AL510" i="88"/>
  <c r="AK510" i="88"/>
  <c r="AI507" i="88"/>
  <c r="AJ507" i="88"/>
  <c r="AI562" i="88"/>
  <c r="AJ562" i="88"/>
  <c r="AH336" i="88"/>
  <c r="AG336" i="88"/>
  <c r="AH379" i="88"/>
  <c r="AG379" i="88"/>
  <c r="AK104" i="88"/>
  <c r="AH252" i="88"/>
  <c r="AG252" i="88"/>
  <c r="AG395" i="88"/>
  <c r="AH395" i="88"/>
  <c r="AH471" i="88"/>
  <c r="AG471" i="88"/>
  <c r="AJ488" i="88"/>
  <c r="AI488" i="88"/>
  <c r="AJ576" i="88"/>
  <c r="AH165" i="88"/>
  <c r="AG165" i="88"/>
  <c r="AJ263" i="88"/>
  <c r="AI263" i="88"/>
  <c r="AJ451" i="88"/>
  <c r="AI451" i="88"/>
  <c r="AG578" i="88"/>
  <c r="AH578" i="88"/>
  <c r="AH492" i="88"/>
  <c r="AG492" i="88"/>
  <c r="AH405" i="88"/>
  <c r="AG405" i="88"/>
  <c r="AH73" i="88"/>
  <c r="AG73" i="88"/>
  <c r="AH151" i="88"/>
  <c r="AG151" i="88"/>
  <c r="AJ226" i="88"/>
  <c r="AI226" i="88"/>
  <c r="AH422" i="88"/>
  <c r="AG422" i="88"/>
  <c r="AJ610" i="88"/>
  <c r="AI610" i="88"/>
  <c r="AH455" i="88"/>
  <c r="AG455" i="88"/>
  <c r="AH498" i="88"/>
  <c r="AG498" i="88"/>
  <c r="AL505" i="88"/>
  <c r="AK505" i="88"/>
  <c r="AJ57" i="88"/>
  <c r="AI57" i="88"/>
  <c r="AJ532" i="88"/>
  <c r="AI532" i="88"/>
  <c r="AH154" i="88"/>
  <c r="AG154" i="88"/>
  <c r="AJ241" i="88"/>
  <c r="AJ291" i="88"/>
  <c r="AI291" i="88"/>
  <c r="AH413" i="88"/>
  <c r="AG413" i="88"/>
  <c r="AJ497" i="88"/>
  <c r="AI497" i="88"/>
  <c r="AH601" i="88"/>
  <c r="AG601" i="88"/>
  <c r="AH517" i="88"/>
  <c r="AG517" i="88"/>
  <c r="AH555" i="88"/>
  <c r="AG555" i="88"/>
  <c r="AH544" i="88"/>
  <c r="AG544" i="88"/>
  <c r="AG161" i="88"/>
  <c r="AH161" i="88"/>
  <c r="AJ136" i="88"/>
  <c r="AI136" i="88"/>
  <c r="AH228" i="88"/>
  <c r="AG228" i="88"/>
  <c r="AH538" i="88"/>
  <c r="AG538" i="88"/>
  <c r="AG509" i="88"/>
  <c r="AH509" i="88"/>
  <c r="AJ171" i="88"/>
  <c r="AJ396" i="88"/>
  <c r="AI396" i="88"/>
  <c r="AI487" i="88"/>
  <c r="AJ487" i="88"/>
  <c r="AH563" i="88"/>
  <c r="AG563" i="88"/>
  <c r="AG93" i="88"/>
  <c r="AH93" i="88"/>
  <c r="AH97" i="88"/>
  <c r="AG97" i="88"/>
  <c r="AH245" i="88"/>
  <c r="AG245" i="88"/>
  <c r="AH430" i="88"/>
  <c r="AG430" i="88"/>
  <c r="AI42" i="88"/>
  <c r="AJ42" i="88"/>
  <c r="AI84" i="88"/>
  <c r="AJ84" i="88"/>
  <c r="AH185" i="88"/>
  <c r="AG185" i="88"/>
  <c r="AJ256" i="88"/>
  <c r="AI256" i="88"/>
  <c r="AH296" i="88"/>
  <c r="AG296" i="88"/>
  <c r="AG392" i="88"/>
  <c r="AH392" i="88"/>
  <c r="AH346" i="88"/>
  <c r="AG346" i="88"/>
  <c r="AH354" i="88"/>
  <c r="AG354" i="88"/>
  <c r="AI603" i="88"/>
  <c r="AJ603" i="88"/>
  <c r="AJ121" i="88"/>
  <c r="AI121" i="88"/>
  <c r="AG444" i="88"/>
  <c r="AH444" i="88"/>
  <c r="AJ485" i="88"/>
  <c r="AI485" i="88"/>
  <c r="AH543" i="88"/>
  <c r="AG543" i="88"/>
  <c r="AH565" i="88"/>
  <c r="AG565" i="88"/>
  <c r="AI44" i="88"/>
  <c r="AJ44" i="88"/>
  <c r="AH197" i="88"/>
  <c r="AG197" i="88"/>
  <c r="AJ240" i="88"/>
  <c r="AI240" i="88"/>
  <c r="AG577" i="88"/>
  <c r="AH577" i="88"/>
  <c r="AH525" i="88"/>
  <c r="AG525" i="88"/>
  <c r="AJ205" i="88"/>
  <c r="AK481" i="88"/>
  <c r="AL481" i="88"/>
  <c r="AJ110" i="88"/>
  <c r="AI110" i="88"/>
  <c r="AH115" i="88"/>
  <c r="AG115" i="88"/>
  <c r="AH199" i="88"/>
  <c r="AG199" i="88"/>
  <c r="AI371" i="88"/>
  <c r="AJ371" i="88"/>
  <c r="AG463" i="88"/>
  <c r="AH463" i="88"/>
  <c r="AI478" i="88"/>
  <c r="AJ478" i="88"/>
  <c r="AJ546" i="88"/>
  <c r="AH168" i="88"/>
  <c r="AG168" i="88"/>
  <c r="AJ277" i="88"/>
  <c r="AI277" i="88"/>
  <c r="AH350" i="88"/>
  <c r="AG350" i="88"/>
  <c r="AJ352" i="88"/>
  <c r="AJ182" i="88"/>
  <c r="AI182" i="88"/>
  <c r="AJ33" i="88"/>
  <c r="AI33" i="88"/>
  <c r="AH141" i="88"/>
  <c r="AG141" i="88"/>
  <c r="AH322" i="88"/>
  <c r="AG322" i="88"/>
  <c r="AI423" i="88"/>
  <c r="AJ423" i="88"/>
  <c r="AI202" i="88"/>
  <c r="AJ202" i="88"/>
  <c r="AH594" i="88"/>
  <c r="AG594" i="88"/>
  <c r="AH149" i="88"/>
  <c r="AG149" i="88"/>
  <c r="AH310" i="88"/>
  <c r="AG310" i="88"/>
  <c r="AH479" i="88"/>
  <c r="AG479" i="88"/>
  <c r="AH100" i="88"/>
  <c r="AG100" i="88"/>
  <c r="AH586" i="88"/>
  <c r="AG586" i="88"/>
  <c r="AH328" i="88"/>
  <c r="AG328" i="88"/>
  <c r="AH117" i="88"/>
  <c r="AG117" i="88"/>
  <c r="AH415" i="88"/>
  <c r="AG415" i="88"/>
  <c r="AH474" i="88"/>
  <c r="AG474" i="88"/>
  <c r="AH534" i="88"/>
  <c r="AG534" i="88"/>
  <c r="AG598" i="88"/>
  <c r="AH598" i="88"/>
  <c r="AI558" i="88"/>
  <c r="AJ558" i="88"/>
  <c r="K637" i="88"/>
  <c r="E639" i="88"/>
  <c r="K639" i="88" s="true"/>
  <c r="AJ150" i="88"/>
  <c r="AI150" i="88"/>
  <c r="AI173" i="88"/>
  <c r="AJ173" i="88"/>
  <c r="AJ448" i="88"/>
  <c r="AI448" i="88"/>
  <c r="AH609" i="88"/>
  <c r="AG609" i="88"/>
  <c r="AH169" i="88"/>
  <c r="AG169" i="88"/>
  <c r="AI253" i="88"/>
  <c r="AJ253" i="88"/>
  <c r="AG391" i="88"/>
  <c r="AH391" i="88"/>
  <c r="AH452" i="88"/>
  <c r="AG452" i="88"/>
  <c r="AJ486" i="88"/>
  <c r="AI486" i="88"/>
  <c r="AG605" i="88"/>
  <c r="AH605" i="88"/>
  <c r="AG345" i="88"/>
  <c r="AH345" i="88"/>
  <c r="AG552" i="88"/>
  <c r="AH552" i="88"/>
  <c r="AG286" i="88"/>
  <c r="AH286" i="88"/>
  <c r="AI34" i="88"/>
  <c r="AJ34" i="88"/>
  <c r="AJ482" i="88"/>
  <c r="AI482" i="88"/>
  <c r="AJ373" i="88"/>
  <c r="AH26" i="88"/>
  <c r="AG26" i="88"/>
  <c r="AH143" i="88"/>
  <c r="AG143" i="88"/>
  <c r="AH308" i="88"/>
  <c r="AG308" i="88"/>
  <c r="AH273" i="88"/>
  <c r="AG273" i="88"/>
  <c r="AH537" i="88"/>
  <c r="AG537" i="88"/>
  <c r="AH604" i="88"/>
  <c r="AG604" i="88"/>
  <c r="AH94" i="88"/>
  <c r="AG94" i="88"/>
  <c r="AH382" i="88"/>
  <c r="AG382" i="88"/>
  <c r="AI606" i="88"/>
  <c r="AJ606" i="88"/>
  <c r="AJ91" i="88"/>
  <c r="AH77" i="88"/>
  <c r="AG77" i="88"/>
  <c r="AH148" i="88"/>
  <c r="AG148" i="88"/>
  <c r="AH287" i="88"/>
  <c r="AG287" i="88"/>
  <c r="AH384" i="88"/>
  <c r="AG384" i="88"/>
  <c r="AI102" i="88"/>
  <c r="AI261" i="88"/>
  <c r="AJ261" i="88"/>
  <c r="AH244" i="88"/>
  <c r="AG244" i="88"/>
  <c r="AJ401" i="88"/>
  <c r="AI401" i="88"/>
  <c r="AJ591" i="88"/>
  <c r="AI591" i="88"/>
  <c r="AH522" i="88"/>
  <c r="AG522" i="88"/>
  <c r="AA632" i="88"/>
  <c r="Z620" i="88"/>
  <c r="AB632" i="88" s="true"/>
  <c r="AI68" i="88"/>
  <c r="AJ68" i="88"/>
  <c r="AH215" i="88"/>
  <c r="AG215" i="88"/>
  <c r="AG218" i="88"/>
  <c r="AH218" i="88"/>
  <c r="AJ385" i="88"/>
  <c r="AI385" i="88"/>
  <c r="AG501" i="88"/>
  <c r="AH501" i="88"/>
  <c r="AI596" i="88"/>
  <c r="AI504" i="88"/>
  <c r="AG62" i="88"/>
  <c r="AH62" i="88"/>
  <c r="AH30" i="88"/>
  <c r="AG30" i="88"/>
  <c r="AI52" i="88"/>
  <c r="AJ52" i="88"/>
  <c r="AJ111" i="88"/>
  <c r="AI111" i="88"/>
  <c r="AH164" i="88"/>
  <c r="AG164" i="88"/>
  <c r="AH269" i="88"/>
  <c r="AG269" i="88"/>
  <c r="AI400" i="88"/>
  <c r="AJ400" i="88"/>
  <c r="AH446" i="88"/>
  <c r="AG446" i="88"/>
  <c r="AJ324" i="88"/>
  <c r="AI324" i="88"/>
  <c r="AJ462" i="88"/>
  <c r="AI462" i="88"/>
  <c r="AH19" i="88"/>
  <c r="AG19" i="88"/>
  <c r="AH85" i="88"/>
  <c r="AG85" i="88"/>
  <c r="AG140" i="88"/>
  <c r="AH140" i="88"/>
  <c r="AH221" i="88"/>
  <c r="AG221" i="88"/>
  <c r="AG299" i="88"/>
  <c r="AH299" i="88"/>
  <c r="AI418" i="88"/>
  <c r="AH458" i="88"/>
  <c r="AG458" i="88"/>
  <c r="AJ531" i="88"/>
  <c r="AJ108" i="88"/>
  <c r="AI108" i="88"/>
  <c r="AH123" i="88"/>
  <c r="AG123" i="88"/>
  <c r="AH125" i="88"/>
  <c r="AG125" i="88"/>
  <c r="AH303" i="88"/>
  <c r="AG303" i="88"/>
  <c r="AH318" i="88"/>
  <c r="AG318" i="88"/>
  <c r="AG553" i="88"/>
  <c r="AH553" i="88"/>
  <c r="AH378" i="88"/>
  <c r="AG378" i="88"/>
  <c r="AH288" i="88"/>
  <c r="AG288" i="88"/>
  <c r="AJ515" i="88"/>
  <c r="AI515" i="88"/>
  <c r="AH421" i="88"/>
  <c r="AG421" i="88"/>
  <c r="AG145" i="88"/>
  <c r="AH145" i="88"/>
  <c r="AJ216" i="88"/>
  <c r="AI216" i="88"/>
  <c r="AH311" i="88"/>
  <c r="AG311" i="88"/>
  <c r="AJ357" i="88"/>
  <c r="AI357" i="88"/>
  <c r="AH383" i="88"/>
  <c r="AG383" i="88"/>
  <c r="AJ424" i="88"/>
  <c r="AI424" i="88"/>
  <c r="AH441" i="88"/>
  <c r="AG441" i="88"/>
  <c r="AG476" i="88"/>
  <c r="AH476" i="88"/>
  <c r="AH506" i="88"/>
  <c r="AG506" i="88"/>
  <c r="AH337" i="88"/>
  <c r="AG337" i="88"/>
  <c r="AH96" i="88"/>
  <c r="AG96" i="88"/>
  <c r="AH27" i="88"/>
  <c r="AG27" i="88"/>
  <c r="AI212" i="88"/>
  <c r="AJ212" i="88"/>
  <c r="AI214" i="88"/>
  <c r="AH181" i="88"/>
  <c r="AG181" i="88"/>
  <c r="AJ268" i="88"/>
  <c r="AI268" i="88"/>
  <c r="AH265" i="88"/>
  <c r="AG265" i="88"/>
  <c r="AI512" i="88"/>
  <c r="AJ512" i="88"/>
  <c r="AJ41" i="88"/>
  <c r="AJ198" i="88"/>
  <c r="AI198" i="88"/>
  <c r="AH159" i="88"/>
  <c r="AG159" i="88"/>
  <c r="AJ349" i="88"/>
  <c r="AI349" i="88"/>
  <c r="AJ470" i="88"/>
  <c r="AG508" i="88"/>
  <c r="AH508" i="88"/>
  <c r="AI208" i="88"/>
  <c r="AJ208" i="88"/>
  <c r="AJ611" i="88"/>
  <c r="AI611" i="88"/>
  <c r="AA619" i="88"/>
  <c r="AE619" i="88"/>
  <c r="AH411" i="88"/>
  <c r="AG411" i="88"/>
  <c r="AJ433" i="88"/>
  <c r="AI433" i="88"/>
  <c r="AG468" i="88"/>
  <c r="AH468" i="88"/>
  <c r="AJ375" i="88"/>
  <c r="AH589" i="88"/>
  <c r="AG589" i="88"/>
  <c r="AG351" i="88"/>
  <c r="AH351" i="88"/>
  <c r="AH290" i="88"/>
  <c r="AG290" i="88"/>
  <c r="AG361" i="88"/>
  <c r="AH361" i="88"/>
  <c r="AJ547" i="88"/>
  <c r="AI547" i="88"/>
  <c r="AH613" i="88"/>
  <c r="AG613" i="88"/>
  <c r="AH326" i="88"/>
  <c r="AG326" i="88"/>
  <c r="AJ494" i="88"/>
  <c r="AI494" i="88"/>
  <c r="AH530" i="88"/>
  <c r="AG530" i="88"/>
  <c r="AJ428" i="88"/>
  <c r="AI428" i="88"/>
  <c r="AJ593" i="88"/>
  <c r="AI593" i="88"/>
  <c r="AI575" i="88"/>
  <c r="AJ575" i="88"/>
  <c r="AH569" i="88"/>
  <c r="AG569" i="88"/>
  <c r="AI602" i="88"/>
  <c r="AJ602" i="88"/>
  <c r="AH55" i="88"/>
  <c r="AG55" i="88"/>
  <c r="AJ362" i="88"/>
  <c r="AI362" i="88"/>
  <c r="AI365" i="88"/>
  <c r="AJ365" i="88"/>
  <c r="AJ432" i="88"/>
  <c r="AH516" i="88"/>
  <c r="AG516" i="88"/>
  <c r="AJ449" i="88"/>
  <c r="AI449" i="88"/>
  <c r="AH585" i="88"/>
  <c r="AG585" i="88"/>
  <c r="AI535" i="88"/>
  <c r="AI429" i="88"/>
  <c r="AJ429" i="88"/>
  <c r="AI279" i="88" l="true"/>
  <c r="AJ233" i="88"/>
  <c r="AI207" i="88"/>
  <c r="AI250" i="88"/>
  <c r="AJ113" i="88"/>
  <c r="AK113" i="88" s="true"/>
  <c r="AJ309" i="88"/>
  <c r="AI281" i="88"/>
  <c r="AJ298" i="88"/>
  <c r="AL298" i="88" s="true"/>
  <c r="AI174" i="88"/>
  <c r="AI514" i="88"/>
  <c r="AI18" i="88"/>
  <c r="AJ306" i="88"/>
  <c r="AK179" i="88"/>
  <c r="AJ223" i="88"/>
  <c r="AI132" i="88"/>
  <c r="AI79" i="88"/>
  <c r="AI341" i="88"/>
  <c r="AL50" i="88"/>
  <c r="AI118" i="88"/>
  <c r="AI302" i="88"/>
  <c r="AK595" i="88"/>
  <c r="AJ23" i="88"/>
  <c r="AJ122" i="88"/>
  <c r="AL122" i="88" s="true"/>
  <c r="AI92" i="88"/>
  <c r="AJ315" i="88"/>
  <c r="AI99" i="88"/>
  <c r="AJ320" i="88"/>
  <c r="AK399" i="88"/>
  <c r="AK570" i="88"/>
  <c r="AL570" i="88"/>
  <c r="AJ339" i="88"/>
  <c r="AK339" i="88" s="true"/>
  <c r="AI10" i="88"/>
  <c r="AJ402" i="88"/>
  <c r="AJ374" i="88"/>
  <c r="AI570" i="88"/>
  <c r="AJ78" i="88"/>
  <c r="AK78" i="88" s="true"/>
  <c r="AJ599" i="88"/>
  <c r="AI617" i="88"/>
  <c r="AJ24" i="88"/>
  <c r="AL24" i="88" s="true"/>
  <c r="AJ475" i="88"/>
  <c r="AI475" i="88"/>
  <c r="AI491" i="88"/>
  <c r="AI285" i="88"/>
  <c r="AI380" i="88"/>
  <c r="AI180" i="88"/>
  <c r="AI408" i="88"/>
  <c r="AJ442" i="88"/>
  <c r="AK442" i="88" s="true"/>
  <c r="AJ63" i="88"/>
  <c r="AL63" i="88" s="true"/>
  <c r="AJ67" i="88"/>
  <c r="AK130" i="88"/>
  <c r="AJ9" i="88"/>
  <c r="AL80" i="88"/>
  <c r="AM80" i="88" s="true"/>
  <c r="AI533" i="88"/>
  <c r="AI592" i="88"/>
  <c r="AJ607" i="88"/>
  <c r="AL607" i="88" s="true"/>
  <c r="AJ416" i="88"/>
  <c r="AL416" i="88" s="true"/>
  <c r="AI32" i="88"/>
  <c r="AL457" i="88"/>
  <c r="AK247" i="88"/>
  <c r="AI436" i="88"/>
  <c r="AK331" i="88"/>
  <c r="AJ389" i="88"/>
  <c r="AK389" i="88" s="true"/>
  <c r="AI465" i="88"/>
  <c r="AJ541" i="88"/>
  <c r="AK541" i="88" s="true"/>
  <c r="AJ175" i="88"/>
  <c r="AL175" i="88" s="true"/>
  <c r="AJ235" i="88"/>
  <c r="AJ89" i="88"/>
  <c r="AI50" i="88"/>
  <c r="AI550" i="88"/>
  <c r="AJ103" i="88"/>
  <c r="AI179" i="88"/>
  <c r="AI399" i="88"/>
  <c r="AJ11" i="88"/>
  <c r="AL11" i="88" s="true"/>
  <c r="AM11" i="88" s="true"/>
  <c r="AI314" i="88"/>
  <c r="AJ314" i="88"/>
  <c r="AJ166" i="88"/>
  <c r="AI166" i="88"/>
  <c r="AJ76" i="88"/>
  <c r="AL76" i="88" s="true"/>
  <c r="AI386" i="88"/>
  <c r="AI426" i="88"/>
  <c r="AI313" i="88"/>
  <c r="AI86" i="88"/>
  <c r="AI105" i="88"/>
  <c r="AI81" i="88"/>
  <c r="AI15" i="88"/>
  <c r="AJ412" i="88"/>
  <c r="AK412" i="88" s="true"/>
  <c r="AI588" i="88"/>
  <c r="AJ581" i="88"/>
  <c r="AL581" i="88" s="true"/>
  <c r="AJ338" i="88"/>
  <c r="AK338" i="88" s="true"/>
  <c r="AJ144" i="88"/>
  <c r="AL144" i="88" s="true"/>
  <c r="AI376" i="88"/>
  <c r="AJ434" i="88"/>
  <c r="AL434" i="88" s="true"/>
  <c r="AI196" i="88"/>
  <c r="AI104" i="88"/>
  <c r="AJ394" i="88"/>
  <c r="AK394" i="88" s="true"/>
  <c r="AJ112" i="88"/>
  <c r="AI293" i="88"/>
  <c r="AI133" i="88"/>
  <c r="AJ31" i="88"/>
  <c r="AI56" i="88"/>
  <c r="AI340" i="88"/>
  <c r="AI219" i="88"/>
  <c r="AI355" i="88"/>
  <c r="AJ355" i="88"/>
  <c r="AL230" i="88"/>
  <c r="AM230" i="88" s="true"/>
  <c r="AP230" i="88" s="true"/>
  <c r="AQ230" i="88" s="true"/>
  <c r="AJ445" i="88"/>
  <c r="AL582" i="88"/>
  <c r="AM582" i="88" s="true"/>
  <c r="AP582" i="88" s="true"/>
  <c r="AQ582" i="88" s="true"/>
  <c r="AI137" i="88"/>
  <c r="AJ137" i="88"/>
  <c r="AJ188" i="88"/>
  <c r="AL188" i="88" s="true"/>
  <c r="AJ224" i="88"/>
  <c r="AL224" i="88" s="true"/>
  <c r="AK292" i="88"/>
  <c r="AJ238" i="88"/>
  <c r="AI238" i="88"/>
  <c r="AI251" i="88"/>
  <c r="AJ283" i="88"/>
  <c r="AL283" i="88" s="true"/>
  <c r="AO283" i="88" s="true"/>
  <c r="AI217" i="88"/>
  <c r="AO587" i="88"/>
  <c r="AM587" i="88"/>
  <c r="AP587" i="88" s="true"/>
  <c r="AQ587" i="88" s="true"/>
  <c r="AJ477" i="88"/>
  <c r="AL18" i="88"/>
  <c r="AO18" i="88" s="true"/>
  <c r="AK587" i="88"/>
  <c r="AI587" i="88"/>
  <c r="AI262" i="88"/>
  <c r="AJ409" i="88"/>
  <c r="AI409" i="88"/>
  <c r="AI65" i="88"/>
  <c r="AI130" i="88"/>
  <c r="AI460" i="88"/>
  <c r="AJ312" i="88"/>
  <c r="AI519" i="88"/>
  <c r="AJ519" i="88"/>
  <c r="AK190" i="88"/>
  <c r="AJ129" i="88"/>
  <c r="AI129" i="88"/>
  <c r="AJ29" i="88"/>
  <c r="AI29" i="88"/>
  <c r="AJ572" i="88"/>
  <c r="AK293" i="88"/>
  <c r="AL293" i="88"/>
  <c r="AO293" i="88" s="true"/>
  <c r="AJ213" i="88"/>
  <c r="AI213" i="88"/>
  <c r="AJ254" i="88"/>
  <c r="AL242" i="88"/>
  <c r="AO242" i="88" s="true"/>
  <c r="AJ301" i="88"/>
  <c r="AI301" i="88"/>
  <c r="AI353" i="88"/>
  <c r="AJ353" i="88"/>
  <c r="AK332" i="88"/>
  <c r="AI294" i="88"/>
  <c r="AJ417" i="88"/>
  <c r="AL417" i="88" s="true"/>
  <c r="AO417" i="88" s="true"/>
  <c r="AL204" i="88"/>
  <c r="AM204" i="88" s="true"/>
  <c r="AP204" i="88" s="true"/>
  <c r="AQ204" i="88" s="true"/>
  <c r="AI574" i="88"/>
  <c r="AJ574" i="88"/>
  <c r="AJ127" i="88"/>
  <c r="AI127" i="88"/>
  <c r="AL316" i="88"/>
  <c r="AO316" i="88" s="true"/>
  <c r="AK316" i="88"/>
  <c r="AJ278" i="88"/>
  <c r="AI83" i="88"/>
  <c r="AJ83" i="88"/>
  <c r="AI456" i="88"/>
  <c r="AJ456" i="88"/>
  <c r="AJ447" i="88"/>
  <c r="AI447" i="88"/>
  <c r="AI367" i="88"/>
  <c r="AI230" i="88"/>
  <c r="AJ13" i="88"/>
  <c r="AI13" i="88"/>
  <c r="AJ128" i="88"/>
  <c r="AI128" i="88"/>
  <c r="AI316" i="88"/>
  <c r="AI513" i="88"/>
  <c r="AI332" i="88"/>
  <c r="AM366" i="88"/>
  <c r="AP366" i="88" s="true"/>
  <c r="AQ366" i="88" s="true"/>
  <c r="AI16" i="88"/>
  <c r="AJ16" i="88"/>
  <c r="AI12" i="88"/>
  <c r="AJ12" i="88"/>
  <c r="AL527" i="88"/>
  <c r="AJ249" i="88"/>
  <c r="AL249" i="88" s="true"/>
  <c r="AL412" i="88"/>
  <c r="AO412" i="88" s="true"/>
  <c r="AK617" i="88"/>
  <c r="AI615" i="88"/>
  <c r="AK135" i="88"/>
  <c r="AL135" i="88"/>
  <c r="AO130" i="88"/>
  <c r="AM130" i="88"/>
  <c r="AP130" i="88" s="true"/>
  <c r="AQ130" i="88" s="true"/>
  <c r="AJ17" i="88"/>
  <c r="AI17" i="88"/>
  <c r="AJ209" i="88"/>
  <c r="AI209" i="88"/>
  <c r="AK144" i="88"/>
  <c r="AI459" i="88"/>
  <c r="AI387" i="88"/>
  <c r="AJ387" i="88"/>
  <c r="AL10" i="88"/>
  <c r="AK10" i="88"/>
  <c r="AL131" i="88"/>
  <c r="AK131" i="88"/>
  <c r="AL132" i="88"/>
  <c r="AK132" i="88"/>
  <c r="AI232" i="88"/>
  <c r="AJ234" i="88"/>
  <c r="AI234" i="88"/>
  <c r="AK9" i="88"/>
  <c r="AL9" i="88"/>
  <c r="AI134" i="88"/>
  <c r="AJ134" i="88"/>
  <c r="AK133" i="88"/>
  <c r="AL133" i="88"/>
  <c r="AL15" i="88"/>
  <c r="AK15" i="88"/>
  <c r="AJ14" i="88"/>
  <c r="AI14" i="88"/>
  <c r="AJ566" i="88"/>
  <c r="AJ493" i="88"/>
  <c r="AK493" i="88" s="true"/>
  <c r="AI190" i="88"/>
  <c r="AI527" i="88"/>
  <c r="AJ467" i="88"/>
  <c r="AJ64" i="88"/>
  <c r="AJ87" i="88"/>
  <c r="AI87" i="88"/>
  <c r="AI160" i="88"/>
  <c r="AJ160" i="88"/>
  <c r="AI242" i="88"/>
  <c r="AI22" i="88"/>
  <c r="AJ22" i="88"/>
  <c r="AI40" i="88"/>
  <c r="AJ40" i="88"/>
  <c r="AJ222" i="88"/>
  <c r="AI222" i="88"/>
  <c r="AJ284" i="88"/>
  <c r="AI284" i="88"/>
  <c r="AJ21" i="88"/>
  <c r="AI21" i="88"/>
  <c r="AJ549" i="88"/>
  <c r="AI549" i="88"/>
  <c r="AL513" i="88"/>
  <c r="AK513" i="88"/>
  <c r="AJ407" i="88"/>
  <c r="AI407" i="88"/>
  <c r="AI152" i="88"/>
  <c r="AJ152" i="88"/>
  <c r="AI289" i="88"/>
  <c r="AJ289" i="88"/>
  <c r="AJ358" i="88"/>
  <c r="AL358" i="88" s="true"/>
  <c r="AJ393" i="88"/>
  <c r="AI393" i="88"/>
  <c r="AJ359" i="88"/>
  <c r="AI359" i="88"/>
  <c r="AJ330" i="88"/>
  <c r="AK330" i="88" s="true"/>
  <c r="AJ258" i="88"/>
  <c r="AI258" i="88"/>
  <c r="AI72" i="88"/>
  <c r="AJ72" i="88"/>
  <c r="AJ614" i="88"/>
  <c r="AI614" i="88"/>
  <c r="AJ557" i="88"/>
  <c r="AI557" i="88"/>
  <c r="AJ95" i="88"/>
  <c r="AI95" i="88"/>
  <c r="AI440" i="88"/>
  <c r="AJ440" i="88"/>
  <c r="AJ580" i="88"/>
  <c r="AI580" i="88"/>
  <c r="AJ347" i="88"/>
  <c r="AI347" i="88"/>
  <c r="AJ321" i="88"/>
  <c r="AI321" i="88"/>
  <c r="AI438" i="88"/>
  <c r="AJ438" i="88"/>
  <c r="AL356" i="88"/>
  <c r="AK356" i="88"/>
  <c r="AJ187" i="88"/>
  <c r="AI187" i="88"/>
  <c r="AJ502" i="88"/>
  <c r="AI502" i="88"/>
  <c r="AJ335" i="88"/>
  <c r="AI335" i="88"/>
  <c r="AI372" i="88"/>
  <c r="AJ372" i="88"/>
  <c r="AJ163" i="88"/>
  <c r="AI163" i="88"/>
  <c r="AJ469" i="88"/>
  <c r="AI469" i="88"/>
  <c r="AJ246" i="88"/>
  <c r="AI246" i="88"/>
  <c r="AJ420" i="88"/>
  <c r="AI420" i="88"/>
  <c r="AJ48" i="88"/>
  <c r="AI48" i="88"/>
  <c r="AJ270" i="88"/>
  <c r="AI270" i="88"/>
  <c r="AI450" i="88"/>
  <c r="AJ450" i="88"/>
  <c r="AJ305" i="88"/>
  <c r="AI305" i="88"/>
  <c r="AJ297" i="88"/>
  <c r="AI297" i="88"/>
  <c r="AJ461" i="88"/>
  <c r="AI461" i="88"/>
  <c r="AJ82" i="88"/>
  <c r="AI82" i="88"/>
  <c r="AJ147" i="88"/>
  <c r="AI147" i="88"/>
  <c r="AJ276" i="88"/>
  <c r="AI276" i="88"/>
  <c r="AJ343" i="88"/>
  <c r="AI343" i="88"/>
  <c r="AI554" i="88"/>
  <c r="AJ554" i="88"/>
  <c r="AJ239" i="88"/>
  <c r="AI239" i="88"/>
  <c r="AI200" i="88"/>
  <c r="AJ200" i="88"/>
  <c r="AJ523" i="88"/>
  <c r="AI523" i="88"/>
  <c r="AJ521" i="88"/>
  <c r="AI521" i="88"/>
  <c r="AJ520" i="88"/>
  <c r="AI520" i="88"/>
  <c r="AJ201" i="88"/>
  <c r="AI201" i="88"/>
  <c r="AJ231" i="88"/>
  <c r="AI231" i="88"/>
  <c r="AJ98" i="88"/>
  <c r="AI98" i="88"/>
  <c r="AI58" i="88"/>
  <c r="AJ58" i="88"/>
  <c r="AI206" i="88"/>
  <c r="AJ206" i="88"/>
  <c r="AJ75" i="88"/>
  <c r="AI75" i="88"/>
  <c r="AI539" i="88"/>
  <c r="AJ539" i="88"/>
  <c r="AI377" i="88"/>
  <c r="AJ377" i="88"/>
  <c r="AJ435" i="88"/>
  <c r="AI435" i="88"/>
  <c r="AI564" i="88"/>
  <c r="AJ564" i="88"/>
  <c r="AJ364" i="88"/>
  <c r="AI364" i="88"/>
  <c r="AI600" i="88"/>
  <c r="AJ600" i="88"/>
  <c r="AI427" i="88"/>
  <c r="AJ427" i="88"/>
  <c r="AI483" i="88"/>
  <c r="AJ483" i="88"/>
  <c r="AI499" i="88"/>
  <c r="AJ499" i="88"/>
  <c r="AI186" i="88"/>
  <c r="AJ186" i="88"/>
  <c r="AJ195" i="88"/>
  <c r="AI195" i="88"/>
  <c r="AI120" i="88"/>
  <c r="AJ120" i="88"/>
  <c r="AJ59" i="88"/>
  <c r="AI59" i="88"/>
  <c r="AI540" i="88"/>
  <c r="AJ540" i="88"/>
  <c r="AI138" i="88"/>
  <c r="AJ138" i="88"/>
  <c r="AJ255" i="88"/>
  <c r="AI255" i="88"/>
  <c r="AK367" i="88"/>
  <c r="AL367" i="88"/>
  <c r="AL535" i="88"/>
  <c r="AK535" i="88"/>
  <c r="AL92" i="88"/>
  <c r="AK92" i="88"/>
  <c r="AL588" i="88"/>
  <c r="AK588" i="88"/>
  <c r="AI181" i="88"/>
  <c r="AJ181" i="88"/>
  <c r="AK56" i="88"/>
  <c r="AL56" i="88"/>
  <c r="AI337" i="88"/>
  <c r="AJ337" i="88"/>
  <c r="AJ441" i="88"/>
  <c r="AI441" i="88"/>
  <c r="AI311" i="88"/>
  <c r="AJ311" i="88"/>
  <c r="AK313" i="88"/>
  <c r="AL313" i="88"/>
  <c r="AI378" i="88"/>
  <c r="AJ378" i="88"/>
  <c r="AI303" i="88"/>
  <c r="AJ303" i="88"/>
  <c r="AK108" i="88"/>
  <c r="AL108" i="88"/>
  <c r="AJ458" i="88"/>
  <c r="AI458" i="88"/>
  <c r="AL462" i="88"/>
  <c r="AK462" i="88"/>
  <c r="AI446" i="88"/>
  <c r="AJ446" i="88"/>
  <c r="AJ30" i="88"/>
  <c r="AI30" i="88"/>
  <c r="AL385" i="88"/>
  <c r="AK385" i="88"/>
  <c r="AK591" i="88"/>
  <c r="AL591" i="88"/>
  <c r="AI382" i="88"/>
  <c r="AJ382" i="88"/>
  <c r="AJ273" i="88"/>
  <c r="AI273" i="88"/>
  <c r="AM50" i="88"/>
  <c r="AP50" i="88" s="true"/>
  <c r="AQ50" i="88" s="true"/>
  <c r="AO50" i="88"/>
  <c r="AI552" i="88"/>
  <c r="AJ552" i="88"/>
  <c r="AO247" i="88"/>
  <c r="AM247" i="88"/>
  <c r="AP247" i="88" s="true"/>
  <c r="AQ247" i="88" s="true"/>
  <c r="AJ598" i="88"/>
  <c r="AI598" i="88"/>
  <c r="AK371" i="88"/>
  <c r="AL371" i="88"/>
  <c r="AL306" i="88"/>
  <c r="AK306" i="88"/>
  <c r="AI577" i="88"/>
  <c r="AJ577" i="88"/>
  <c r="AK44" i="88"/>
  <c r="AL44" i="88"/>
  <c r="AK84" i="88"/>
  <c r="AL84" i="88"/>
  <c r="AJ154" i="88"/>
  <c r="AI154" i="88"/>
  <c r="AJ498" i="88"/>
  <c r="AI498" i="88"/>
  <c r="AJ422" i="88"/>
  <c r="AI422" i="88"/>
  <c r="AJ151" i="88"/>
  <c r="AI151" i="88"/>
  <c r="AL263" i="88"/>
  <c r="AK263" i="88"/>
  <c r="AL576" i="88"/>
  <c r="AK576" i="88"/>
  <c r="AJ252" i="88"/>
  <c r="AI252" i="88"/>
  <c r="AL507" i="88"/>
  <c r="AK507" i="88"/>
  <c r="AL119" i="88"/>
  <c r="AK119" i="88"/>
  <c r="AJ109" i="88"/>
  <c r="AI109" i="88"/>
  <c r="AK425" i="88"/>
  <c r="AL425" i="88"/>
  <c r="AO179" i="88"/>
  <c r="AM179" i="88"/>
  <c r="AP179" i="88" s="true"/>
  <c r="AQ179" i="88" s="true"/>
  <c r="AI70" i="88"/>
  <c r="AJ70" i="88"/>
  <c r="AJ536" i="88"/>
  <c r="AI536" i="88"/>
  <c r="AK560" i="88"/>
  <c r="AL560" i="88"/>
  <c r="AL612" i="88"/>
  <c r="AK612" i="88"/>
  <c r="AJ579" i="88"/>
  <c r="AI579" i="88"/>
  <c r="AM190" i="88"/>
  <c r="AP190" i="88" s="true"/>
  <c r="AQ190" i="88" s="true"/>
  <c r="AO190" i="88"/>
  <c r="AO332" i="88"/>
  <c r="AM332" i="88"/>
  <c r="AP332" i="88" s="true"/>
  <c r="AQ332" i="88" s="true"/>
  <c r="AJ342" i="88"/>
  <c r="AI342" i="88"/>
  <c r="AI178" i="88"/>
  <c r="AJ178" i="88"/>
  <c r="AK404" i="88"/>
  <c r="AL404" i="88"/>
  <c r="AI189" i="88"/>
  <c r="AJ189" i="88"/>
  <c r="AL571" i="88"/>
  <c r="AK571" i="88"/>
  <c r="AK124" i="88"/>
  <c r="AL124" i="88"/>
  <c r="AK207" i="88"/>
  <c r="AL207" i="88"/>
  <c r="AL271" i="88"/>
  <c r="AK271" i="88"/>
  <c r="AL518" i="88"/>
  <c r="AK518" i="88"/>
  <c r="AJ545" i="88"/>
  <c r="AI545" i="88"/>
  <c r="AL103" i="88"/>
  <c r="AK103" i="88"/>
  <c r="AK191" i="88"/>
  <c r="AL191" i="88"/>
  <c r="AK116" i="88"/>
  <c r="AL116" i="88"/>
  <c r="AI390" i="88"/>
  <c r="AJ390" i="88"/>
  <c r="AJ220" i="88"/>
  <c r="AI220" i="88"/>
  <c r="AK36" i="88"/>
  <c r="AL36" i="88"/>
  <c r="AL428" i="88"/>
  <c r="AK428" i="88"/>
  <c r="AJ287" i="88"/>
  <c r="AI287" i="88"/>
  <c r="AL486" i="88"/>
  <c r="AK486" i="88"/>
  <c r="AM399" i="88"/>
  <c r="AP399" i="88" s="true"/>
  <c r="AQ399" i="88" s="true"/>
  <c r="AO399" i="88"/>
  <c r="AJ563" i="88"/>
  <c r="AI563" i="88"/>
  <c r="AI397" i="88"/>
  <c r="AJ397" i="88"/>
  <c r="AI406" i="88"/>
  <c r="AJ406" i="88"/>
  <c r="AI38" i="88"/>
  <c r="AJ38" i="88"/>
  <c r="AK429" i="88"/>
  <c r="AL429" i="88"/>
  <c r="AI589" i="88"/>
  <c r="AJ589" i="88"/>
  <c r="AJ159" i="88"/>
  <c r="AI159" i="88"/>
  <c r="AJ265" i="88"/>
  <c r="AI265" i="88"/>
  <c r="AK214" i="88"/>
  <c r="AL214" i="88"/>
  <c r="AJ27" i="88"/>
  <c r="AI27" i="88"/>
  <c r="AK250" i="88"/>
  <c r="AL250" i="88"/>
  <c r="AL424" i="88"/>
  <c r="AK424" i="88"/>
  <c r="AL216" i="88"/>
  <c r="AK216" i="88"/>
  <c r="AJ421" i="88"/>
  <c r="AI421" i="88"/>
  <c r="AJ85" i="88"/>
  <c r="AI85" i="88"/>
  <c r="AL380" i="88"/>
  <c r="AK380" i="88"/>
  <c r="AJ164" i="88"/>
  <c r="AI164" i="88"/>
  <c r="AK251" i="88"/>
  <c r="AL251" i="88"/>
  <c r="AL401" i="88"/>
  <c r="AK401" i="88"/>
  <c r="AJ94" i="88"/>
  <c r="AI94" i="88"/>
  <c r="AI308" i="88"/>
  <c r="AJ308" i="88"/>
  <c r="AK373" i="88"/>
  <c r="AL373" i="88"/>
  <c r="AL173" i="88"/>
  <c r="AK173" i="88"/>
  <c r="AK558" i="88"/>
  <c r="AL558" i="88"/>
  <c r="AJ444" i="88"/>
  <c r="AI444" i="88"/>
  <c r="AL42" i="88"/>
  <c r="AK42" i="88"/>
  <c r="AL487" i="88"/>
  <c r="AK487" i="88"/>
  <c r="AJ509" i="88"/>
  <c r="AI509" i="88"/>
  <c r="AO292" i="88"/>
  <c r="AM292" i="88"/>
  <c r="AP292" i="88" s="true"/>
  <c r="AQ292" i="88" s="true"/>
  <c r="AJ413" i="88"/>
  <c r="AI413" i="88"/>
  <c r="AL532" i="88"/>
  <c r="AK532" i="88"/>
  <c r="AJ455" i="88"/>
  <c r="AI455" i="88"/>
  <c r="AK226" i="88"/>
  <c r="AL226" i="88"/>
  <c r="AJ73" i="88"/>
  <c r="AI73" i="88"/>
  <c r="AI492" i="88"/>
  <c r="AJ492" i="88"/>
  <c r="AI165" i="88"/>
  <c r="AJ165" i="88"/>
  <c r="AL488" i="88"/>
  <c r="AK488" i="88"/>
  <c r="AL567" i="88"/>
  <c r="AK567" i="88"/>
  <c r="AL47" i="88"/>
  <c r="AK47" i="88"/>
  <c r="AJ20" i="88"/>
  <c r="AI20" i="88"/>
  <c r="AI46" i="88"/>
  <c r="AJ46" i="88"/>
  <c r="AL51" i="88"/>
  <c r="AK51" i="88"/>
  <c r="AJ414" i="88"/>
  <c r="AI414" i="88"/>
  <c r="AK514" i="88"/>
  <c r="AL514" i="88"/>
  <c r="AK60" i="88"/>
  <c r="AL60" i="88"/>
  <c r="AJ559" i="88"/>
  <c r="AI559" i="88"/>
  <c r="AJ69" i="88"/>
  <c r="AI69" i="88"/>
  <c r="AJ590" i="88"/>
  <c r="AI590" i="88"/>
  <c r="AK436" i="88"/>
  <c r="AL436" i="88"/>
  <c r="AI106" i="88"/>
  <c r="AJ106" i="88"/>
  <c r="AL459" i="88"/>
  <c r="AK459" i="88"/>
  <c r="AI54" i="88"/>
  <c r="AJ54" i="88"/>
  <c r="AO388" i="88"/>
  <c r="AM388" i="88"/>
  <c r="AK294" i="88"/>
  <c r="AL294" i="88"/>
  <c r="AJ403" i="88"/>
  <c r="AI403" i="88"/>
  <c r="AJ53" i="88"/>
  <c r="AI53" i="88"/>
  <c r="AL464" i="88"/>
  <c r="AK464" i="88"/>
  <c r="AJ236" i="88"/>
  <c r="AI236" i="88"/>
  <c r="AJ480" i="88"/>
  <c r="AI480" i="88"/>
  <c r="AO32" i="88"/>
  <c r="AM32" i="88"/>
  <c r="AI369" i="88"/>
  <c r="AJ369" i="88"/>
  <c r="AK408" i="88"/>
  <c r="AL408" i="88"/>
  <c r="AL503" i="88"/>
  <c r="AK503" i="88"/>
  <c r="AL449" i="88"/>
  <c r="AK449" i="88"/>
  <c r="AJ55" i="88"/>
  <c r="AI55" i="88"/>
  <c r="AI361" i="88"/>
  <c r="AJ361" i="88"/>
  <c r="AK400" i="88"/>
  <c r="AL400" i="88"/>
  <c r="AI310" i="88"/>
  <c r="AJ310" i="88"/>
  <c r="AL182" i="88"/>
  <c r="AK182" i="88"/>
  <c r="AO595" i="88"/>
  <c r="AM595" i="88"/>
  <c r="AP595" i="88" s="true"/>
  <c r="AQ595" i="88" s="true"/>
  <c r="AJ544" i="88"/>
  <c r="AI544" i="88"/>
  <c r="AL542" i="88"/>
  <c r="AK542" i="88"/>
  <c r="AJ556" i="88"/>
  <c r="AI556" i="88"/>
  <c r="AJ585" i="88"/>
  <c r="AI585" i="88"/>
  <c r="AJ516" i="88"/>
  <c r="AI516" i="88"/>
  <c r="AJ569" i="88"/>
  <c r="AI569" i="88"/>
  <c r="AK217" i="88"/>
  <c r="AL217" i="88"/>
  <c r="AK494" i="88"/>
  <c r="AL494" i="88"/>
  <c r="AK212" i="88"/>
  <c r="AL212" i="88"/>
  <c r="AJ145" i="88"/>
  <c r="AI145" i="88"/>
  <c r="AJ553" i="88"/>
  <c r="AI553" i="88"/>
  <c r="AJ299" i="88"/>
  <c r="AI299" i="88"/>
  <c r="AI218" i="88"/>
  <c r="AJ218" i="88"/>
  <c r="AJ148" i="88"/>
  <c r="AI148" i="88"/>
  <c r="AI452" i="88"/>
  <c r="AJ452" i="88"/>
  <c r="AL448" i="88"/>
  <c r="AK448" i="88"/>
  <c r="AJ534" i="88"/>
  <c r="AI534" i="88"/>
  <c r="AJ117" i="88"/>
  <c r="AI117" i="88"/>
  <c r="AI479" i="88"/>
  <c r="AJ479" i="88"/>
  <c r="AL232" i="88"/>
  <c r="AK232" i="88"/>
  <c r="AL426" i="88"/>
  <c r="AK426" i="88"/>
  <c r="AL33" i="88"/>
  <c r="AK33" i="88"/>
  <c r="AK277" i="88"/>
  <c r="AL277" i="88"/>
  <c r="AK180" i="88"/>
  <c r="AL180" i="88"/>
  <c r="AL546" i="88"/>
  <c r="AK546" i="88"/>
  <c r="AJ199" i="88"/>
  <c r="AI199" i="88"/>
  <c r="AK205" i="88"/>
  <c r="AL205" i="88"/>
  <c r="AL240" i="88"/>
  <c r="AK240" i="88"/>
  <c r="AJ346" i="88"/>
  <c r="AI346" i="88"/>
  <c r="AL256" i="88"/>
  <c r="AK256" i="88"/>
  <c r="AK136" i="88"/>
  <c r="AL136" i="88"/>
  <c r="AJ555" i="88"/>
  <c r="AI555" i="88"/>
  <c r="AJ601" i="88"/>
  <c r="AI601" i="88"/>
  <c r="AJ578" i="88"/>
  <c r="AI578" i="88"/>
  <c r="AO104" i="88"/>
  <c r="AM104" i="88"/>
  <c r="AI379" i="88"/>
  <c r="AJ379" i="88"/>
  <c r="AO510" i="88"/>
  <c r="AM510" i="88"/>
  <c r="AP510" i="88" s="true"/>
  <c r="AQ510" i="88" s="true"/>
  <c r="AJ500" i="88"/>
  <c r="AI500" i="88"/>
  <c r="AK317" i="88"/>
  <c r="AL317" i="88"/>
  <c r="AL264" i="88"/>
  <c r="AK264" i="88"/>
  <c r="AJ260" i="88"/>
  <c r="AI260" i="88"/>
  <c r="AL599" i="88"/>
  <c r="AK599" i="88"/>
  <c r="AK259" i="88"/>
  <c r="AL259" i="88"/>
  <c r="AJ472" i="88"/>
  <c r="AI472" i="88"/>
  <c r="AI176" i="88"/>
  <c r="AJ176" i="88"/>
  <c r="AK25" i="88"/>
  <c r="AL25" i="88"/>
  <c r="AL533" i="88"/>
  <c r="AK533" i="88"/>
  <c r="AM283" i="88"/>
  <c r="AP283" i="88" s="true"/>
  <c r="AQ283" i="88" s="true"/>
  <c r="AK473" i="88"/>
  <c r="AL473" i="88"/>
  <c r="AK300" i="88"/>
  <c r="AL300" i="88"/>
  <c r="AL495" i="88"/>
  <c r="AK495" i="88"/>
  <c r="AL257" i="88"/>
  <c r="AK257" i="88"/>
  <c r="AK465" i="88"/>
  <c r="AL465" i="88"/>
  <c r="AG619" i="88"/>
  <c r="AJ90" i="88"/>
  <c r="AI90" i="88"/>
  <c r="AJ548" i="88"/>
  <c r="AI548" i="88"/>
  <c r="AL193" i="88"/>
  <c r="AK193" i="88"/>
  <c r="AL65" i="88"/>
  <c r="AK65" i="88"/>
  <c r="AK607" i="88"/>
  <c r="AO457" i="88"/>
  <c r="AM457" i="88"/>
  <c r="AP457" i="88" s="true"/>
  <c r="AQ457" i="88" s="true"/>
  <c r="AL575" i="88"/>
  <c r="AK575" i="88"/>
  <c r="AJ613" i="88"/>
  <c r="AI613" i="88"/>
  <c r="AI290" i="88"/>
  <c r="AJ290" i="88"/>
  <c r="AK375" i="88"/>
  <c r="AL375" i="88"/>
  <c r="AL433" i="88"/>
  <c r="AK433" i="88"/>
  <c r="AK99" i="88"/>
  <c r="AL99" i="88"/>
  <c r="AL198" i="88"/>
  <c r="AK198" i="88"/>
  <c r="AJ506" i="88"/>
  <c r="AI506" i="88"/>
  <c r="AJ383" i="88"/>
  <c r="AI383" i="88"/>
  <c r="AK515" i="88"/>
  <c r="AL515" i="88"/>
  <c r="AJ125" i="88"/>
  <c r="AI125" i="88"/>
  <c r="AJ19" i="88"/>
  <c r="AI19" i="88"/>
  <c r="AL111" i="88"/>
  <c r="AK111" i="88"/>
  <c r="AL504" i="88"/>
  <c r="AK504" i="88"/>
  <c r="AK596" i="88"/>
  <c r="AL596" i="88"/>
  <c r="AJ244" i="88"/>
  <c r="AI244" i="88"/>
  <c r="AI604" i="88"/>
  <c r="AJ604" i="88"/>
  <c r="AJ143" i="88"/>
  <c r="AI143" i="88"/>
  <c r="AL482" i="88"/>
  <c r="AK482" i="88"/>
  <c r="AL281" i="88"/>
  <c r="AK281" i="88"/>
  <c r="AL34" i="88"/>
  <c r="AK34" i="88"/>
  <c r="AI345" i="88"/>
  <c r="AJ345" i="88"/>
  <c r="AJ391" i="88"/>
  <c r="AI391" i="88"/>
  <c r="AL423" i="88"/>
  <c r="AK423" i="88"/>
  <c r="AL478" i="88"/>
  <c r="AK478" i="88"/>
  <c r="AO481" i="88"/>
  <c r="AM481" i="88"/>
  <c r="AP481" i="88" s="true"/>
  <c r="AQ481" i="88" s="true"/>
  <c r="AJ392" i="88"/>
  <c r="AI392" i="88"/>
  <c r="AJ161" i="88"/>
  <c r="AI161" i="88"/>
  <c r="AL291" i="88"/>
  <c r="AK291" i="88"/>
  <c r="AO230" i="88"/>
  <c r="AL57" i="88"/>
  <c r="AK57" i="88"/>
  <c r="AI471" i="88"/>
  <c r="AJ471" i="88"/>
  <c r="AJ71" i="88"/>
  <c r="AI71" i="88"/>
  <c r="AJ61" i="88"/>
  <c r="AI61" i="88"/>
  <c r="AK363" i="88"/>
  <c r="AL363" i="88"/>
  <c r="AL511" i="88"/>
  <c r="AK511" i="88"/>
  <c r="AK35" i="88"/>
  <c r="AL35" i="88"/>
  <c r="AI329" i="88"/>
  <c r="AJ329" i="88"/>
  <c r="AJ146" i="88"/>
  <c r="AI146" i="88"/>
  <c r="AI568" i="88"/>
  <c r="AJ568" i="88"/>
  <c r="AI237" i="88"/>
  <c r="AJ237" i="88"/>
  <c r="AI325" i="88"/>
  <c r="AJ325" i="88"/>
  <c r="AL573" i="88"/>
  <c r="AK573" i="88"/>
  <c r="AM617" i="88"/>
  <c r="AO617" i="88"/>
  <c r="AJ162" i="88"/>
  <c r="AI162" i="88"/>
  <c r="AK381" i="88"/>
  <c r="AL381" i="88"/>
  <c r="AL370" i="88"/>
  <c r="AK370" i="88"/>
  <c r="AJ431" i="88"/>
  <c r="AI431" i="88"/>
  <c r="AJ49" i="88"/>
  <c r="AI49" i="88"/>
  <c r="AO550" i="88"/>
  <c r="AM550" i="88"/>
  <c r="AP550" i="88" s="true"/>
  <c r="AQ550" i="88" s="true"/>
  <c r="AI529" i="88"/>
  <c r="AJ529" i="88"/>
  <c r="AJ319" i="88"/>
  <c r="AI319" i="88"/>
  <c r="AI192" i="88"/>
  <c r="AJ192" i="88"/>
  <c r="AL608" i="88"/>
  <c r="AK608" i="88"/>
  <c r="AL374" i="88"/>
  <c r="AK374" i="88"/>
  <c r="AL89" i="88"/>
  <c r="AK89" i="88"/>
  <c r="AJ468" i="88"/>
  <c r="AI468" i="88"/>
  <c r="AL341" i="88"/>
  <c r="AK341" i="88"/>
  <c r="AI62" i="88"/>
  <c r="AJ62" i="88"/>
  <c r="AJ415" i="88"/>
  <c r="AI415" i="88"/>
  <c r="AK320" i="88"/>
  <c r="AL320" i="88"/>
  <c r="AO155" i="88"/>
  <c r="AM155" i="88"/>
  <c r="AP155" i="88" s="true"/>
  <c r="AQ155" i="88" s="true"/>
  <c r="AJ45" i="88"/>
  <c r="AI45" i="88"/>
  <c r="AM412" i="88"/>
  <c r="AP412" i="88" s="true"/>
  <c r="AQ412" i="88" s="true"/>
  <c r="AL584" i="88"/>
  <c r="AK584" i="88"/>
  <c r="AL333" i="88"/>
  <c r="AK333" i="88"/>
  <c r="AJ203" i="88"/>
  <c r="AI203" i="88"/>
  <c r="AL615" i="88"/>
  <c r="AK615" i="88"/>
  <c r="AJ344" i="88"/>
  <c r="AI344" i="88"/>
  <c r="AL432" i="88"/>
  <c r="AK432" i="88"/>
  <c r="AI326" i="88"/>
  <c r="AJ326" i="88"/>
  <c r="AJ351" i="88"/>
  <c r="AI351" i="88"/>
  <c r="AO570" i="88"/>
  <c r="AM570" i="88"/>
  <c r="AP570" i="88" s="true"/>
  <c r="AQ570" i="88" s="true"/>
  <c r="AL512" i="88"/>
  <c r="AK512" i="88"/>
  <c r="AJ476" i="88"/>
  <c r="AI476" i="88"/>
  <c r="AL531" i="88"/>
  <c r="AK531" i="88"/>
  <c r="AK52" i="88"/>
  <c r="AL52" i="88"/>
  <c r="AJ501" i="88"/>
  <c r="AI501" i="88"/>
  <c r="AL261" i="88"/>
  <c r="AK261" i="88"/>
  <c r="AL105" i="88"/>
  <c r="AK105" i="88"/>
  <c r="AJ77" i="88"/>
  <c r="AI77" i="88"/>
  <c r="AK606" i="88"/>
  <c r="AL606" i="88"/>
  <c r="AJ609" i="88"/>
  <c r="AI609" i="88"/>
  <c r="AL386" i="88"/>
  <c r="AK386" i="88"/>
  <c r="AK150" i="88"/>
  <c r="AL150" i="88"/>
  <c r="AK376" i="88"/>
  <c r="AL376" i="88"/>
  <c r="AJ328" i="88"/>
  <c r="AI328" i="88"/>
  <c r="AI149" i="88"/>
  <c r="AJ149" i="88"/>
  <c r="AL491" i="88"/>
  <c r="AK491" i="88"/>
  <c r="AK196" i="88"/>
  <c r="AL196" i="88"/>
  <c r="AI525" i="88"/>
  <c r="AJ525" i="88"/>
  <c r="AI197" i="88"/>
  <c r="AJ197" i="88"/>
  <c r="AJ565" i="88"/>
  <c r="AI565" i="88"/>
  <c r="AL121" i="88"/>
  <c r="AK121" i="88"/>
  <c r="AJ430" i="88"/>
  <c r="AI430" i="88"/>
  <c r="AL396" i="88"/>
  <c r="AK396" i="88"/>
  <c r="AJ538" i="88"/>
  <c r="AI538" i="88"/>
  <c r="AL497" i="88"/>
  <c r="AK497" i="88"/>
  <c r="AL241" i="88"/>
  <c r="AK241" i="88"/>
  <c r="AI395" i="88"/>
  <c r="AJ395" i="88"/>
  <c r="AJ336" i="88"/>
  <c r="AI336" i="88"/>
  <c r="AI437" i="88"/>
  <c r="AJ437" i="88"/>
  <c r="AL272" i="88"/>
  <c r="AK272" i="88"/>
  <c r="AJ561" i="88"/>
  <c r="AI561" i="88"/>
  <c r="AL88" i="88"/>
  <c r="AK88" i="88"/>
  <c r="AJ167" i="88"/>
  <c r="AI167" i="88"/>
  <c r="AI597" i="88"/>
  <c r="AJ597" i="88"/>
  <c r="AL348" i="88"/>
  <c r="AK348" i="88"/>
  <c r="AJ126" i="88"/>
  <c r="AI126" i="88"/>
  <c r="AJ107" i="88"/>
  <c r="AI107" i="88"/>
  <c r="AJ419" i="88"/>
  <c r="AI419" i="88"/>
  <c r="AJ368" i="88"/>
  <c r="AI368" i="88"/>
  <c r="AK410" i="88"/>
  <c r="AL410" i="88"/>
  <c r="AJ282" i="88"/>
  <c r="AI282" i="88"/>
  <c r="AK445" i="88"/>
  <c r="AL445" i="88"/>
  <c r="AI398" i="88"/>
  <c r="AJ398" i="88"/>
  <c r="AJ466" i="88"/>
  <c r="AI466" i="88"/>
  <c r="AM66" i="88"/>
  <c r="AP66" i="88" s="true"/>
  <c r="AQ66" i="88" s="true"/>
  <c r="AO66" i="88"/>
  <c r="AK175" i="88"/>
  <c r="AF620" i="88"/>
  <c r="AB634" i="88" s="true"/>
  <c r="AA634" i="88"/>
  <c r="AJ267" i="88"/>
  <c r="AI267" i="88"/>
  <c r="AL470" i="88"/>
  <c r="AK470" i="88"/>
  <c r="AK418" i="88"/>
  <c r="AL418" i="88"/>
  <c r="AL102" i="88"/>
  <c r="AK102" i="88"/>
  <c r="AJ169" i="88"/>
  <c r="AI169" i="88"/>
  <c r="AJ141" i="88"/>
  <c r="AI141" i="88"/>
  <c r="AJ354" i="88"/>
  <c r="AI354" i="88"/>
  <c r="AL67" i="88"/>
  <c r="AK67" i="88"/>
  <c r="AI360" i="88"/>
  <c r="AJ360" i="88"/>
  <c r="AL139" i="88"/>
  <c r="AK139" i="88"/>
  <c r="AL79" i="88"/>
  <c r="AK79" i="88"/>
  <c r="AL365" i="88"/>
  <c r="AK365" i="88"/>
  <c r="AK602" i="88"/>
  <c r="AL602" i="88"/>
  <c r="AL547" i="88"/>
  <c r="AK547" i="88"/>
  <c r="AL592" i="88"/>
  <c r="AK592" i="88"/>
  <c r="AJ411" i="88"/>
  <c r="AI411" i="88"/>
  <c r="AL611" i="88"/>
  <c r="AK611" i="88"/>
  <c r="AK349" i="88"/>
  <c r="AL349" i="88"/>
  <c r="AL41" i="88"/>
  <c r="AK41" i="88"/>
  <c r="AL268" i="88"/>
  <c r="AK268" i="88"/>
  <c r="AO144" i="88"/>
  <c r="AM144" i="88"/>
  <c r="AJ96" i="88"/>
  <c r="AI96" i="88"/>
  <c r="AK357" i="88"/>
  <c r="AL357" i="88"/>
  <c r="AI288" i="88"/>
  <c r="AJ288" i="88"/>
  <c r="AI318" i="88"/>
  <c r="AJ318" i="88"/>
  <c r="AJ123" i="88"/>
  <c r="AI123" i="88"/>
  <c r="AI221" i="88"/>
  <c r="AJ221" i="88"/>
  <c r="AL324" i="88"/>
  <c r="AK324" i="88"/>
  <c r="AJ269" i="88"/>
  <c r="AI269" i="88"/>
  <c r="AI215" i="88"/>
  <c r="AJ215" i="88"/>
  <c r="AI522" i="88"/>
  <c r="AJ522" i="88"/>
  <c r="AJ537" i="88"/>
  <c r="AI537" i="88"/>
  <c r="AJ26" i="88"/>
  <c r="AI26" i="88"/>
  <c r="AI286" i="88"/>
  <c r="AJ286" i="88"/>
  <c r="AJ605" i="88"/>
  <c r="AI605" i="88"/>
  <c r="AL253" i="88"/>
  <c r="AK253" i="88"/>
  <c r="AK202" i="88"/>
  <c r="AL202" i="88"/>
  <c r="AI463" i="88"/>
  <c r="AJ463" i="88"/>
  <c r="AL603" i="88"/>
  <c r="AK603" i="88"/>
  <c r="AI93" i="88"/>
  <c r="AJ93" i="88"/>
  <c r="AK309" i="88"/>
  <c r="AL309" i="88"/>
  <c r="AK76" i="88"/>
  <c r="AN582" i="88"/>
  <c r="BC582" i="88"/>
  <c r="BB582" i="88"/>
  <c r="BA582" i="88" s="true"/>
  <c r="BU582" i="88"/>
  <c r="BR582" i="88"/>
  <c r="AO505" i="88"/>
  <c r="AM505" i="88"/>
  <c r="AP505" i="88" s="true"/>
  <c r="AQ505" i="88" s="true"/>
  <c r="AK610" i="88"/>
  <c r="AL610" i="88"/>
  <c r="AJ405" i="88"/>
  <c r="AI405" i="88"/>
  <c r="AL451" i="88"/>
  <c r="AK451" i="88"/>
  <c r="AK562" i="88"/>
  <c r="AL562" i="88"/>
  <c r="AK279" i="88"/>
  <c r="AL279" i="88"/>
  <c r="AK439" i="88"/>
  <c r="AL439" i="88"/>
  <c r="AJ211" i="88"/>
  <c r="AI211" i="88"/>
  <c r="AJ156" i="88"/>
  <c r="AI156" i="88"/>
  <c r="AJ526" i="88"/>
  <c r="AI526" i="88"/>
  <c r="AK454" i="88"/>
  <c r="AL454" i="88"/>
  <c r="AL551" i="88"/>
  <c r="AK551" i="88"/>
  <c r="AJ334" i="88"/>
  <c r="AI334" i="88"/>
  <c r="AJ274" i="88"/>
  <c r="AI274" i="88"/>
  <c r="AL225" i="88"/>
  <c r="AK225" i="88"/>
  <c r="AL330" i="88"/>
  <c r="AL484" i="88"/>
  <c r="AK484" i="88"/>
  <c r="AJ177" i="88"/>
  <c r="AI177" i="88"/>
  <c r="AK227" i="88"/>
  <c r="AL227" i="88"/>
  <c r="AL528" i="88"/>
  <c r="AK528" i="88"/>
  <c r="AL262" i="88"/>
  <c r="AK262" i="88"/>
  <c r="AK243" i="88"/>
  <c r="AL243" i="88"/>
  <c r="AJ28" i="88"/>
  <c r="AI28" i="88"/>
  <c r="AJ183" i="88"/>
  <c r="AI183" i="88"/>
  <c r="AI280" i="88"/>
  <c r="AJ280" i="88"/>
  <c r="AJ304" i="88"/>
  <c r="AI304" i="88"/>
  <c r="AJ101" i="88"/>
  <c r="AI101" i="88"/>
  <c r="AI229" i="88"/>
  <c r="AJ229" i="88"/>
  <c r="AL285" i="88"/>
  <c r="AK285" i="88"/>
  <c r="AK235" i="88"/>
  <c r="AL235" i="88"/>
  <c r="AI157" i="88"/>
  <c r="AJ157" i="88"/>
  <c r="AK142" i="88"/>
  <c r="AL142" i="88"/>
  <c r="AL248" i="88"/>
  <c r="AK248" i="88"/>
  <c r="AJ489" i="88"/>
  <c r="AI489" i="88"/>
  <c r="AI275" i="88"/>
  <c r="AJ275" i="88"/>
  <c r="AK524" i="88"/>
  <c r="AL524" i="88"/>
  <c r="AO327" i="88"/>
  <c r="AM327" i="88"/>
  <c r="AI184" i="88"/>
  <c r="AJ184" i="88"/>
  <c r="AK295" i="88"/>
  <c r="AL295" i="88"/>
  <c r="AK362" i="88"/>
  <c r="AL362" i="88"/>
  <c r="AJ530" i="88"/>
  <c r="AI530" i="88"/>
  <c r="AL208" i="88"/>
  <c r="AK208" i="88"/>
  <c r="AI100" i="88"/>
  <c r="AJ100" i="88"/>
  <c r="AI594" i="88"/>
  <c r="AJ594" i="88"/>
  <c r="AI350" i="88"/>
  <c r="AJ350" i="88"/>
  <c r="AL110" i="88"/>
  <c r="AK110" i="88"/>
  <c r="AL485" i="88"/>
  <c r="AK485" i="88"/>
  <c r="AJ296" i="88"/>
  <c r="AI296" i="88"/>
  <c r="AI97" i="88"/>
  <c r="AJ97" i="88"/>
  <c r="AJ228" i="88"/>
  <c r="AI228" i="88"/>
  <c r="AJ517" i="88"/>
  <c r="AI517" i="88"/>
  <c r="AL583" i="88"/>
  <c r="AK583" i="88"/>
  <c r="AK194" i="88"/>
  <c r="AL194" i="88"/>
  <c r="AK402" i="88"/>
  <c r="AL402" i="88"/>
  <c r="AL158" i="88"/>
  <c r="AK158" i="88"/>
  <c r="AL593" i="88"/>
  <c r="AK593" i="88"/>
  <c r="AK315" i="88"/>
  <c r="AL315" i="88"/>
  <c r="AJ508" i="88"/>
  <c r="AI508" i="88"/>
  <c r="AJ140" i="88"/>
  <c r="AI140" i="88"/>
  <c r="AK68" i="88"/>
  <c r="AL68" i="88"/>
  <c r="AL113" i="88"/>
  <c r="AJ384" i="88"/>
  <c r="AI384" i="88"/>
  <c r="AK91" i="88"/>
  <c r="AL91" i="88"/>
  <c r="AL118" i="88"/>
  <c r="AK118" i="88"/>
  <c r="AJ474" i="88"/>
  <c r="AI474" i="88"/>
  <c r="AI586" i="88"/>
  <c r="AJ586" i="88"/>
  <c r="AK302" i="88"/>
  <c r="AL302" i="88"/>
  <c r="AI322" i="88"/>
  <c r="AJ322" i="88"/>
  <c r="AK352" i="88"/>
  <c r="AL352" i="88"/>
  <c r="AI168" i="88"/>
  <c r="AJ168" i="88"/>
  <c r="AJ115" i="88"/>
  <c r="AI115" i="88"/>
  <c r="AL340" i="88"/>
  <c r="AK340" i="88"/>
  <c r="AL86" i="88"/>
  <c r="AK86" i="88"/>
  <c r="AJ543" i="88"/>
  <c r="AI543" i="88"/>
  <c r="AJ185" i="88"/>
  <c r="AI185" i="88"/>
  <c r="AI245" i="88"/>
  <c r="AJ245" i="88"/>
  <c r="AL171" i="88"/>
  <c r="AK171" i="88"/>
  <c r="AO527" i="88"/>
  <c r="AM527" i="88"/>
  <c r="AO331" i="88"/>
  <c r="AM331" i="88"/>
  <c r="AP331" i="88" s="true"/>
  <c r="AQ331" i="88" s="true"/>
  <c r="AK74" i="88"/>
  <c r="AL74" i="88"/>
  <c r="AL219" i="88"/>
  <c r="AK219" i="88"/>
  <c r="AL496" i="88"/>
  <c r="AK496" i="88"/>
  <c r="AI616" i="88"/>
  <c r="AJ616" i="88"/>
  <c r="AJ490" i="88"/>
  <c r="AI490" i="88"/>
  <c r="AL174" i="88"/>
  <c r="AK174" i="88"/>
  <c r="AI443" i="88"/>
  <c r="AJ443" i="88"/>
  <c r="AK323" i="88"/>
  <c r="AL323" i="88"/>
  <c r="AK188" i="88"/>
  <c r="AL43" i="88"/>
  <c r="AK43" i="88"/>
  <c r="AJ37" i="88"/>
  <c r="AI37" i="88"/>
  <c r="AJ266" i="88"/>
  <c r="AI266" i="88"/>
  <c r="AL172" i="88"/>
  <c r="AK172" i="88"/>
  <c r="AJ307" i="88"/>
  <c r="AI307" i="88"/>
  <c r="AL460" i="88"/>
  <c r="AK460" i="88"/>
  <c r="AI210" i="88"/>
  <c r="AJ210" i="88"/>
  <c r="AL233" i="88"/>
  <c r="AK233" i="88"/>
  <c r="AJ453" i="88"/>
  <c r="AI453" i="88"/>
  <c r="AL114" i="88"/>
  <c r="AK114" i="88"/>
  <c r="AJ153" i="88"/>
  <c r="AI153" i="88"/>
  <c r="AJ39" i="88"/>
  <c r="AI39" i="88"/>
  <c r="AJ170" i="88"/>
  <c r="AI170" i="88"/>
  <c r="AL81" i="88"/>
  <c r="AK81" i="88"/>
  <c r="AL541" i="88" l="true"/>
  <c r="AM242" i="88"/>
  <c r="AL442" i="88"/>
  <c r="AK298" i="88"/>
  <c r="AL389" i="88"/>
  <c r="AM389" i="88" s="true"/>
  <c r="AP389" i="88" s="true"/>
  <c r="AQ389" i="88" s="true"/>
  <c r="AL339" i="88"/>
  <c r="AO204" i="88"/>
  <c r="AK581" i="88"/>
  <c r="AM316" i="88"/>
  <c r="AP316" i="88" s="true"/>
  <c r="AQ316" i="88" s="true"/>
  <c r="BR587" i="88"/>
  <c r="AK416" i="88"/>
  <c r="AK63" i="88"/>
  <c r="AY587" i="88"/>
  <c r="AZ587" i="88" s="true"/>
  <c r="AK223" i="88"/>
  <c r="AL223" i="88"/>
  <c r="AO80" i="88"/>
  <c r="AL78" i="88"/>
  <c r="AM293" i="88"/>
  <c r="AP293" i="88" s="true"/>
  <c r="AQ293" i="88" s="true"/>
  <c r="AL23" i="88"/>
  <c r="AK23" i="88"/>
  <c r="BC587" i="88"/>
  <c r="AN587" i="88"/>
  <c r="AK24" i="88"/>
  <c r="AK122" i="88"/>
  <c r="AK224" i="88"/>
  <c r="AL394" i="88"/>
  <c r="AM394" i="88" s="true"/>
  <c r="AP394" i="88" s="true"/>
  <c r="AQ394" i="88" s="true"/>
  <c r="AK475" i="88"/>
  <c r="AL475" i="88"/>
  <c r="AL338" i="88"/>
  <c r="AM338" i="88" s="true"/>
  <c r="AP338" i="88" s="true"/>
  <c r="AQ338" i="88" s="true"/>
  <c r="AM18" i="88"/>
  <c r="AP18" i="88" s="true"/>
  <c r="AQ18" i="88" s="true"/>
  <c r="AO11" i="88"/>
  <c r="BU587" i="88"/>
  <c r="BB587" i="88"/>
  <c r="BA587" i="88" s="true"/>
  <c r="AK11" i="88"/>
  <c r="AL166" i="88"/>
  <c r="AK166" i="88"/>
  <c r="AL314" i="88"/>
  <c r="AK314" i="88"/>
  <c r="AK434" i="88"/>
  <c r="AY582" i="88"/>
  <c r="AZ582" i="88" s="true"/>
  <c r="AO582" i="88"/>
  <c r="AK31" i="88"/>
  <c r="AL31" i="88"/>
  <c r="AK112" i="88"/>
  <c r="AL112" i="88"/>
  <c r="AK283" i="88"/>
  <c r="AK238" i="88"/>
  <c r="AL238" i="88"/>
  <c r="AM417" i="88"/>
  <c r="AP417" i="88" s="true"/>
  <c r="AQ417" i="88" s="true"/>
  <c r="AK355" i="88"/>
  <c r="AL355" i="88"/>
  <c r="AK137" i="88"/>
  <c r="AL137" i="88"/>
  <c r="AK358" i="88"/>
  <c r="AK477" i="88"/>
  <c r="AL477" i="88"/>
  <c r="AL409" i="88"/>
  <c r="AK409" i="88"/>
  <c r="AK29" i="88"/>
  <c r="AL29" i="88"/>
  <c r="AK129" i="88"/>
  <c r="AL129" i="88"/>
  <c r="AL519" i="88"/>
  <c r="AK519" i="88"/>
  <c r="AL572" i="88"/>
  <c r="AK572" i="88"/>
  <c r="AL312" i="88"/>
  <c r="AK312" i="88"/>
  <c r="AK254" i="88"/>
  <c r="AL254" i="88"/>
  <c r="AK417" i="88"/>
  <c r="AL353" i="88"/>
  <c r="AK353" i="88"/>
  <c r="AL213" i="88"/>
  <c r="AK213" i="88"/>
  <c r="AL301" i="88"/>
  <c r="AK301" i="88"/>
  <c r="AK127" i="88"/>
  <c r="AL127" i="88"/>
  <c r="AL493" i="88"/>
  <c r="AO493" i="88" s="true"/>
  <c r="AL574" i="88"/>
  <c r="AK574" i="88"/>
  <c r="AK13" i="88"/>
  <c r="AL13" i="88"/>
  <c r="AL456" i="88"/>
  <c r="AK456" i="88"/>
  <c r="AL83" i="88"/>
  <c r="AK83" i="88"/>
  <c r="AL447" i="88"/>
  <c r="AK447" i="88"/>
  <c r="BB366" i="88"/>
  <c r="BA366" i="88" s="true"/>
  <c r="AL278" i="88"/>
  <c r="AK278" i="88"/>
  <c r="BR366" i="88"/>
  <c r="AK249" i="88"/>
  <c r="AK128" i="88"/>
  <c r="AL128" i="88"/>
  <c r="AK387" i="88"/>
  <c r="AL387" i="88"/>
  <c r="AY18" i="88"/>
  <c r="AZ18" i="88" s="true"/>
  <c r="BU366" i="88"/>
  <c r="AL209" i="88"/>
  <c r="AK209" i="88"/>
  <c r="AO131" i="88"/>
  <c r="AM131" i="88"/>
  <c r="AP131" i="88" s="true"/>
  <c r="AQ131" i="88" s="true"/>
  <c r="AY366" i="88"/>
  <c r="AZ366" i="88" s="true"/>
  <c r="AM15" i="88"/>
  <c r="AP15" i="88" s="true"/>
  <c r="AQ15" i="88" s="true"/>
  <c r="AO15" i="88"/>
  <c r="AM9" i="88"/>
  <c r="AP9" i="88" s="true"/>
  <c r="AQ9" i="88" s="true"/>
  <c r="AO9" i="88"/>
  <c r="AN130" i="88"/>
  <c r="BR130" i="88"/>
  <c r="BU130" i="88"/>
  <c r="AY130" i="88"/>
  <c r="AZ130" i="88" s="true"/>
  <c r="BB130" i="88"/>
  <c r="BA130" i="88" s="true"/>
  <c r="BC130" i="88"/>
  <c r="AN366" i="88"/>
  <c r="AM133" i="88"/>
  <c r="AP133" i="88" s="true"/>
  <c r="AQ133" i="88" s="true"/>
  <c r="AO133" i="88"/>
  <c r="AK12" i="88"/>
  <c r="AL12" i="88"/>
  <c r="AK16" i="88"/>
  <c r="AL16" i="88"/>
  <c r="AM132" i="88"/>
  <c r="AP132" i="88" s="true"/>
  <c r="AQ132" i="88" s="true"/>
  <c r="AO132" i="88"/>
  <c r="AM10" i="88"/>
  <c r="AP10" i="88" s="true"/>
  <c r="AQ10" i="88" s="true"/>
  <c r="AO10" i="88"/>
  <c r="AN11" i="88"/>
  <c r="AY11" i="88"/>
  <c r="AZ11" i="88" s="true"/>
  <c r="BU11" i="88"/>
  <c r="BB11" i="88"/>
  <c r="BA11" i="88" s="true"/>
  <c r="BC11" i="88"/>
  <c r="AK234" i="88"/>
  <c r="AL234" i="88"/>
  <c r="AM135" i="88"/>
  <c r="AP135" i="88" s="true"/>
  <c r="AQ135" i="88" s="true"/>
  <c r="AO135" i="88"/>
  <c r="BC366" i="88"/>
  <c r="AK14" i="88"/>
  <c r="AL14" i="88"/>
  <c r="AK134" i="88"/>
  <c r="AL134" i="88"/>
  <c r="AK17" i="88"/>
  <c r="AL17" i="88"/>
  <c r="AP11" i="88"/>
  <c r="AQ11" i="88" s="true"/>
  <c r="BR11" i="88" s="true"/>
  <c r="AK64" i="88"/>
  <c r="AL64" i="88"/>
  <c r="AK467" i="88"/>
  <c r="AL467" i="88"/>
  <c r="AL87" i="88"/>
  <c r="AK87" i="88"/>
  <c r="AK566" i="88"/>
  <c r="AL566" i="88"/>
  <c r="AK40" i="88"/>
  <c r="AL40" i="88"/>
  <c r="AL160" i="88"/>
  <c r="AK160" i="88"/>
  <c r="AL22" i="88"/>
  <c r="AK22" i="88"/>
  <c r="AK549" i="88"/>
  <c r="AL549" i="88"/>
  <c r="AL152" i="88"/>
  <c r="AK152" i="88"/>
  <c r="AL21" i="88"/>
  <c r="AK21" i="88"/>
  <c r="AK407" i="88"/>
  <c r="AL407" i="88"/>
  <c r="AK284" i="88"/>
  <c r="AL284" i="88"/>
  <c r="AO513" i="88"/>
  <c r="AM513" i="88"/>
  <c r="AK222" i="88"/>
  <c r="AL222" i="88"/>
  <c r="AL359" i="88"/>
  <c r="AK359" i="88"/>
  <c r="AL393" i="88"/>
  <c r="AK393" i="88"/>
  <c r="AL289" i="88"/>
  <c r="AK289" i="88"/>
  <c r="AK557" i="88"/>
  <c r="AL557" i="88"/>
  <c r="AL614" i="88"/>
  <c r="AK614" i="88"/>
  <c r="AK72" i="88"/>
  <c r="AL72" i="88"/>
  <c r="AK95" i="88"/>
  <c r="AL95" i="88"/>
  <c r="AL258" i="88"/>
  <c r="AK258" i="88"/>
  <c r="AK270" i="88"/>
  <c r="AL270" i="88"/>
  <c r="AO367" i="88"/>
  <c r="AM367" i="88"/>
  <c r="AP367" i="88" s="true"/>
  <c r="AQ367" i="88" s="true"/>
  <c r="AL540" i="88"/>
  <c r="AK540" i="88"/>
  <c r="AK427" i="88"/>
  <c r="AL427" i="88"/>
  <c r="AL564" i="88"/>
  <c r="AK564" i="88"/>
  <c r="AK539" i="88"/>
  <c r="AL539" i="88"/>
  <c r="AL372" i="88"/>
  <c r="AK372" i="88"/>
  <c r="AL521" i="88"/>
  <c r="AK521" i="88"/>
  <c r="AL347" i="88"/>
  <c r="AK347" i="88"/>
  <c r="AK186" i="88"/>
  <c r="AL186" i="88"/>
  <c r="AK600" i="88"/>
  <c r="AL600" i="88"/>
  <c r="AM358" i="88"/>
  <c r="AP358" i="88" s="true"/>
  <c r="AQ358" i="88" s="true"/>
  <c r="AO358" i="88"/>
  <c r="AK554" i="88"/>
  <c r="AL554" i="88"/>
  <c r="AK255" i="88"/>
  <c r="AL255" i="88"/>
  <c r="AL59" i="88"/>
  <c r="AK59" i="88"/>
  <c r="AL75" i="88"/>
  <c r="AK75" i="88"/>
  <c r="AK231" i="88"/>
  <c r="AL231" i="88"/>
  <c r="AL147" i="88"/>
  <c r="AK147" i="88"/>
  <c r="AL48" i="88"/>
  <c r="AK48" i="88"/>
  <c r="AL469" i="88"/>
  <c r="AK469" i="88"/>
  <c r="AK335" i="88"/>
  <c r="AL335" i="88"/>
  <c r="AO356" i="88"/>
  <c r="AM356" i="88"/>
  <c r="AL138" i="88"/>
  <c r="AK138" i="88"/>
  <c r="AL499" i="88"/>
  <c r="AK499" i="88"/>
  <c r="AK206" i="88"/>
  <c r="AL206" i="88"/>
  <c r="AL438" i="88"/>
  <c r="AK438" i="88"/>
  <c r="AK297" i="88"/>
  <c r="AL297" i="88"/>
  <c r="AL435" i="88"/>
  <c r="AK435" i="88"/>
  <c r="AL201" i="88"/>
  <c r="AK201" i="88"/>
  <c r="AL523" i="88"/>
  <c r="AK523" i="88"/>
  <c r="AK343" i="88"/>
  <c r="AL343" i="88"/>
  <c r="AK82" i="88"/>
  <c r="AL82" i="88"/>
  <c r="AK305" i="88"/>
  <c r="AL305" i="88"/>
  <c r="AL420" i="88"/>
  <c r="AK420" i="88"/>
  <c r="AK163" i="88"/>
  <c r="AL163" i="88"/>
  <c r="AL502" i="88"/>
  <c r="AK502" i="88"/>
  <c r="AL580" i="88"/>
  <c r="AK580" i="88"/>
  <c r="AL195" i="88"/>
  <c r="AK195" i="88"/>
  <c r="AL98" i="88"/>
  <c r="AK98" i="88"/>
  <c r="AK239" i="88"/>
  <c r="AL239" i="88"/>
  <c r="AK120" i="88"/>
  <c r="AL120" i="88"/>
  <c r="AK483" i="88"/>
  <c r="AL483" i="88"/>
  <c r="AL377" i="88"/>
  <c r="AK377" i="88"/>
  <c r="AL58" i="88"/>
  <c r="AK58" i="88"/>
  <c r="AK200" i="88"/>
  <c r="AL200" i="88"/>
  <c r="AL450" i="88"/>
  <c r="AK450" i="88"/>
  <c r="AL440" i="88"/>
  <c r="AK440" i="88"/>
  <c r="AL276" i="88"/>
  <c r="AK276" i="88"/>
  <c r="AK364" i="88"/>
  <c r="AL364" i="88"/>
  <c r="AL520" i="88"/>
  <c r="AK520" i="88"/>
  <c r="AK461" i="88"/>
  <c r="AL461" i="88"/>
  <c r="AL246" i="88"/>
  <c r="AK246" i="88"/>
  <c r="AL187" i="88"/>
  <c r="AK187" i="88"/>
  <c r="AL321" i="88"/>
  <c r="AK321" i="88"/>
  <c r="AL100" i="88"/>
  <c r="AK100" i="88"/>
  <c r="AM233" i="88"/>
  <c r="AP233" i="88" s="true"/>
  <c r="AQ233" i="88" s="true"/>
  <c r="AO233" i="88"/>
  <c r="AL307" i="88"/>
  <c r="AK307" i="88"/>
  <c r="AN527" i="88"/>
  <c r="BB527" i="88"/>
  <c r="BA527" i="88" s="true"/>
  <c r="BC527" i="88"/>
  <c r="AY527" i="88"/>
  <c r="AZ527" i="88" s="true"/>
  <c r="BU527" i="88"/>
  <c r="AL322" i="88"/>
  <c r="AK322" i="88"/>
  <c r="BB80" i="88"/>
  <c r="BA80" i="88" s="true"/>
  <c r="BC80" i="88"/>
  <c r="AY80" i="88"/>
  <c r="AZ80" i="88" s="true"/>
  <c r="BU80" i="88"/>
  <c r="AN80" i="88"/>
  <c r="AK594" i="88"/>
  <c r="AL594" i="88"/>
  <c r="AK489" i="88"/>
  <c r="AL489" i="88"/>
  <c r="AL210" i="88"/>
  <c r="AK210" i="88"/>
  <c r="AL37" i="88"/>
  <c r="AK37" i="88"/>
  <c r="AM323" i="88"/>
  <c r="AP323" i="88" s="true"/>
  <c r="AQ323" i="88" s="true"/>
  <c r="AO323" i="88"/>
  <c r="AO174" i="88"/>
  <c r="AM174" i="88"/>
  <c r="AP174" i="88" s="true"/>
  <c r="AQ174" i="88" s="true"/>
  <c r="AP527" i="88"/>
  <c r="AQ527" i="88" s="true"/>
  <c r="BR527" i="88" s="true"/>
  <c r="AL168" i="88"/>
  <c r="AK168" i="88"/>
  <c r="AM118" i="88"/>
  <c r="AP118" i="88" s="true"/>
  <c r="AQ118" i="88" s="true"/>
  <c r="AO118" i="88"/>
  <c r="AO68" i="88"/>
  <c r="AM68" i="88"/>
  <c r="AP68" i="88" s="true"/>
  <c r="AQ68" i="88" s="true"/>
  <c r="AL296" i="88"/>
  <c r="AK296" i="88"/>
  <c r="AO235" i="88"/>
  <c r="AM235" i="88"/>
  <c r="AK183" i="88"/>
  <c r="AL183" i="88"/>
  <c r="AO528" i="88"/>
  <c r="AM528" i="88"/>
  <c r="AP528" i="88" s="true"/>
  <c r="AQ528" i="88" s="true"/>
  <c r="AM484" i="88"/>
  <c r="AO484" i="88"/>
  <c r="AO551" i="88"/>
  <c r="AM551" i="88"/>
  <c r="AO439" i="88"/>
  <c r="AM439" i="88"/>
  <c r="AP439" i="88" s="true"/>
  <c r="AQ439" i="88" s="true"/>
  <c r="AL405" i="88"/>
  <c r="AK405" i="88"/>
  <c r="AO76" i="88"/>
  <c r="AM76" i="88"/>
  <c r="AP76" i="88" s="true"/>
  <c r="AQ76" i="88" s="true"/>
  <c r="AL215" i="88"/>
  <c r="AK215" i="88"/>
  <c r="AO324" i="88"/>
  <c r="AM324" i="88"/>
  <c r="AP324" i="88" s="true"/>
  <c r="AQ324" i="88" s="true"/>
  <c r="AM41" i="88"/>
  <c r="AO41" i="88"/>
  <c r="AM592" i="88"/>
  <c r="AP592" i="88" s="true"/>
  <c r="AQ592" i="88" s="true"/>
  <c r="AO592" i="88"/>
  <c r="AO175" i="88"/>
  <c r="AM175" i="88"/>
  <c r="AL565" i="88"/>
  <c r="AK565" i="88"/>
  <c r="AL77" i="88"/>
  <c r="AK77" i="88"/>
  <c r="AN570" i="88"/>
  <c r="BB570" i="88"/>
  <c r="BA570" i="88" s="true"/>
  <c r="BU570" i="88"/>
  <c r="AY570" i="88"/>
  <c r="AZ570" i="88" s="true"/>
  <c r="BC570" i="88"/>
  <c r="BR570" i="88"/>
  <c r="AO584" i="88"/>
  <c r="AM584" i="88"/>
  <c r="AK162" i="88"/>
  <c r="AL162" i="88"/>
  <c r="AM573" i="88"/>
  <c r="AP573" i="88" s="true"/>
  <c r="AQ573" i="88" s="true"/>
  <c r="AO573" i="88"/>
  <c r="AL329" i="88"/>
  <c r="AK329" i="88"/>
  <c r="AM511" i="88"/>
  <c r="AO511" i="88"/>
  <c r="AL471" i="88"/>
  <c r="AK471" i="88"/>
  <c r="AN230" i="88"/>
  <c r="BC230" i="88"/>
  <c r="BB230" i="88"/>
  <c r="BA230" i="88" s="true"/>
  <c r="AY230" i="88"/>
  <c r="AZ230" i="88" s="true"/>
  <c r="BU230" i="88"/>
  <c r="BR230" i="88"/>
  <c r="AO478" i="88"/>
  <c r="AM478" i="88"/>
  <c r="AO434" i="88"/>
  <c r="AM434" i="88"/>
  <c r="AO281" i="88"/>
  <c r="AM281" i="88"/>
  <c r="AP281" i="88" s="true"/>
  <c r="AQ281" i="88" s="true"/>
  <c r="AO111" i="88"/>
  <c r="AM111" i="88"/>
  <c r="AP111" i="88" s="true"/>
  <c r="AQ111" i="88" s="true"/>
  <c r="AL383" i="88"/>
  <c r="AK383" i="88"/>
  <c r="AL290" i="88"/>
  <c r="AK290" i="88"/>
  <c r="AO416" i="88"/>
  <c r="AM416" i="88"/>
  <c r="AP416" i="88" s="true"/>
  <c r="AQ416" i="88" s="true"/>
  <c r="AN283" i="88"/>
  <c r="AY283" i="88"/>
  <c r="AZ283" i="88" s="true"/>
  <c r="BU283" i="88"/>
  <c r="BR283" i="88"/>
  <c r="BC283" i="88"/>
  <c r="BB283" i="88"/>
  <c r="BA283" i="88" s="true"/>
  <c r="AL176" i="88"/>
  <c r="AK176" i="88"/>
  <c r="AM581" i="88"/>
  <c r="AO581" i="88"/>
  <c r="BC510" i="88"/>
  <c r="BU510" i="88"/>
  <c r="AY510" i="88"/>
  <c r="AZ510" i="88" s="true"/>
  <c r="AN510" i="88"/>
  <c r="BB510" i="88"/>
  <c r="BA510" i="88" s="true"/>
  <c r="BR510" i="88"/>
  <c r="AL601" i="88"/>
  <c r="AK601" i="88"/>
  <c r="AM180" i="88"/>
  <c r="AO180" i="88"/>
  <c r="AM448" i="88"/>
  <c r="AO448" i="88"/>
  <c r="AK516" i="88"/>
  <c r="AL516" i="88"/>
  <c r="AO449" i="88"/>
  <c r="AM449" i="88"/>
  <c r="AP449" i="88" s="true"/>
  <c r="AQ449" i="88" s="true"/>
  <c r="AL590" i="88"/>
  <c r="AK590" i="88"/>
  <c r="AL414" i="88"/>
  <c r="AK414" i="88"/>
  <c r="AO567" i="88"/>
  <c r="AM567" i="88"/>
  <c r="AO63" i="88"/>
  <c r="AM63" i="88"/>
  <c r="AN292" i="88"/>
  <c r="BB292" i="88"/>
  <c r="BA292" i="88" s="true"/>
  <c r="BU292" i="88"/>
  <c r="AY292" i="88"/>
  <c r="AZ292" i="88" s="true"/>
  <c r="BC292" i="88"/>
  <c r="BR292" i="88"/>
  <c r="AO251" i="88"/>
  <c r="AM251" i="88"/>
  <c r="AP251" i="88" s="true"/>
  <c r="AQ251" i="88" s="true"/>
  <c r="AY399" i="88"/>
  <c r="AZ399" i="88" s="true"/>
  <c r="BU399" i="88"/>
  <c r="BR399" i="88"/>
  <c r="BC399" i="88"/>
  <c r="BB399" i="88"/>
  <c r="BA399" i="88" s="true"/>
  <c r="AN399" i="88"/>
  <c r="AL287" i="88"/>
  <c r="AK287" i="88"/>
  <c r="AM207" i="88"/>
  <c r="AP207" i="88" s="true"/>
  <c r="AQ207" i="88" s="true"/>
  <c r="AO207" i="88"/>
  <c r="AO108" i="88"/>
  <c r="AM108" i="88"/>
  <c r="AP108" i="88" s="true"/>
  <c r="AQ108" i="88" s="true"/>
  <c r="AO588" i="88"/>
  <c r="AM588" i="88"/>
  <c r="AP588" i="88" s="true"/>
  <c r="AQ588" i="88" s="true"/>
  <c r="AL543" i="88"/>
  <c r="AK543" i="88"/>
  <c r="AL530" i="88"/>
  <c r="AK530" i="88"/>
  <c r="AO349" i="88"/>
  <c r="AM349" i="88"/>
  <c r="AP349" i="88" s="true"/>
  <c r="AQ349" i="88" s="true"/>
  <c r="AL169" i="88"/>
  <c r="AK169" i="88"/>
  <c r="AK368" i="88"/>
  <c r="AL368" i="88"/>
  <c r="AK501" i="88"/>
  <c r="AL501" i="88"/>
  <c r="AO341" i="88"/>
  <c r="AM341" i="88"/>
  <c r="AL117" i="88"/>
  <c r="AK117" i="88"/>
  <c r="AL569" i="88"/>
  <c r="AK569" i="88"/>
  <c r="AK544" i="88"/>
  <c r="AL544" i="88"/>
  <c r="BU32" i="88"/>
  <c r="AY32" i="88"/>
  <c r="AZ32" i="88" s="true"/>
  <c r="AN32" i="88"/>
  <c r="BC32" i="88"/>
  <c r="BB32" i="88"/>
  <c r="BA32" i="88" s="true"/>
  <c r="BU388" i="88"/>
  <c r="BC388" i="88"/>
  <c r="BB388" i="88"/>
  <c r="BA388" i="88" s="true"/>
  <c r="AY388" i="88"/>
  <c r="AZ388" i="88" s="true"/>
  <c r="AN388" i="88"/>
  <c r="AM373" i="88"/>
  <c r="AP373" i="88" s="true"/>
  <c r="AQ373" i="88" s="true"/>
  <c r="AO373" i="88"/>
  <c r="AL153" i="88"/>
  <c r="AK153" i="88"/>
  <c r="AL245" i="88"/>
  <c r="AK245" i="88"/>
  <c r="AO352" i="88"/>
  <c r="AM352" i="88"/>
  <c r="AP352" i="88" s="true"/>
  <c r="AQ352" i="88" s="true"/>
  <c r="AK384" i="88"/>
  <c r="AL384" i="88"/>
  <c r="AO593" i="88"/>
  <c r="AM593" i="88"/>
  <c r="AP593" i="88" s="true"/>
  <c r="AQ593" i="88" s="true"/>
  <c r="AO158" i="88"/>
  <c r="AM158" i="88"/>
  <c r="AP158" i="88" s="true"/>
  <c r="AQ158" i="88" s="true"/>
  <c r="AL517" i="88"/>
  <c r="AK517" i="88"/>
  <c r="AO485" i="88"/>
  <c r="AM485" i="88"/>
  <c r="AP485" i="88" s="true"/>
  <c r="AQ485" i="88" s="true"/>
  <c r="AM362" i="88"/>
  <c r="AP362" i="88" s="true"/>
  <c r="AQ362" i="88" s="true"/>
  <c r="AO362" i="88"/>
  <c r="AL184" i="88"/>
  <c r="AK184" i="88"/>
  <c r="AM524" i="88"/>
  <c r="AO524" i="88"/>
  <c r="AM142" i="88"/>
  <c r="AO142" i="88"/>
  <c r="AL101" i="88"/>
  <c r="AK101" i="88"/>
  <c r="AL28" i="88"/>
  <c r="AK28" i="88"/>
  <c r="AM330" i="88"/>
  <c r="AO330" i="88"/>
  <c r="AM225" i="88"/>
  <c r="AP225" i="88" s="true"/>
  <c r="AQ225" i="88" s="true"/>
  <c r="AO225" i="88"/>
  <c r="AO279" i="88"/>
  <c r="AM279" i="88"/>
  <c r="AO309" i="88"/>
  <c r="AM309" i="88"/>
  <c r="AM202" i="88"/>
  <c r="AP202" i="88" s="true"/>
  <c r="AQ202" i="88" s="true"/>
  <c r="AO202" i="88"/>
  <c r="AK286" i="88"/>
  <c r="AL286" i="88"/>
  <c r="BC144" i="88"/>
  <c r="BB144" i="88"/>
  <c r="BA144" i="88" s="true"/>
  <c r="AY144" i="88"/>
  <c r="AZ144" i="88" s="true"/>
  <c r="BU144" i="88"/>
  <c r="AN144" i="88"/>
  <c r="AO547" i="88"/>
  <c r="AM547" i="88"/>
  <c r="AP547" i="88" s="true"/>
  <c r="AQ547" i="88" s="true"/>
  <c r="AM491" i="88"/>
  <c r="AP491" i="88" s="true"/>
  <c r="AQ491" i="88" s="true"/>
  <c r="AO491" i="88"/>
  <c r="AM386" i="88"/>
  <c r="AO386" i="88"/>
  <c r="AO52" i="88"/>
  <c r="AM52" i="88"/>
  <c r="AM615" i="88"/>
  <c r="AP615" i="88" s="true"/>
  <c r="AQ615" i="88" s="true"/>
  <c r="AO615" i="88"/>
  <c r="AL192" i="88"/>
  <c r="AK192" i="88"/>
  <c r="BC550" i="88"/>
  <c r="AY550" i="88"/>
  <c r="AZ550" i="88" s="true"/>
  <c r="BU550" i="88"/>
  <c r="BB550" i="88"/>
  <c r="BA550" i="88" s="true"/>
  <c r="AN550" i="88"/>
  <c r="BR550" i="88"/>
  <c r="BU617" i="88"/>
  <c r="BC617" i="88"/>
  <c r="BB617" i="88"/>
  <c r="BA617" i="88" s="true"/>
  <c r="AY617" i="88"/>
  <c r="AZ617" i="88" s="true"/>
  <c r="AN617" i="88"/>
  <c r="AL237" i="88"/>
  <c r="AK237" i="88"/>
  <c r="AO35" i="88"/>
  <c r="AM35" i="88"/>
  <c r="AP35" i="88" s="true"/>
  <c r="AQ35" i="88" s="true"/>
  <c r="AL61" i="88"/>
  <c r="AK61" i="88"/>
  <c r="AM291" i="88"/>
  <c r="AP291" i="88" s="true"/>
  <c r="AQ291" i="88" s="true"/>
  <c r="AO291" i="88"/>
  <c r="AL391" i="88"/>
  <c r="AK391" i="88"/>
  <c r="AL244" i="88"/>
  <c r="AK244" i="88"/>
  <c r="AL506" i="88"/>
  <c r="AK506" i="88"/>
  <c r="AM99" i="88"/>
  <c r="AO99" i="88"/>
  <c r="AM607" i="88"/>
  <c r="AO607" i="88"/>
  <c r="AL548" i="88"/>
  <c r="AK548" i="88"/>
  <c r="AO317" i="88"/>
  <c r="AM317" i="88"/>
  <c r="AL555" i="88"/>
  <c r="AK555" i="88"/>
  <c r="AM205" i="88"/>
  <c r="AP205" i="88" s="true"/>
  <c r="AQ205" i="88" s="true"/>
  <c r="AO205" i="88"/>
  <c r="AM277" i="88"/>
  <c r="AO277" i="88"/>
  <c r="AL299" i="88"/>
  <c r="AK299" i="88"/>
  <c r="AM212" i="88"/>
  <c r="AP212" i="88" s="true"/>
  <c r="AQ212" i="88" s="true"/>
  <c r="AO212" i="88"/>
  <c r="AL585" i="88"/>
  <c r="AK585" i="88"/>
  <c r="BU595" i="88"/>
  <c r="AN595" i="88"/>
  <c r="BC595" i="88"/>
  <c r="AY595" i="88"/>
  <c r="AZ595" i="88" s="true"/>
  <c r="BB595" i="88"/>
  <c r="BA595" i="88" s="true"/>
  <c r="BR595" i="88"/>
  <c r="AM503" i="88"/>
  <c r="AP503" i="88" s="true"/>
  <c r="AQ503" i="88" s="true"/>
  <c r="AO503" i="88"/>
  <c r="AP32" i="88"/>
  <c r="AQ32" i="88" s="true"/>
  <c r="BR32" i="88" s="true"/>
  <c r="AP388" i="88"/>
  <c r="AQ388" i="88" s="true"/>
  <c r="BR388" i="88" s="true"/>
  <c r="AM459" i="88"/>
  <c r="AP459" i="88" s="true"/>
  <c r="AQ459" i="88" s="true"/>
  <c r="AO459" i="88"/>
  <c r="AL69" i="88"/>
  <c r="AK69" i="88"/>
  <c r="AO488" i="88"/>
  <c r="AM488" i="88"/>
  <c r="AL73" i="88"/>
  <c r="AK73" i="88"/>
  <c r="AM532" i="88"/>
  <c r="AO532" i="88"/>
  <c r="AM558" i="88"/>
  <c r="AP558" i="88" s="true"/>
  <c r="AQ558" i="88" s="true"/>
  <c r="AO558" i="88"/>
  <c r="AO214" i="88"/>
  <c r="AM214" i="88"/>
  <c r="AP214" i="88" s="true"/>
  <c r="AQ214" i="88" s="true"/>
  <c r="AO429" i="88"/>
  <c r="AM429" i="88"/>
  <c r="AL390" i="88"/>
  <c r="AK390" i="88"/>
  <c r="AO124" i="88"/>
  <c r="AM124" i="88"/>
  <c r="AP124" i="88" s="true"/>
  <c r="AQ124" i="88" s="true"/>
  <c r="AM560" i="88"/>
  <c r="AO560" i="88"/>
  <c r="AK70" i="88"/>
  <c r="AL70" i="88"/>
  <c r="BU179" i="88"/>
  <c r="BC179" i="88"/>
  <c r="AN179" i="88"/>
  <c r="AY179" i="88"/>
  <c r="AZ179" i="88" s="true"/>
  <c r="BB179" i="88"/>
  <c r="BA179" i="88" s="true"/>
  <c r="BR179" i="88"/>
  <c r="AN417" i="88"/>
  <c r="BR417" i="88"/>
  <c r="AO84" i="88"/>
  <c r="AM84" i="88"/>
  <c r="AP84" i="88" s="true"/>
  <c r="AQ84" i="88" s="true"/>
  <c r="BC247" i="88"/>
  <c r="BB247" i="88"/>
  <c r="BA247" i="88" s="true"/>
  <c r="BU247" i="88"/>
  <c r="AY247" i="88"/>
  <c r="AZ247" i="88" s="true"/>
  <c r="AN247" i="88"/>
  <c r="BR247" i="88"/>
  <c r="AL382" i="88"/>
  <c r="AK382" i="88"/>
  <c r="AL446" i="88"/>
  <c r="AK446" i="88"/>
  <c r="AK303" i="88"/>
  <c r="AL303" i="88"/>
  <c r="AO92" i="88"/>
  <c r="AM92" i="88"/>
  <c r="AL453" i="88"/>
  <c r="AK453" i="88"/>
  <c r="AO171" i="88"/>
  <c r="AM171" i="88"/>
  <c r="AP171" i="88" s="true"/>
  <c r="AQ171" i="88" s="true"/>
  <c r="AO302" i="88"/>
  <c r="AM302" i="88"/>
  <c r="AL140" i="88"/>
  <c r="AK140" i="88"/>
  <c r="AO442" i="88"/>
  <c r="AM442" i="88"/>
  <c r="AM454" i="88"/>
  <c r="AP454" i="88" s="true"/>
  <c r="AQ454" i="88" s="true"/>
  <c r="AO454" i="88"/>
  <c r="AL605" i="88"/>
  <c r="AK605" i="88"/>
  <c r="AL221" i="88"/>
  <c r="AK221" i="88"/>
  <c r="AM320" i="88"/>
  <c r="AO320" i="88"/>
  <c r="AO259" i="88"/>
  <c r="AM259" i="88"/>
  <c r="AO464" i="88"/>
  <c r="AM464" i="88"/>
  <c r="AP464" i="88" s="true"/>
  <c r="AQ464" i="88" s="true"/>
  <c r="AL20" i="88"/>
  <c r="AK20" i="88"/>
  <c r="AL444" i="88"/>
  <c r="AK444" i="88"/>
  <c r="AL27" i="88"/>
  <c r="AK27" i="88"/>
  <c r="AK151" i="88"/>
  <c r="AL151" i="88"/>
  <c r="AM122" i="88"/>
  <c r="AO122" i="88"/>
  <c r="AL273" i="88"/>
  <c r="AK273" i="88"/>
  <c r="AL30" i="88"/>
  <c r="AK30" i="88"/>
  <c r="AL39" i="88"/>
  <c r="AK39" i="88"/>
  <c r="AO541" i="88"/>
  <c r="AM541" i="88"/>
  <c r="AP541" i="88" s="true"/>
  <c r="AQ541" i="88" s="true"/>
  <c r="AM496" i="88"/>
  <c r="AO496" i="88"/>
  <c r="AO86" i="88"/>
  <c r="AM86" i="88"/>
  <c r="AP86" i="88" s="true"/>
  <c r="AQ86" i="88" s="true"/>
  <c r="AL586" i="88"/>
  <c r="AK586" i="88"/>
  <c r="AK508" i="88"/>
  <c r="AL508" i="88"/>
  <c r="AM402" i="88"/>
  <c r="AP402" i="88" s="true"/>
  <c r="AQ402" i="88" s="true"/>
  <c r="AO402" i="88"/>
  <c r="AO243" i="88"/>
  <c r="AM243" i="88"/>
  <c r="AO227" i="88"/>
  <c r="AM227" i="88"/>
  <c r="AP227" i="88" s="true"/>
  <c r="AQ227" i="88" s="true"/>
  <c r="AL526" i="88"/>
  <c r="AK526" i="88"/>
  <c r="AL26" i="88"/>
  <c r="AK26" i="88"/>
  <c r="AP144" i="88"/>
  <c r="AQ144" i="88" s="true"/>
  <c r="BR144" i="88" s="true"/>
  <c r="AM365" i="88"/>
  <c r="AP365" i="88" s="true"/>
  <c r="AQ365" i="88" s="true"/>
  <c r="AO365" i="88"/>
  <c r="AO67" i="88"/>
  <c r="AM67" i="88"/>
  <c r="AM102" i="88"/>
  <c r="AP102" i="88" s="true"/>
  <c r="AQ102" i="88" s="true"/>
  <c r="AO102" i="88"/>
  <c r="AM445" i="88"/>
  <c r="AP445" i="88" s="true"/>
  <c r="AQ445" i="88" s="true"/>
  <c r="AO445" i="88"/>
  <c r="AL419" i="88"/>
  <c r="AK419" i="88"/>
  <c r="AL437" i="88"/>
  <c r="AK437" i="88"/>
  <c r="AL525" i="88"/>
  <c r="AK525" i="88"/>
  <c r="AK149" i="88"/>
  <c r="AL149" i="88"/>
  <c r="AK351" i="88"/>
  <c r="AL351" i="88"/>
  <c r="BB412" i="88"/>
  <c r="BA412" i="88" s="true"/>
  <c r="BU412" i="88"/>
  <c r="AN412" i="88"/>
  <c r="BC412" i="88"/>
  <c r="AY412" i="88"/>
  <c r="AZ412" i="88" s="true"/>
  <c r="BR412" i="88"/>
  <c r="AL468" i="88"/>
  <c r="AK468" i="88"/>
  <c r="AP617" i="88"/>
  <c r="AQ617" i="88" s="true"/>
  <c r="BR617" i="88" s="true"/>
  <c r="AL325" i="88"/>
  <c r="AK325" i="88"/>
  <c r="AL345" i="88"/>
  <c r="AK345" i="88"/>
  <c r="AK143" i="88"/>
  <c r="AL143" i="88"/>
  <c r="AO596" i="88"/>
  <c r="AM596" i="88"/>
  <c r="AP596" i="88" s="true"/>
  <c r="AQ596" i="88" s="true"/>
  <c r="AL613" i="88"/>
  <c r="AK613" i="88"/>
  <c r="AO465" i="88"/>
  <c r="AM465" i="88"/>
  <c r="AP465" i="88" s="true"/>
  <c r="AQ465" i="88" s="true"/>
  <c r="AO473" i="88"/>
  <c r="AM473" i="88"/>
  <c r="AP473" i="88" s="true"/>
  <c r="AQ473" i="88" s="true"/>
  <c r="AO533" i="88"/>
  <c r="AM533" i="88"/>
  <c r="AK379" i="88"/>
  <c r="AL379" i="88"/>
  <c r="AM136" i="88"/>
  <c r="AO136" i="88"/>
  <c r="AL534" i="88"/>
  <c r="AK534" i="88"/>
  <c r="AK452" i="88"/>
  <c r="AL452" i="88"/>
  <c r="AO542" i="88"/>
  <c r="AM542" i="88"/>
  <c r="AP542" i="88" s="true"/>
  <c r="AQ542" i="88" s="true"/>
  <c r="AL361" i="88"/>
  <c r="AK361" i="88"/>
  <c r="AO408" i="88"/>
  <c r="AM408" i="88"/>
  <c r="AL53" i="88"/>
  <c r="AK53" i="88"/>
  <c r="AL106" i="88"/>
  <c r="AK106" i="88"/>
  <c r="AO60" i="88"/>
  <c r="AM60" i="88"/>
  <c r="AP60" i="88" s="true"/>
  <c r="AQ60" i="88" s="true"/>
  <c r="AO51" i="88"/>
  <c r="AM51" i="88"/>
  <c r="AP51" i="88" s="true"/>
  <c r="AQ51" i="88" s="true"/>
  <c r="AO47" i="88"/>
  <c r="AM47" i="88"/>
  <c r="AP47" i="88" s="true"/>
  <c r="AQ47" i="88" s="true"/>
  <c r="AO226" i="88"/>
  <c r="AM226" i="88"/>
  <c r="AK509" i="88"/>
  <c r="AL509" i="88"/>
  <c r="AK308" i="88"/>
  <c r="AL308" i="88"/>
  <c r="AM216" i="88"/>
  <c r="AO216" i="88"/>
  <c r="AK397" i="88"/>
  <c r="AL397" i="88"/>
  <c r="AL545" i="88"/>
  <c r="AK545" i="88"/>
  <c r="AK178" i="88"/>
  <c r="AL178" i="88"/>
  <c r="AM576" i="88"/>
  <c r="AO576" i="88"/>
  <c r="AL422" i="88"/>
  <c r="AK422" i="88"/>
  <c r="AO306" i="88"/>
  <c r="AM306" i="88"/>
  <c r="AL311" i="88"/>
  <c r="AK311" i="88"/>
  <c r="AO56" i="88"/>
  <c r="AM56" i="88"/>
  <c r="AP56" i="88" s="true"/>
  <c r="AQ56" i="88" s="true"/>
  <c r="AO248" i="88"/>
  <c r="AM248" i="88"/>
  <c r="AO348" i="88"/>
  <c r="AM348" i="88"/>
  <c r="AL197" i="88"/>
  <c r="AK197" i="88"/>
  <c r="AM608" i="88"/>
  <c r="AP608" i="88" s="true"/>
  <c r="AQ608" i="88" s="true"/>
  <c r="AO608" i="88"/>
  <c r="AO482" i="88"/>
  <c r="AM482" i="88"/>
  <c r="AP482" i="88" s="true"/>
  <c r="AQ482" i="88" s="true"/>
  <c r="AO300" i="88"/>
  <c r="AM300" i="88"/>
  <c r="AK578" i="88"/>
  <c r="AL578" i="88"/>
  <c r="AO240" i="88"/>
  <c r="AM240" i="88"/>
  <c r="AO426" i="88"/>
  <c r="AM426" i="88"/>
  <c r="AP426" i="88" s="true"/>
  <c r="AQ426" i="88" s="true"/>
  <c r="AL145" i="88"/>
  <c r="AK145" i="88"/>
  <c r="AL556" i="88"/>
  <c r="AK556" i="88"/>
  <c r="AO78" i="88"/>
  <c r="AM78" i="88"/>
  <c r="AP78" i="88" s="true"/>
  <c r="AQ78" i="88" s="true"/>
  <c r="AL85" i="88"/>
  <c r="AK85" i="88"/>
  <c r="AK159" i="88"/>
  <c r="AL159" i="88"/>
  <c r="AL406" i="88"/>
  <c r="AK406" i="88"/>
  <c r="AL220" i="88"/>
  <c r="AK220" i="88"/>
  <c r="AO103" i="88"/>
  <c r="AM103" i="88"/>
  <c r="AP103" i="88" s="true"/>
  <c r="AQ103" i="88" s="true"/>
  <c r="AM404" i="88"/>
  <c r="AO404" i="88"/>
  <c r="AM612" i="88"/>
  <c r="AP612" i="88" s="true"/>
  <c r="AQ612" i="88" s="true"/>
  <c r="AO612" i="88"/>
  <c r="AL109" i="88"/>
  <c r="AK109" i="88"/>
  <c r="AL252" i="88"/>
  <c r="AK252" i="88"/>
  <c r="AL490" i="88"/>
  <c r="AK490" i="88"/>
  <c r="AM113" i="88"/>
  <c r="AO113" i="88"/>
  <c r="AM315" i="88"/>
  <c r="AP315" i="88" s="true"/>
  <c r="AQ315" i="88" s="true"/>
  <c r="AO315" i="88"/>
  <c r="AL228" i="88"/>
  <c r="AK228" i="88"/>
  <c r="AM110" i="88"/>
  <c r="AP110" i="88" s="true"/>
  <c r="AQ110" i="88" s="true"/>
  <c r="AO110" i="88"/>
  <c r="BU327" i="88"/>
  <c r="AY327" i="88"/>
  <c r="AZ327" i="88" s="true"/>
  <c r="AN327" i="88"/>
  <c r="BB327" i="88"/>
  <c r="BA327" i="88" s="true"/>
  <c r="BC327" i="88"/>
  <c r="AL275" i="88"/>
  <c r="AK275" i="88"/>
  <c r="AK157" i="88"/>
  <c r="AL157" i="88"/>
  <c r="AL304" i="88"/>
  <c r="AK304" i="88"/>
  <c r="AK274" i="88"/>
  <c r="AL274" i="88"/>
  <c r="AO298" i="88"/>
  <c r="AM298" i="88"/>
  <c r="AM562" i="88"/>
  <c r="AO562" i="88"/>
  <c r="AO610" i="88"/>
  <c r="AM610" i="88"/>
  <c r="AP610" i="88" s="true"/>
  <c r="AQ610" i="88" s="true"/>
  <c r="AL93" i="88"/>
  <c r="AK93" i="88"/>
  <c r="AL123" i="88"/>
  <c r="AK123" i="88"/>
  <c r="AM357" i="88"/>
  <c r="AP357" i="88" s="true"/>
  <c r="AQ357" i="88" s="true"/>
  <c r="AO357" i="88"/>
  <c r="AO611" i="88"/>
  <c r="AM611" i="88"/>
  <c r="AO418" i="88"/>
  <c r="AM418" i="88"/>
  <c r="BB66" i="88"/>
  <c r="BA66" i="88" s="true"/>
  <c r="AN66" i="88"/>
  <c r="AY66" i="88"/>
  <c r="AZ66" i="88" s="true"/>
  <c r="BU66" i="88"/>
  <c r="BC66" i="88"/>
  <c r="BR66" i="88"/>
  <c r="AL597" i="88"/>
  <c r="AK597" i="88"/>
  <c r="AM88" i="88"/>
  <c r="AO88" i="88"/>
  <c r="AL430" i="88"/>
  <c r="AK430" i="88"/>
  <c r="AL609" i="88"/>
  <c r="AK609" i="88"/>
  <c r="AL476" i="88"/>
  <c r="AK476" i="88"/>
  <c r="AK326" i="88"/>
  <c r="AL326" i="88"/>
  <c r="AO432" i="88"/>
  <c r="AM432" i="88"/>
  <c r="AL203" i="88"/>
  <c r="AK203" i="88"/>
  <c r="AL415" i="88"/>
  <c r="AK415" i="88"/>
  <c r="AH619" i="88"/>
  <c r="AM370" i="88"/>
  <c r="AP370" i="88" s="true"/>
  <c r="AQ370" i="88" s="true"/>
  <c r="AO370" i="88"/>
  <c r="AL568" i="88"/>
  <c r="AK568" i="88"/>
  <c r="BU242" i="88"/>
  <c r="BC242" i="88"/>
  <c r="BB242" i="88"/>
  <c r="BA242" i="88" s="true"/>
  <c r="AY242" i="88"/>
  <c r="AZ242" i="88" s="true"/>
  <c r="AN242" i="88"/>
  <c r="AM363" i="88"/>
  <c r="AO363" i="88"/>
  <c r="BC204" i="88"/>
  <c r="BU204" i="88"/>
  <c r="AY204" i="88"/>
  <c r="AZ204" i="88" s="true"/>
  <c r="AN204" i="88"/>
  <c r="BB204" i="88"/>
  <c r="BA204" i="88" s="true"/>
  <c r="BR204" i="88"/>
  <c r="AO423" i="88"/>
  <c r="AM423" i="88"/>
  <c r="AL604" i="88"/>
  <c r="AK604" i="88"/>
  <c r="AL125" i="88"/>
  <c r="AK125" i="88"/>
  <c r="AM65" i="88"/>
  <c r="AP65" i="88" s="true"/>
  <c r="AQ65" i="88" s="true"/>
  <c r="AO65" i="88"/>
  <c r="AM599" i="88"/>
  <c r="AP599" i="88" s="true"/>
  <c r="AQ599" i="88" s="true"/>
  <c r="AO599" i="88"/>
  <c r="AO264" i="88"/>
  <c r="AM264" i="88"/>
  <c r="AL148" i="88"/>
  <c r="AK148" i="88"/>
  <c r="AL553" i="88"/>
  <c r="AK553" i="88"/>
  <c r="AO494" i="88"/>
  <c r="AM494" i="88"/>
  <c r="AO224" i="88"/>
  <c r="AM224" i="88"/>
  <c r="AP224" i="88" s="true"/>
  <c r="AQ224" i="88" s="true"/>
  <c r="AL559" i="88"/>
  <c r="AK559" i="88"/>
  <c r="AK46" i="88"/>
  <c r="AL46" i="88"/>
  <c r="AK38" i="88"/>
  <c r="AL38" i="88"/>
  <c r="AO116" i="88"/>
  <c r="AM116" i="88"/>
  <c r="AP116" i="88" s="true"/>
  <c r="AQ116" i="88" s="true"/>
  <c r="BU190" i="88"/>
  <c r="BB190" i="88"/>
  <c r="BA190" i="88" s="true"/>
  <c r="AY190" i="88"/>
  <c r="AZ190" i="88" s="true"/>
  <c r="BC190" i="88"/>
  <c r="AN190" i="88"/>
  <c r="BR190" i="88"/>
  <c r="AL579" i="88"/>
  <c r="AK579" i="88"/>
  <c r="AO44" i="88"/>
  <c r="AM44" i="88"/>
  <c r="AO371" i="88"/>
  <c r="AM371" i="88"/>
  <c r="AP371" i="88" s="true"/>
  <c r="AQ371" i="88" s="true"/>
  <c r="AM591" i="88"/>
  <c r="AP591" i="88" s="true"/>
  <c r="AQ591" i="88" s="true"/>
  <c r="AO591" i="88"/>
  <c r="AK378" i="88"/>
  <c r="AL378" i="88"/>
  <c r="AM535" i="88"/>
  <c r="AP535" i="88" s="true"/>
  <c r="AQ535" i="88" s="true"/>
  <c r="AO535" i="88"/>
  <c r="AM172" i="88"/>
  <c r="AP172" i="88" s="true"/>
  <c r="AQ172" i="88" s="true"/>
  <c r="AO172" i="88"/>
  <c r="AM81" i="88"/>
  <c r="AO81" i="88"/>
  <c r="AO460" i="88"/>
  <c r="AM460" i="88"/>
  <c r="AO43" i="88"/>
  <c r="AM43" i="88"/>
  <c r="AP43" i="88" s="true"/>
  <c r="AQ43" i="88" s="true"/>
  <c r="AK443" i="88"/>
  <c r="AL443" i="88"/>
  <c r="AL616" i="88"/>
  <c r="AK616" i="88"/>
  <c r="AO219" i="88"/>
  <c r="AM219" i="88"/>
  <c r="AN331" i="88"/>
  <c r="BB331" i="88"/>
  <c r="BA331" i="88" s="true"/>
  <c r="BC331" i="88"/>
  <c r="AY331" i="88"/>
  <c r="AZ331" i="88" s="true"/>
  <c r="BU331" i="88"/>
  <c r="BR331" i="88"/>
  <c r="AL185" i="88"/>
  <c r="AK185" i="88"/>
  <c r="AO340" i="88"/>
  <c r="AM340" i="88"/>
  <c r="AP340" i="88" s="true"/>
  <c r="AQ340" i="88" s="true"/>
  <c r="AM194" i="88"/>
  <c r="AP194" i="88" s="true"/>
  <c r="AQ194" i="88" s="true"/>
  <c r="AO194" i="88"/>
  <c r="AK97" i="88"/>
  <c r="AL97" i="88"/>
  <c r="AL350" i="88"/>
  <c r="AK350" i="88"/>
  <c r="AK280" i="88"/>
  <c r="AL280" i="88"/>
  <c r="AL156" i="88"/>
  <c r="AK156" i="88"/>
  <c r="AK537" i="88"/>
  <c r="AL537" i="88"/>
  <c r="AL318" i="88"/>
  <c r="AK318" i="88"/>
  <c r="AO602" i="88"/>
  <c r="AM602" i="88"/>
  <c r="AP602" i="88" s="true"/>
  <c r="AQ602" i="88" s="true"/>
  <c r="AO79" i="88"/>
  <c r="AM79" i="88"/>
  <c r="AL354" i="88"/>
  <c r="AK354" i="88"/>
  <c r="AL267" i="88"/>
  <c r="AK267" i="88"/>
  <c r="AL107" i="88"/>
  <c r="AK107" i="88"/>
  <c r="AM272" i="88"/>
  <c r="AP272" i="88" s="true"/>
  <c r="AQ272" i="88" s="true"/>
  <c r="AO272" i="88"/>
  <c r="AM241" i="88"/>
  <c r="AP241" i="88" s="true"/>
  <c r="AQ241" i="88" s="true"/>
  <c r="AO241" i="88"/>
  <c r="AL538" i="88"/>
  <c r="AK538" i="88"/>
  <c r="AO376" i="88"/>
  <c r="AM376" i="88"/>
  <c r="AO606" i="88"/>
  <c r="AM606" i="88"/>
  <c r="AP606" i="88" s="true"/>
  <c r="AQ606" i="88" s="true"/>
  <c r="AM105" i="88"/>
  <c r="AO105" i="88"/>
  <c r="AL45" i="88"/>
  <c r="AK45" i="88"/>
  <c r="AO339" i="88"/>
  <c r="AM339" i="88"/>
  <c r="AP339" i="88" s="true"/>
  <c r="AQ339" i="88" s="true"/>
  <c r="AM89" i="88"/>
  <c r="AO89" i="88"/>
  <c r="AL49" i="88"/>
  <c r="AK49" i="88"/>
  <c r="AM381" i="88"/>
  <c r="AP381" i="88" s="true"/>
  <c r="AQ381" i="88" s="true"/>
  <c r="AO381" i="88"/>
  <c r="AY293" i="88"/>
  <c r="AZ293" i="88" s="true"/>
  <c r="AN293" i="88"/>
  <c r="BC293" i="88"/>
  <c r="BU293" i="88"/>
  <c r="BB293" i="88"/>
  <c r="BA293" i="88" s="true"/>
  <c r="BR293" i="88"/>
  <c r="AM57" i="88"/>
  <c r="AP57" i="88" s="true"/>
  <c r="AQ57" i="88" s="true"/>
  <c r="AO57" i="88"/>
  <c r="AK392" i="88"/>
  <c r="AL392" i="88"/>
  <c r="AO515" i="88"/>
  <c r="AM515" i="88"/>
  <c r="AP515" i="88" s="true"/>
  <c r="AQ515" i="88" s="true"/>
  <c r="AM433" i="88"/>
  <c r="AO433" i="88"/>
  <c r="AO575" i="88"/>
  <c r="AM575" i="88"/>
  <c r="AP575" i="88" s="true"/>
  <c r="AQ575" i="88" s="true"/>
  <c r="AO495" i="88"/>
  <c r="AM495" i="88"/>
  <c r="AL472" i="88"/>
  <c r="AK472" i="88"/>
  <c r="AK500" i="88"/>
  <c r="AL500" i="88"/>
  <c r="BB104" i="88"/>
  <c r="BA104" i="88" s="true"/>
  <c r="BU104" i="88"/>
  <c r="AY104" i="88"/>
  <c r="AZ104" i="88" s="true"/>
  <c r="AN104" i="88"/>
  <c r="BC104" i="88"/>
  <c r="AO256" i="88"/>
  <c r="AM256" i="88"/>
  <c r="AP256" i="88" s="true"/>
  <c r="AQ256" i="88" s="true"/>
  <c r="AK199" i="88"/>
  <c r="AL199" i="88"/>
  <c r="AO232" i="88"/>
  <c r="AM232" i="88"/>
  <c r="AP232" i="88" s="true"/>
  <c r="AQ232" i="88" s="true"/>
  <c r="BU316" i="88"/>
  <c r="AN316" i="88"/>
  <c r="AY316" i="88"/>
  <c r="AZ316" i="88" s="true"/>
  <c r="BC316" i="88"/>
  <c r="BB316" i="88"/>
  <c r="BA316" i="88" s="true"/>
  <c r="BR316" i="88"/>
  <c r="AL480" i="88"/>
  <c r="AK480" i="88"/>
  <c r="AL403" i="88"/>
  <c r="AK403" i="88"/>
  <c r="AO294" i="88"/>
  <c r="AM294" i="88"/>
  <c r="AO436" i="88"/>
  <c r="AM436" i="88"/>
  <c r="AO514" i="88"/>
  <c r="AM514" i="88"/>
  <c r="AK165" i="88"/>
  <c r="AL165" i="88"/>
  <c r="AO487" i="88"/>
  <c r="AM487" i="88"/>
  <c r="AP487" i="88" s="true"/>
  <c r="AQ487" i="88" s="true"/>
  <c r="AO173" i="88"/>
  <c r="AM173" i="88"/>
  <c r="AP173" i="88" s="true"/>
  <c r="AQ173" i="88" s="true"/>
  <c r="AL164" i="88"/>
  <c r="AK164" i="88"/>
  <c r="AO424" i="88"/>
  <c r="AM424" i="88"/>
  <c r="AP424" i="88" s="true"/>
  <c r="AQ424" i="88" s="true"/>
  <c r="AL265" i="88"/>
  <c r="AK265" i="88"/>
  <c r="AK589" i="88"/>
  <c r="AL589" i="88"/>
  <c r="AM428" i="88"/>
  <c r="AP428" i="88" s="true"/>
  <c r="AQ428" i="88" s="true"/>
  <c r="AO428" i="88"/>
  <c r="AM518" i="88"/>
  <c r="AP518" i="88" s="true"/>
  <c r="AQ518" i="88" s="true"/>
  <c r="AO518" i="88"/>
  <c r="AK536" i="88"/>
  <c r="AL536" i="88"/>
  <c r="AO24" i="88"/>
  <c r="AM24" i="88"/>
  <c r="AO263" i="88"/>
  <c r="AM263" i="88"/>
  <c r="AP263" i="88" s="true"/>
  <c r="AQ263" i="88" s="true"/>
  <c r="AL498" i="88"/>
  <c r="AK498" i="88"/>
  <c r="AL552" i="88"/>
  <c r="AK552" i="88"/>
  <c r="AO462" i="88"/>
  <c r="AM462" i="88"/>
  <c r="AP462" i="88" s="true"/>
  <c r="AQ462" i="88" s="true"/>
  <c r="AL181" i="88"/>
  <c r="AK181" i="88"/>
  <c r="AK266" i="88"/>
  <c r="AL266" i="88"/>
  <c r="AO188" i="88"/>
  <c r="AM188" i="88"/>
  <c r="AP188" i="88" s="true"/>
  <c r="AQ188" i="88" s="true"/>
  <c r="AM74" i="88"/>
  <c r="AP74" i="88" s="true"/>
  <c r="AQ74" i="88" s="true"/>
  <c r="AO74" i="88"/>
  <c r="AL474" i="88"/>
  <c r="AK474" i="88"/>
  <c r="AO583" i="88"/>
  <c r="AM583" i="88"/>
  <c r="AP583" i="88" s="true"/>
  <c r="AQ583" i="88" s="true"/>
  <c r="AP80" i="88"/>
  <c r="AQ80" i="88" s="true"/>
  <c r="BR80" i="88" s="true"/>
  <c r="AO295" i="88"/>
  <c r="AM295" i="88"/>
  <c r="AP327" i="88"/>
  <c r="AQ327" i="88" s="true"/>
  <c r="BR327" i="88" s="true"/>
  <c r="AO285" i="88"/>
  <c r="AM285" i="88"/>
  <c r="AP285" i="88" s="true"/>
  <c r="AQ285" i="88" s="true"/>
  <c r="AO262" i="88"/>
  <c r="AM262" i="88"/>
  <c r="AL177" i="88"/>
  <c r="AK177" i="88"/>
  <c r="AL334" i="88"/>
  <c r="AK334" i="88"/>
  <c r="AO451" i="88"/>
  <c r="AM451" i="88"/>
  <c r="AP451" i="88" s="true"/>
  <c r="AQ451" i="88" s="true"/>
  <c r="BU505" i="88"/>
  <c r="AY505" i="88"/>
  <c r="AZ505" i="88" s="true"/>
  <c r="AN505" i="88"/>
  <c r="BC505" i="88"/>
  <c r="BB505" i="88"/>
  <c r="BA505" i="88" s="true"/>
  <c r="BR505" i="88"/>
  <c r="AL463" i="88"/>
  <c r="AK463" i="88"/>
  <c r="AK522" i="88"/>
  <c r="AL522" i="88"/>
  <c r="AL269" i="88"/>
  <c r="AK269" i="88"/>
  <c r="AM268" i="88"/>
  <c r="AP268" i="88" s="true"/>
  <c r="AQ268" i="88" s="true"/>
  <c r="AO268" i="88"/>
  <c r="AL411" i="88"/>
  <c r="AK411" i="88"/>
  <c r="AL466" i="88"/>
  <c r="AK466" i="88"/>
  <c r="AL282" i="88"/>
  <c r="AK282" i="88"/>
  <c r="AL561" i="88"/>
  <c r="AK561" i="88"/>
  <c r="AL336" i="88"/>
  <c r="AK336" i="88"/>
  <c r="AM121" i="88"/>
  <c r="AP121" i="88" s="true"/>
  <c r="AQ121" i="88" s="true"/>
  <c r="AO121" i="88"/>
  <c r="AL328" i="88"/>
  <c r="AK328" i="88"/>
  <c r="AM512" i="88"/>
  <c r="AP512" i="88" s="true"/>
  <c r="AQ512" i="88" s="true"/>
  <c r="AO512" i="88"/>
  <c r="AL344" i="88"/>
  <c r="AK344" i="88"/>
  <c r="AO333" i="88"/>
  <c r="AM333" i="88"/>
  <c r="AP333" i="88" s="true"/>
  <c r="AQ333" i="88" s="true"/>
  <c r="BU155" i="88"/>
  <c r="AY155" i="88"/>
  <c r="AZ155" i="88" s="true"/>
  <c r="AN155" i="88"/>
  <c r="BC155" i="88"/>
  <c r="BB155" i="88"/>
  <c r="BA155" i="88" s="true"/>
  <c r="BR155" i="88"/>
  <c r="AK62" i="88"/>
  <c r="AL62" i="88"/>
  <c r="AL319" i="88"/>
  <c r="AK319" i="88"/>
  <c r="AP242" i="88"/>
  <c r="AQ242" i="88" s="true"/>
  <c r="BR242" i="88" s="true"/>
  <c r="AL71" i="88"/>
  <c r="AK71" i="88"/>
  <c r="AL161" i="88"/>
  <c r="AK161" i="88"/>
  <c r="BB481" i="88"/>
  <c r="BA481" i="88" s="true"/>
  <c r="BC481" i="88"/>
  <c r="AY481" i="88"/>
  <c r="AZ481" i="88" s="true"/>
  <c r="BU481" i="88"/>
  <c r="AN481" i="88"/>
  <c r="BR481" i="88"/>
  <c r="AO34" i="88"/>
  <c r="AM34" i="88"/>
  <c r="AM504" i="88"/>
  <c r="AP504" i="88" s="true"/>
  <c r="AQ504" i="88" s="true"/>
  <c r="AO504" i="88"/>
  <c r="AM198" i="88"/>
  <c r="AP198" i="88" s="true"/>
  <c r="AQ198" i="88" s="true"/>
  <c r="AO198" i="88"/>
  <c r="AO375" i="88"/>
  <c r="AM375" i="88"/>
  <c r="AP375" i="88" s="true"/>
  <c r="AQ375" i="88" s="true"/>
  <c r="BB457" i="88"/>
  <c r="BA457" i="88" s="true"/>
  <c r="BU457" i="88"/>
  <c r="BC457" i="88"/>
  <c r="AN457" i="88"/>
  <c r="AY457" i="88"/>
  <c r="AZ457" i="88" s="true"/>
  <c r="BR457" i="88"/>
  <c r="AM193" i="88"/>
  <c r="AO193" i="88"/>
  <c r="AL90" i="88"/>
  <c r="AK90" i="88"/>
  <c r="AM257" i="88"/>
  <c r="AP257" i="88" s="true"/>
  <c r="AQ257" i="88" s="true"/>
  <c r="AO257" i="88"/>
  <c r="AO25" i="88"/>
  <c r="AM25" i="88"/>
  <c r="AP25" i="88" s="true"/>
  <c r="AQ25" i="88" s="true"/>
  <c r="AL260" i="88"/>
  <c r="AK260" i="88"/>
  <c r="AP104" i="88"/>
  <c r="AQ104" i="88" s="true"/>
  <c r="BR104" i="88" s="true"/>
  <c r="AL479" i="88"/>
  <c r="AK479" i="88"/>
  <c r="AM217" i="88"/>
  <c r="AP217" i="88" s="true"/>
  <c r="AQ217" i="88" s="true"/>
  <c r="AO217" i="88"/>
  <c r="AM182" i="88"/>
  <c r="AP182" i="88" s="true"/>
  <c r="AQ182" i="88" s="true"/>
  <c r="AO182" i="88"/>
  <c r="AO400" i="88"/>
  <c r="AM400" i="88"/>
  <c r="AP400" i="88" s="true"/>
  <c r="AQ400" i="88" s="true"/>
  <c r="AL55" i="88"/>
  <c r="AK55" i="88"/>
  <c r="AO394" i="88"/>
  <c r="AL455" i="88"/>
  <c r="AK455" i="88"/>
  <c r="AL413" i="88"/>
  <c r="AK413" i="88"/>
  <c r="AL94" i="88"/>
  <c r="AK94" i="88"/>
  <c r="AL421" i="88"/>
  <c r="AK421" i="88"/>
  <c r="AO250" i="88"/>
  <c r="AM250" i="88"/>
  <c r="AP250" i="88" s="true"/>
  <c r="AQ250" i="88" s="true"/>
  <c r="AL563" i="88"/>
  <c r="AK563" i="88"/>
  <c r="AO486" i="88"/>
  <c r="AM486" i="88"/>
  <c r="AP486" i="88" s="true"/>
  <c r="AQ486" i="88" s="true"/>
  <c r="AO36" i="88"/>
  <c r="AM36" i="88"/>
  <c r="AP36" i="88" s="true"/>
  <c r="AQ36" i="88" s="true"/>
  <c r="AM191" i="88"/>
  <c r="AP191" i="88" s="true"/>
  <c r="AQ191" i="88" s="true"/>
  <c r="AO191" i="88"/>
  <c r="AO571" i="88"/>
  <c r="AM571" i="88"/>
  <c r="AP571" i="88" s="true"/>
  <c r="AQ571" i="88" s="true"/>
  <c r="AL342" i="88"/>
  <c r="AK342" i="88"/>
  <c r="AO425" i="88"/>
  <c r="AM425" i="88"/>
  <c r="AP425" i="88" s="true"/>
  <c r="AQ425" i="88" s="true"/>
  <c r="AO119" i="88"/>
  <c r="AM119" i="88"/>
  <c r="AP119" i="88" s="true"/>
  <c r="AQ119" i="88" s="true"/>
  <c r="AL577" i="88"/>
  <c r="AK577" i="88"/>
  <c r="AO313" i="88"/>
  <c r="AM313" i="88"/>
  <c r="AP313" i="88" s="true"/>
  <c r="AQ313" i="88" s="true"/>
  <c r="AL441" i="88"/>
  <c r="AK441" i="88"/>
  <c r="AK170" i="88"/>
  <c r="AL170" i="88"/>
  <c r="AM114" i="88"/>
  <c r="AO114" i="88"/>
  <c r="AL115" i="88"/>
  <c r="AK115" i="88"/>
  <c r="AO91" i="88"/>
  <c r="AM91" i="88"/>
  <c r="AP91" i="88" s="true"/>
  <c r="AQ91" i="88" s="true"/>
  <c r="AO208" i="88"/>
  <c r="AM208" i="88"/>
  <c r="AL229" i="88"/>
  <c r="AK229" i="88"/>
  <c r="AL211" i="88"/>
  <c r="AK211" i="88"/>
  <c r="AM603" i="88"/>
  <c r="AP603" i="88" s="true"/>
  <c r="AQ603" i="88" s="true"/>
  <c r="AO603" i="88"/>
  <c r="AM253" i="88"/>
  <c r="AP253" i="88" s="true"/>
  <c r="AQ253" i="88" s="true"/>
  <c r="AO253" i="88"/>
  <c r="AL288" i="88"/>
  <c r="AK288" i="88"/>
  <c r="AL96" i="88"/>
  <c r="AK96" i="88"/>
  <c r="AO139" i="88"/>
  <c r="AM139" i="88"/>
  <c r="AK360" i="88"/>
  <c r="AL360" i="88"/>
  <c r="AK141" i="88"/>
  <c r="AL141" i="88"/>
  <c r="AO470" i="88"/>
  <c r="AM470" i="88"/>
  <c r="AP470" i="88" s="true"/>
  <c r="AQ470" i="88" s="true"/>
  <c r="AL398" i="88"/>
  <c r="AK398" i="88"/>
  <c r="AO410" i="88"/>
  <c r="AM410" i="88"/>
  <c r="AP410" i="88" s="true"/>
  <c r="AQ410" i="88" s="true"/>
  <c r="AL126" i="88"/>
  <c r="AK126" i="88"/>
  <c r="AK167" i="88"/>
  <c r="AL167" i="88"/>
  <c r="AL395" i="88"/>
  <c r="AK395" i="88"/>
  <c r="AO497" i="88"/>
  <c r="AM497" i="88"/>
  <c r="AM396" i="88"/>
  <c r="AO396" i="88"/>
  <c r="AO196" i="88"/>
  <c r="AM196" i="88"/>
  <c r="AO150" i="88"/>
  <c r="AM150" i="88"/>
  <c r="AP150" i="88" s="true"/>
  <c r="AQ150" i="88" s="true"/>
  <c r="AM261" i="88"/>
  <c r="AO261" i="88"/>
  <c r="AM531" i="88"/>
  <c r="AP531" i="88" s="true"/>
  <c r="AQ531" i="88" s="true"/>
  <c r="AO531" i="88"/>
  <c r="AO374" i="88"/>
  <c r="AM374" i="88"/>
  <c r="AK529" i="88"/>
  <c r="AL529" i="88"/>
  <c r="AK431" i="88"/>
  <c r="AL431" i="88"/>
  <c r="AK146" i="88"/>
  <c r="AL146" i="88"/>
  <c r="AL19" i="88"/>
  <c r="AK19" i="88"/>
  <c r="AM249" i="88"/>
  <c r="AP249" i="88" s="true"/>
  <c r="AQ249" i="88" s="true"/>
  <c r="AO249" i="88"/>
  <c r="AK346" i="88"/>
  <c r="AL346" i="88"/>
  <c r="AM546" i="88"/>
  <c r="AP546" i="88" s="true"/>
  <c r="AQ546" i="88" s="true"/>
  <c r="AO546" i="88"/>
  <c r="AO33" i="88"/>
  <c r="AM33" i="88"/>
  <c r="AP33" i="88" s="true"/>
  <c r="AQ33" i="88" s="true"/>
  <c r="AL218" i="88"/>
  <c r="AK218" i="88"/>
  <c r="AL310" i="88"/>
  <c r="AK310" i="88"/>
  <c r="AL369" i="88"/>
  <c r="AK369" i="88"/>
  <c r="AL236" i="88"/>
  <c r="AK236" i="88"/>
  <c r="AK54" i="88"/>
  <c r="AL54" i="88"/>
  <c r="AL492" i="88"/>
  <c r="AK492" i="88"/>
  <c r="AM42" i="88"/>
  <c r="AP42" i="88" s="true"/>
  <c r="AQ42" i="88" s="true"/>
  <c r="AO42" i="88"/>
  <c r="AO401" i="88"/>
  <c r="AM401" i="88"/>
  <c r="AP401" i="88" s="true"/>
  <c r="AQ401" i="88" s="true"/>
  <c r="AO380" i="88"/>
  <c r="AM380" i="88"/>
  <c r="AO271" i="88"/>
  <c r="AM271" i="88"/>
  <c r="AL189" i="88"/>
  <c r="AK189" i="88"/>
  <c r="AY332" i="88"/>
  <c r="AZ332" i="88" s="true"/>
  <c r="AN332" i="88"/>
  <c r="BC332" i="88"/>
  <c r="BU332" i="88"/>
  <c r="BB332" i="88"/>
  <c r="BA332" i="88" s="true"/>
  <c r="BR332" i="88"/>
  <c r="AO507" i="88"/>
  <c r="AM507" i="88"/>
  <c r="AK154" i="88"/>
  <c r="AL154" i="88"/>
  <c r="AL598" i="88"/>
  <c r="AK598" i="88"/>
  <c r="AN50" i="88"/>
  <c r="BC50" i="88"/>
  <c r="BB50" i="88"/>
  <c r="BA50" i="88" s="true"/>
  <c r="AY50" i="88"/>
  <c r="AZ50" i="88" s="true"/>
  <c r="BU50" i="88"/>
  <c r="BR50" i="88"/>
  <c r="AO385" i="88"/>
  <c r="AM385" i="88"/>
  <c r="AP385" i="88" s="true"/>
  <c r="AQ385" i="88" s="true"/>
  <c r="AL458" i="88"/>
  <c r="AK458" i="88"/>
  <c r="AL337" i="88"/>
  <c r="AK337" i="88"/>
  <c r="AO338" i="88" l="true"/>
  <c r="AO389" i="88"/>
  <c r="AM493" i="88"/>
  <c r="AO223" i="88"/>
  <c r="AM223" i="88"/>
  <c r="BC18" i="88"/>
  <c r="BU18" i="88"/>
  <c r="AN18" i="88"/>
  <c r="AM23" i="88"/>
  <c r="AO23" i="88"/>
  <c r="AM475" i="88"/>
  <c r="AO475" i="88"/>
  <c r="BB18" i="88"/>
  <c r="BA18" i="88" s="true"/>
  <c r="BR18" i="88"/>
  <c r="AM314" i="88"/>
  <c r="AO314" i="88"/>
  <c r="AO166" i="88"/>
  <c r="AM166" i="88"/>
  <c r="BB417" i="88"/>
  <c r="BA417" i="88" s="true"/>
  <c r="BC417" i="88"/>
  <c r="AO112" i="88"/>
  <c r="AM112" i="88"/>
  <c r="BU417" i="88"/>
  <c r="AO31" i="88"/>
  <c r="AM31" i="88"/>
  <c r="AY417" i="88"/>
  <c r="AZ417" i="88" s="true"/>
  <c r="AO137" i="88"/>
  <c r="AM137" i="88"/>
  <c r="AM355" i="88"/>
  <c r="AO355" i="88"/>
  <c r="AM238" i="88"/>
  <c r="AO238" i="88"/>
  <c r="AO477" i="88"/>
  <c r="AM477" i="88"/>
  <c r="AM409" i="88"/>
  <c r="AO409" i="88"/>
  <c r="AO572" i="88"/>
  <c r="AM572" i="88"/>
  <c r="AO519" i="88"/>
  <c r="AM519" i="88"/>
  <c r="AM129" i="88"/>
  <c r="AO129" i="88"/>
  <c r="AM29" i="88"/>
  <c r="AO29" i="88"/>
  <c r="AO312" i="88"/>
  <c r="AM312" i="88"/>
  <c r="AO213" i="88"/>
  <c r="AM213" i="88"/>
  <c r="AO353" i="88"/>
  <c r="AM353" i="88"/>
  <c r="AO301" i="88"/>
  <c r="AM301" i="88"/>
  <c r="AM254" i="88"/>
  <c r="AO254" i="88"/>
  <c r="AO574" i="88"/>
  <c r="AM574" i="88"/>
  <c r="AM127" i="88"/>
  <c r="AP127" i="88" s="true"/>
  <c r="AQ127" i="88" s="true"/>
  <c r="AO127" i="88"/>
  <c r="AO83" i="88"/>
  <c r="AM83" i="88"/>
  <c r="AO278" i="88"/>
  <c r="AM278" i="88"/>
  <c r="AO456" i="88"/>
  <c r="AM456" i="88"/>
  <c r="AM13" i="88"/>
  <c r="AP13" i="88" s="true"/>
  <c r="AQ13" i="88" s="true"/>
  <c r="BR13" i="88" s="true"/>
  <c r="AO13" i="88"/>
  <c r="AM128" i="88"/>
  <c r="AO128" i="88"/>
  <c r="AO447" i="88"/>
  <c r="AM447" i="88"/>
  <c r="AM14" i="88"/>
  <c r="AP14" i="88" s="true"/>
  <c r="AQ14" i="88" s="true"/>
  <c r="AO14" i="88"/>
  <c r="AN10" i="88"/>
  <c r="BB10" i="88"/>
  <c r="BA10" i="88" s="true"/>
  <c r="BC10" i="88"/>
  <c r="BU10" i="88"/>
  <c r="AY10" i="88"/>
  <c r="AZ10" i="88" s="true"/>
  <c r="BR10" i="88"/>
  <c r="AO12" i="88"/>
  <c r="AM12" i="88"/>
  <c r="BC15" i="88"/>
  <c r="AY15" i="88"/>
  <c r="AZ15" i="88" s="true"/>
  <c r="BU15" i="88"/>
  <c r="AN15" i="88"/>
  <c r="BB15" i="88"/>
  <c r="BA15" i="88" s="true"/>
  <c r="BR15" i="88"/>
  <c r="AO17" i="88"/>
  <c r="AM17" i="88"/>
  <c r="AP17" i="88" s="true"/>
  <c r="AQ17" i="88" s="true"/>
  <c r="AO387" i="88"/>
  <c r="AM387" i="88"/>
  <c r="AP387" i="88" s="true"/>
  <c r="AQ387" i="88" s="true"/>
  <c r="BR387" i="88" s="true"/>
  <c r="BC132" i="88"/>
  <c r="BB132" i="88"/>
  <c r="BA132" i="88" s="true"/>
  <c r="AN132" i="88"/>
  <c r="BU132" i="88"/>
  <c r="AY132" i="88"/>
  <c r="AZ132" i="88" s="true"/>
  <c r="BR132" i="88"/>
  <c r="AY133" i="88"/>
  <c r="AZ133" i="88" s="true"/>
  <c r="BU133" i="88"/>
  <c r="BB133" i="88"/>
  <c r="BA133" i="88" s="true"/>
  <c r="BC133" i="88"/>
  <c r="AN133" i="88"/>
  <c r="BR133" i="88"/>
  <c r="BU135" i="88"/>
  <c r="BB135" i="88"/>
  <c r="BA135" i="88" s="true"/>
  <c r="BC135" i="88"/>
  <c r="AN135" i="88"/>
  <c r="AY135" i="88"/>
  <c r="AZ135" i="88" s="true"/>
  <c r="BR135" i="88"/>
  <c r="AM209" i="88"/>
  <c r="AP209" i="88" s="true"/>
  <c r="AQ209" i="88" s="true"/>
  <c r="AO209" i="88"/>
  <c r="AM134" i="88"/>
  <c r="AP134" i="88" s="true"/>
  <c r="AQ134" i="88" s="true"/>
  <c r="AO134" i="88"/>
  <c r="AM234" i="88"/>
  <c r="AO234" i="88"/>
  <c r="AM16" i="88"/>
  <c r="AP16" i="88" s="true"/>
  <c r="AQ16" i="88" s="true"/>
  <c r="AO16" i="88"/>
  <c r="AN9" i="88"/>
  <c r="AY9" i="88"/>
  <c r="AZ9" i="88" s="true"/>
  <c r="BU9" i="88"/>
  <c r="BB9" i="88"/>
  <c r="BA9" i="88" s="true"/>
  <c r="BC9" i="88"/>
  <c r="BR9" i="88"/>
  <c r="BB131" i="88"/>
  <c r="BA131" i="88" s="true"/>
  <c r="AY131" i="88"/>
  <c r="AZ131" i="88" s="true"/>
  <c r="BC131" i="88"/>
  <c r="AN131" i="88"/>
  <c r="BU131" i="88"/>
  <c r="BR131" i="88"/>
  <c r="AO566" i="88"/>
  <c r="AM566" i="88"/>
  <c r="AM467" i="88"/>
  <c r="AO467" i="88"/>
  <c r="AO64" i="88"/>
  <c r="AM64" i="88"/>
  <c r="AO87" i="88"/>
  <c r="AM87" i="88"/>
  <c r="AO22" i="88"/>
  <c r="AM22" i="88"/>
  <c r="AO160" i="88"/>
  <c r="AM160" i="88"/>
  <c r="AM40" i="88"/>
  <c r="AO40" i="88"/>
  <c r="AO407" i="88"/>
  <c r="AM407" i="88"/>
  <c r="AM222" i="88"/>
  <c r="AO222" i="88"/>
  <c r="AO21" i="88"/>
  <c r="AM21" i="88"/>
  <c r="AP513" i="88"/>
  <c r="AQ513" i="88" s="true"/>
  <c r="BR513" i="88" s="true"/>
  <c r="BC513" i="88"/>
  <c r="BB513" i="88"/>
  <c r="BA513" i="88" s="true"/>
  <c r="AY513" i="88"/>
  <c r="AZ513" i="88" s="true"/>
  <c r="BU513" i="88"/>
  <c r="AN513" i="88"/>
  <c r="AO152" i="88"/>
  <c r="AM152" i="88"/>
  <c r="AO284" i="88"/>
  <c r="AM284" i="88"/>
  <c r="AO549" i="88"/>
  <c r="AM549" i="88"/>
  <c r="AM289" i="88"/>
  <c r="AO289" i="88"/>
  <c r="AO393" i="88"/>
  <c r="AM393" i="88"/>
  <c r="AO359" i="88"/>
  <c r="AM359" i="88"/>
  <c r="AO95" i="88"/>
  <c r="AM95" i="88"/>
  <c r="AO72" i="88"/>
  <c r="AM72" i="88"/>
  <c r="AP72" i="88" s="true"/>
  <c r="AQ72" i="88" s="true"/>
  <c r="AO614" i="88"/>
  <c r="AM614" i="88"/>
  <c r="AO557" i="88"/>
  <c r="AM557" i="88"/>
  <c r="AM258" i="88"/>
  <c r="AO258" i="88"/>
  <c r="AM364" i="88"/>
  <c r="AP364" i="88" s="true"/>
  <c r="AQ364" i="88" s="true"/>
  <c r="AO364" i="88"/>
  <c r="AM483" i="88"/>
  <c r="AO483" i="88"/>
  <c r="AO239" i="88"/>
  <c r="AM239" i="88"/>
  <c r="AM82" i="88"/>
  <c r="AO82" i="88"/>
  <c r="AM469" i="88"/>
  <c r="AO469" i="88"/>
  <c r="AM186" i="88"/>
  <c r="AP186" i="88" s="true"/>
  <c r="AQ186" i="88" s="true"/>
  <c r="AO186" i="88"/>
  <c r="AO502" i="88"/>
  <c r="AM502" i="88"/>
  <c r="AP502" i="88" s="true"/>
  <c r="AQ502" i="88" s="true"/>
  <c r="AO435" i="88"/>
  <c r="AM435" i="88"/>
  <c r="AP435" i="88" s="true"/>
  <c r="AQ435" i="88" s="true"/>
  <c r="AM438" i="88"/>
  <c r="AO438" i="88"/>
  <c r="AM554" i="88"/>
  <c r="AP554" i="88" s="true"/>
  <c r="AQ554" i="88" s="true"/>
  <c r="AO554" i="88"/>
  <c r="AO200" i="88"/>
  <c r="AM200" i="88"/>
  <c r="AP200" i="88" s="true"/>
  <c r="AQ200" i="88" s="true"/>
  <c r="AM120" i="88"/>
  <c r="AO120" i="88"/>
  <c r="AO163" i="88"/>
  <c r="AM163" i="88"/>
  <c r="AP163" i="88" s="true"/>
  <c r="AQ163" i="88" s="true"/>
  <c r="AO343" i="88"/>
  <c r="AM343" i="88"/>
  <c r="AP343" i="88" s="true"/>
  <c r="AQ343" i="88" s="true"/>
  <c r="AP493" i="88"/>
  <c r="AQ493" i="88" s="true"/>
  <c r="BR493" i="88" s="true"/>
  <c r="BB493" i="88"/>
  <c r="BA493" i="88" s="true"/>
  <c r="AN493" i="88"/>
  <c r="BC493" i="88"/>
  <c r="BU493" i="88"/>
  <c r="AY493" i="88"/>
  <c r="AZ493" i="88" s="true"/>
  <c r="AO206" i="88"/>
  <c r="AM206" i="88"/>
  <c r="BU356" i="88"/>
  <c r="AN356" i="88"/>
  <c r="BC356" i="88"/>
  <c r="BB356" i="88"/>
  <c r="BA356" i="88" s="true"/>
  <c r="AY356" i="88"/>
  <c r="AZ356" i="88" s="true"/>
  <c r="AO48" i="88"/>
  <c r="AM48" i="88"/>
  <c r="AP48" i="88" s="true"/>
  <c r="AQ48" i="88" s="true"/>
  <c r="AO75" i="88"/>
  <c r="AM75" i="88"/>
  <c r="AO372" i="88"/>
  <c r="AM372" i="88"/>
  <c r="AO540" i="88"/>
  <c r="AM540" i="88"/>
  <c r="AM246" i="88"/>
  <c r="AO246" i="88"/>
  <c r="AO276" i="88"/>
  <c r="AM276" i="88"/>
  <c r="AP276" i="88" s="true"/>
  <c r="AQ276" i="88" s="true"/>
  <c r="AO98" i="88"/>
  <c r="AM98" i="88"/>
  <c r="AP356" i="88"/>
  <c r="AQ356" i="88" s="true"/>
  <c r="BR356" i="88" s="true"/>
  <c r="AM347" i="88"/>
  <c r="AO347" i="88"/>
  <c r="AM539" i="88"/>
  <c r="AO539" i="88"/>
  <c r="BU367" i="88"/>
  <c r="BB367" i="88"/>
  <c r="BA367" i="88" s="true"/>
  <c r="AY367" i="88"/>
  <c r="AZ367" i="88" s="true"/>
  <c r="AN367" i="88"/>
  <c r="BC367" i="88"/>
  <c r="BR367" i="88"/>
  <c r="AM321" i="88"/>
  <c r="AO321" i="88"/>
  <c r="AO440" i="88"/>
  <c r="AM440" i="88"/>
  <c r="AM58" i="88"/>
  <c r="AP58" i="88" s="true"/>
  <c r="AQ58" i="88" s="true"/>
  <c r="AO58" i="88"/>
  <c r="AO195" i="88"/>
  <c r="AM195" i="88"/>
  <c r="AM420" i="88"/>
  <c r="AP420" i="88" s="true"/>
  <c r="AQ420" i="88" s="true"/>
  <c r="AO420" i="88"/>
  <c r="AO523" i="88"/>
  <c r="AM523" i="88"/>
  <c r="AM499" i="88"/>
  <c r="AP499" i="88" s="true"/>
  <c r="AQ499" i="88" s="true"/>
  <c r="AO499" i="88"/>
  <c r="AO335" i="88"/>
  <c r="AM335" i="88"/>
  <c r="AP335" i="88" s="true"/>
  <c r="AQ335" i="88" s="true"/>
  <c r="AM255" i="88"/>
  <c r="AP255" i="88" s="true"/>
  <c r="AQ255" i="88" s="true"/>
  <c r="AO255" i="88"/>
  <c r="AN358" i="88"/>
  <c r="BC358" i="88"/>
  <c r="BB358" i="88"/>
  <c r="BA358" i="88" s="true"/>
  <c r="AY358" i="88"/>
  <c r="AZ358" i="88" s="true"/>
  <c r="BR358" i="88"/>
  <c r="BU358" i="88"/>
  <c r="AO521" i="88"/>
  <c r="AM521" i="88"/>
  <c r="AO59" i="88"/>
  <c r="AM59" i="88"/>
  <c r="AP59" i="88" s="true"/>
  <c r="AQ59" i="88" s="true"/>
  <c r="BR59" i="88" s="true"/>
  <c r="AO305" i="88"/>
  <c r="AM305" i="88"/>
  <c r="AM297" i="88"/>
  <c r="AO297" i="88"/>
  <c r="AO600" i="88"/>
  <c r="AM600" i="88"/>
  <c r="AP600" i="88" s="true"/>
  <c r="AQ600" i="88" s="true"/>
  <c r="AM564" i="88"/>
  <c r="AP564" i="88" s="true"/>
  <c r="AQ564" i="88" s="true"/>
  <c r="AO564" i="88"/>
  <c r="AO270" i="88"/>
  <c r="AM270" i="88"/>
  <c r="AO461" i="88"/>
  <c r="AM461" i="88"/>
  <c r="AO147" i="88"/>
  <c r="AM147" i="88"/>
  <c r="AO187" i="88"/>
  <c r="AM187" i="88"/>
  <c r="AO520" i="88"/>
  <c r="AM520" i="88"/>
  <c r="AM450" i="88"/>
  <c r="AO450" i="88"/>
  <c r="AO377" i="88"/>
  <c r="AM377" i="88"/>
  <c r="AO580" i="88"/>
  <c r="AM580" i="88"/>
  <c r="AO201" i="88"/>
  <c r="AM201" i="88"/>
  <c r="AM138" i="88"/>
  <c r="AO138" i="88"/>
  <c r="AO231" i="88"/>
  <c r="AM231" i="88"/>
  <c r="AP231" i="88" s="true"/>
  <c r="AQ231" i="88" s="true"/>
  <c r="AO427" i="88"/>
  <c r="AM427" i="88"/>
  <c r="AP427" i="88" s="true"/>
  <c r="AQ427" i="88" s="true"/>
  <c r="AY294" i="88"/>
  <c r="AZ294" i="88" s="true"/>
  <c r="BC294" i="88"/>
  <c r="BB294" i="88"/>
  <c r="BA294" i="88" s="true"/>
  <c r="BU294" i="88"/>
  <c r="AN294" i="88"/>
  <c r="AY433" i="88"/>
  <c r="AZ433" i="88" s="true"/>
  <c r="BC433" i="88"/>
  <c r="BB433" i="88"/>
  <c r="BA433" i="88" s="true"/>
  <c r="BU433" i="88"/>
  <c r="AN433" i="88"/>
  <c r="AO579" i="88"/>
  <c r="AM579" i="88"/>
  <c r="AP579" i="88" s="true"/>
  <c r="AQ579" i="88" s="true"/>
  <c r="AM568" i="88"/>
  <c r="AP568" i="88" s="true"/>
  <c r="AQ568" i="88" s="true"/>
  <c r="AO568" i="88"/>
  <c r="AO430" i="88"/>
  <c r="AM430" i="88"/>
  <c r="AY611" i="88"/>
  <c r="AZ611" i="88" s="true"/>
  <c r="BC611" i="88"/>
  <c r="BB611" i="88"/>
  <c r="BA611" i="88" s="true"/>
  <c r="AN611" i="88"/>
  <c r="BU611" i="88"/>
  <c r="AO157" i="88"/>
  <c r="AM157" i="88"/>
  <c r="AP157" i="88" s="true"/>
  <c r="AQ157" i="88" s="true"/>
  <c r="AY248" i="88"/>
  <c r="AZ248" i="88" s="true"/>
  <c r="BU248" i="88"/>
  <c r="AN248" i="88"/>
  <c r="BC248" i="88"/>
  <c r="BB248" i="88"/>
  <c r="BA248" i="88" s="true"/>
  <c r="AY576" i="88"/>
  <c r="AZ576" i="88" s="true"/>
  <c r="BC576" i="88"/>
  <c r="BB576" i="88"/>
  <c r="BA576" i="88" s="true"/>
  <c r="AN576" i="88"/>
  <c r="BU576" i="88"/>
  <c r="AO53" i="88"/>
  <c r="AM53" i="88"/>
  <c r="AP53" i="88" s="true"/>
  <c r="AQ53" i="88" s="true"/>
  <c r="AN136" i="88"/>
  <c r="BC136" i="88"/>
  <c r="BB136" i="88"/>
  <c r="BA136" i="88" s="true"/>
  <c r="BU136" i="88"/>
  <c r="AY136" i="88"/>
  <c r="AZ136" i="88" s="true"/>
  <c r="AO468" i="88"/>
  <c r="AM468" i="88"/>
  <c r="AP468" i="88" s="true"/>
  <c r="AQ468" i="88" s="true"/>
  <c r="AM351" i="88"/>
  <c r="AP351" i="88" s="true"/>
  <c r="AQ351" i="88" s="true"/>
  <c r="AO351" i="88"/>
  <c r="AN67" i="88"/>
  <c r="BC67" i="88"/>
  <c r="BU67" i="88"/>
  <c r="AY67" i="88"/>
  <c r="AZ67" i="88" s="true"/>
  <c r="BB67" i="88"/>
  <c r="BA67" i="88" s="true"/>
  <c r="BC122" i="88"/>
  <c r="BB122" i="88"/>
  <c r="BA122" i="88" s="true"/>
  <c r="AN122" i="88"/>
  <c r="AY122" i="88"/>
  <c r="AZ122" i="88" s="true"/>
  <c r="BU122" i="88"/>
  <c r="AM299" i="88"/>
  <c r="AP299" i="88" s="true"/>
  <c r="AQ299" i="88" s="true"/>
  <c r="AO299" i="88"/>
  <c r="AM237" i="88"/>
  <c r="AP237" i="88" s="true"/>
  <c r="AQ237" i="88" s="true"/>
  <c r="AO237" i="88"/>
  <c r="BU279" i="88"/>
  <c r="AY279" i="88"/>
  <c r="AZ279" i="88" s="true"/>
  <c r="BC279" i="88"/>
  <c r="AN279" i="88"/>
  <c r="BB279" i="88"/>
  <c r="BA279" i="88" s="true"/>
  <c r="AN330" i="88"/>
  <c r="BC330" i="88"/>
  <c r="BU330" i="88"/>
  <c r="BB330" i="88"/>
  <c r="BA330" i="88" s="true"/>
  <c r="AY330" i="88"/>
  <c r="AZ330" i="88" s="true"/>
  <c r="BU142" i="88"/>
  <c r="AY142" i="88"/>
  <c r="AZ142" i="88" s="true"/>
  <c r="AN142" i="88"/>
  <c r="BC142" i="88"/>
  <c r="BB142" i="88"/>
  <c r="BA142" i="88" s="true"/>
  <c r="AM569" i="88"/>
  <c r="AP569" i="88" s="true"/>
  <c r="AQ569" i="88" s="true"/>
  <c r="AO569" i="88"/>
  <c r="AO368" i="88"/>
  <c r="AM368" i="88"/>
  <c r="AP368" i="88" s="true"/>
  <c r="AQ368" i="88" s="true"/>
  <c r="AM287" i="88"/>
  <c r="AP287" i="88" s="true"/>
  <c r="AQ287" i="88" s="true"/>
  <c r="AO287" i="88"/>
  <c r="BU63" i="88"/>
  <c r="AY63" i="88"/>
  <c r="AZ63" i="88" s="true"/>
  <c r="AN63" i="88"/>
  <c r="BC63" i="88"/>
  <c r="BB63" i="88"/>
  <c r="BA63" i="88" s="true"/>
  <c r="AO590" i="88"/>
  <c r="AM590" i="88"/>
  <c r="AY448" i="88"/>
  <c r="AZ448" i="88" s="true"/>
  <c r="AN448" i="88"/>
  <c r="BB448" i="88"/>
  <c r="BA448" i="88" s="true"/>
  <c r="BC448" i="88"/>
  <c r="BU448" i="88"/>
  <c r="AO162" i="88"/>
  <c r="AM162" i="88"/>
  <c r="AP162" i="88" s="true"/>
  <c r="AQ162" i="88" s="true"/>
  <c r="AM168" i="88"/>
  <c r="AP168" i="88" s="true"/>
  <c r="AQ168" i="88" s="true"/>
  <c r="AO168" i="88"/>
  <c r="AM322" i="88"/>
  <c r="AP322" i="88" s="true"/>
  <c r="AQ322" i="88" s="true"/>
  <c r="AO322" i="88"/>
  <c r="BU380" i="88"/>
  <c r="BC380" i="88"/>
  <c r="BB380" i="88"/>
  <c r="BA380" i="88" s="true"/>
  <c r="AY380" i="88"/>
  <c r="AZ380" i="88" s="true"/>
  <c r="AN380" i="88"/>
  <c r="AY193" i="88"/>
  <c r="AZ193" i="88" s="true"/>
  <c r="BC193" i="88"/>
  <c r="BU193" i="88"/>
  <c r="BB193" i="88"/>
  <c r="BA193" i="88" s="true"/>
  <c r="AN193" i="88"/>
  <c r="BB562" i="88"/>
  <c r="BA562" i="88" s="true"/>
  <c r="BU562" i="88"/>
  <c r="AY562" i="88"/>
  <c r="AZ562" i="88" s="true"/>
  <c r="AN562" i="88"/>
  <c r="BC562" i="88"/>
  <c r="AM54" i="88"/>
  <c r="AP54" i="88" s="true"/>
  <c r="AQ54" i="88" s="true"/>
  <c r="AO54" i="88"/>
  <c r="BC249" i="88"/>
  <c r="BB249" i="88"/>
  <c r="BA249" i="88" s="true"/>
  <c r="AN249" i="88"/>
  <c r="BU249" i="88"/>
  <c r="AY249" i="88"/>
  <c r="AZ249" i="88" s="true"/>
  <c r="BR249" i="88"/>
  <c r="AO431" i="88"/>
  <c r="AM431" i="88"/>
  <c r="AP431" i="88" s="true"/>
  <c r="AQ431" i="88" s="true"/>
  <c r="BU150" i="88"/>
  <c r="AY150" i="88"/>
  <c r="AZ150" i="88" s="true"/>
  <c r="AN150" i="88"/>
  <c r="BC150" i="88"/>
  <c r="BB150" i="88"/>
  <c r="BA150" i="88" s="true"/>
  <c r="BR150" i="88"/>
  <c r="BU497" i="88"/>
  <c r="AY497" i="88"/>
  <c r="AZ497" i="88" s="true"/>
  <c r="AN497" i="88"/>
  <c r="BC497" i="88"/>
  <c r="BB497" i="88"/>
  <c r="BA497" i="88" s="true"/>
  <c r="AY470" i="88"/>
  <c r="AZ470" i="88" s="true"/>
  <c r="BB470" i="88"/>
  <c r="BA470" i="88" s="true"/>
  <c r="BU470" i="88"/>
  <c r="AN470" i="88"/>
  <c r="BC470" i="88"/>
  <c r="BR470" i="88"/>
  <c r="AY603" i="88"/>
  <c r="AZ603" i="88" s="true"/>
  <c r="BC603" i="88"/>
  <c r="BU603" i="88"/>
  <c r="AN603" i="88"/>
  <c r="BR603" i="88"/>
  <c r="BB603" i="88"/>
  <c r="BA603" i="88" s="true"/>
  <c r="AO115" i="88"/>
  <c r="AM115" i="88"/>
  <c r="AP115" i="88" s="true"/>
  <c r="AQ115" i="88" s="true"/>
  <c r="AO577" i="88"/>
  <c r="AM577" i="88"/>
  <c r="AP577" i="88" s="true"/>
  <c r="AQ577" i="88" s="true"/>
  <c r="BB394" i="88"/>
  <c r="BA394" i="88" s="true"/>
  <c r="AY394" i="88"/>
  <c r="AZ394" i="88" s="true"/>
  <c r="AN394" i="88"/>
  <c r="BU394" i="88"/>
  <c r="BR394" i="88"/>
  <c r="BC394" i="88"/>
  <c r="AP193" i="88"/>
  <c r="AQ193" i="88" s="true"/>
  <c r="BR193" i="88" s="true"/>
  <c r="AO71" i="88"/>
  <c r="AM71" i="88"/>
  <c r="AP71" i="88" s="true"/>
  <c r="AQ71" i="88" s="true"/>
  <c r="AY121" i="88"/>
  <c r="AZ121" i="88" s="true"/>
  <c r="AN121" i="88"/>
  <c r="BC121" i="88"/>
  <c r="BU121" i="88"/>
  <c r="BB121" i="88"/>
  <c r="BA121" i="88" s="true"/>
  <c r="BR121" i="88"/>
  <c r="AO522" i="88"/>
  <c r="AM522" i="88"/>
  <c r="AY285" i="88"/>
  <c r="AZ285" i="88" s="true"/>
  <c r="BC285" i="88"/>
  <c r="BU285" i="88"/>
  <c r="AN285" i="88"/>
  <c r="BB285" i="88"/>
  <c r="BA285" i="88" s="true"/>
  <c r="BR285" i="88"/>
  <c r="AY583" i="88"/>
  <c r="AZ583" i="88" s="true"/>
  <c r="AN583" i="88"/>
  <c r="BC583" i="88"/>
  <c r="BU583" i="88"/>
  <c r="BB583" i="88"/>
  <c r="BA583" i="88" s="true"/>
  <c r="BR583" i="88"/>
  <c r="AY428" i="88"/>
  <c r="AZ428" i="88" s="true"/>
  <c r="BC428" i="88"/>
  <c r="BB428" i="88"/>
  <c r="BA428" i="88" s="true"/>
  <c r="BU428" i="88"/>
  <c r="AN428" i="88"/>
  <c r="BR428" i="88"/>
  <c r="AM472" i="88"/>
  <c r="AP472" i="88" s="true"/>
  <c r="AQ472" i="88" s="true"/>
  <c r="AO472" i="88"/>
  <c r="AP433" i="88"/>
  <c r="AQ433" i="88" s="true"/>
  <c r="BR433" i="88" s="true"/>
  <c r="BU515" i="88"/>
  <c r="AY515" i="88"/>
  <c r="AZ515" i="88" s="true"/>
  <c r="BC515" i="88"/>
  <c r="BB515" i="88"/>
  <c r="BA515" i="88" s="true"/>
  <c r="AN515" i="88"/>
  <c r="BR515" i="88"/>
  <c r="BB381" i="88"/>
  <c r="BA381" i="88" s="true"/>
  <c r="AY381" i="88"/>
  <c r="AZ381" i="88" s="true"/>
  <c r="BU381" i="88"/>
  <c r="AN381" i="88"/>
  <c r="BR381" i="88"/>
  <c r="BC381" i="88"/>
  <c r="AN339" i="88"/>
  <c r="BB339" i="88"/>
  <c r="BA339" i="88" s="true"/>
  <c r="BC339" i="88"/>
  <c r="BU339" i="88"/>
  <c r="AY339" i="88"/>
  <c r="AZ339" i="88" s="true"/>
  <c r="BR339" i="88"/>
  <c r="BB606" i="88"/>
  <c r="BA606" i="88" s="true"/>
  <c r="BC606" i="88"/>
  <c r="BU606" i="88"/>
  <c r="AY606" i="88"/>
  <c r="AZ606" i="88" s="true"/>
  <c r="AN606" i="88"/>
  <c r="BR606" i="88"/>
  <c r="AM354" i="88"/>
  <c r="AP354" i="88" s="true"/>
  <c r="AQ354" i="88" s="true"/>
  <c r="AO354" i="88"/>
  <c r="BU79" i="88"/>
  <c r="AY79" i="88"/>
  <c r="AZ79" i="88" s="true"/>
  <c r="AN79" i="88"/>
  <c r="BC79" i="88"/>
  <c r="BB79" i="88"/>
  <c r="BA79" i="88" s="true"/>
  <c r="AO537" i="88"/>
  <c r="AM537" i="88"/>
  <c r="AP537" i="88" s="true"/>
  <c r="AQ537" i="88" s="true"/>
  <c r="AO350" i="88"/>
  <c r="AM350" i="88"/>
  <c r="AP350" i="88" s="true"/>
  <c r="AQ350" i="88" s="true"/>
  <c r="AY219" i="88"/>
  <c r="AZ219" i="88" s="true"/>
  <c r="BC219" i="88"/>
  <c r="BU219" i="88"/>
  <c r="AN219" i="88"/>
  <c r="BB219" i="88"/>
  <c r="BA219" i="88" s="true"/>
  <c r="BC81" i="88"/>
  <c r="BU81" i="88"/>
  <c r="AY81" i="88"/>
  <c r="AZ81" i="88" s="true"/>
  <c r="AN81" i="88"/>
  <c r="BB81" i="88"/>
  <c r="BA81" i="88" s="true"/>
  <c r="AM378" i="88"/>
  <c r="AP378" i="88" s="true"/>
  <c r="AQ378" i="88" s="true"/>
  <c r="AO378" i="88"/>
  <c r="BB44" i="88"/>
  <c r="BA44" i="88" s="true"/>
  <c r="AY44" i="88"/>
  <c r="AZ44" i="88" s="true"/>
  <c r="BC44" i="88"/>
  <c r="AN44" i="88"/>
  <c r="BU44" i="88"/>
  <c r="AM38" i="88"/>
  <c r="AP38" i="88" s="true"/>
  <c r="AQ38" i="88" s="true"/>
  <c r="AO38" i="88"/>
  <c r="AM553" i="88"/>
  <c r="AP553" i="88" s="true"/>
  <c r="AQ553" i="88" s="true"/>
  <c r="AO553" i="88"/>
  <c r="AM604" i="88"/>
  <c r="AP604" i="88" s="true"/>
  <c r="AQ604" i="88" s="true"/>
  <c r="AO604" i="88"/>
  <c r="AO476" i="88"/>
  <c r="AM476" i="88"/>
  <c r="BC298" i="88"/>
  <c r="BU298" i="88"/>
  <c r="AY298" i="88"/>
  <c r="AZ298" i="88" s="true"/>
  <c r="AN298" i="88"/>
  <c r="BB298" i="88"/>
  <c r="BA298" i="88" s="true"/>
  <c r="AN315" i="88"/>
  <c r="BR315" i="88"/>
  <c r="BC315" i="88"/>
  <c r="BB315" i="88"/>
  <c r="BA315" i="88" s="true"/>
  <c r="BU315" i="88"/>
  <c r="AY315" i="88"/>
  <c r="AZ315" i="88" s="true"/>
  <c r="AO252" i="88"/>
  <c r="AM252" i="88"/>
  <c r="AP252" i="88" s="true"/>
  <c r="AQ252" i="88" s="true"/>
  <c r="BB404" i="88"/>
  <c r="BA404" i="88" s="true"/>
  <c r="BU404" i="88"/>
  <c r="BC404" i="88"/>
  <c r="AN404" i="88"/>
  <c r="AY404" i="88"/>
  <c r="AZ404" i="88" s="true"/>
  <c r="AM159" i="88"/>
  <c r="AP159" i="88" s="true"/>
  <c r="AQ159" i="88" s="true"/>
  <c r="AO159" i="88"/>
  <c r="BB78" i="88"/>
  <c r="BA78" i="88" s="true"/>
  <c r="BU78" i="88"/>
  <c r="AN78" i="88"/>
  <c r="BC78" i="88"/>
  <c r="AY78" i="88"/>
  <c r="AZ78" i="88" s="true"/>
  <c r="BR78" i="88"/>
  <c r="AN300" i="88"/>
  <c r="BB300" i="88"/>
  <c r="BA300" i="88" s="true"/>
  <c r="BU300" i="88"/>
  <c r="AY300" i="88"/>
  <c r="AZ300" i="88" s="true"/>
  <c r="BC300" i="88"/>
  <c r="AP576" i="88"/>
  <c r="AQ576" i="88" s="true"/>
  <c r="BR576" i="88" s="true"/>
  <c r="BC216" i="88"/>
  <c r="BU216" i="88"/>
  <c r="AN216" i="88"/>
  <c r="BB216" i="88"/>
  <c r="BA216" i="88" s="true"/>
  <c r="AY216" i="88"/>
  <c r="AZ216" i="88" s="true"/>
  <c r="BU226" i="88"/>
  <c r="BC226" i="88"/>
  <c r="BB226" i="88"/>
  <c r="BA226" i="88" s="true"/>
  <c r="AY226" i="88"/>
  <c r="AZ226" i="88" s="true"/>
  <c r="AN226" i="88"/>
  <c r="AN408" i="88"/>
  <c r="BB408" i="88"/>
  <c r="BA408" i="88" s="true"/>
  <c r="AY408" i="88"/>
  <c r="AZ408" i="88" s="true"/>
  <c r="BU408" i="88"/>
  <c r="BC408" i="88"/>
  <c r="AO379" i="88"/>
  <c r="AM379" i="88"/>
  <c r="AM143" i="88"/>
  <c r="AP143" i="88" s="true"/>
  <c r="AQ143" i="88" s="true"/>
  <c r="AO143" i="88"/>
  <c r="AO26" i="88"/>
  <c r="AM26" i="88"/>
  <c r="AP26" i="88" s="true"/>
  <c r="AQ26" i="88" s="true"/>
  <c r="AO508" i="88"/>
  <c r="AM508" i="88"/>
  <c r="AP508" i="88" s="true"/>
  <c r="AQ508" i="88" s="true"/>
  <c r="AO39" i="88"/>
  <c r="AM39" i="88"/>
  <c r="AP39" i="88" s="true"/>
  <c r="AQ39" i="88" s="true"/>
  <c r="AP122" i="88"/>
  <c r="AQ122" i="88" s="true"/>
  <c r="BR122" i="88" s="true"/>
  <c r="AM20" i="88"/>
  <c r="AP20" i="88" s="true"/>
  <c r="AQ20" i="88" s="true"/>
  <c r="AO20" i="88"/>
  <c r="AM605" i="88"/>
  <c r="AP605" i="88" s="true"/>
  <c r="AQ605" i="88" s="true"/>
  <c r="AO605" i="88"/>
  <c r="AO140" i="88"/>
  <c r="AM140" i="88"/>
  <c r="AP140" i="88" s="true"/>
  <c r="AQ140" i="88" s="true"/>
  <c r="AM453" i="88"/>
  <c r="AP453" i="88" s="true"/>
  <c r="AQ453" i="88" s="true"/>
  <c r="AO453" i="88"/>
  <c r="BB560" i="88"/>
  <c r="BA560" i="88" s="true"/>
  <c r="BU560" i="88"/>
  <c r="AY560" i="88"/>
  <c r="AZ560" i="88" s="true"/>
  <c r="BC560" i="88"/>
  <c r="AN560" i="88"/>
  <c r="AN532" i="88"/>
  <c r="BC532" i="88"/>
  <c r="BB532" i="88"/>
  <c r="BA532" i="88" s="true"/>
  <c r="BU532" i="88"/>
  <c r="AY532" i="88"/>
  <c r="AZ532" i="88" s="true"/>
  <c r="AO69" i="88"/>
  <c r="AM69" i="88"/>
  <c r="AP69" i="88" s="true"/>
  <c r="AQ69" i="88" s="true"/>
  <c r="AM548" i="88"/>
  <c r="AP548" i="88" s="true"/>
  <c r="AQ548" i="88" s="true"/>
  <c r="AO548" i="88"/>
  <c r="BB99" i="88"/>
  <c r="BA99" i="88" s="true"/>
  <c r="BU99" i="88"/>
  <c r="AY99" i="88"/>
  <c r="AZ99" i="88" s="true"/>
  <c r="AN99" i="88"/>
  <c r="BC99" i="88"/>
  <c r="BR291" i="88"/>
  <c r="BC291" i="88"/>
  <c r="BB291" i="88"/>
  <c r="BA291" i="88" s="true"/>
  <c r="BU291" i="88"/>
  <c r="AN291" i="88"/>
  <c r="AY291" i="88"/>
  <c r="AZ291" i="88" s="true"/>
  <c r="BC547" i="88"/>
  <c r="AY547" i="88"/>
  <c r="AZ547" i="88" s="true"/>
  <c r="AN547" i="88"/>
  <c r="BU547" i="88"/>
  <c r="BB547" i="88"/>
  <c r="BA547" i="88" s="true"/>
  <c r="BR547" i="88"/>
  <c r="AP142" i="88"/>
  <c r="AQ142" i="88" s="true"/>
  <c r="BR142" i="88" s="true"/>
  <c r="BU362" i="88"/>
  <c r="BB362" i="88"/>
  <c r="BA362" i="88" s="true"/>
  <c r="AN362" i="88"/>
  <c r="BC362" i="88"/>
  <c r="AY362" i="88"/>
  <c r="AZ362" i="88" s="true"/>
  <c r="BR362" i="88"/>
  <c r="AP448" i="88"/>
  <c r="AQ448" i="88" s="true"/>
  <c r="BR448" i="88" s="true"/>
  <c r="AO290" i="88"/>
  <c r="AM290" i="88"/>
  <c r="AP290" i="88" s="true"/>
  <c r="AQ290" i="88" s="true"/>
  <c r="AN434" i="88"/>
  <c r="BC434" i="88"/>
  <c r="BB434" i="88"/>
  <c r="BA434" i="88" s="true"/>
  <c r="AY434" i="88"/>
  <c r="AZ434" i="88" s="true"/>
  <c r="BU434" i="88"/>
  <c r="AY511" i="88"/>
  <c r="AZ511" i="88" s="true"/>
  <c r="BC511" i="88"/>
  <c r="BB511" i="88"/>
  <c r="BA511" i="88" s="true"/>
  <c r="BU511" i="88"/>
  <c r="AN511" i="88"/>
  <c r="AO565" i="88"/>
  <c r="AM565" i="88"/>
  <c r="AP565" i="88" s="true"/>
  <c r="AQ565" i="88" s="true"/>
  <c r="BC41" i="88"/>
  <c r="AY41" i="88"/>
  <c r="AZ41" i="88" s="true"/>
  <c r="AN41" i="88"/>
  <c r="BB41" i="88"/>
  <c r="BA41" i="88" s="true"/>
  <c r="BU41" i="88"/>
  <c r="AY551" i="88"/>
  <c r="AZ551" i="88" s="true"/>
  <c r="BC551" i="88"/>
  <c r="BB551" i="88"/>
  <c r="BA551" i="88" s="true"/>
  <c r="BU551" i="88"/>
  <c r="AN551" i="88"/>
  <c r="AO37" i="88"/>
  <c r="AM37" i="88"/>
  <c r="AP37" i="88" s="true"/>
  <c r="AQ37" i="88" s="true"/>
  <c r="AY139" i="88"/>
  <c r="AZ139" i="88" s="true"/>
  <c r="AN139" i="88"/>
  <c r="BU139" i="88"/>
  <c r="BC139" i="88"/>
  <c r="BB139" i="88"/>
  <c r="BA139" i="88" s="true"/>
  <c r="BC34" i="88"/>
  <c r="BB34" i="88"/>
  <c r="BA34" i="88" s="true"/>
  <c r="AY34" i="88"/>
  <c r="AZ34" i="88" s="true"/>
  <c r="AN34" i="88"/>
  <c r="BU34" i="88"/>
  <c r="AM269" i="88"/>
  <c r="AO269" i="88"/>
  <c r="AM390" i="88"/>
  <c r="AP390" i="88" s="true"/>
  <c r="AQ390" i="88" s="true"/>
  <c r="AO390" i="88"/>
  <c r="AM598" i="88"/>
  <c r="AO598" i="88"/>
  <c r="AO189" i="88"/>
  <c r="AM189" i="88"/>
  <c r="AP189" i="88" s="true"/>
  <c r="AQ189" i="88" s="true"/>
  <c r="AP497" i="88"/>
  <c r="AQ497" i="88" s="true"/>
  <c r="BR497" i="88" s="true"/>
  <c r="AP139" i="88"/>
  <c r="AQ139" i="88" s="true"/>
  <c r="BR139" i="88" s="true"/>
  <c r="AN191" i="88"/>
  <c r="BB191" i="88"/>
  <c r="BA191" i="88" s="true"/>
  <c r="BU191" i="88"/>
  <c r="AY191" i="88"/>
  <c r="AZ191" i="88" s="true"/>
  <c r="BR191" i="88"/>
  <c r="BC191" i="88"/>
  <c r="AM94" i="88"/>
  <c r="AP94" i="88" s="true"/>
  <c r="AQ94" i="88" s="true"/>
  <c r="AO94" i="88"/>
  <c r="AP34" i="88"/>
  <c r="AQ34" i="88" s="true"/>
  <c r="BR34" i="88" s="true"/>
  <c r="AO344" i="88"/>
  <c r="AM344" i="88"/>
  <c r="AP344" i="88" s="true"/>
  <c r="AQ344" i="88" s="true"/>
  <c r="AM466" i="88"/>
  <c r="AP466" i="88" s="true"/>
  <c r="AQ466" i="88" s="true"/>
  <c r="AO466" i="88"/>
  <c r="BU24" i="88"/>
  <c r="AY24" i="88"/>
  <c r="AZ24" i="88" s="true"/>
  <c r="AN24" i="88"/>
  <c r="BC24" i="88"/>
  <c r="BB24" i="88"/>
  <c r="BA24" i="88" s="true"/>
  <c r="AO165" i="88"/>
  <c r="AM165" i="88"/>
  <c r="AP165" i="88" s="true"/>
  <c r="AQ165" i="88" s="true"/>
  <c r="AP294" i="88"/>
  <c r="AQ294" i="88" s="true"/>
  <c r="BR294" i="88" s="true"/>
  <c r="AM199" i="88"/>
  <c r="AP199" i="88" s="true"/>
  <c r="AQ199" i="88" s="true"/>
  <c r="AO199" i="88"/>
  <c r="AY495" i="88"/>
  <c r="AZ495" i="88" s="true"/>
  <c r="AN495" i="88"/>
  <c r="BC495" i="88"/>
  <c r="BB495" i="88"/>
  <c r="BA495" i="88" s="true"/>
  <c r="BU495" i="88"/>
  <c r="BC57" i="88"/>
  <c r="AY57" i="88"/>
  <c r="AZ57" i="88" s="true"/>
  <c r="AN57" i="88"/>
  <c r="BB57" i="88"/>
  <c r="BA57" i="88" s="true"/>
  <c r="BU57" i="88"/>
  <c r="BR57" i="88"/>
  <c r="AO538" i="88"/>
  <c r="AM538" i="88"/>
  <c r="AP538" i="88" s="true"/>
  <c r="AQ538" i="88" s="true"/>
  <c r="AO107" i="88"/>
  <c r="AM107" i="88"/>
  <c r="AP107" i="88" s="true"/>
  <c r="AQ107" i="88" s="true"/>
  <c r="AM156" i="88"/>
  <c r="AO156" i="88"/>
  <c r="AM97" i="88"/>
  <c r="AP97" i="88" s="true"/>
  <c r="AQ97" i="88" s="true"/>
  <c r="AO97" i="88"/>
  <c r="AM185" i="88"/>
  <c r="AP185" i="88" s="true"/>
  <c r="AQ185" i="88" s="true"/>
  <c r="AO185" i="88"/>
  <c r="AP81" i="88"/>
  <c r="AQ81" i="88" s="true"/>
  <c r="BR81" i="88" s="true"/>
  <c r="AP44" i="88"/>
  <c r="AQ44" i="88" s="true"/>
  <c r="BR44" i="88" s="true"/>
  <c r="AY423" i="88"/>
  <c r="AZ423" i="88" s="true"/>
  <c r="AN423" i="88"/>
  <c r="BC423" i="88"/>
  <c r="BB423" i="88"/>
  <c r="BA423" i="88" s="true"/>
  <c r="BU423" i="88"/>
  <c r="AM203" i="88"/>
  <c r="AP203" i="88" s="true"/>
  <c r="AQ203" i="88" s="true"/>
  <c r="AO203" i="88"/>
  <c r="AY88" i="88"/>
  <c r="AZ88" i="88" s="true"/>
  <c r="AN88" i="88"/>
  <c r="BC88" i="88"/>
  <c r="BU88" i="88"/>
  <c r="BB88" i="88"/>
  <c r="BA88" i="88" s="true"/>
  <c r="AP611" i="88"/>
  <c r="AQ611" i="88" s="true"/>
  <c r="BR611" i="88" s="true"/>
  <c r="AO93" i="88"/>
  <c r="AM93" i="88"/>
  <c r="AP93" i="88" s="true"/>
  <c r="AQ93" i="88" s="true"/>
  <c r="AY240" i="88"/>
  <c r="AZ240" i="88" s="true"/>
  <c r="BU240" i="88"/>
  <c r="AN240" i="88"/>
  <c r="BC240" i="88"/>
  <c r="BB240" i="88"/>
  <c r="BA240" i="88" s="true"/>
  <c r="AP248" i="88"/>
  <c r="AQ248" i="88" s="true"/>
  <c r="BR248" i="88" s="true"/>
  <c r="AM311" i="88"/>
  <c r="AP311" i="88" s="true"/>
  <c r="AQ311" i="88" s="true"/>
  <c r="AO311" i="88"/>
  <c r="BC306" i="88"/>
  <c r="BU306" i="88"/>
  <c r="AY306" i="88"/>
  <c r="AZ306" i="88" s="true"/>
  <c r="AN306" i="88"/>
  <c r="BB306" i="88"/>
  <c r="BA306" i="88" s="true"/>
  <c r="AO178" i="88"/>
  <c r="AM178" i="88"/>
  <c r="AP178" i="88" s="true"/>
  <c r="AQ178" i="88" s="true"/>
  <c r="AP408" i="88"/>
  <c r="AQ408" i="88" s="true"/>
  <c r="BR408" i="88" s="true"/>
  <c r="AM452" i="88"/>
  <c r="AO452" i="88"/>
  <c r="AO613" i="88"/>
  <c r="AM613" i="88"/>
  <c r="AP613" i="88" s="true"/>
  <c r="AQ613" i="88" s="true"/>
  <c r="BB445" i="88"/>
  <c r="BA445" i="88" s="true"/>
  <c r="BU445" i="88"/>
  <c r="AY445" i="88"/>
  <c r="AZ445" i="88" s="true"/>
  <c r="AN445" i="88"/>
  <c r="BC445" i="88"/>
  <c r="BR445" i="88"/>
  <c r="AP67" i="88"/>
  <c r="AQ67" i="88" s="true"/>
  <c r="BR67" i="88" s="true"/>
  <c r="BB243" i="88"/>
  <c r="BA243" i="88" s="true"/>
  <c r="AY243" i="88"/>
  <c r="AZ243" i="88" s="true"/>
  <c r="AN243" i="88"/>
  <c r="BC243" i="88"/>
  <c r="BU243" i="88"/>
  <c r="AN496" i="88"/>
  <c r="BC496" i="88"/>
  <c r="BB496" i="88"/>
  <c r="BA496" i="88" s="true"/>
  <c r="BU496" i="88"/>
  <c r="AY496" i="88"/>
  <c r="AZ496" i="88" s="true"/>
  <c r="AM30" i="88"/>
  <c r="AO30" i="88"/>
  <c r="AM151" i="88"/>
  <c r="AP151" i="88" s="true"/>
  <c r="AQ151" i="88" s="true"/>
  <c r="AO151" i="88"/>
  <c r="AN320" i="88"/>
  <c r="BB320" i="88"/>
  <c r="BA320" i="88" s="true"/>
  <c r="BU320" i="88"/>
  <c r="BC320" i="88"/>
  <c r="AY320" i="88"/>
  <c r="AZ320" i="88" s="true"/>
  <c r="AY302" i="88"/>
  <c r="AZ302" i="88" s="true"/>
  <c r="BC302" i="88"/>
  <c r="BB302" i="88"/>
  <c r="BA302" i="88" s="true"/>
  <c r="BU302" i="88"/>
  <c r="AN302" i="88"/>
  <c r="AN92" i="88"/>
  <c r="BC92" i="88"/>
  <c r="BB92" i="88"/>
  <c r="BA92" i="88" s="true"/>
  <c r="AY92" i="88"/>
  <c r="AZ92" i="88" s="true"/>
  <c r="BU92" i="88"/>
  <c r="AO446" i="88"/>
  <c r="AM446" i="88"/>
  <c r="BC429" i="88"/>
  <c r="BB429" i="88"/>
  <c r="BA429" i="88" s="true"/>
  <c r="BU429" i="88"/>
  <c r="AY429" i="88"/>
  <c r="AZ429" i="88" s="true"/>
  <c r="AN429" i="88"/>
  <c r="AP532" i="88"/>
  <c r="AQ532" i="88" s="true"/>
  <c r="BR532" i="88" s="true"/>
  <c r="AN205" i="88"/>
  <c r="BB205" i="88"/>
  <c r="BA205" i="88" s="true"/>
  <c r="AY205" i="88"/>
  <c r="AZ205" i="88" s="true"/>
  <c r="BU205" i="88"/>
  <c r="BC205" i="88"/>
  <c r="BR205" i="88"/>
  <c r="BB317" i="88"/>
  <c r="BA317" i="88" s="true"/>
  <c r="AY317" i="88"/>
  <c r="AZ317" i="88" s="true"/>
  <c r="BC317" i="88"/>
  <c r="AN317" i="88"/>
  <c r="BU317" i="88"/>
  <c r="AP99" i="88"/>
  <c r="AQ99" i="88" s="true"/>
  <c r="BR99" i="88" s="true"/>
  <c r="AO192" i="88"/>
  <c r="AM192" i="88"/>
  <c r="AP192" i="88" s="true"/>
  <c r="AQ192" i="88" s="true"/>
  <c r="AY386" i="88"/>
  <c r="AZ386" i="88" s="true"/>
  <c r="BC386" i="88"/>
  <c r="BB386" i="88"/>
  <c r="BA386" i="88" s="true"/>
  <c r="BU386" i="88"/>
  <c r="AN386" i="88"/>
  <c r="AM286" i="88"/>
  <c r="AP286" i="88" s="true"/>
  <c r="AQ286" i="88" s="true"/>
  <c r="AO286" i="88"/>
  <c r="AP279" i="88"/>
  <c r="AQ279" i="88" s="true"/>
  <c r="BR279" i="88" s="true"/>
  <c r="AY593" i="88"/>
  <c r="AZ593" i="88" s="true"/>
  <c r="BC593" i="88"/>
  <c r="BU593" i="88"/>
  <c r="AN593" i="88"/>
  <c r="BB593" i="88"/>
  <c r="BA593" i="88" s="true"/>
  <c r="BR593" i="88"/>
  <c r="AM245" i="88"/>
  <c r="AP245" i="88" s="true"/>
  <c r="AQ245" i="88" s="true"/>
  <c r="AO245" i="88"/>
  <c r="AO117" i="88"/>
  <c r="AM117" i="88"/>
  <c r="AP117" i="88" s="true"/>
  <c r="AQ117" i="88" s="true"/>
  <c r="BB108" i="88"/>
  <c r="BA108" i="88" s="true"/>
  <c r="AN108" i="88"/>
  <c r="BC108" i="88"/>
  <c r="BU108" i="88"/>
  <c r="AY108" i="88"/>
  <c r="AZ108" i="88" s="true"/>
  <c r="BR108" i="88"/>
  <c r="AP63" i="88"/>
  <c r="AQ63" i="88" s="true"/>
  <c r="BR63" i="88" s="true"/>
  <c r="AY581" i="88"/>
  <c r="AZ581" i="88" s="true"/>
  <c r="AN581" i="88"/>
  <c r="BU581" i="88"/>
  <c r="BB581" i="88"/>
  <c r="BA581" i="88" s="true"/>
  <c r="BC581" i="88"/>
  <c r="AM383" i="88"/>
  <c r="AP383" i="88" s="true"/>
  <c r="AQ383" i="88" s="true"/>
  <c r="AO383" i="88"/>
  <c r="AP511" i="88"/>
  <c r="AQ511" i="88" s="true"/>
  <c r="BR511" i="88" s="true"/>
  <c r="AY584" i="88"/>
  <c r="AZ584" i="88" s="true"/>
  <c r="AN584" i="88"/>
  <c r="BC584" i="88"/>
  <c r="BB584" i="88"/>
  <c r="BA584" i="88" s="true"/>
  <c r="BU584" i="88"/>
  <c r="AP41" i="88"/>
  <c r="AQ41" i="88" s="true"/>
  <c r="BR41" i="88" s="true"/>
  <c r="AM215" i="88"/>
  <c r="AP215" i="88" s="true"/>
  <c r="AQ215" i="88" s="true"/>
  <c r="AO215" i="88"/>
  <c r="BB76" i="88"/>
  <c r="BA76" i="88" s="true"/>
  <c r="AY76" i="88"/>
  <c r="AZ76" i="88" s="true"/>
  <c r="BC76" i="88"/>
  <c r="AN76" i="88"/>
  <c r="BU76" i="88"/>
  <c r="BR76" i="88"/>
  <c r="AO183" i="88"/>
  <c r="AM183" i="88"/>
  <c r="AP183" i="88" s="true"/>
  <c r="AQ183" i="88" s="true"/>
  <c r="BB68" i="88"/>
  <c r="BA68" i="88" s="true"/>
  <c r="AY68" i="88"/>
  <c r="AZ68" i="88" s="true"/>
  <c r="BU68" i="88"/>
  <c r="BC68" i="88"/>
  <c r="AN68" i="88"/>
  <c r="BR68" i="88"/>
  <c r="BU174" i="88"/>
  <c r="BC174" i="88"/>
  <c r="BB174" i="88"/>
  <c r="BA174" i="88" s="true"/>
  <c r="AY174" i="88"/>
  <c r="AZ174" i="88" s="true"/>
  <c r="AN174" i="88"/>
  <c r="BR174" i="88"/>
  <c r="BB261" i="88"/>
  <c r="BA261" i="88" s="true"/>
  <c r="BU261" i="88"/>
  <c r="AY261" i="88"/>
  <c r="AZ261" i="88" s="true"/>
  <c r="AN261" i="88"/>
  <c r="BC261" i="88"/>
  <c r="AO398" i="88"/>
  <c r="AM398" i="88"/>
  <c r="AP398" i="88" s="true"/>
  <c r="AQ398" i="88" s="true"/>
  <c r="BU375" i="88"/>
  <c r="BC375" i="88"/>
  <c r="BB375" i="88"/>
  <c r="BA375" i="88" s="true"/>
  <c r="AY375" i="88"/>
  <c r="AZ375" i="88" s="true"/>
  <c r="AN375" i="88"/>
  <c r="BR375" i="88"/>
  <c r="AN43" i="88"/>
  <c r="BU43" i="88"/>
  <c r="AY43" i="88"/>
  <c r="AZ43" i="88" s="true"/>
  <c r="BC43" i="88"/>
  <c r="BB43" i="88"/>
  <c r="BA43" i="88" s="true"/>
  <c r="BR43" i="88"/>
  <c r="AM46" i="88"/>
  <c r="AP46" i="88" s="true"/>
  <c r="AQ46" i="88" s="true"/>
  <c r="AO46" i="88"/>
  <c r="AM415" i="88"/>
  <c r="AO415" i="88"/>
  <c r="AO154" i="88"/>
  <c r="AM154" i="88"/>
  <c r="AY271" i="88"/>
  <c r="AZ271" i="88" s="true"/>
  <c r="BU271" i="88"/>
  <c r="BC271" i="88"/>
  <c r="BB271" i="88"/>
  <c r="BA271" i="88" s="true"/>
  <c r="AN271" i="88"/>
  <c r="BU401" i="88"/>
  <c r="BC401" i="88"/>
  <c r="AY401" i="88"/>
  <c r="AZ401" i="88" s="true"/>
  <c r="BB401" i="88"/>
  <c r="BA401" i="88" s="true"/>
  <c r="AN401" i="88"/>
  <c r="BR401" i="88"/>
  <c r="AM19" i="88"/>
  <c r="AP19" i="88" s="true"/>
  <c r="AQ19" i="88" s="true"/>
  <c r="AO19" i="88"/>
  <c r="AM529" i="88"/>
  <c r="AP529" i="88" s="true"/>
  <c r="AQ529" i="88" s="true"/>
  <c r="AO529" i="88"/>
  <c r="BB196" i="88"/>
  <c r="BA196" i="88" s="true"/>
  <c r="BU196" i="88"/>
  <c r="AY196" i="88"/>
  <c r="AZ196" i="88" s="true"/>
  <c r="BC196" i="88"/>
  <c r="AN196" i="88"/>
  <c r="AM126" i="88"/>
  <c r="AP126" i="88" s="true"/>
  <c r="AQ126" i="88" s="true"/>
  <c r="AO126" i="88"/>
  <c r="AM96" i="88"/>
  <c r="AP96" i="88" s="true"/>
  <c r="AQ96" i="88" s="true"/>
  <c r="AO96" i="88"/>
  <c r="AY208" i="88"/>
  <c r="AZ208" i="88" s="true"/>
  <c r="BC208" i="88"/>
  <c r="BU208" i="88"/>
  <c r="BB208" i="88"/>
  <c r="BA208" i="88" s="true"/>
  <c r="AN208" i="88"/>
  <c r="BC114" i="88"/>
  <c r="BB114" i="88"/>
  <c r="BA114" i="88" s="true"/>
  <c r="AN114" i="88"/>
  <c r="AY114" i="88"/>
  <c r="AZ114" i="88" s="true"/>
  <c r="BU114" i="88"/>
  <c r="AO563" i="88"/>
  <c r="AM563" i="88"/>
  <c r="AP563" i="88" s="true"/>
  <c r="AQ563" i="88" s="true"/>
  <c r="BU182" i="88"/>
  <c r="AY182" i="88"/>
  <c r="AZ182" i="88" s="true"/>
  <c r="BC182" i="88"/>
  <c r="BB182" i="88"/>
  <c r="BA182" i="88" s="true"/>
  <c r="AN182" i="88"/>
  <c r="BR182" i="88"/>
  <c r="AO479" i="88"/>
  <c r="AM479" i="88"/>
  <c r="AP479" i="88" s="true"/>
  <c r="AQ479" i="88" s="true"/>
  <c r="AO411" i="88"/>
  <c r="AM411" i="88"/>
  <c r="AO334" i="88"/>
  <c r="AM334" i="88"/>
  <c r="AP334" i="88" s="true"/>
  <c r="AQ334" i="88" s="true"/>
  <c r="AM266" i="88"/>
  <c r="AP266" i="88" s="true"/>
  <c r="AQ266" i="88" s="true"/>
  <c r="AO266" i="88"/>
  <c r="AM589" i="88"/>
  <c r="AO589" i="88"/>
  <c r="AM164" i="88"/>
  <c r="AO164" i="88"/>
  <c r="BB514" i="88"/>
  <c r="BA514" i="88" s="true"/>
  <c r="BU514" i="88"/>
  <c r="AY514" i="88"/>
  <c r="AZ514" i="88" s="true"/>
  <c r="BC514" i="88"/>
  <c r="AN514" i="88"/>
  <c r="BB376" i="88"/>
  <c r="BA376" i="88" s="true"/>
  <c r="AY376" i="88"/>
  <c r="AZ376" i="88" s="true"/>
  <c r="AN376" i="88"/>
  <c r="BU376" i="88"/>
  <c r="BC376" i="88"/>
  <c r="AP79" i="88"/>
  <c r="AQ79" i="88" s="true"/>
  <c r="BR79" i="88" s="true"/>
  <c r="AO280" i="88"/>
  <c r="AM280" i="88"/>
  <c r="AP280" i="88" s="true"/>
  <c r="AQ280" i="88" s="true"/>
  <c r="AP219" i="88"/>
  <c r="AQ219" i="88" s="true"/>
  <c r="BR219" i="88" s="true"/>
  <c r="AN460" i="88"/>
  <c r="AY460" i="88"/>
  <c r="AZ460" i="88" s="true"/>
  <c r="BU460" i="88"/>
  <c r="BB460" i="88"/>
  <c r="BA460" i="88" s="true"/>
  <c r="BC460" i="88"/>
  <c r="AM559" i="88"/>
  <c r="AP559" i="88" s="true"/>
  <c r="AQ559" i="88" s="true"/>
  <c r="AO559" i="88"/>
  <c r="AM148" i="88"/>
  <c r="AO148" i="88"/>
  <c r="AY264" i="88"/>
  <c r="AZ264" i="88" s="true"/>
  <c r="BC264" i="88"/>
  <c r="BB264" i="88"/>
  <c r="BA264" i="88" s="true"/>
  <c r="AN264" i="88"/>
  <c r="BU264" i="88"/>
  <c r="BU370" i="88"/>
  <c r="BC370" i="88"/>
  <c r="BB370" i="88"/>
  <c r="BA370" i="88" s="true"/>
  <c r="AY370" i="88"/>
  <c r="AZ370" i="88" s="true"/>
  <c r="AN370" i="88"/>
  <c r="BR370" i="88"/>
  <c r="BC432" i="88"/>
  <c r="AN432" i="88"/>
  <c r="BU432" i="88"/>
  <c r="AY432" i="88"/>
  <c r="AZ432" i="88" s="true"/>
  <c r="BB432" i="88"/>
  <c r="BA432" i="88" s="true"/>
  <c r="AP88" i="88"/>
  <c r="AQ88" i="88" s="true"/>
  <c r="BR88" i="88" s="true"/>
  <c r="AP298" i="88"/>
  <c r="AQ298" i="88" s="true"/>
  <c r="BR298" i="88" s="true"/>
  <c r="AO275" i="88"/>
  <c r="AM275" i="88"/>
  <c r="AP275" i="88" s="true"/>
  <c r="AQ275" i="88" s="true"/>
  <c r="AY113" i="88"/>
  <c r="AZ113" i="88" s="true"/>
  <c r="AN113" i="88"/>
  <c r="BC113" i="88"/>
  <c r="BU113" i="88"/>
  <c r="BB113" i="88"/>
  <c r="BA113" i="88" s="true"/>
  <c r="AO109" i="88"/>
  <c r="AM109" i="88"/>
  <c r="AP109" i="88" s="true"/>
  <c r="AQ109" i="88" s="true"/>
  <c r="AN103" i="88"/>
  <c r="BC103" i="88"/>
  <c r="BB103" i="88"/>
  <c r="BA103" i="88" s="true"/>
  <c r="AY103" i="88"/>
  <c r="AZ103" i="88" s="true"/>
  <c r="BU103" i="88"/>
  <c r="BR103" i="88"/>
  <c r="AP300" i="88"/>
  <c r="AQ300" i="88" s="true"/>
  <c r="BR300" i="88" s="true"/>
  <c r="BC482" i="88"/>
  <c r="BU482" i="88"/>
  <c r="BB482" i="88"/>
  <c r="BA482" i="88" s="true"/>
  <c r="AY482" i="88"/>
  <c r="AZ482" i="88" s="true"/>
  <c r="BR482" i="88"/>
  <c r="AN482" i="88"/>
  <c r="AP226" i="88"/>
  <c r="AQ226" i="88" s="true"/>
  <c r="BR226" i="88" s="true"/>
  <c r="BB60" i="88"/>
  <c r="BA60" i="88" s="true"/>
  <c r="AY60" i="88"/>
  <c r="AZ60" i="88" s="true"/>
  <c r="BC60" i="88"/>
  <c r="AN60" i="88"/>
  <c r="BU60" i="88"/>
  <c r="BR60" i="88"/>
  <c r="AO437" i="88"/>
  <c r="AM437" i="88"/>
  <c r="AP437" i="88" s="true"/>
  <c r="AQ437" i="88" s="true"/>
  <c r="AP496" i="88"/>
  <c r="AQ496" i="88" s="true"/>
  <c r="BR496" i="88" s="true"/>
  <c r="BU464" i="88"/>
  <c r="BB464" i="88"/>
  <c r="BA464" i="88" s="true"/>
  <c r="AY464" i="88"/>
  <c r="AZ464" i="88" s="true"/>
  <c r="AN464" i="88"/>
  <c r="BR464" i="88"/>
  <c r="BC464" i="88"/>
  <c r="AP320" i="88"/>
  <c r="AQ320" i="88" s="true"/>
  <c r="BR320" i="88" s="true"/>
  <c r="AY503" i="88"/>
  <c r="AZ503" i="88" s="true"/>
  <c r="BR503" i="88"/>
  <c r="AN503" i="88"/>
  <c r="BB503" i="88"/>
  <c r="BA503" i="88" s="true"/>
  <c r="BU503" i="88"/>
  <c r="BC503" i="88"/>
  <c r="AM585" i="88"/>
  <c r="AP585" i="88" s="true"/>
  <c r="AQ585" i="88" s="true"/>
  <c r="AO585" i="88"/>
  <c r="BC607" i="88"/>
  <c r="AY607" i="88"/>
  <c r="AZ607" i="88" s="true"/>
  <c r="BB607" i="88"/>
  <c r="BA607" i="88" s="true"/>
  <c r="AN607" i="88"/>
  <c r="BU607" i="88"/>
  <c r="AO506" i="88"/>
  <c r="AM506" i="88"/>
  <c r="AP506" i="88" s="true"/>
  <c r="AQ506" i="88" s="true"/>
  <c r="AO61" i="88"/>
  <c r="AM61" i="88"/>
  <c r="AP61" i="88" s="true"/>
  <c r="AQ61" i="88" s="true"/>
  <c r="AP386" i="88"/>
  <c r="AQ386" i="88" s="true"/>
  <c r="BR386" i="88" s="true"/>
  <c r="BB524" i="88"/>
  <c r="BA524" i="88" s="true"/>
  <c r="AY524" i="88"/>
  <c r="AZ524" i="88" s="true"/>
  <c r="BC524" i="88"/>
  <c r="AN524" i="88"/>
  <c r="BU524" i="88"/>
  <c r="AY485" i="88"/>
  <c r="AZ485" i="88" s="true"/>
  <c r="BC485" i="88"/>
  <c r="BB485" i="88"/>
  <c r="BA485" i="88" s="true"/>
  <c r="AN485" i="88"/>
  <c r="BU485" i="88"/>
  <c r="BR485" i="88"/>
  <c r="AO384" i="88"/>
  <c r="AM384" i="88"/>
  <c r="AP384" i="88" s="true"/>
  <c r="AQ384" i="88" s="true"/>
  <c r="AY341" i="88"/>
  <c r="AZ341" i="88" s="true"/>
  <c r="BC341" i="88"/>
  <c r="AN341" i="88"/>
  <c r="BB341" i="88"/>
  <c r="BA341" i="88" s="true"/>
  <c r="BU341" i="88"/>
  <c r="AM169" i="88"/>
  <c r="AP169" i="88" s="true"/>
  <c r="AQ169" i="88" s="true"/>
  <c r="AO169" i="88"/>
  <c r="BC567" i="88"/>
  <c r="BU567" i="88"/>
  <c r="AY567" i="88"/>
  <c r="AZ567" i="88" s="true"/>
  <c r="BB567" i="88"/>
  <c r="BA567" i="88" s="true"/>
  <c r="AN567" i="88"/>
  <c r="BB180" i="88"/>
  <c r="BA180" i="88" s="true"/>
  <c r="AY180" i="88"/>
  <c r="AZ180" i="88" s="true"/>
  <c r="BC180" i="88"/>
  <c r="BU180" i="88"/>
  <c r="AN180" i="88"/>
  <c r="AP581" i="88"/>
  <c r="AQ581" i="88" s="true"/>
  <c r="BR581" i="88" s="true"/>
  <c r="AP434" i="88"/>
  <c r="AQ434" i="88" s="true"/>
  <c r="BR434" i="88" s="true"/>
  <c r="BB175" i="88"/>
  <c r="BA175" i="88" s="true"/>
  <c r="AY175" i="88"/>
  <c r="AZ175" i="88" s="true"/>
  <c r="BC175" i="88"/>
  <c r="BU175" i="88"/>
  <c r="AN175" i="88"/>
  <c r="AP551" i="88"/>
  <c r="AQ551" i="88" s="true"/>
  <c r="BR551" i="88" s="true"/>
  <c r="AO210" i="88"/>
  <c r="AM210" i="88"/>
  <c r="AM307" i="88"/>
  <c r="AP307" i="88" s="true"/>
  <c r="AQ307" i="88" s="true"/>
  <c r="AO307" i="88"/>
  <c r="BC385" i="88"/>
  <c r="BB385" i="88"/>
  <c r="BA385" i="88" s="true"/>
  <c r="AN385" i="88"/>
  <c r="BU385" i="88"/>
  <c r="AY385" i="88"/>
  <c r="AZ385" i="88" s="true"/>
  <c r="BR385" i="88"/>
  <c r="AO146" i="88"/>
  <c r="AM146" i="88"/>
  <c r="BU396" i="88"/>
  <c r="BB396" i="88"/>
  <c r="BA396" i="88" s="true"/>
  <c r="AN396" i="88"/>
  <c r="AY396" i="88"/>
  <c r="AZ396" i="88" s="true"/>
  <c r="BC396" i="88"/>
  <c r="AM167" i="88"/>
  <c r="AP167" i="88" s="true"/>
  <c r="AQ167" i="88" s="true"/>
  <c r="AO167" i="88"/>
  <c r="AM229" i="88"/>
  <c r="AP229" i="88" s="true"/>
  <c r="AQ229" i="88" s="true"/>
  <c r="AO229" i="88"/>
  <c r="AM421" i="88"/>
  <c r="AP421" i="88" s="true"/>
  <c r="AQ421" i="88" s="true"/>
  <c r="AO421" i="88"/>
  <c r="BB188" i="88"/>
  <c r="BA188" i="88" s="true"/>
  <c r="AY188" i="88"/>
  <c r="AZ188" i="88" s="true"/>
  <c r="BU188" i="88"/>
  <c r="BC188" i="88"/>
  <c r="AN188" i="88"/>
  <c r="BR188" i="88"/>
  <c r="AO236" i="88"/>
  <c r="AM236" i="88"/>
  <c r="AP236" i="88" s="true"/>
  <c r="AQ236" i="88" s="true"/>
  <c r="BC546" i="88"/>
  <c r="BB546" i="88"/>
  <c r="BA546" i="88" s="true"/>
  <c r="BU546" i="88"/>
  <c r="AY546" i="88"/>
  <c r="AZ546" i="88" s="true"/>
  <c r="AN546" i="88"/>
  <c r="BR546" i="88"/>
  <c r="BB410" i="88"/>
  <c r="BA410" i="88" s="true"/>
  <c r="AY410" i="88"/>
  <c r="AZ410" i="88" s="true"/>
  <c r="BU410" i="88"/>
  <c r="AN410" i="88"/>
  <c r="BC410" i="88"/>
  <c r="BR410" i="88"/>
  <c r="AM141" i="88"/>
  <c r="AP141" i="88" s="true"/>
  <c r="AQ141" i="88" s="true"/>
  <c r="AO141" i="88"/>
  <c r="AP114" i="88"/>
  <c r="AQ114" i="88" s="true"/>
  <c r="BR114" i="88" s="true"/>
  <c r="AM441" i="88"/>
  <c r="AP441" i="88" s="true"/>
  <c r="AQ441" i="88" s="true"/>
  <c r="AO441" i="88"/>
  <c r="BB36" i="88"/>
  <c r="BA36" i="88" s="true"/>
  <c r="AY36" i="88"/>
  <c r="AZ36" i="88" s="true"/>
  <c r="BC36" i="88"/>
  <c r="AN36" i="88"/>
  <c r="BU36" i="88"/>
  <c r="BR36" i="88"/>
  <c r="BU250" i="88"/>
  <c r="BC250" i="88"/>
  <c r="BB250" i="88"/>
  <c r="BA250" i="88" s="true"/>
  <c r="AY250" i="88"/>
  <c r="AZ250" i="88" s="true"/>
  <c r="AN250" i="88"/>
  <c r="BR250" i="88"/>
  <c r="AO413" i="88"/>
  <c r="AM413" i="88"/>
  <c r="BC257" i="88"/>
  <c r="BB257" i="88"/>
  <c r="BA257" i="88" s="true"/>
  <c r="AN257" i="88"/>
  <c r="BU257" i="88"/>
  <c r="AY257" i="88"/>
  <c r="AZ257" i="88" s="true"/>
  <c r="BR257" i="88"/>
  <c r="AM161" i="88"/>
  <c r="AP161" i="88" s="true"/>
  <c r="AQ161" i="88" s="true"/>
  <c r="AO161" i="88"/>
  <c r="AM319" i="88"/>
  <c r="AP319" i="88" s="true"/>
  <c r="AQ319" i="88" s="true"/>
  <c r="AO319" i="88"/>
  <c r="AY512" i="88"/>
  <c r="AZ512" i="88" s="true"/>
  <c r="AN512" i="88"/>
  <c r="BR512" i="88"/>
  <c r="BC512" i="88"/>
  <c r="BB512" i="88"/>
  <c r="BA512" i="88" s="true"/>
  <c r="BU512" i="88"/>
  <c r="AO336" i="88"/>
  <c r="AM336" i="88"/>
  <c r="AM463" i="88"/>
  <c r="AP463" i="88" s="true"/>
  <c r="AQ463" i="88" s="true"/>
  <c r="AO463" i="88"/>
  <c r="BU451" i="88"/>
  <c r="AY451" i="88"/>
  <c r="AZ451" i="88" s="true"/>
  <c r="AN451" i="88"/>
  <c r="BC451" i="88"/>
  <c r="BB451" i="88"/>
  <c r="BA451" i="88" s="true"/>
  <c r="BR451" i="88"/>
  <c r="AO552" i="88"/>
  <c r="AM552" i="88"/>
  <c r="AP552" i="88" s="true"/>
  <c r="AQ552" i="88" s="true"/>
  <c r="AP24" i="88"/>
  <c r="AQ24" i="88" s="true"/>
  <c r="BR24" i="88" s="true"/>
  <c r="AN173" i="88"/>
  <c r="BB173" i="88"/>
  <c r="BA173" i="88" s="true"/>
  <c r="AY173" i="88"/>
  <c r="AZ173" i="88" s="true"/>
  <c r="BU173" i="88"/>
  <c r="BC173" i="88"/>
  <c r="BR173" i="88"/>
  <c r="AO403" i="88"/>
  <c r="AM403" i="88"/>
  <c r="AP403" i="88" s="true"/>
  <c r="AQ403" i="88" s="true"/>
  <c r="AY232" i="88"/>
  <c r="AZ232" i="88" s="true"/>
  <c r="BU232" i="88"/>
  <c r="AN232" i="88"/>
  <c r="BC232" i="88"/>
  <c r="BB232" i="88"/>
  <c r="BA232" i="88" s="true"/>
  <c r="BR232" i="88"/>
  <c r="AY256" i="88"/>
  <c r="AZ256" i="88" s="true"/>
  <c r="BU256" i="88"/>
  <c r="AN256" i="88"/>
  <c r="BC256" i="88"/>
  <c r="BB256" i="88"/>
  <c r="BA256" i="88" s="true"/>
  <c r="BR256" i="88"/>
  <c r="AP495" i="88"/>
  <c r="AQ495" i="88" s="true"/>
  <c r="BR495" i="88" s="true"/>
  <c r="AM49" i="88"/>
  <c r="AO49" i="88"/>
  <c r="AO45" i="88"/>
  <c r="AM45" i="88"/>
  <c r="AP45" i="88" s="true"/>
  <c r="AQ45" i="88" s="true"/>
  <c r="AM267" i="88"/>
  <c r="AP267" i="88" s="true"/>
  <c r="AQ267" i="88" s="true"/>
  <c r="AO267" i="88"/>
  <c r="AP460" i="88"/>
  <c r="AQ460" i="88" s="true"/>
  <c r="BR460" i="88" s="true"/>
  <c r="AY172" i="88"/>
  <c r="AZ172" i="88" s="true"/>
  <c r="BU172" i="88"/>
  <c r="AN172" i="88"/>
  <c r="BC172" i="88"/>
  <c r="BB172" i="88"/>
  <c r="BA172" i="88" s="true"/>
  <c r="BR172" i="88"/>
  <c r="BB389" i="88"/>
  <c r="BA389" i="88" s="true"/>
  <c r="AY389" i="88"/>
  <c r="AZ389" i="88" s="true"/>
  <c r="BC389" i="88"/>
  <c r="BU389" i="88"/>
  <c r="AN389" i="88"/>
  <c r="BR389" i="88"/>
  <c r="AY224" i="88"/>
  <c r="AZ224" i="88" s="true"/>
  <c r="BU224" i="88"/>
  <c r="AN224" i="88"/>
  <c r="BC224" i="88"/>
  <c r="BB224" i="88"/>
  <c r="BA224" i="88" s="true"/>
  <c r="BR224" i="88"/>
  <c r="AO125" i="88"/>
  <c r="AM125" i="88"/>
  <c r="AP125" i="88" s="true"/>
  <c r="AQ125" i="88" s="true"/>
  <c r="AP423" i="88"/>
  <c r="AQ423" i="88" s="true"/>
  <c r="BR423" i="88" s="true"/>
  <c r="AJ619" i="88"/>
  <c r="AK619" i="88"/>
  <c r="AP432" i="88"/>
  <c r="AQ432" i="88" s="true"/>
  <c r="BR432" i="88" s="true"/>
  <c r="AY357" i="88"/>
  <c r="AZ357" i="88" s="true"/>
  <c r="BU357" i="88"/>
  <c r="AN357" i="88"/>
  <c r="BB357" i="88"/>
  <c r="BA357" i="88" s="true"/>
  <c r="BR357" i="88"/>
  <c r="BC357" i="88"/>
  <c r="AN610" i="88"/>
  <c r="BB610" i="88"/>
  <c r="BA610" i="88" s="true"/>
  <c r="AY610" i="88"/>
  <c r="AZ610" i="88" s="true"/>
  <c r="BU610" i="88"/>
  <c r="BC610" i="88"/>
  <c r="BR610" i="88"/>
  <c r="AM274" i="88"/>
  <c r="AP274" i="88" s="true"/>
  <c r="AQ274" i="88" s="true"/>
  <c r="AO274" i="88"/>
  <c r="AP113" i="88"/>
  <c r="AQ113" i="88" s="true"/>
  <c r="BR113" i="88" s="true"/>
  <c r="AM85" i="88"/>
  <c r="AP85" i="88" s="true"/>
  <c r="AQ85" i="88" s="true"/>
  <c r="AO85" i="88"/>
  <c r="AM556" i="88"/>
  <c r="AP556" i="88" s="true"/>
  <c r="AQ556" i="88" s="true"/>
  <c r="AO556" i="88"/>
  <c r="AP240" i="88"/>
  <c r="AQ240" i="88" s="true"/>
  <c r="BR240" i="88" s="true"/>
  <c r="AP306" i="88"/>
  <c r="AQ306" i="88" s="true"/>
  <c r="BR306" i="88" s="true"/>
  <c r="BU47" i="88"/>
  <c r="AN47" i="88"/>
  <c r="BC47" i="88"/>
  <c r="BB47" i="88"/>
  <c r="BA47" i="88" s="true"/>
  <c r="AY47" i="88"/>
  <c r="AZ47" i="88" s="true"/>
  <c r="BR47" i="88"/>
  <c r="BB473" i="88"/>
  <c r="BA473" i="88" s="true"/>
  <c r="BU473" i="88"/>
  <c r="AY473" i="88"/>
  <c r="AZ473" i="88" s="true"/>
  <c r="BC473" i="88"/>
  <c r="AN473" i="88"/>
  <c r="BR473" i="88"/>
  <c r="AM345" i="88"/>
  <c r="AP345" i="88" s="true"/>
  <c r="AQ345" i="88" s="true"/>
  <c r="AO345" i="88"/>
  <c r="AM149" i="88"/>
  <c r="AO149" i="88"/>
  <c r="AN338" i="88"/>
  <c r="BC338" i="88"/>
  <c r="BU338" i="88"/>
  <c r="BR338" i="88"/>
  <c r="BB338" i="88"/>
  <c r="BA338" i="88" s="true"/>
  <c r="AY338" i="88"/>
  <c r="AZ338" i="88" s="true"/>
  <c r="AP243" i="88"/>
  <c r="AQ243" i="88" s="true"/>
  <c r="BR243" i="88" s="true"/>
  <c r="AY541" i="88"/>
  <c r="AZ541" i="88" s="true"/>
  <c r="AN541" i="88"/>
  <c r="BU541" i="88"/>
  <c r="BC541" i="88"/>
  <c r="BB541" i="88"/>
  <c r="BA541" i="88" s="true"/>
  <c r="BR541" i="88"/>
  <c r="AO273" i="88"/>
  <c r="AM273" i="88"/>
  <c r="AP273" i="88" s="true"/>
  <c r="AQ273" i="88" s="true"/>
  <c r="BB454" i="88"/>
  <c r="BA454" i="88" s="true"/>
  <c r="AY454" i="88"/>
  <c r="AZ454" i="88" s="true"/>
  <c r="BU454" i="88"/>
  <c r="BR454" i="88"/>
  <c r="AN454" i="88"/>
  <c r="BC454" i="88"/>
  <c r="AP302" i="88"/>
  <c r="AQ302" i="88" s="true"/>
  <c r="BR302" i="88" s="true"/>
  <c r="AP92" i="88"/>
  <c r="AQ92" i="88" s="true"/>
  <c r="BR92" i="88" s="true"/>
  <c r="AO382" i="88"/>
  <c r="AM382" i="88"/>
  <c r="AP382" i="88" s="true"/>
  <c r="AQ382" i="88" s="true"/>
  <c r="AP429" i="88"/>
  <c r="AQ429" i="88" s="true"/>
  <c r="BR429" i="88" s="true"/>
  <c r="BB214" i="88"/>
  <c r="BA214" i="88" s="true"/>
  <c r="BU214" i="88"/>
  <c r="AY214" i="88"/>
  <c r="AZ214" i="88" s="true"/>
  <c r="BC214" i="88"/>
  <c r="AN214" i="88"/>
  <c r="BR214" i="88"/>
  <c r="AM73" i="88"/>
  <c r="AO73" i="88"/>
  <c r="BC459" i="88"/>
  <c r="BU459" i="88"/>
  <c r="BB459" i="88"/>
  <c r="BA459" i="88" s="true"/>
  <c r="AY459" i="88"/>
  <c r="AZ459" i="88" s="true"/>
  <c r="AN459" i="88"/>
  <c r="BR459" i="88"/>
  <c r="AP317" i="88"/>
  <c r="AQ317" i="88" s="true"/>
  <c r="BR317" i="88" s="true"/>
  <c r="AP607" i="88"/>
  <c r="AQ607" i="88" s="true"/>
  <c r="BR607" i="88" s="true"/>
  <c r="BU35" i="88"/>
  <c r="AY35" i="88"/>
  <c r="AZ35" i="88" s="true"/>
  <c r="BC35" i="88"/>
  <c r="BB35" i="88"/>
  <c r="BA35" i="88" s="true"/>
  <c r="AN35" i="88"/>
  <c r="BR35" i="88"/>
  <c r="BC615" i="88"/>
  <c r="BB615" i="88"/>
  <c r="BA615" i="88" s="true"/>
  <c r="BU615" i="88"/>
  <c r="AY615" i="88"/>
  <c r="AZ615" i="88" s="true"/>
  <c r="AN615" i="88"/>
  <c r="BR615" i="88"/>
  <c r="AP524" i="88"/>
  <c r="AQ524" i="88" s="true"/>
  <c r="BR524" i="88" s="true"/>
  <c r="BB349" i="88"/>
  <c r="BA349" i="88" s="true"/>
  <c r="AY349" i="88"/>
  <c r="AZ349" i="88" s="true"/>
  <c r="BU349" i="88"/>
  <c r="BC349" i="88"/>
  <c r="AN349" i="88"/>
  <c r="BR349" i="88"/>
  <c r="BC449" i="88"/>
  <c r="BB449" i="88"/>
  <c r="BA449" i="88" s="true"/>
  <c r="AN449" i="88"/>
  <c r="BU449" i="88"/>
  <c r="AY449" i="88"/>
  <c r="AZ449" i="88" s="true"/>
  <c r="BR449" i="88"/>
  <c r="AP180" i="88"/>
  <c r="AQ180" i="88" s="true"/>
  <c r="BR180" i="88" s="true"/>
  <c r="AN111" i="88"/>
  <c r="BC111" i="88"/>
  <c r="BB111" i="88"/>
  <c r="BA111" i="88" s="true"/>
  <c r="AY111" i="88"/>
  <c r="AZ111" i="88" s="true"/>
  <c r="BU111" i="88"/>
  <c r="BR111" i="88"/>
  <c r="AY478" i="88"/>
  <c r="AZ478" i="88" s="true"/>
  <c r="BB478" i="88"/>
  <c r="BA478" i="88" s="true"/>
  <c r="BU478" i="88"/>
  <c r="AN478" i="88"/>
  <c r="BC478" i="88"/>
  <c r="AM329" i="88"/>
  <c r="AP329" i="88" s="true"/>
  <c r="AQ329" i="88" s="true"/>
  <c r="AO329" i="88"/>
  <c r="AP584" i="88"/>
  <c r="AQ584" i="88" s="true"/>
  <c r="BR584" i="88" s="true"/>
  <c r="BB235" i="88"/>
  <c r="BA235" i="88" s="true"/>
  <c r="AY235" i="88"/>
  <c r="AZ235" i="88" s="true"/>
  <c r="AN235" i="88"/>
  <c r="BC235" i="88"/>
  <c r="BU235" i="88"/>
  <c r="AO489" i="88"/>
  <c r="AM489" i="88"/>
  <c r="AP489" i="88" s="true"/>
  <c r="AQ489" i="88" s="true"/>
  <c r="AO310" i="88"/>
  <c r="AM310" i="88"/>
  <c r="AP310" i="88" s="true"/>
  <c r="AQ310" i="88" s="true"/>
  <c r="AM282" i="88"/>
  <c r="AP282" i="88" s="true"/>
  <c r="AQ282" i="88" s="true"/>
  <c r="AO282" i="88"/>
  <c r="AY462" i="88"/>
  <c r="AZ462" i="88" s="true"/>
  <c r="AN462" i="88"/>
  <c r="BU462" i="88"/>
  <c r="BC462" i="88"/>
  <c r="BB462" i="88"/>
  <c r="BA462" i="88" s="true"/>
  <c r="BR462" i="88"/>
  <c r="AO318" i="88"/>
  <c r="AM318" i="88"/>
  <c r="AP318" i="88" s="true"/>
  <c r="AQ318" i="88" s="true"/>
  <c r="AO406" i="88"/>
  <c r="AM406" i="88"/>
  <c r="AP406" i="88" s="true"/>
  <c r="AQ406" i="88" s="true"/>
  <c r="AM337" i="88"/>
  <c r="AP337" i="88" s="true"/>
  <c r="AQ337" i="88" s="true"/>
  <c r="AO337" i="88"/>
  <c r="BC507" i="88"/>
  <c r="BB507" i="88"/>
  <c r="BA507" i="88" s="true"/>
  <c r="BU507" i="88"/>
  <c r="AY507" i="88"/>
  <c r="AZ507" i="88" s="true"/>
  <c r="AN507" i="88"/>
  <c r="AP271" i="88"/>
  <c r="AQ271" i="88" s="true"/>
  <c r="BR271" i="88" s="true"/>
  <c r="AN42" i="88"/>
  <c r="BC42" i="88"/>
  <c r="BB42" i="88"/>
  <c r="BA42" i="88" s="true"/>
  <c r="AY42" i="88"/>
  <c r="AZ42" i="88" s="true"/>
  <c r="BU42" i="88"/>
  <c r="BR42" i="88"/>
  <c r="AM346" i="88"/>
  <c r="AP346" i="88" s="true"/>
  <c r="AQ346" i="88" s="true"/>
  <c r="AO346" i="88"/>
  <c r="AN374" i="88"/>
  <c r="BU374" i="88"/>
  <c r="BC374" i="88"/>
  <c r="BB374" i="88"/>
  <c r="BA374" i="88" s="true"/>
  <c r="AY374" i="88"/>
  <c r="AZ374" i="88" s="true"/>
  <c r="AY531" i="88"/>
  <c r="AZ531" i="88" s="true"/>
  <c r="BR531" i="88"/>
  <c r="AN531" i="88"/>
  <c r="BB531" i="88"/>
  <c r="BA531" i="88" s="true"/>
  <c r="BU531" i="88"/>
  <c r="BC531" i="88"/>
  <c r="AP196" i="88"/>
  <c r="AQ196" i="88" s="true"/>
  <c r="BR196" i="88" s="true"/>
  <c r="AO395" i="88"/>
  <c r="AM395" i="88"/>
  <c r="AP395" i="88" s="true"/>
  <c r="AQ395" i="88" s="true"/>
  <c r="AM288" i="88"/>
  <c r="AP288" i="88" s="true"/>
  <c r="AQ288" i="88" s="true"/>
  <c r="AO288" i="88"/>
  <c r="AP208" i="88"/>
  <c r="AQ208" i="88" s="true"/>
  <c r="BR208" i="88" s="true"/>
  <c r="AO170" i="88"/>
  <c r="AM170" i="88"/>
  <c r="AP170" i="88" s="true"/>
  <c r="AQ170" i="88" s="true"/>
  <c r="AN119" i="88"/>
  <c r="BC119" i="88"/>
  <c r="BB119" i="88"/>
  <c r="BA119" i="88" s="true"/>
  <c r="AY119" i="88"/>
  <c r="AZ119" i="88" s="true"/>
  <c r="BU119" i="88"/>
  <c r="BR119" i="88"/>
  <c r="AO342" i="88"/>
  <c r="AM342" i="88"/>
  <c r="AP342" i="88" s="true"/>
  <c r="AQ342" i="88" s="true"/>
  <c r="AO55" i="88"/>
  <c r="AM55" i="88"/>
  <c r="BC198" i="88"/>
  <c r="BU198" i="88"/>
  <c r="BB198" i="88"/>
  <c r="BA198" i="88" s="true"/>
  <c r="AY198" i="88"/>
  <c r="AZ198" i="88" s="true"/>
  <c r="AN198" i="88"/>
  <c r="BR198" i="88"/>
  <c r="AO62" i="88"/>
  <c r="AM62" i="88"/>
  <c r="AP62" i="88" s="true"/>
  <c r="AQ62" i="88" s="true"/>
  <c r="AM177" i="88"/>
  <c r="AO177" i="88"/>
  <c r="BB295" i="88"/>
  <c r="BA295" i="88" s="true"/>
  <c r="BU295" i="88"/>
  <c r="AY295" i="88"/>
  <c r="AZ295" i="88" s="true"/>
  <c r="AN295" i="88"/>
  <c r="BC295" i="88"/>
  <c r="AM474" i="88"/>
  <c r="AP474" i="88" s="true"/>
  <c r="AQ474" i="88" s="true"/>
  <c r="AO474" i="88"/>
  <c r="AO536" i="88"/>
  <c r="AM536" i="88"/>
  <c r="AP536" i="88" s="true"/>
  <c r="AQ536" i="88" s="true"/>
  <c r="AP514" i="88"/>
  <c r="AQ514" i="88" s="true"/>
  <c r="BR514" i="88" s="true"/>
  <c r="BB436" i="88"/>
  <c r="BA436" i="88" s="true"/>
  <c r="AY436" i="88"/>
  <c r="AZ436" i="88" s="true"/>
  <c r="BC436" i="88"/>
  <c r="BU436" i="88"/>
  <c r="AN436" i="88"/>
  <c r="BB575" i="88"/>
  <c r="BA575" i="88" s="true"/>
  <c r="BC575" i="88"/>
  <c r="AN575" i="88"/>
  <c r="AY575" i="88"/>
  <c r="AZ575" i="88" s="true"/>
  <c r="BU575" i="88"/>
  <c r="BR575" i="88"/>
  <c r="AP376" i="88"/>
  <c r="AQ376" i="88" s="true"/>
  <c r="BR376" i="88" s="true"/>
  <c r="BC241" i="88"/>
  <c r="BB241" i="88"/>
  <c r="BA241" i="88" s="true"/>
  <c r="AN241" i="88"/>
  <c r="BU241" i="88"/>
  <c r="AY241" i="88"/>
  <c r="AZ241" i="88" s="true"/>
  <c r="BR241" i="88"/>
  <c r="BB602" i="88"/>
  <c r="BA602" i="88" s="true"/>
  <c r="BC602" i="88"/>
  <c r="AY602" i="88"/>
  <c r="AZ602" i="88" s="true"/>
  <c r="BU602" i="88"/>
  <c r="AN602" i="88"/>
  <c r="BR602" i="88"/>
  <c r="AM616" i="88"/>
  <c r="AP616" i="88" s="true"/>
  <c r="AQ616" i="88" s="true"/>
  <c r="AO616" i="88"/>
  <c r="BB591" i="88"/>
  <c r="BA591" i="88" s="true"/>
  <c r="BU591" i="88"/>
  <c r="AY591" i="88"/>
  <c r="AZ591" i="88" s="true"/>
  <c r="AN591" i="88"/>
  <c r="BC591" i="88"/>
  <c r="BR591" i="88"/>
  <c r="AY494" i="88"/>
  <c r="AZ494" i="88" s="true"/>
  <c r="AN494" i="88"/>
  <c r="BB494" i="88"/>
  <c r="BA494" i="88" s="true"/>
  <c r="BU494" i="88"/>
  <c r="BC494" i="88"/>
  <c r="AP264" i="88"/>
  <c r="AQ264" i="88" s="true"/>
  <c r="BR264" i="88" s="true"/>
  <c r="AO597" i="88"/>
  <c r="AM597" i="88"/>
  <c r="AP597" i="88" s="true"/>
  <c r="AQ597" i="88" s="true"/>
  <c r="BB418" i="88"/>
  <c r="BA418" i="88" s="true"/>
  <c r="BU418" i="88"/>
  <c r="AY418" i="88"/>
  <c r="AZ418" i="88" s="true"/>
  <c r="AN418" i="88"/>
  <c r="BC418" i="88"/>
  <c r="BU110" i="88"/>
  <c r="AY110" i="88"/>
  <c r="AZ110" i="88" s="true"/>
  <c r="BR110" i="88"/>
  <c r="AN110" i="88"/>
  <c r="BC110" i="88"/>
  <c r="BB110" i="88"/>
  <c r="BA110" i="88" s="true"/>
  <c r="AY612" i="88"/>
  <c r="AZ612" i="88" s="true"/>
  <c r="BC612" i="88"/>
  <c r="BB612" i="88"/>
  <c r="BA612" i="88" s="true"/>
  <c r="AN612" i="88"/>
  <c r="BU612" i="88"/>
  <c r="BR612" i="88"/>
  <c r="AO545" i="88"/>
  <c r="AM545" i="88"/>
  <c r="AP545" i="88" s="true"/>
  <c r="AQ545" i="88" s="true"/>
  <c r="AO397" i="88"/>
  <c r="AM397" i="88"/>
  <c r="AO308" i="88"/>
  <c r="AM308" i="88"/>
  <c r="AP308" i="88" s="true"/>
  <c r="AQ308" i="88" s="true"/>
  <c r="AM361" i="88"/>
  <c r="AP361" i="88" s="true"/>
  <c r="AQ361" i="88" s="true"/>
  <c r="AO361" i="88"/>
  <c r="AO534" i="88"/>
  <c r="AM534" i="88"/>
  <c r="AP534" i="88" s="true"/>
  <c r="AQ534" i="88" s="true"/>
  <c r="AO325" i="88"/>
  <c r="AM325" i="88"/>
  <c r="AP325" i="88" s="true"/>
  <c r="AQ325" i="88" s="true"/>
  <c r="AY365" i="88"/>
  <c r="AZ365" i="88" s="true"/>
  <c r="BC365" i="88"/>
  <c r="BU365" i="88"/>
  <c r="AN365" i="88"/>
  <c r="BB365" i="88"/>
  <c r="BA365" i="88" s="true"/>
  <c r="BR365" i="88"/>
  <c r="AM586" i="88"/>
  <c r="AP586" i="88" s="true"/>
  <c r="AQ586" i="88" s="true"/>
  <c r="AO586" i="88"/>
  <c r="AM27" i="88"/>
  <c r="AO27" i="88"/>
  <c r="BB259" i="88"/>
  <c r="BA259" i="88" s="true"/>
  <c r="AY259" i="88"/>
  <c r="AZ259" i="88" s="true"/>
  <c r="AN259" i="88"/>
  <c r="BC259" i="88"/>
  <c r="BU259" i="88"/>
  <c r="AY442" i="88"/>
  <c r="AZ442" i="88" s="true"/>
  <c r="AN442" i="88"/>
  <c r="BC442" i="88"/>
  <c r="BB442" i="88"/>
  <c r="BA442" i="88" s="true"/>
  <c r="BU442" i="88"/>
  <c r="BB84" i="88"/>
  <c r="BA84" i="88" s="true"/>
  <c r="AY84" i="88"/>
  <c r="AZ84" i="88" s="true"/>
  <c r="BU84" i="88"/>
  <c r="BC84" i="88"/>
  <c r="AN84" i="88"/>
  <c r="BR84" i="88"/>
  <c r="AO70" i="88"/>
  <c r="AM70" i="88"/>
  <c r="AP70" i="88" s="true"/>
  <c r="AQ70" i="88" s="true"/>
  <c r="BB124" i="88"/>
  <c r="BA124" i="88" s="true"/>
  <c r="AN124" i="88"/>
  <c r="BC124" i="88"/>
  <c r="BU124" i="88"/>
  <c r="AY124" i="88"/>
  <c r="AZ124" i="88" s="true"/>
  <c r="BR124" i="88"/>
  <c r="BU488" i="88"/>
  <c r="AY488" i="88"/>
  <c r="AZ488" i="88" s="true"/>
  <c r="BC488" i="88"/>
  <c r="AN488" i="88"/>
  <c r="BB488" i="88"/>
  <c r="BA488" i="88" s="true"/>
  <c r="AY212" i="88"/>
  <c r="AZ212" i="88" s="true"/>
  <c r="AN212" i="88"/>
  <c r="BB212" i="88"/>
  <c r="BA212" i="88" s="true"/>
  <c r="BC212" i="88"/>
  <c r="BU212" i="88"/>
  <c r="BR212" i="88"/>
  <c r="AO244" i="88"/>
  <c r="AM244" i="88"/>
  <c r="BC491" i="88"/>
  <c r="BB491" i="88"/>
  <c r="BA491" i="88" s="true"/>
  <c r="BU491" i="88"/>
  <c r="AY491" i="88"/>
  <c r="AZ491" i="88" s="true"/>
  <c r="AN491" i="88"/>
  <c r="BR491" i="88"/>
  <c r="BB202" i="88"/>
  <c r="BA202" i="88" s="true"/>
  <c r="AY202" i="88"/>
  <c r="AZ202" i="88" s="true"/>
  <c r="AN202" i="88"/>
  <c r="BU202" i="88"/>
  <c r="BR202" i="88"/>
  <c r="BC202" i="88"/>
  <c r="BC225" i="88"/>
  <c r="BB225" i="88"/>
  <c r="BA225" i="88" s="true"/>
  <c r="AN225" i="88"/>
  <c r="BU225" i="88"/>
  <c r="AY225" i="88"/>
  <c r="AZ225" i="88" s="true"/>
  <c r="BR225" i="88"/>
  <c r="AM28" i="88"/>
  <c r="AP28" i="88" s="true"/>
  <c r="AQ28" i="88" s="true"/>
  <c r="AO28" i="88"/>
  <c r="AM153" i="88"/>
  <c r="AP153" i="88" s="true"/>
  <c r="AQ153" i="88" s="true"/>
  <c r="AO153" i="88"/>
  <c r="AY373" i="88"/>
  <c r="AZ373" i="88" s="true"/>
  <c r="BC373" i="88"/>
  <c r="BB373" i="88"/>
  <c r="BA373" i="88" s="true"/>
  <c r="BU373" i="88"/>
  <c r="AN373" i="88"/>
  <c r="BR373" i="88"/>
  <c r="AM544" i="88"/>
  <c r="AO544" i="88"/>
  <c r="AP341" i="88"/>
  <c r="AQ341" i="88" s="true"/>
  <c r="BR341" i="88" s="true"/>
  <c r="AP567" i="88"/>
  <c r="AQ567" i="88" s="true"/>
  <c r="BR567" i="88" s="true"/>
  <c r="AO176" i="88"/>
  <c r="AM176" i="88"/>
  <c r="AP176" i="88" s="true"/>
  <c r="AQ176" i="88" s="true"/>
  <c r="AP175" i="88"/>
  <c r="AQ175" i="88" s="true"/>
  <c r="BR175" i="88" s="true"/>
  <c r="AO405" i="88"/>
  <c r="AM405" i="88"/>
  <c r="AN484" i="88"/>
  <c r="BC484" i="88"/>
  <c r="BB484" i="88"/>
  <c r="BA484" i="88" s="true"/>
  <c r="AY484" i="88"/>
  <c r="AZ484" i="88" s="true"/>
  <c r="BU484" i="88"/>
  <c r="AO369" i="88"/>
  <c r="AM369" i="88"/>
  <c r="AP369" i="88" s="true"/>
  <c r="AQ369" i="88" s="true"/>
  <c r="AO218" i="88"/>
  <c r="AM218" i="88"/>
  <c r="AP218" i="88" s="true"/>
  <c r="AQ218" i="88" s="true"/>
  <c r="AM455" i="88"/>
  <c r="AP455" i="88" s="true"/>
  <c r="AQ455" i="88" s="true"/>
  <c r="AO455" i="88"/>
  <c r="AN217" i="88"/>
  <c r="BB217" i="88"/>
  <c r="BA217" i="88" s="true"/>
  <c r="BU217" i="88"/>
  <c r="AY217" i="88"/>
  <c r="AZ217" i="88" s="true"/>
  <c r="BC217" i="88"/>
  <c r="BR217" i="88"/>
  <c r="AO260" i="88"/>
  <c r="AM260" i="88"/>
  <c r="AP260" i="88" s="true"/>
  <c r="AQ260" i="88" s="true"/>
  <c r="AO90" i="88"/>
  <c r="AM90" i="88"/>
  <c r="AP90" i="88" s="true"/>
  <c r="AQ90" i="88" s="true"/>
  <c r="AO561" i="88"/>
  <c r="AM561" i="88"/>
  <c r="AP561" i="88" s="true"/>
  <c r="AQ561" i="88" s="true"/>
  <c r="BC268" i="88"/>
  <c r="BB268" i="88"/>
  <c r="BA268" i="88" s="true"/>
  <c r="AY268" i="88"/>
  <c r="AZ268" i="88" s="true"/>
  <c r="AN268" i="88"/>
  <c r="BU268" i="88"/>
  <c r="BR268" i="88"/>
  <c r="AO498" i="88"/>
  <c r="AM498" i="88"/>
  <c r="AP498" i="88" s="true"/>
  <c r="AQ498" i="88" s="true"/>
  <c r="AO265" i="88"/>
  <c r="AM265" i="88"/>
  <c r="AP265" i="88" s="true"/>
  <c r="AQ265" i="88" s="true"/>
  <c r="AM480" i="88"/>
  <c r="AP480" i="88" s="true"/>
  <c r="AQ480" i="88" s="true"/>
  <c r="AO480" i="88"/>
  <c r="AO500" i="88"/>
  <c r="AM500" i="88"/>
  <c r="BC89" i="88"/>
  <c r="BB89" i="88"/>
  <c r="BA89" i="88" s="true"/>
  <c r="AN89" i="88"/>
  <c r="AY89" i="88"/>
  <c r="AZ89" i="88" s="true"/>
  <c r="BU89" i="88"/>
  <c r="AY105" i="88"/>
  <c r="AZ105" i="88" s="true"/>
  <c r="AN105" i="88"/>
  <c r="BC105" i="88"/>
  <c r="BU105" i="88"/>
  <c r="BB105" i="88"/>
  <c r="BA105" i="88" s="true"/>
  <c r="AN194" i="88"/>
  <c r="BB194" i="88"/>
  <c r="BA194" i="88" s="true"/>
  <c r="BC194" i="88"/>
  <c r="AY194" i="88"/>
  <c r="AZ194" i="88" s="true"/>
  <c r="BU194" i="88"/>
  <c r="BR194" i="88"/>
  <c r="AY340" i="88"/>
  <c r="AZ340" i="88" s="true"/>
  <c r="AN340" i="88"/>
  <c r="BC340" i="88"/>
  <c r="BB340" i="88"/>
  <c r="BA340" i="88" s="true"/>
  <c r="BU340" i="88"/>
  <c r="BR340" i="88"/>
  <c r="AM443" i="88"/>
  <c r="AO443" i="88"/>
  <c r="AN371" i="88"/>
  <c r="BB371" i="88"/>
  <c r="BA371" i="88" s="true"/>
  <c r="BC371" i="88"/>
  <c r="BU371" i="88"/>
  <c r="AY371" i="88"/>
  <c r="AZ371" i="88" s="true"/>
  <c r="BR371" i="88"/>
  <c r="AN363" i="88"/>
  <c r="BB363" i="88"/>
  <c r="BA363" i="88" s="true"/>
  <c r="BU363" i="88"/>
  <c r="BC363" i="88"/>
  <c r="AY363" i="88"/>
  <c r="AZ363" i="88" s="true"/>
  <c r="AM326" i="88"/>
  <c r="AP326" i="88" s="true"/>
  <c r="AQ326" i="88" s="true"/>
  <c r="AO326" i="88"/>
  <c r="AM609" i="88"/>
  <c r="AP609" i="88" s="true"/>
  <c r="AQ609" i="88" s="true"/>
  <c r="AO609" i="88"/>
  <c r="AO490" i="88"/>
  <c r="AM490" i="88"/>
  <c r="AO220" i="88"/>
  <c r="AM220" i="88"/>
  <c r="AP220" i="88" s="true"/>
  <c r="AQ220" i="88" s="true"/>
  <c r="AM145" i="88"/>
  <c r="AP145" i="88" s="true"/>
  <c r="AQ145" i="88" s="true"/>
  <c r="AO145" i="88"/>
  <c r="BC608" i="88"/>
  <c r="AY608" i="88"/>
  <c r="AZ608" i="88" s="true"/>
  <c r="BU608" i="88"/>
  <c r="BR608" i="88"/>
  <c r="BB608" i="88"/>
  <c r="BA608" i="88" s="true"/>
  <c r="AN608" i="88"/>
  <c r="BU348" i="88"/>
  <c r="AN348" i="88"/>
  <c r="BC348" i="88"/>
  <c r="BB348" i="88"/>
  <c r="BA348" i="88" s="true"/>
  <c r="AY348" i="88"/>
  <c r="AZ348" i="88" s="true"/>
  <c r="AO422" i="88"/>
  <c r="AM422" i="88"/>
  <c r="AP422" i="88" s="true"/>
  <c r="AQ422" i="88" s="true"/>
  <c r="AM106" i="88"/>
  <c r="AO106" i="88"/>
  <c r="AY542" i="88"/>
  <c r="AZ542" i="88" s="true"/>
  <c r="BB542" i="88"/>
  <c r="BA542" i="88" s="true"/>
  <c r="AN542" i="88"/>
  <c r="BU542" i="88"/>
  <c r="BC542" i="88"/>
  <c r="BR542" i="88"/>
  <c r="AP136" i="88"/>
  <c r="AQ136" i="88" s="true"/>
  <c r="BR136" i="88" s="true"/>
  <c r="BU533" i="88"/>
  <c r="AY533" i="88"/>
  <c r="AZ533" i="88" s="true"/>
  <c r="AN533" i="88"/>
  <c r="BC533" i="88"/>
  <c r="BB533" i="88"/>
  <c r="BA533" i="88" s="true"/>
  <c r="BB596" i="88"/>
  <c r="BA596" i="88" s="true"/>
  <c r="BU596" i="88"/>
  <c r="AY596" i="88"/>
  <c r="AZ596" i="88" s="true"/>
  <c r="BC596" i="88"/>
  <c r="AN596" i="88"/>
  <c r="BR596" i="88"/>
  <c r="BC171" i="88"/>
  <c r="AN171" i="88"/>
  <c r="BU171" i="88"/>
  <c r="AY171" i="88"/>
  <c r="AZ171" i="88" s="true"/>
  <c r="BB171" i="88"/>
  <c r="BA171" i="88" s="true"/>
  <c r="BR171" i="88"/>
  <c r="AY277" i="88"/>
  <c r="AZ277" i="88" s="true"/>
  <c r="AN277" i="88"/>
  <c r="BB277" i="88"/>
  <c r="BA277" i="88" s="true"/>
  <c r="BC277" i="88"/>
  <c r="BU277" i="88"/>
  <c r="AM555" i="88"/>
  <c r="AP555" i="88" s="true"/>
  <c r="AQ555" i="88" s="true"/>
  <c r="AO555" i="88"/>
  <c r="BB52" i="88"/>
  <c r="BA52" i="88" s="true"/>
  <c r="AY52" i="88"/>
  <c r="AZ52" i="88" s="true"/>
  <c r="BC52" i="88"/>
  <c r="AN52" i="88"/>
  <c r="BU52" i="88"/>
  <c r="BB309" i="88"/>
  <c r="BA309" i="88" s="true"/>
  <c r="BC309" i="88"/>
  <c r="BU309" i="88"/>
  <c r="AY309" i="88"/>
  <c r="AZ309" i="88" s="true"/>
  <c r="AN309" i="88"/>
  <c r="AO184" i="88"/>
  <c r="AM184" i="88"/>
  <c r="AP184" i="88" s="true"/>
  <c r="AQ184" i="88" s="true"/>
  <c r="AO517" i="88"/>
  <c r="AM517" i="88"/>
  <c r="AP517" i="88" s="true"/>
  <c r="AQ517" i="88" s="true"/>
  <c r="BU158" i="88"/>
  <c r="AY158" i="88"/>
  <c r="AZ158" i="88" s="true"/>
  <c r="AN158" i="88"/>
  <c r="BC158" i="88"/>
  <c r="BB158" i="88"/>
  <c r="BA158" i="88" s="true"/>
  <c r="BR158" i="88"/>
  <c r="AM501" i="88"/>
  <c r="AP501" i="88" s="true"/>
  <c r="AQ501" i="88" s="true"/>
  <c r="AO501" i="88"/>
  <c r="BB207" i="88"/>
  <c r="BA207" i="88" s="true"/>
  <c r="BC207" i="88"/>
  <c r="AN207" i="88"/>
  <c r="AY207" i="88"/>
  <c r="AZ207" i="88" s="true"/>
  <c r="BU207" i="88"/>
  <c r="BR207" i="88"/>
  <c r="BB251" i="88"/>
  <c r="BA251" i="88" s="true"/>
  <c r="AY251" i="88"/>
  <c r="AZ251" i="88" s="true"/>
  <c r="AN251" i="88"/>
  <c r="BC251" i="88"/>
  <c r="BU251" i="88"/>
  <c r="BR251" i="88"/>
  <c r="AO516" i="88"/>
  <c r="AM516" i="88"/>
  <c r="AP516" i="88" s="true"/>
  <c r="AQ516" i="88" s="true"/>
  <c r="AM601" i="88"/>
  <c r="AP601" i="88" s="true"/>
  <c r="AQ601" i="88" s="true"/>
  <c r="AO601" i="88"/>
  <c r="AN416" i="88"/>
  <c r="BC416" i="88"/>
  <c r="BB416" i="88"/>
  <c r="BA416" i="88" s="true"/>
  <c r="AY416" i="88"/>
  <c r="AZ416" i="88" s="true"/>
  <c r="BU416" i="88"/>
  <c r="BR416" i="88"/>
  <c r="AP478" i="88"/>
  <c r="AQ478" i="88" s="true"/>
  <c r="BR478" i="88" s="true"/>
  <c r="AN592" i="88"/>
  <c r="BC592" i="88"/>
  <c r="BB592" i="88"/>
  <c r="BA592" i="88" s="true"/>
  <c r="BU592" i="88"/>
  <c r="AY592" i="88"/>
  <c r="AZ592" i="88" s="true"/>
  <c r="BR592" i="88"/>
  <c r="AN324" i="88"/>
  <c r="BC324" i="88"/>
  <c r="BB324" i="88"/>
  <c r="BA324" i="88" s="true"/>
  <c r="AY324" i="88"/>
  <c r="AZ324" i="88" s="true"/>
  <c r="BU324" i="88"/>
  <c r="BR324" i="88"/>
  <c r="AP484" i="88"/>
  <c r="AQ484" i="88" s="true"/>
  <c r="BR484" i="88" s="true"/>
  <c r="AP235" i="88"/>
  <c r="AQ235" i="88" s="true"/>
  <c r="BR235" i="88" s="true"/>
  <c r="BU118" i="88"/>
  <c r="AY118" i="88"/>
  <c r="AZ118" i="88" s="true"/>
  <c r="BR118" i="88"/>
  <c r="AN118" i="88"/>
  <c r="BC118" i="88"/>
  <c r="BB118" i="88"/>
  <c r="BA118" i="88" s="true"/>
  <c r="AM594" i="88"/>
  <c r="AP594" i="88" s="true"/>
  <c r="AQ594" i="88" s="true"/>
  <c r="AO594" i="88"/>
  <c r="BC233" i="88"/>
  <c r="BB233" i="88"/>
  <c r="BA233" i="88" s="true"/>
  <c r="AN233" i="88"/>
  <c r="BU233" i="88"/>
  <c r="AY233" i="88"/>
  <c r="AZ233" i="88" s="true"/>
  <c r="BR233" i="88"/>
  <c r="AP396" i="88"/>
  <c r="AQ396" i="88" s="true"/>
  <c r="BR396" i="88" s="true"/>
  <c r="AO360" i="88"/>
  <c r="AM360" i="88"/>
  <c r="AP360" i="88" s="true"/>
  <c r="AQ360" i="88" s="true"/>
  <c r="BB91" i="88"/>
  <c r="BA91" i="88" s="true"/>
  <c r="AN91" i="88"/>
  <c r="BC91" i="88"/>
  <c r="BU91" i="88"/>
  <c r="AY91" i="88"/>
  <c r="AZ91" i="88" s="true"/>
  <c r="BR91" i="88"/>
  <c r="BB313" i="88"/>
  <c r="BA313" i="88" s="true"/>
  <c r="BU313" i="88"/>
  <c r="AY313" i="88"/>
  <c r="AZ313" i="88" s="true"/>
  <c r="AN313" i="88"/>
  <c r="BC313" i="88"/>
  <c r="BR313" i="88"/>
  <c r="AY571" i="88"/>
  <c r="AZ571" i="88" s="true"/>
  <c r="AN571" i="88"/>
  <c r="BC571" i="88"/>
  <c r="BB571" i="88"/>
  <c r="BA571" i="88" s="true"/>
  <c r="BU571" i="88"/>
  <c r="BR571" i="88"/>
  <c r="AN400" i="88"/>
  <c r="BB400" i="88"/>
  <c r="BA400" i="88" s="true"/>
  <c r="BC400" i="88"/>
  <c r="AY400" i="88"/>
  <c r="AZ400" i="88" s="true"/>
  <c r="BU400" i="88"/>
  <c r="BR400" i="88"/>
  <c r="AY333" i="88"/>
  <c r="AZ333" i="88" s="true"/>
  <c r="BC333" i="88"/>
  <c r="AN333" i="88"/>
  <c r="BB333" i="88"/>
  <c r="BA333" i="88" s="true"/>
  <c r="BU333" i="88"/>
  <c r="BR333" i="88"/>
  <c r="AN262" i="88"/>
  <c r="BU262" i="88"/>
  <c r="AY262" i="88"/>
  <c r="AZ262" i="88" s="true"/>
  <c r="BB262" i="88"/>
  <c r="BA262" i="88" s="true"/>
  <c r="BC262" i="88"/>
  <c r="AM458" i="88"/>
  <c r="AP458" i="88" s="true"/>
  <c r="AQ458" i="88" s="true"/>
  <c r="AO458" i="88"/>
  <c r="AP507" i="88"/>
  <c r="AQ507" i="88" s="true"/>
  <c r="BR507" i="88" s="true"/>
  <c r="AP380" i="88"/>
  <c r="AQ380" i="88" s="true"/>
  <c r="BR380" i="88" s="true"/>
  <c r="AM492" i="88"/>
  <c r="AP492" i="88" s="true"/>
  <c r="AQ492" i="88" s="true"/>
  <c r="AO492" i="88"/>
  <c r="AY33" i="88"/>
  <c r="AZ33" i="88" s="true"/>
  <c r="BC33" i="88"/>
  <c r="BB33" i="88"/>
  <c r="BA33" i="88" s="true"/>
  <c r="BU33" i="88"/>
  <c r="AN33" i="88"/>
  <c r="BR33" i="88"/>
  <c r="AP374" i="88"/>
  <c r="AQ374" i="88" s="true"/>
  <c r="BR374" i="88" s="true"/>
  <c r="AP261" i="88"/>
  <c r="AQ261" i="88" s="true"/>
  <c r="BR261" i="88" s="true"/>
  <c r="BB253" i="88"/>
  <c r="BA253" i="88" s="true"/>
  <c r="BU253" i="88"/>
  <c r="AY253" i="88"/>
  <c r="AZ253" i="88" s="true"/>
  <c r="AN253" i="88"/>
  <c r="BC253" i="88"/>
  <c r="BR253" i="88"/>
  <c r="AO211" i="88"/>
  <c r="AM211" i="88"/>
  <c r="BB425" i="88"/>
  <c r="BA425" i="88" s="true"/>
  <c r="BU425" i="88"/>
  <c r="AY425" i="88"/>
  <c r="AZ425" i="88" s="true"/>
  <c r="AN425" i="88"/>
  <c r="BC425" i="88"/>
  <c r="BR425" i="88"/>
  <c r="AY486" i="88"/>
  <c r="AZ486" i="88" s="true"/>
  <c r="AN486" i="88"/>
  <c r="BC486" i="88"/>
  <c r="BB486" i="88"/>
  <c r="BA486" i="88" s="true"/>
  <c r="BU486" i="88"/>
  <c r="BR486" i="88"/>
  <c r="BB25" i="88"/>
  <c r="BA25" i="88" s="true"/>
  <c r="BU25" i="88"/>
  <c r="AY25" i="88"/>
  <c r="AZ25" i="88" s="true"/>
  <c r="AN25" i="88"/>
  <c r="BC25" i="88"/>
  <c r="BR25" i="88"/>
  <c r="AN504" i="88"/>
  <c r="BC504" i="88"/>
  <c r="BB504" i="88"/>
  <c r="BA504" i="88" s="true"/>
  <c r="BU504" i="88"/>
  <c r="AY504" i="88"/>
  <c r="AZ504" i="88" s="true"/>
  <c r="BR504" i="88"/>
  <c r="AM328" i="88"/>
  <c r="AO328" i="88"/>
  <c r="AP262" i="88"/>
  <c r="AQ262" i="88" s="true"/>
  <c r="BR262" i="88" s="true"/>
  <c r="AP295" i="88"/>
  <c r="AQ295" i="88" s="true"/>
  <c r="BR295" i="88" s="true"/>
  <c r="BB74" i="88"/>
  <c r="BA74" i="88" s="true"/>
  <c r="AN74" i="88"/>
  <c r="BC74" i="88"/>
  <c r="AY74" i="88"/>
  <c r="AZ74" i="88" s="true"/>
  <c r="BU74" i="88"/>
  <c r="BR74" i="88"/>
  <c r="AO181" i="88"/>
  <c r="AM181" i="88"/>
  <c r="AP181" i="88" s="true"/>
  <c r="AQ181" i="88" s="true"/>
  <c r="AY263" i="88"/>
  <c r="AZ263" i="88" s="true"/>
  <c r="BB263" i="88"/>
  <c r="BA263" i="88" s="true"/>
  <c r="AN263" i="88"/>
  <c r="BU263" i="88"/>
  <c r="BC263" i="88"/>
  <c r="BR263" i="88"/>
  <c r="BC518" i="88"/>
  <c r="BB518" i="88"/>
  <c r="BA518" i="88" s="true"/>
  <c r="BU518" i="88"/>
  <c r="AY518" i="88"/>
  <c r="AZ518" i="88" s="true"/>
  <c r="AN518" i="88"/>
  <c r="BR518" i="88"/>
  <c r="BU424" i="88"/>
  <c r="AY424" i="88"/>
  <c r="AZ424" i="88" s="true"/>
  <c r="AN424" i="88"/>
  <c r="BC424" i="88"/>
  <c r="BB424" i="88"/>
  <c r="BA424" i="88" s="true"/>
  <c r="BR424" i="88"/>
  <c r="AN487" i="88"/>
  <c r="BC487" i="88"/>
  <c r="BB487" i="88"/>
  <c r="BA487" i="88" s="true"/>
  <c r="AY487" i="88"/>
  <c r="AZ487" i="88" s="true"/>
  <c r="BU487" i="88"/>
  <c r="BR487" i="88"/>
  <c r="AP436" i="88"/>
  <c r="AQ436" i="88" s="true"/>
  <c r="BR436" i="88" s="true"/>
  <c r="AO392" i="88"/>
  <c r="AM392" i="88"/>
  <c r="AP392" i="88" s="true"/>
  <c r="AQ392" i="88" s="true"/>
  <c r="AP89" i="88"/>
  <c r="AQ89" i="88" s="true"/>
  <c r="BR89" i="88" s="true"/>
  <c r="AP105" i="88"/>
  <c r="AQ105" i="88" s="true"/>
  <c r="BR105" i="88" s="true"/>
  <c r="BB272" i="88"/>
  <c r="BA272" i="88" s="true"/>
  <c r="AY272" i="88"/>
  <c r="AZ272" i="88" s="true"/>
  <c r="AN272" i="88"/>
  <c r="BU272" i="88"/>
  <c r="BC272" i="88"/>
  <c r="BR272" i="88"/>
  <c r="AY535" i="88"/>
  <c r="AZ535" i="88" s="true"/>
  <c r="BU535" i="88"/>
  <c r="BC535" i="88"/>
  <c r="BB535" i="88"/>
  <c r="BA535" i="88" s="true"/>
  <c r="AN535" i="88"/>
  <c r="BR535" i="88"/>
  <c r="BB116" i="88"/>
  <c r="BA116" i="88" s="true"/>
  <c r="AN116" i="88"/>
  <c r="BC116" i="88"/>
  <c r="BU116" i="88"/>
  <c r="AY116" i="88"/>
  <c r="AZ116" i="88" s="true"/>
  <c r="BR116" i="88"/>
  <c r="AP494" i="88"/>
  <c r="AQ494" i="88" s="true"/>
  <c r="BR494" i="88" s="true"/>
  <c r="BC599" i="88"/>
  <c r="AY599" i="88"/>
  <c r="AZ599" i="88" s="true"/>
  <c r="BB599" i="88"/>
  <c r="BA599" i="88" s="true"/>
  <c r="AN599" i="88"/>
  <c r="BU599" i="88"/>
  <c r="BR599" i="88"/>
  <c r="BC65" i="88"/>
  <c r="BU65" i="88"/>
  <c r="AY65" i="88"/>
  <c r="AZ65" i="88" s="true"/>
  <c r="AN65" i="88"/>
  <c r="BB65" i="88"/>
  <c r="BA65" i="88" s="true"/>
  <c r="BR65" i="88"/>
  <c r="AP363" i="88"/>
  <c r="AQ363" i="88" s="true"/>
  <c r="BR363" i="88" s="true"/>
  <c r="AP418" i="88"/>
  <c r="AQ418" i="88" s="true"/>
  <c r="BR418" i="88" s="true"/>
  <c r="AO123" i="88"/>
  <c r="AM123" i="88"/>
  <c r="AP123" i="88" s="true"/>
  <c r="AQ123" i="88" s="true"/>
  <c r="AP562" i="88"/>
  <c r="AQ562" i="88" s="true"/>
  <c r="BR562" i="88" s="true"/>
  <c r="AO304" i="88"/>
  <c r="AM304" i="88"/>
  <c r="AP304" i="88" s="true"/>
  <c r="AQ304" i="88" s="true"/>
  <c r="AO228" i="88"/>
  <c r="AM228" i="88"/>
  <c r="AP228" i="88" s="true"/>
  <c r="AQ228" i="88" s="true"/>
  <c r="AP404" i="88"/>
  <c r="AQ404" i="88" s="true"/>
  <c r="BR404" i="88" s="true"/>
  <c r="BC426" i="88"/>
  <c r="BB426" i="88"/>
  <c r="BA426" i="88" s="true"/>
  <c r="BU426" i="88"/>
  <c r="AY426" i="88"/>
  <c r="AZ426" i="88" s="true"/>
  <c r="AN426" i="88"/>
  <c r="BR426" i="88"/>
  <c r="AO578" i="88"/>
  <c r="AM578" i="88"/>
  <c r="AP578" i="88" s="true"/>
  <c r="AQ578" i="88" s="true"/>
  <c r="AO197" i="88"/>
  <c r="AM197" i="88"/>
  <c r="AP197" i="88" s="true"/>
  <c r="AQ197" i="88" s="true"/>
  <c r="AP348" i="88"/>
  <c r="AQ348" i="88" s="true"/>
  <c r="BR348" i="88" s="true"/>
  <c r="BB56" i="88"/>
  <c r="BA56" i="88" s="true"/>
  <c r="BC56" i="88"/>
  <c r="AN56" i="88"/>
  <c r="AY56" i="88"/>
  <c r="AZ56" i="88" s="true"/>
  <c r="BU56" i="88"/>
  <c r="BR56" i="88"/>
  <c r="AP216" i="88"/>
  <c r="AQ216" i="88" s="true"/>
  <c r="BR216" i="88" s="true"/>
  <c r="AM509" i="88"/>
  <c r="AP509" i="88" s="true"/>
  <c r="AQ509" i="88" s="true"/>
  <c r="AO509" i="88"/>
  <c r="AN51" i="88"/>
  <c r="BU51" i="88"/>
  <c r="AY51" i="88"/>
  <c r="AZ51" i="88" s="true"/>
  <c r="BC51" i="88"/>
  <c r="BB51" i="88"/>
  <c r="BA51" i="88" s="true"/>
  <c r="BR51" i="88"/>
  <c r="AP533" i="88"/>
  <c r="AQ533" i="88" s="true"/>
  <c r="BR533" i="88" s="true"/>
  <c r="BB465" i="88"/>
  <c r="BA465" i="88" s="true"/>
  <c r="BU465" i="88"/>
  <c r="BC465" i="88"/>
  <c r="AN465" i="88"/>
  <c r="AY465" i="88"/>
  <c r="AZ465" i="88" s="true"/>
  <c r="BR465" i="88"/>
  <c r="AM525" i="88"/>
  <c r="AP525" i="88" s="true"/>
  <c r="AQ525" i="88" s="true"/>
  <c r="AO525" i="88"/>
  <c r="AO419" i="88"/>
  <c r="AM419" i="88"/>
  <c r="AP419" i="88" s="true"/>
  <c r="AQ419" i="88" s="true"/>
  <c r="BU102" i="88"/>
  <c r="AY102" i="88"/>
  <c r="AZ102" i="88" s="true"/>
  <c r="BR102" i="88"/>
  <c r="AN102" i="88"/>
  <c r="BC102" i="88"/>
  <c r="BB102" i="88"/>
  <c r="BA102" i="88" s="true"/>
  <c r="AM526" i="88"/>
  <c r="AP526" i="88" s="true"/>
  <c r="AQ526" i="88" s="true"/>
  <c r="AO526" i="88"/>
  <c r="BB227" i="88"/>
  <c r="BA227" i="88" s="true"/>
  <c r="AY227" i="88"/>
  <c r="AZ227" i="88" s="true"/>
  <c r="AN227" i="88"/>
  <c r="BC227" i="88"/>
  <c r="BU227" i="88"/>
  <c r="BR227" i="88"/>
  <c r="BB402" i="88"/>
  <c r="BA402" i="88" s="true"/>
  <c r="AY402" i="88"/>
  <c r="AZ402" i="88" s="true"/>
  <c r="BC402" i="88"/>
  <c r="AN402" i="88"/>
  <c r="BU402" i="88"/>
  <c r="BR402" i="88"/>
  <c r="AN86" i="88"/>
  <c r="BC86" i="88"/>
  <c r="AY86" i="88"/>
  <c r="AZ86" i="88" s="true"/>
  <c r="BB86" i="88"/>
  <c r="BA86" i="88" s="true"/>
  <c r="BU86" i="88"/>
  <c r="BR86" i="88"/>
  <c r="AO444" i="88"/>
  <c r="AM444" i="88"/>
  <c r="AP444" i="88" s="true"/>
  <c r="AQ444" i="88" s="true"/>
  <c r="AP259" i="88"/>
  <c r="AQ259" i="88" s="true"/>
  <c r="BR259" i="88" s="true"/>
  <c r="AM221" i="88"/>
  <c r="AO221" i="88"/>
  <c r="AP442" i="88"/>
  <c r="AQ442" i="88" s="true"/>
  <c r="BR442" i="88" s="true"/>
  <c r="AO303" i="88"/>
  <c r="AM303" i="88"/>
  <c r="AP303" i="88" s="true"/>
  <c r="AQ303" i="88" s="true"/>
  <c r="AP560" i="88"/>
  <c r="AQ560" i="88" s="true"/>
  <c r="BR560" i="88" s="true"/>
  <c r="BB558" i="88"/>
  <c r="BA558" i="88" s="true"/>
  <c r="AY558" i="88"/>
  <c r="AZ558" i="88" s="true"/>
  <c r="AN558" i="88"/>
  <c r="BC558" i="88"/>
  <c r="BU558" i="88"/>
  <c r="BR558" i="88"/>
  <c r="AP488" i="88"/>
  <c r="AQ488" i="88" s="true"/>
  <c r="BR488" i="88" s="true"/>
  <c r="AP277" i="88"/>
  <c r="AQ277" i="88" s="true"/>
  <c r="BR277" i="88" s="true"/>
  <c r="AM391" i="88"/>
  <c r="AP391" i="88" s="true"/>
  <c r="AQ391" i="88" s="true"/>
  <c r="AO391" i="88"/>
  <c r="AP52" i="88"/>
  <c r="AQ52" i="88" s="true"/>
  <c r="BR52" i="88" s="true"/>
  <c r="AP309" i="88"/>
  <c r="AQ309" i="88" s="true"/>
  <c r="BR309" i="88" s="true"/>
  <c r="AP330" i="88"/>
  <c r="AQ330" i="88" s="true"/>
  <c r="BR330" i="88" s="true"/>
  <c r="AO101" i="88"/>
  <c r="AM101" i="88"/>
  <c r="AP101" i="88" s="true"/>
  <c r="AQ101" i="88" s="true"/>
  <c r="AN352" i="88"/>
  <c r="BB352" i="88"/>
  <c r="BA352" i="88" s="true"/>
  <c r="BU352" i="88"/>
  <c r="AY352" i="88"/>
  <c r="AZ352" i="88" s="true"/>
  <c r="BC352" i="88"/>
  <c r="BR352" i="88"/>
  <c r="AM530" i="88"/>
  <c r="AP530" i="88" s="true"/>
  <c r="AQ530" i="88" s="true"/>
  <c r="AO530" i="88"/>
  <c r="AO543" i="88"/>
  <c r="AM543" i="88"/>
  <c r="AP543" i="88" s="true"/>
  <c r="AQ543" i="88" s="true"/>
  <c r="BU588" i="88"/>
  <c r="AY588" i="88"/>
  <c r="AZ588" i="88" s="true"/>
  <c r="BC588" i="88"/>
  <c r="AN588" i="88"/>
  <c r="BB588" i="88"/>
  <c r="BA588" i="88" s="true"/>
  <c r="BR588" i="88"/>
  <c r="AO414" i="88"/>
  <c r="AM414" i="88"/>
  <c r="AP414" i="88" s="true"/>
  <c r="AQ414" i="88" s="true"/>
  <c r="BC281" i="88"/>
  <c r="AY281" i="88"/>
  <c r="AZ281" i="88" s="true"/>
  <c r="BB281" i="88"/>
  <c r="BA281" i="88" s="true"/>
  <c r="AN281" i="88"/>
  <c r="BU281" i="88"/>
  <c r="BR281" i="88"/>
  <c r="AO471" i="88"/>
  <c r="AM471" i="88"/>
  <c r="AP471" i="88" s="true"/>
  <c r="AQ471" i="88" s="true"/>
  <c r="BC573" i="88"/>
  <c r="BU573" i="88"/>
  <c r="AN573" i="88"/>
  <c r="BB573" i="88"/>
  <c r="BA573" i="88" s="true"/>
  <c r="AY573" i="88"/>
  <c r="AZ573" i="88" s="true"/>
  <c r="BR573" i="88"/>
  <c r="AO77" i="88"/>
  <c r="AM77" i="88"/>
  <c r="AP77" i="88" s="true"/>
  <c r="AQ77" i="88" s="true"/>
  <c r="AN439" i="88"/>
  <c r="BB439" i="88"/>
  <c r="BA439" i="88" s="true"/>
  <c r="BU439" i="88"/>
  <c r="AY439" i="88"/>
  <c r="AZ439" i="88" s="true"/>
  <c r="BR439" i="88"/>
  <c r="BC439" i="88"/>
  <c r="AY528" i="88"/>
  <c r="AZ528" i="88" s="true"/>
  <c r="BC528" i="88"/>
  <c r="BU528" i="88"/>
  <c r="BB528" i="88"/>
  <c r="BA528" i="88" s="true"/>
  <c r="AN528" i="88"/>
  <c r="BR528" i="88"/>
  <c r="AO296" i="88"/>
  <c r="AM296" i="88"/>
  <c r="AP296" i="88" s="true"/>
  <c r="AQ296" i="88" s="true"/>
  <c r="BB323" i="88"/>
  <c r="BA323" i="88" s="true"/>
  <c r="BU323" i="88"/>
  <c r="AY323" i="88"/>
  <c r="AZ323" i="88" s="true"/>
  <c r="BC323" i="88"/>
  <c r="AN323" i="88"/>
  <c r="BR323" i="88"/>
  <c r="AO100" i="88"/>
  <c r="AM100" i="88"/>
  <c r="AP223" i="88" l="true"/>
  <c r="AQ223" i="88" s="true"/>
  <c r="BU223" i="88"/>
  <c r="AY223" i="88"/>
  <c r="AZ223" i="88" s="true"/>
  <c r="AN223" i="88"/>
  <c r="BR223" i="88"/>
  <c r="BC223" i="88"/>
  <c r="BB223" i="88"/>
  <c r="BA223" i="88" s="true"/>
  <c r="AP23" i="88"/>
  <c r="AQ23" i="88" s="true"/>
  <c r="BR23" i="88" s="true"/>
  <c r="AY23" i="88"/>
  <c r="AZ23" i="88" s="true"/>
  <c r="AN23" i="88"/>
  <c r="BC23" i="88"/>
  <c r="BB23" i="88"/>
  <c r="BA23" i="88" s="true"/>
  <c r="BU23" i="88"/>
  <c r="AP475" i="88"/>
  <c r="AQ475" i="88" s="true"/>
  <c r="BR475" i="88" s="true"/>
  <c r="AY475" i="88"/>
  <c r="AZ475" i="88" s="true"/>
  <c r="BC475" i="88"/>
  <c r="BB475" i="88"/>
  <c r="BA475" i="88" s="true"/>
  <c r="AN475" i="88"/>
  <c r="BU475" i="88"/>
  <c r="BU166" i="88"/>
  <c r="AY166" i="88"/>
  <c r="AZ166" i="88" s="true"/>
  <c r="AN166" i="88"/>
  <c r="BC166" i="88"/>
  <c r="AP166" i="88"/>
  <c r="AQ166" i="88" s="true"/>
  <c r="BR166" i="88" s="true"/>
  <c r="BB166" i="88"/>
  <c r="BA166" i="88" s="true"/>
  <c r="AP314" i="88"/>
  <c r="AQ314" i="88" s="true"/>
  <c r="BR314" i="88" s="true"/>
  <c r="BC314" i="88"/>
  <c r="AN314" i="88"/>
  <c r="BU314" i="88"/>
  <c r="BB314" i="88"/>
  <c r="BA314" i="88" s="true"/>
  <c r="AY314" i="88"/>
  <c r="AZ314" i="88" s="true"/>
  <c r="AP31" i="88"/>
  <c r="AQ31" i="88" s="true"/>
  <c r="BR31" i="88" s="true"/>
  <c r="BB31" i="88"/>
  <c r="BA31" i="88" s="true"/>
  <c r="BU31" i="88"/>
  <c r="AY31" i="88"/>
  <c r="AZ31" i="88" s="true"/>
  <c r="AN31" i="88"/>
  <c r="BC31" i="88"/>
  <c r="BU112" i="88"/>
  <c r="AY112" i="88"/>
  <c r="AZ112" i="88" s="true"/>
  <c r="AN112" i="88"/>
  <c r="BC112" i="88"/>
  <c r="AP112" i="88"/>
  <c r="AQ112" i="88" s="true"/>
  <c r="BR112" i="88" s="true"/>
  <c r="BB112" i="88"/>
  <c r="BA112" i="88" s="true"/>
  <c r="AP238" i="88"/>
  <c r="AQ238" i="88" s="true"/>
  <c r="BR238" i="88" s="true"/>
  <c r="AN238" i="88"/>
  <c r="BC238" i="88"/>
  <c r="BB238" i="88"/>
  <c r="BA238" i="88" s="true"/>
  <c r="AY238" i="88"/>
  <c r="AZ238" i="88" s="true"/>
  <c r="BU238" i="88"/>
  <c r="AP355" i="88"/>
  <c r="AQ355" i="88" s="true"/>
  <c r="BR355" i="88" s="true"/>
  <c r="AN355" i="88"/>
  <c r="BB355" i="88"/>
  <c r="BA355" i="88" s="true"/>
  <c r="BC355" i="88"/>
  <c r="AY355" i="88"/>
  <c r="AZ355" i="88" s="true"/>
  <c r="BU355" i="88"/>
  <c r="AP137" i="88"/>
  <c r="AQ137" i="88" s="true"/>
  <c r="BR137" i="88" s="true"/>
  <c r="AN137" i="88"/>
  <c r="BC137" i="88"/>
  <c r="BU137" i="88"/>
  <c r="BB137" i="88"/>
  <c r="BA137" i="88" s="true"/>
  <c r="AY137" i="88"/>
  <c r="AZ137" i="88" s="true"/>
  <c r="AP477" i="88"/>
  <c r="AQ477" i="88" s="true"/>
  <c r="BR477" i="88" s="true"/>
  <c r="AY477" i="88"/>
  <c r="AZ477" i="88" s="true"/>
  <c r="BU477" i="88"/>
  <c r="AN477" i="88"/>
  <c r="BC477" i="88"/>
  <c r="BB477" i="88"/>
  <c r="BA477" i="88" s="true"/>
  <c r="AP409" i="88"/>
  <c r="AQ409" i="88" s="true"/>
  <c r="BR409" i="88" s="true"/>
  <c r="AY409" i="88"/>
  <c r="AZ409" i="88" s="true"/>
  <c r="BC409" i="88"/>
  <c r="AN409" i="88"/>
  <c r="BB409" i="88"/>
  <c r="BA409" i="88" s="true"/>
  <c r="BU409" i="88"/>
  <c r="AP29" i="88"/>
  <c r="AQ29" i="88" s="true"/>
  <c r="BR29" i="88" s="true"/>
  <c r="AY29" i="88"/>
  <c r="AZ29" i="88" s="true"/>
  <c r="AN29" i="88"/>
  <c r="BB29" i="88"/>
  <c r="BA29" i="88" s="true"/>
  <c r="BC29" i="88"/>
  <c r="BU29" i="88"/>
  <c r="AP129" i="88"/>
  <c r="AQ129" i="88" s="true"/>
  <c r="BR129" i="88" s="true"/>
  <c r="AN129" i="88"/>
  <c r="BB129" i="88"/>
  <c r="BA129" i="88" s="true"/>
  <c r="AY129" i="88"/>
  <c r="AZ129" i="88" s="true"/>
  <c r="BU129" i="88"/>
  <c r="BC129" i="88"/>
  <c r="BU519" i="88"/>
  <c r="BC519" i="88"/>
  <c r="AY519" i="88"/>
  <c r="AZ519" i="88" s="true"/>
  <c r="BB519" i="88"/>
  <c r="BA519" i="88" s="true"/>
  <c r="AP519" i="88"/>
  <c r="AQ519" i="88" s="true"/>
  <c r="BR519" i="88" s="true"/>
  <c r="AN519" i="88"/>
  <c r="AP312" i="88"/>
  <c r="AQ312" i="88" s="true"/>
  <c r="BR312" i="88" s="true"/>
  <c r="BB312" i="88"/>
  <c r="BA312" i="88" s="true"/>
  <c r="AN312" i="88"/>
  <c r="BU312" i="88"/>
  <c r="BC312" i="88"/>
  <c r="AY312" i="88"/>
  <c r="AZ312" i="88" s="true"/>
  <c r="AY572" i="88"/>
  <c r="AZ572" i="88" s="true"/>
  <c r="BC572" i="88"/>
  <c r="AP572" i="88"/>
  <c r="AQ572" i="88" s="true"/>
  <c r="BR572" i="88" s="true"/>
  <c r="BU572" i="88"/>
  <c r="AN572" i="88"/>
  <c r="BB572" i="88"/>
  <c r="BA572" i="88" s="true"/>
  <c r="AP301" i="88"/>
  <c r="AQ301" i="88" s="true"/>
  <c r="BR301" i="88" s="true"/>
  <c r="AY301" i="88"/>
  <c r="AZ301" i="88" s="true"/>
  <c r="AN301" i="88"/>
  <c r="BC301" i="88"/>
  <c r="BB301" i="88"/>
  <c r="BA301" i="88" s="true"/>
  <c r="BU301" i="88"/>
  <c r="AP353" i="88"/>
  <c r="AQ353" i="88" s="true"/>
  <c r="BR353" i="88" s="true"/>
  <c r="BC353" i="88"/>
  <c r="BB353" i="88"/>
  <c r="BA353" i="88" s="true"/>
  <c r="AY353" i="88"/>
  <c r="AZ353" i="88" s="true"/>
  <c r="AN353" i="88"/>
  <c r="BU353" i="88"/>
  <c r="AP213" i="88"/>
  <c r="AQ213" i="88" s="true"/>
  <c r="BR213" i="88" s="true"/>
  <c r="AY213" i="88"/>
  <c r="AZ213" i="88" s="true"/>
  <c r="BU213" i="88"/>
  <c r="AN213" i="88"/>
  <c r="BC213" i="88"/>
  <c r="BB213" i="88"/>
  <c r="BA213" i="88" s="true"/>
  <c r="AP254" i="88"/>
  <c r="AQ254" i="88" s="true"/>
  <c r="BR254" i="88" s="true"/>
  <c r="AN254" i="88"/>
  <c r="BC254" i="88"/>
  <c r="BB254" i="88"/>
  <c r="BA254" i="88" s="true"/>
  <c r="AY254" i="88"/>
  <c r="AZ254" i="88" s="true"/>
  <c r="BU254" i="88"/>
  <c r="BU127" i="88"/>
  <c r="AY127" i="88"/>
  <c r="AZ127" i="88" s="true"/>
  <c r="BR127" i="88"/>
  <c r="BB127" i="88"/>
  <c r="BA127" i="88" s="true"/>
  <c r="BC127" i="88"/>
  <c r="AN127" i="88"/>
  <c r="AP574" i="88"/>
  <c r="AQ574" i="88" s="true"/>
  <c r="BR574" i="88" s="true"/>
  <c r="AN574" i="88"/>
  <c r="BU574" i="88"/>
  <c r="BB574" i="88"/>
  <c r="BA574" i="88" s="true"/>
  <c r="AY574" i="88"/>
  <c r="AZ574" i="88" s="true"/>
  <c r="BC574" i="88"/>
  <c r="AP83" i="88"/>
  <c r="AQ83" i="88" s="true"/>
  <c r="BR83" i="88" s="true"/>
  <c r="AN83" i="88"/>
  <c r="BC83" i="88"/>
  <c r="BU83" i="88"/>
  <c r="AY83" i="88"/>
  <c r="AZ83" i="88" s="true"/>
  <c r="BB83" i="88"/>
  <c r="BA83" i="88" s="true"/>
  <c r="BC13" i="88"/>
  <c r="BB13" i="88"/>
  <c r="BA13" i="88" s="true"/>
  <c r="AN13" i="88"/>
  <c r="AY13" i="88"/>
  <c r="AZ13" i="88" s="true"/>
  <c r="BU13" i="88"/>
  <c r="AP447" i="88"/>
  <c r="AQ447" i="88" s="true"/>
  <c r="BR447" i="88" s="true"/>
  <c r="BB447" i="88"/>
  <c r="BA447" i="88" s="true"/>
  <c r="BC447" i="88"/>
  <c r="AN447" i="88"/>
  <c r="BU447" i="88"/>
  <c r="AY447" i="88"/>
  <c r="AZ447" i="88" s="true"/>
  <c r="AP456" i="88"/>
  <c r="AQ456" i="88" s="true"/>
  <c r="BR456" i="88" s="true"/>
  <c r="BC456" i="88"/>
  <c r="BB456" i="88"/>
  <c r="BA456" i="88" s="true"/>
  <c r="AN456" i="88"/>
  <c r="AY456" i="88"/>
  <c r="AZ456" i="88" s="true"/>
  <c r="BU456" i="88"/>
  <c r="BC128" i="88"/>
  <c r="AY128" i="88"/>
  <c r="AZ128" i="88" s="true"/>
  <c r="BU128" i="88"/>
  <c r="BB128" i="88"/>
  <c r="BA128" i="88" s="true"/>
  <c r="AN128" i="88"/>
  <c r="AP128" i="88"/>
  <c r="AQ128" i="88" s="true"/>
  <c r="BR128" i="88" s="true"/>
  <c r="AP278" i="88"/>
  <c r="AQ278" i="88" s="true"/>
  <c r="BR278" i="88" s="true"/>
  <c r="BC278" i="88"/>
  <c r="AY278" i="88"/>
  <c r="AZ278" i="88" s="true"/>
  <c r="BU278" i="88"/>
  <c r="BB278" i="88"/>
  <c r="BA278" i="88" s="true"/>
  <c r="AN278" i="88"/>
  <c r="BU134" i="88"/>
  <c r="BB134" i="88"/>
  <c r="BA134" i="88" s="true"/>
  <c r="BC134" i="88"/>
  <c r="AN134" i="88"/>
  <c r="AY134" i="88"/>
  <c r="AZ134" i="88" s="true"/>
  <c r="BR134" i="88"/>
  <c r="AY12" i="88"/>
  <c r="AZ12" i="88" s="true"/>
  <c r="AN12" i="88"/>
  <c r="BB12" i="88"/>
  <c r="BA12" i="88" s="true"/>
  <c r="BC12" i="88"/>
  <c r="BU12" i="88"/>
  <c r="AY209" i="88"/>
  <c r="AZ209" i="88" s="true"/>
  <c r="BC209" i="88"/>
  <c r="AN209" i="88"/>
  <c r="BB209" i="88"/>
  <c r="BA209" i="88" s="true"/>
  <c r="BU209" i="88"/>
  <c r="BR209" i="88"/>
  <c r="AP12" i="88"/>
  <c r="AQ12" i="88" s="true"/>
  <c r="BR12" i="88" s="true"/>
  <c r="BB387" i="88"/>
  <c r="BA387" i="88" s="true"/>
  <c r="AY387" i="88"/>
  <c r="AZ387" i="88" s="true"/>
  <c r="BU387" i="88"/>
  <c r="AN387" i="88"/>
  <c r="BC387" i="88"/>
  <c r="BU14" i="88"/>
  <c r="BB14" i="88"/>
  <c r="BA14" i="88" s="true"/>
  <c r="AY14" i="88"/>
  <c r="AZ14" i="88" s="true"/>
  <c r="BR14" i="88"/>
  <c r="AN14" i="88"/>
  <c r="BC14" i="88"/>
  <c r="BB16" i="88"/>
  <c r="BA16" i="88" s="true"/>
  <c r="BC16" i="88"/>
  <c r="AN16" i="88"/>
  <c r="AY16" i="88"/>
  <c r="AZ16" i="88" s="true"/>
  <c r="BU16" i="88"/>
  <c r="BR16" i="88"/>
  <c r="AP234" i="88"/>
  <c r="AQ234" i="88" s="true"/>
  <c r="BR234" i="88" s="true"/>
  <c r="AY234" i="88"/>
  <c r="AZ234" i="88" s="true"/>
  <c r="BU234" i="88"/>
  <c r="BC234" i="88"/>
  <c r="BB234" i="88"/>
  <c r="BA234" i="88" s="true"/>
  <c r="AN234" i="88"/>
  <c r="AN17" i="88"/>
  <c r="BU17" i="88"/>
  <c r="BB17" i="88"/>
  <c r="BA17" i="88" s="true"/>
  <c r="BC17" i="88"/>
  <c r="BR17" i="88"/>
  <c r="AY17" i="88"/>
  <c r="AZ17" i="88" s="true"/>
  <c r="AP467" i="88"/>
  <c r="AQ467" i="88" s="true"/>
  <c r="BR467" i="88" s="true"/>
  <c r="BC467" i="88"/>
  <c r="BB467" i="88"/>
  <c r="BA467" i="88" s="true"/>
  <c r="BU467" i="88"/>
  <c r="AY467" i="88"/>
  <c r="AZ467" i="88" s="true"/>
  <c r="AN467" i="88"/>
  <c r="AP566" i="88"/>
  <c r="AQ566" i="88" s="true"/>
  <c r="BR566" i="88" s="true"/>
  <c r="AY566" i="88"/>
  <c r="AZ566" i="88" s="true"/>
  <c r="BU566" i="88"/>
  <c r="AN566" i="88"/>
  <c r="BB566" i="88"/>
  <c r="BA566" i="88" s="true"/>
  <c r="BC566" i="88"/>
  <c r="AP87" i="88"/>
  <c r="AQ87" i="88" s="true"/>
  <c r="BR87" i="88" s="true"/>
  <c r="BB87" i="88"/>
  <c r="BA87" i="88" s="true"/>
  <c r="BU87" i="88"/>
  <c r="BC87" i="88"/>
  <c r="AN87" i="88"/>
  <c r="AY87" i="88"/>
  <c r="AZ87" i="88" s="true"/>
  <c r="AP64" i="88"/>
  <c r="AQ64" i="88" s="true"/>
  <c r="BR64" i="88" s="true"/>
  <c r="BB64" i="88"/>
  <c r="BA64" i="88" s="true"/>
  <c r="BC64" i="88"/>
  <c r="AY64" i="88"/>
  <c r="AZ64" i="88" s="true"/>
  <c r="BU64" i="88"/>
  <c r="AN64" i="88"/>
  <c r="AP40" i="88"/>
  <c r="AQ40" i="88" s="true"/>
  <c r="BR40" i="88" s="true"/>
  <c r="BB40" i="88"/>
  <c r="BA40" i="88" s="true"/>
  <c r="BC40" i="88"/>
  <c r="AN40" i="88"/>
  <c r="AY40" i="88"/>
  <c r="AZ40" i="88" s="true"/>
  <c r="BU40" i="88"/>
  <c r="AP160" i="88"/>
  <c r="AQ160" i="88" s="true"/>
  <c r="BR160" i="88" s="true"/>
  <c r="BC160" i="88"/>
  <c r="BB160" i="88"/>
  <c r="BA160" i="88" s="true"/>
  <c r="BU160" i="88"/>
  <c r="AY160" i="88"/>
  <c r="AZ160" i="88" s="true"/>
  <c r="AN160" i="88"/>
  <c r="AP22" i="88"/>
  <c r="AQ22" i="88" s="true"/>
  <c r="BR22" i="88" s="true"/>
  <c r="AY22" i="88"/>
  <c r="AZ22" i="88" s="true"/>
  <c r="AN22" i="88"/>
  <c r="BC22" i="88"/>
  <c r="BB22" i="88"/>
  <c r="BA22" i="88" s="true"/>
  <c r="BU22" i="88"/>
  <c r="AP152" i="88"/>
  <c r="AQ152" i="88" s="true"/>
  <c r="BR152" i="88" s="true"/>
  <c r="AY152" i="88"/>
  <c r="AZ152" i="88" s="true"/>
  <c r="AN152" i="88"/>
  <c r="BC152" i="88"/>
  <c r="BB152" i="88"/>
  <c r="BA152" i="88" s="true"/>
  <c r="BU152" i="88"/>
  <c r="AP21" i="88"/>
  <c r="AQ21" i="88" s="true"/>
  <c r="BR21" i="88" s="true"/>
  <c r="AN21" i="88"/>
  <c r="BC21" i="88"/>
  <c r="BB21" i="88"/>
  <c r="BA21" i="88" s="true"/>
  <c r="BU21" i="88"/>
  <c r="AY21" i="88"/>
  <c r="AZ21" i="88" s="true"/>
  <c r="AN549" i="88"/>
  <c r="AP549" i="88"/>
  <c r="AQ549" i="88" s="true"/>
  <c r="BR549" i="88" s="true"/>
  <c r="BU549" i="88"/>
  <c r="AY549" i="88"/>
  <c r="AZ549" i="88" s="true"/>
  <c r="BC549" i="88"/>
  <c r="BB549" i="88"/>
  <c r="BA549" i="88" s="true"/>
  <c r="AP222" i="88"/>
  <c r="AQ222" i="88" s="true"/>
  <c r="BR222" i="88" s="true"/>
  <c r="AN222" i="88"/>
  <c r="BC222" i="88"/>
  <c r="BB222" i="88"/>
  <c r="BA222" i="88" s="true"/>
  <c r="AY222" i="88"/>
  <c r="AZ222" i="88" s="true"/>
  <c r="BU222" i="88"/>
  <c r="AY407" i="88"/>
  <c r="AZ407" i="88" s="true"/>
  <c r="AN407" i="88"/>
  <c r="BU407" i="88"/>
  <c r="BB407" i="88"/>
  <c r="BA407" i="88" s="true"/>
  <c r="AP407" i="88"/>
  <c r="AQ407" i="88" s="true"/>
  <c r="BR407" i="88" s="true"/>
  <c r="BC407" i="88"/>
  <c r="AP284" i="88"/>
  <c r="AQ284" i="88" s="true"/>
  <c r="BR284" i="88" s="true"/>
  <c r="BU284" i="88"/>
  <c r="BC284" i="88"/>
  <c r="BB284" i="88"/>
  <c r="BA284" i="88" s="true"/>
  <c r="AN284" i="88"/>
  <c r="AY284" i="88"/>
  <c r="AZ284" i="88" s="true"/>
  <c r="BU359" i="88"/>
  <c r="BC359" i="88"/>
  <c r="AN359" i="88"/>
  <c r="BB359" i="88"/>
  <c r="BA359" i="88" s="true"/>
  <c r="AY359" i="88"/>
  <c r="AZ359" i="88" s="true"/>
  <c r="AP359" i="88"/>
  <c r="AQ359" i="88" s="true"/>
  <c r="BR359" i="88" s="true"/>
  <c r="AP393" i="88"/>
  <c r="AQ393" i="88" s="true"/>
  <c r="BR393" i="88" s="true"/>
  <c r="BB393" i="88"/>
  <c r="BA393" i="88" s="true"/>
  <c r="AN393" i="88"/>
  <c r="AY393" i="88"/>
  <c r="AZ393" i="88" s="true"/>
  <c r="BU393" i="88"/>
  <c r="BC393" i="88"/>
  <c r="AP289" i="88"/>
  <c r="AQ289" i="88" s="true"/>
  <c r="BR289" i="88" s="true"/>
  <c r="BB289" i="88"/>
  <c r="BA289" i="88" s="true"/>
  <c r="BC289" i="88"/>
  <c r="BU289" i="88"/>
  <c r="AY289" i="88"/>
  <c r="AZ289" i="88" s="true"/>
  <c r="AN289" i="88"/>
  <c r="BB614" i="88"/>
  <c r="BA614" i="88" s="true"/>
  <c r="BU614" i="88"/>
  <c r="BC614" i="88"/>
  <c r="AY614" i="88"/>
  <c r="AZ614" i="88" s="true"/>
  <c r="AP614" i="88"/>
  <c r="AQ614" i="88" s="true"/>
  <c r="BR614" i="88" s="true"/>
  <c r="AN614" i="88"/>
  <c r="BB72" i="88"/>
  <c r="BA72" i="88" s="true"/>
  <c r="BC72" i="88"/>
  <c r="BU72" i="88"/>
  <c r="AN72" i="88"/>
  <c r="AY72" i="88"/>
  <c r="AZ72" i="88" s="true"/>
  <c r="BR72" i="88"/>
  <c r="AP258" i="88"/>
  <c r="AQ258" i="88" s="true"/>
  <c r="BR258" i="88" s="true"/>
  <c r="AN258" i="88"/>
  <c r="BU258" i="88"/>
  <c r="BC258" i="88"/>
  <c r="BB258" i="88"/>
  <c r="BA258" i="88" s="true"/>
  <c r="AY258" i="88"/>
  <c r="AZ258" i="88" s="true"/>
  <c r="AP95" i="88"/>
  <c r="AQ95" i="88" s="true"/>
  <c r="BR95" i="88" s="true"/>
  <c r="AN95" i="88"/>
  <c r="BU95" i="88"/>
  <c r="BC95" i="88"/>
  <c r="AY95" i="88"/>
  <c r="AZ95" i="88" s="true"/>
  <c r="BB95" i="88"/>
  <c r="BA95" i="88" s="true"/>
  <c r="AP557" i="88"/>
  <c r="AQ557" i="88" s="true"/>
  <c r="BR557" i="88" s="true"/>
  <c r="AN557" i="88"/>
  <c r="BC557" i="88"/>
  <c r="BB557" i="88"/>
  <c r="BA557" i="88" s="true"/>
  <c r="AY557" i="88"/>
  <c r="AZ557" i="88" s="true"/>
  <c r="BU557" i="88"/>
  <c r="BB427" i="88"/>
  <c r="BA427" i="88" s="true"/>
  <c r="BR427" i="88"/>
  <c r="BU427" i="88"/>
  <c r="AN427" i="88"/>
  <c r="AY427" i="88"/>
  <c r="AZ427" i="88" s="true"/>
  <c r="BC427" i="88"/>
  <c r="BB440" i="88"/>
  <c r="BA440" i="88" s="true"/>
  <c r="BC440" i="88"/>
  <c r="AN440" i="88"/>
  <c r="BU440" i="88"/>
  <c r="AY440" i="88"/>
  <c r="AZ440" i="88" s="true"/>
  <c r="BC347" i="88"/>
  <c r="BB347" i="88"/>
  <c r="BA347" i="88" s="true"/>
  <c r="AN347" i="88"/>
  <c r="AY347" i="88"/>
  <c r="AZ347" i="88" s="true"/>
  <c r="BU347" i="88"/>
  <c r="AY75" i="88"/>
  <c r="AZ75" i="88" s="true"/>
  <c r="BB75" i="88"/>
  <c r="BA75" i="88" s="true"/>
  <c r="BC75" i="88"/>
  <c r="AN75" i="88"/>
  <c r="BU75" i="88"/>
  <c r="BC163" i="88"/>
  <c r="BB163" i="88"/>
  <c r="BA163" i="88" s="true"/>
  <c r="BR163" i="88"/>
  <c r="AY163" i="88"/>
  <c r="AZ163" i="88" s="true"/>
  <c r="BU163" i="88"/>
  <c r="AN163" i="88"/>
  <c r="BR435" i="88"/>
  <c r="BU435" i="88"/>
  <c r="BC435" i="88"/>
  <c r="AY435" i="88"/>
  <c r="AZ435" i="88" s="true"/>
  <c r="BB435" i="88"/>
  <c r="BA435" i="88" s="true"/>
  <c r="AN435" i="88"/>
  <c r="BB239" i="88"/>
  <c r="BA239" i="88" s="true"/>
  <c r="BU239" i="88"/>
  <c r="AY239" i="88"/>
  <c r="AZ239" i="88" s="true"/>
  <c r="AN239" i="88"/>
  <c r="BC239" i="88"/>
  <c r="AP239" i="88"/>
  <c r="AQ239" i="88" s="true"/>
  <c r="BR239" i="88" s="true"/>
  <c r="BB138" i="88"/>
  <c r="BA138" i="88" s="true"/>
  <c r="AN138" i="88"/>
  <c r="BU138" i="88"/>
  <c r="BC138" i="88"/>
  <c r="AY138" i="88"/>
  <c r="AZ138" i="88" s="true"/>
  <c r="AP138" i="88"/>
  <c r="AQ138" i="88" s="true"/>
  <c r="BR138" i="88" s="true"/>
  <c r="AP377" i="88"/>
  <c r="AQ377" i="88" s="true"/>
  <c r="BR377" i="88" s="true"/>
  <c r="BU377" i="88"/>
  <c r="AN377" i="88"/>
  <c r="AY377" i="88"/>
  <c r="AZ377" i="88" s="true"/>
  <c r="BC377" i="88"/>
  <c r="BB377" i="88"/>
  <c r="BA377" i="88" s="true"/>
  <c r="BC270" i="88"/>
  <c r="BU270" i="88"/>
  <c r="BB270" i="88"/>
  <c r="BA270" i="88" s="true"/>
  <c r="AY270" i="88"/>
  <c r="AZ270" i="88" s="true"/>
  <c r="AN270" i="88"/>
  <c r="AP270" i="88"/>
  <c r="AQ270" i="88" s="true"/>
  <c r="BR270" i="88" s="true"/>
  <c r="BB521" i="88"/>
  <c r="BA521" i="88" s="true"/>
  <c r="AY521" i="88"/>
  <c r="AZ521" i="88" s="true"/>
  <c r="BU521" i="88"/>
  <c r="BC521" i="88"/>
  <c r="AN521" i="88"/>
  <c r="AY420" i="88"/>
  <c r="AZ420" i="88" s="true"/>
  <c r="AN420" i="88"/>
  <c r="BR420" i="88"/>
  <c r="BB420" i="88"/>
  <c r="BA420" i="88" s="true"/>
  <c r="BC420" i="88"/>
  <c r="BU420" i="88"/>
  <c r="AY246" i="88"/>
  <c r="AZ246" i="88" s="true"/>
  <c r="BU246" i="88"/>
  <c r="AN246" i="88"/>
  <c r="BB246" i="88"/>
  <c r="BA246" i="88" s="true"/>
  <c r="BC246" i="88"/>
  <c r="BC201" i="88"/>
  <c r="AN201" i="88"/>
  <c r="BB201" i="88"/>
  <c r="BA201" i="88" s="true"/>
  <c r="BU201" i="88"/>
  <c r="AY201" i="88"/>
  <c r="AZ201" i="88" s="true"/>
  <c r="BU147" i="88"/>
  <c r="AY147" i="88"/>
  <c r="AZ147" i="88" s="true"/>
  <c r="BC147" i="88"/>
  <c r="AN147" i="88"/>
  <c r="BB147" i="88"/>
  <c r="BA147" i="88" s="true"/>
  <c r="AP521" i="88"/>
  <c r="AQ521" i="88" s="true"/>
  <c r="BR521" i="88" s="true"/>
  <c r="BC499" i="88"/>
  <c r="BB499" i="88"/>
  <c r="BA499" i="88" s="true"/>
  <c r="BU499" i="88"/>
  <c r="AN499" i="88"/>
  <c r="AY499" i="88"/>
  <c r="AZ499" i="88" s="true"/>
  <c r="BR499" i="88"/>
  <c r="AP195" i="88"/>
  <c r="AQ195" i="88" s="true"/>
  <c r="BR195" i="88" s="true"/>
  <c r="BU195" i="88"/>
  <c r="BC195" i="88"/>
  <c r="AN195" i="88"/>
  <c r="BB195" i="88"/>
  <c r="BA195" i="88" s="true"/>
  <c r="AY195" i="88"/>
  <c r="AZ195" i="88" s="true"/>
  <c r="BC98" i="88"/>
  <c r="AN98" i="88"/>
  <c r="AP98" i="88"/>
  <c r="AQ98" i="88" s="true"/>
  <c r="BR98" i="88" s="true"/>
  <c r="BB98" i="88"/>
  <c r="BA98" i="88" s="true"/>
  <c r="BU98" i="88"/>
  <c r="AY98" i="88"/>
  <c r="AZ98" i="88" s="true"/>
  <c r="AP540" i="88"/>
  <c r="AQ540" i="88" s="true"/>
  <c r="BR540" i="88" s="true"/>
  <c r="BC540" i="88"/>
  <c r="AN540" i="88"/>
  <c r="BU540" i="88"/>
  <c r="BB540" i="88"/>
  <c r="BA540" i="88" s="true"/>
  <c r="AY540" i="88"/>
  <c r="AZ540" i="88" s="true"/>
  <c r="BU554" i="88"/>
  <c r="AY554" i="88"/>
  <c r="AZ554" i="88" s="true"/>
  <c r="BR554" i="88"/>
  <c r="AN554" i="88"/>
  <c r="BB554" i="88"/>
  <c r="BA554" i="88" s="true"/>
  <c r="BC554" i="88"/>
  <c r="AP321" i="88"/>
  <c r="AQ321" i="88" s="true"/>
  <c r="BR321" i="88" s="true"/>
  <c r="BC321" i="88"/>
  <c r="BB321" i="88"/>
  <c r="BA321" i="88" s="true"/>
  <c r="AY321" i="88"/>
  <c r="AZ321" i="88" s="true"/>
  <c r="AN321" i="88"/>
  <c r="BU321" i="88"/>
  <c r="BU48" i="88"/>
  <c r="BR48" i="88"/>
  <c r="BB48" i="88"/>
  <c r="BA48" i="88" s="true"/>
  <c r="BC48" i="88"/>
  <c r="AN48" i="88"/>
  <c r="AY48" i="88"/>
  <c r="AZ48" i="88" s="true"/>
  <c r="BU206" i="88"/>
  <c r="BB206" i="88"/>
  <c r="BA206" i="88" s="true"/>
  <c r="AY206" i="88"/>
  <c r="AZ206" i="88" s="true"/>
  <c r="BC206" i="88"/>
  <c r="AN206" i="88"/>
  <c r="BC186" i="88"/>
  <c r="AY186" i="88"/>
  <c r="AZ186" i="88" s="true"/>
  <c r="BR186" i="88"/>
  <c r="AN186" i="88"/>
  <c r="BB186" i="88"/>
  <c r="BA186" i="88" s="true"/>
  <c r="BU186" i="88"/>
  <c r="AP483" i="88"/>
  <c r="AQ483" i="88" s="true"/>
  <c r="BR483" i="88" s="true"/>
  <c r="BB483" i="88"/>
  <c r="BA483" i="88" s="true"/>
  <c r="AN483" i="88"/>
  <c r="AY483" i="88"/>
  <c r="AZ483" i="88" s="true"/>
  <c r="BU483" i="88"/>
  <c r="BC483" i="88"/>
  <c r="AP201" i="88"/>
  <c r="AQ201" i="88" s="true"/>
  <c r="BR201" i="88" s="true"/>
  <c r="AY450" i="88"/>
  <c r="AZ450" i="88" s="true"/>
  <c r="BC450" i="88"/>
  <c r="AP450" i="88"/>
  <c r="AQ450" i="88" s="true"/>
  <c r="BR450" i="88" s="true"/>
  <c r="BB450" i="88"/>
  <c r="BA450" i="88" s="true"/>
  <c r="BU450" i="88"/>
  <c r="AN450" i="88"/>
  <c r="AP297" i="88"/>
  <c r="AQ297" i="88" s="true"/>
  <c r="BR297" i="88" s="true"/>
  <c r="BB297" i="88"/>
  <c r="BA297" i="88" s="true"/>
  <c r="BU297" i="88"/>
  <c r="BC297" i="88"/>
  <c r="AY297" i="88"/>
  <c r="AZ297" i="88" s="true"/>
  <c r="AN297" i="88"/>
  <c r="BU255" i="88"/>
  <c r="AY255" i="88"/>
  <c r="AZ255" i="88" s="true"/>
  <c r="AN255" i="88"/>
  <c r="BR255" i="88"/>
  <c r="BC255" i="88"/>
  <c r="BB255" i="88"/>
  <c r="BA255" i="88" s="true"/>
  <c r="BB539" i="88"/>
  <c r="BA539" i="88" s="true"/>
  <c r="AN539" i="88"/>
  <c r="BC539" i="88"/>
  <c r="BU539" i="88"/>
  <c r="AY539" i="88"/>
  <c r="AZ539" i="88" s="true"/>
  <c r="BU372" i="88"/>
  <c r="AY372" i="88"/>
  <c r="AZ372" i="88" s="true"/>
  <c r="BB372" i="88"/>
  <c r="BA372" i="88" s="true"/>
  <c r="BC372" i="88"/>
  <c r="AN372" i="88"/>
  <c r="AP206" i="88"/>
  <c r="AQ206" i="88" s="true"/>
  <c r="BR206" i="88" s="true"/>
  <c r="BB120" i="88"/>
  <c r="BA120" i="88" s="true"/>
  <c r="AY120" i="88"/>
  <c r="AZ120" i="88" s="true"/>
  <c r="AN120" i="88"/>
  <c r="AP120" i="88"/>
  <c r="AQ120" i="88" s="true"/>
  <c r="BR120" i="88" s="true"/>
  <c r="BC120" i="88"/>
  <c r="BU120" i="88"/>
  <c r="BC502" i="88"/>
  <c r="AY502" i="88"/>
  <c r="AZ502" i="88" s="true"/>
  <c r="BU502" i="88"/>
  <c r="AN502" i="88"/>
  <c r="BR502" i="88"/>
  <c r="BB502" i="88"/>
  <c r="BA502" i="88" s="true"/>
  <c r="AN231" i="88"/>
  <c r="BR231" i="88"/>
  <c r="BC231" i="88"/>
  <c r="BB231" i="88"/>
  <c r="BA231" i="88" s="true"/>
  <c r="BU231" i="88"/>
  <c r="AY231" i="88"/>
  <c r="AZ231" i="88" s="true"/>
  <c r="AP580" i="88"/>
  <c r="AQ580" i="88" s="true"/>
  <c r="BR580" i="88" s="true"/>
  <c r="BB580" i="88"/>
  <c r="BA580" i="88" s="true"/>
  <c r="BU580" i="88"/>
  <c r="AN580" i="88"/>
  <c r="AY580" i="88"/>
  <c r="AZ580" i="88" s="true"/>
  <c r="BC580" i="88"/>
  <c r="AP520" i="88"/>
  <c r="AQ520" i="88" s="true"/>
  <c r="BR520" i="88" s="true"/>
  <c r="BC520" i="88"/>
  <c r="AN520" i="88"/>
  <c r="BU520" i="88"/>
  <c r="AY520" i="88"/>
  <c r="AZ520" i="88" s="true"/>
  <c r="BB520" i="88"/>
  <c r="BA520" i="88" s="true"/>
  <c r="BC564" i="88"/>
  <c r="BB564" i="88"/>
  <c r="BA564" i="88" s="true"/>
  <c r="BU564" i="88"/>
  <c r="AN564" i="88"/>
  <c r="BR564" i="88"/>
  <c r="AY564" i="88"/>
  <c r="AZ564" i="88" s="true"/>
  <c r="AP305" i="88"/>
  <c r="AQ305" i="88" s="true"/>
  <c r="BR305" i="88" s="true"/>
  <c r="BC305" i="88"/>
  <c r="BB305" i="88"/>
  <c r="BA305" i="88" s="true"/>
  <c r="AY305" i="88"/>
  <c r="AZ305" i="88" s="true"/>
  <c r="BU305" i="88"/>
  <c r="AN305" i="88"/>
  <c r="BB523" i="88"/>
  <c r="BA523" i="88" s="true"/>
  <c r="AN523" i="88"/>
  <c r="AY523" i="88"/>
  <c r="AZ523" i="88" s="true"/>
  <c r="AP523" i="88"/>
  <c r="AQ523" i="88" s="true"/>
  <c r="BR523" i="88" s="true"/>
  <c r="BU523" i="88"/>
  <c r="BC523" i="88"/>
  <c r="AP539" i="88"/>
  <c r="AQ539" i="88" s="true"/>
  <c r="BR539" i="88" s="true"/>
  <c r="AY276" i="88"/>
  <c r="AZ276" i="88" s="true"/>
  <c r="BC276" i="88"/>
  <c r="BR276" i="88"/>
  <c r="BU276" i="88"/>
  <c r="BB276" i="88"/>
  <c r="BA276" i="88" s="true"/>
  <c r="AN276" i="88"/>
  <c r="AP372" i="88"/>
  <c r="AQ372" i="88" s="true"/>
  <c r="BR372" i="88" s="true"/>
  <c r="BB343" i="88"/>
  <c r="BA343" i="88" s="true"/>
  <c r="BC343" i="88"/>
  <c r="BU343" i="88"/>
  <c r="AN343" i="88"/>
  <c r="BR343" i="88"/>
  <c r="AY343" i="88"/>
  <c r="AZ343" i="88" s="true"/>
  <c r="AP469" i="88"/>
  <c r="AQ469" i="88" s="true"/>
  <c r="BR469" i="88" s="true"/>
  <c r="BB469" i="88"/>
  <c r="BA469" i="88" s="true"/>
  <c r="BC469" i="88"/>
  <c r="AN469" i="88"/>
  <c r="BU469" i="88"/>
  <c r="AY469" i="88"/>
  <c r="AZ469" i="88" s="true"/>
  <c r="BC364" i="88"/>
  <c r="BB364" i="88"/>
  <c r="BA364" i="88" s="true"/>
  <c r="BU364" i="88"/>
  <c r="AY364" i="88"/>
  <c r="AZ364" i="88" s="true"/>
  <c r="AN364" i="88"/>
  <c r="BR364" i="88"/>
  <c r="AY461" i="88"/>
  <c r="AZ461" i="88" s="true"/>
  <c r="BU461" i="88"/>
  <c r="BB461" i="88"/>
  <c r="BA461" i="88" s="true"/>
  <c r="BC461" i="88"/>
  <c r="AN461" i="88"/>
  <c r="AY335" i="88"/>
  <c r="AZ335" i="88" s="true"/>
  <c r="BR335" i="88"/>
  <c r="BU335" i="88"/>
  <c r="BC335" i="88"/>
  <c r="AN335" i="88"/>
  <c r="BB335" i="88"/>
  <c r="BA335" i="88" s="true"/>
  <c r="AN58" i="88"/>
  <c r="BC58" i="88"/>
  <c r="AY58" i="88"/>
  <c r="AZ58" i="88" s="true"/>
  <c r="BU58" i="88"/>
  <c r="BR58" i="88"/>
  <c r="BB58" i="88"/>
  <c r="BA58" i="88" s="true"/>
  <c r="AY200" i="88"/>
  <c r="AZ200" i="88" s="true"/>
  <c r="BC200" i="88"/>
  <c r="BR200" i="88"/>
  <c r="AN200" i="88"/>
  <c r="BB200" i="88"/>
  <c r="BA200" i="88" s="true"/>
  <c r="BU200" i="88"/>
  <c r="AP187" i="88"/>
  <c r="AQ187" i="88" s="true"/>
  <c r="BR187" i="88" s="true"/>
  <c r="AN187" i="88"/>
  <c r="BC187" i="88"/>
  <c r="AY187" i="88"/>
  <c r="AZ187" i="88" s="true"/>
  <c r="BU187" i="88"/>
  <c r="BB187" i="88"/>
  <c r="BA187" i="88" s="true"/>
  <c r="AP461" i="88"/>
  <c r="AQ461" i="88" s="true"/>
  <c r="BR461" i="88" s="true"/>
  <c r="BU600" i="88"/>
  <c r="AN600" i="88"/>
  <c r="BR600" i="88"/>
  <c r="BC600" i="88"/>
  <c r="BB600" i="88"/>
  <c r="BA600" i="88" s="true"/>
  <c r="AY600" i="88"/>
  <c r="AZ600" i="88" s="true"/>
  <c r="AN59" i="88"/>
  <c r="BU59" i="88"/>
  <c r="BC59" i="88"/>
  <c r="AY59" i="88"/>
  <c r="AZ59" i="88" s="true"/>
  <c r="BB59" i="88"/>
  <c r="BA59" i="88" s="true"/>
  <c r="AP440" i="88"/>
  <c r="AQ440" i="88" s="true"/>
  <c r="BR440" i="88" s="true"/>
  <c r="AP347" i="88"/>
  <c r="AQ347" i="88" s="true"/>
  <c r="BR347" i="88" s="true"/>
  <c r="AP246" i="88"/>
  <c r="AQ246" i="88" s="true"/>
  <c r="BR246" i="88" s="true"/>
  <c r="AP75" i="88"/>
  <c r="AQ75" i="88" s="true"/>
  <c r="BR75" i="88" s="true"/>
  <c r="AP438" i="88"/>
  <c r="AQ438" i="88" s="true"/>
  <c r="BR438" i="88" s="true"/>
  <c r="BU438" i="88"/>
  <c r="AY438" i="88"/>
  <c r="AZ438" i="88" s="true"/>
  <c r="BB438" i="88"/>
  <c r="BA438" i="88" s="true"/>
  <c r="BC438" i="88"/>
  <c r="AN438" i="88"/>
  <c r="AP82" i="88"/>
  <c r="AQ82" i="88" s="true"/>
  <c r="BR82" i="88" s="true"/>
  <c r="AN82" i="88"/>
  <c r="AY82" i="88"/>
  <c r="AZ82" i="88" s="true"/>
  <c r="BU82" i="88"/>
  <c r="BC82" i="88"/>
  <c r="BB82" i="88"/>
  <c r="BA82" i="88" s="true"/>
  <c r="AP147" i="88"/>
  <c r="AQ147" i="88" s="true"/>
  <c r="BR147" i="88" s="true"/>
  <c r="BB221" i="88"/>
  <c r="BA221" i="88" s="true"/>
  <c r="BU221" i="88"/>
  <c r="AN221" i="88"/>
  <c r="BC221" i="88"/>
  <c r="AY221" i="88"/>
  <c r="AZ221" i="88" s="true"/>
  <c r="AY211" i="88"/>
  <c r="AZ211" i="88" s="true"/>
  <c r="BC211" i="88"/>
  <c r="BU211" i="88"/>
  <c r="AN211" i="88"/>
  <c r="BB211" i="88"/>
  <c r="BA211" i="88" s="true"/>
  <c r="BC490" i="88"/>
  <c r="BB490" i="88"/>
  <c r="BA490" i="88" s="true"/>
  <c r="BU490" i="88"/>
  <c r="AN490" i="88"/>
  <c r="AY490" i="88"/>
  <c r="AZ490" i="88" s="true"/>
  <c r="BU500" i="88"/>
  <c r="AY500" i="88"/>
  <c r="AZ500" i="88" s="true"/>
  <c r="AN500" i="88"/>
  <c r="BC500" i="88"/>
  <c r="BB500" i="88"/>
  <c r="BA500" i="88" s="true"/>
  <c r="BC27" i="88"/>
  <c r="BB27" i="88"/>
  <c r="BA27" i="88" s="true"/>
  <c r="BU27" i="88"/>
  <c r="AY27" i="88"/>
  <c r="AZ27" i="88" s="true"/>
  <c r="AN27" i="88"/>
  <c r="BC73" i="88"/>
  <c r="BU73" i="88"/>
  <c r="AY73" i="88"/>
  <c r="AZ73" i="88" s="true"/>
  <c r="AN73" i="88"/>
  <c r="BB73" i="88"/>
  <c r="BA73" i="88" s="true"/>
  <c r="BU471" i="88"/>
  <c r="AY471" i="88"/>
  <c r="AZ471" i="88" s="true"/>
  <c r="AN471" i="88"/>
  <c r="BC471" i="88"/>
  <c r="BB471" i="88"/>
  <c r="BA471" i="88" s="true"/>
  <c r="BR471" i="88"/>
  <c r="BU530" i="88"/>
  <c r="AN530" i="88"/>
  <c r="AY530" i="88"/>
  <c r="AZ530" i="88" s="true"/>
  <c r="BC530" i="88"/>
  <c r="BB530" i="88"/>
  <c r="BA530" i="88" s="true"/>
  <c r="BR530" i="88"/>
  <c r="BC101" i="88"/>
  <c r="BB101" i="88"/>
  <c r="BA101" i="88" s="true"/>
  <c r="BU101" i="88"/>
  <c r="AY101" i="88"/>
  <c r="AZ101" i="88" s="true"/>
  <c r="AN101" i="88"/>
  <c r="BR101" i="88"/>
  <c r="BB303" i="88"/>
  <c r="BA303" i="88" s="true"/>
  <c r="BU303" i="88"/>
  <c r="AY303" i="88"/>
  <c r="AZ303" i="88" s="true"/>
  <c r="AN303" i="88"/>
  <c r="BC303" i="88"/>
  <c r="BR303" i="88"/>
  <c r="BC525" i="88"/>
  <c r="AN525" i="88"/>
  <c r="AY525" i="88"/>
  <c r="AZ525" i="88" s="true"/>
  <c r="BU525" i="88"/>
  <c r="BB525" i="88"/>
  <c r="BA525" i="88" s="true"/>
  <c r="BR525" i="88"/>
  <c r="BU304" i="88"/>
  <c r="AN304" i="88"/>
  <c r="BC304" i="88"/>
  <c r="AY304" i="88"/>
  <c r="AZ304" i="88" s="true"/>
  <c r="BB304" i="88"/>
  <c r="BA304" i="88" s="true"/>
  <c r="BR304" i="88"/>
  <c r="AP211" i="88"/>
  <c r="AQ211" i="88" s="true"/>
  <c r="BR211" i="88" s="true"/>
  <c r="AY594" i="88"/>
  <c r="AZ594" i="88" s="true"/>
  <c r="AN594" i="88"/>
  <c r="BB594" i="88"/>
  <c r="BA594" i="88" s="true"/>
  <c r="BR594" i="88"/>
  <c r="BC594" i="88"/>
  <c r="BU594" i="88"/>
  <c r="BB501" i="88"/>
  <c r="BA501" i="88" s="true"/>
  <c r="BC501" i="88"/>
  <c r="AY501" i="88"/>
  <c r="AZ501" i="88" s="true"/>
  <c r="AN501" i="88"/>
  <c r="BU501" i="88"/>
  <c r="BR501" i="88"/>
  <c r="AP490" i="88"/>
  <c r="AQ490" i="88" s="true"/>
  <c r="BR490" i="88" s="true"/>
  <c r="AP500" i="88"/>
  <c r="AQ500" i="88" s="true"/>
  <c r="BR500" i="88" s="true"/>
  <c r="AY534" i="88"/>
  <c r="AZ534" i="88" s="true"/>
  <c r="BC534" i="88"/>
  <c r="AN534" i="88"/>
  <c r="BU534" i="88"/>
  <c r="BB534" i="88"/>
  <c r="BA534" i="88" s="true"/>
  <c r="BR534" i="88"/>
  <c r="BU536" i="88"/>
  <c r="BB536" i="88"/>
  <c r="BA536" i="88" s="true"/>
  <c r="AY536" i="88"/>
  <c r="AZ536" i="88" s="true"/>
  <c r="AN536" i="88"/>
  <c r="BR536" i="88"/>
  <c r="BC536" i="88"/>
  <c r="BB489" i="88"/>
  <c r="BA489" i="88" s="true"/>
  <c r="BU489" i="88"/>
  <c r="AY489" i="88"/>
  <c r="AZ489" i="88" s="true"/>
  <c r="BC489" i="88"/>
  <c r="AN489" i="88"/>
  <c r="BR489" i="88"/>
  <c r="AY61" i="88"/>
  <c r="AZ61" i="88" s="true"/>
  <c r="AN61" i="88"/>
  <c r="BC61" i="88"/>
  <c r="BU61" i="88"/>
  <c r="BB61" i="88"/>
  <c r="BA61" i="88" s="true"/>
  <c r="BR61" i="88"/>
  <c r="AY529" i="88"/>
  <c r="AZ529" i="88" s="true"/>
  <c r="BC529" i="88"/>
  <c r="BB529" i="88"/>
  <c r="BA529" i="88" s="true"/>
  <c r="BR529" i="88"/>
  <c r="AN529" i="88"/>
  <c r="BU529" i="88"/>
  <c r="AY185" i="88"/>
  <c r="AZ185" i="88" s="true"/>
  <c r="BC185" i="88"/>
  <c r="BU185" i="88"/>
  <c r="BR185" i="88"/>
  <c r="AN185" i="88"/>
  <c r="BB185" i="88"/>
  <c r="BA185" i="88" s="true"/>
  <c r="BU107" i="88"/>
  <c r="BB107" i="88"/>
  <c r="BA107" i="88" s="true"/>
  <c r="AY107" i="88"/>
  <c r="AZ107" i="88" s="true"/>
  <c r="AN107" i="88"/>
  <c r="BC107" i="88"/>
  <c r="BR107" i="88"/>
  <c r="BC165" i="88"/>
  <c r="BB165" i="88"/>
  <c r="BA165" i="88" s="true"/>
  <c r="BU165" i="88"/>
  <c r="AY165" i="88"/>
  <c r="AZ165" i="88" s="true"/>
  <c r="AN165" i="88"/>
  <c r="BR165" i="88"/>
  <c r="AY37" i="88"/>
  <c r="AZ37" i="88" s="true"/>
  <c r="BC37" i="88"/>
  <c r="BU37" i="88"/>
  <c r="AN37" i="88"/>
  <c r="BB37" i="88"/>
  <c r="BA37" i="88" s="true"/>
  <c r="BR37" i="88"/>
  <c r="BC26" i="88"/>
  <c r="BB26" i="88"/>
  <c r="BA26" i="88" s="true"/>
  <c r="BU26" i="88"/>
  <c r="AY26" i="88"/>
  <c r="AZ26" i="88" s="true"/>
  <c r="AN26" i="88"/>
  <c r="BR26" i="88"/>
  <c r="BB143" i="88"/>
  <c r="BA143" i="88" s="true"/>
  <c r="AN143" i="88"/>
  <c r="BC143" i="88"/>
  <c r="AY143" i="88"/>
  <c r="AZ143" i="88" s="true"/>
  <c r="BU143" i="88"/>
  <c r="BR143" i="88"/>
  <c r="BU553" i="88"/>
  <c r="AY553" i="88"/>
  <c r="AZ553" i="88" s="true"/>
  <c r="AN553" i="88"/>
  <c r="BC553" i="88"/>
  <c r="BB553" i="88"/>
  <c r="BA553" i="88" s="true"/>
  <c r="BR553" i="88"/>
  <c r="BB537" i="88"/>
  <c r="BA537" i="88" s="true"/>
  <c r="BU537" i="88"/>
  <c r="BC537" i="88"/>
  <c r="AY537" i="88"/>
  <c r="AZ537" i="88" s="true"/>
  <c r="AN537" i="88"/>
  <c r="BR537" i="88"/>
  <c r="BU115" i="88"/>
  <c r="BB115" i="88"/>
  <c r="BA115" i="88" s="true"/>
  <c r="AY115" i="88"/>
  <c r="AZ115" i="88" s="true"/>
  <c r="AN115" i="88"/>
  <c r="BC115" i="88"/>
  <c r="BR115" i="88"/>
  <c r="BB443" i="88"/>
  <c r="BA443" i="88" s="true"/>
  <c r="BC443" i="88"/>
  <c r="AN443" i="88"/>
  <c r="AY443" i="88"/>
  <c r="AZ443" i="88" s="true"/>
  <c r="BU443" i="88"/>
  <c r="AY153" i="88"/>
  <c r="AZ153" i="88" s="true"/>
  <c r="BR153" i="88"/>
  <c r="AN153" i="88"/>
  <c r="BC153" i="88"/>
  <c r="BB153" i="88"/>
  <c r="BA153" i="88" s="true"/>
  <c r="BU153" i="88"/>
  <c r="BC337" i="88"/>
  <c r="BB337" i="88"/>
  <c r="BA337" i="88" s="true"/>
  <c r="AN337" i="88"/>
  <c r="AY337" i="88"/>
  <c r="AZ337" i="88" s="true"/>
  <c r="BU337" i="88"/>
  <c r="BR337" i="88"/>
  <c r="BC282" i="88"/>
  <c r="BB282" i="88"/>
  <c r="BA282" i="88" s="true"/>
  <c r="BR282" i="88"/>
  <c r="AY282" i="88"/>
  <c r="AZ282" i="88" s="true"/>
  <c r="AN282" i="88"/>
  <c r="BU282" i="88"/>
  <c r="BC382" i="88"/>
  <c r="AY382" i="88"/>
  <c r="AZ382" i="88" s="true"/>
  <c r="AN382" i="88"/>
  <c r="BU382" i="88"/>
  <c r="BB382" i="88"/>
  <c r="BA382" i="88" s="true"/>
  <c r="BR382" i="88"/>
  <c r="AN463" i="88"/>
  <c r="BC463" i="88"/>
  <c r="BB463" i="88"/>
  <c r="BA463" i="88" s="true"/>
  <c r="BU463" i="88"/>
  <c r="AY463" i="88"/>
  <c r="AZ463" i="88" s="true"/>
  <c r="BR463" i="88"/>
  <c r="AY161" i="88"/>
  <c r="AZ161" i="88" s="true"/>
  <c r="BR161" i="88"/>
  <c r="AN161" i="88"/>
  <c r="BC161" i="88"/>
  <c r="BB161" i="88"/>
  <c r="BA161" i="88" s="true"/>
  <c r="BU161" i="88"/>
  <c r="AN413" i="88"/>
  <c r="BC413" i="88"/>
  <c r="BB413" i="88"/>
  <c r="BA413" i="88" s="true"/>
  <c r="BU413" i="88"/>
  <c r="AY413" i="88"/>
  <c r="AZ413" i="88" s="true"/>
  <c r="BB167" i="88"/>
  <c r="BA167" i="88" s="true"/>
  <c r="AN167" i="88"/>
  <c r="BC167" i="88"/>
  <c r="BU167" i="88"/>
  <c r="AY167" i="88"/>
  <c r="AZ167" i="88" s="true"/>
  <c r="BR167" i="88"/>
  <c r="AN146" i="88"/>
  <c r="BC146" i="88"/>
  <c r="BB146" i="88"/>
  <c r="BA146" i="88" s="true"/>
  <c r="BU146" i="88"/>
  <c r="AY146" i="88"/>
  <c r="AZ146" i="88" s="true"/>
  <c r="BB589" i="88"/>
  <c r="BA589" i="88" s="true"/>
  <c r="AY589" i="88"/>
  <c r="AZ589" i="88" s="true"/>
  <c r="AN589" i="88"/>
  <c r="BU589" i="88"/>
  <c r="BC589" i="88"/>
  <c r="BC411" i="88"/>
  <c r="BU411" i="88"/>
  <c r="AY411" i="88"/>
  <c r="AZ411" i="88" s="true"/>
  <c r="AN411" i="88"/>
  <c r="BB411" i="88"/>
  <c r="BA411" i="88" s="true"/>
  <c r="BB245" i="88"/>
  <c r="BA245" i="88" s="true"/>
  <c r="BU245" i="88"/>
  <c r="AY245" i="88"/>
  <c r="AZ245" i="88" s="true"/>
  <c r="AN245" i="88"/>
  <c r="BC245" i="88"/>
  <c r="BR245" i="88"/>
  <c r="AY30" i="88"/>
  <c r="AZ30" i="88" s="true"/>
  <c r="AN30" i="88"/>
  <c r="BC30" i="88"/>
  <c r="BB30" i="88"/>
  <c r="BA30" i="88" s="true"/>
  <c r="BU30" i="88"/>
  <c r="BU613" i="88"/>
  <c r="AN613" i="88"/>
  <c r="BC613" i="88"/>
  <c r="BB613" i="88"/>
  <c r="BA613" i="88" s="true"/>
  <c r="AY613" i="88"/>
  <c r="AZ613" i="88" s="true"/>
  <c r="BR613" i="88"/>
  <c r="BC598" i="88"/>
  <c r="BU598" i="88"/>
  <c r="BB598" i="88"/>
  <c r="BA598" i="88" s="true"/>
  <c r="AN598" i="88"/>
  <c r="AY598" i="88"/>
  <c r="AZ598" i="88" s="true"/>
  <c r="AN269" i="88"/>
  <c r="AY269" i="88"/>
  <c r="AZ269" i="88" s="true"/>
  <c r="BC269" i="88"/>
  <c r="BB269" i="88"/>
  <c r="BA269" i="88" s="true"/>
  <c r="BU269" i="88"/>
  <c r="AN20" i="88"/>
  <c r="BC20" i="88"/>
  <c r="BB20" i="88"/>
  <c r="BA20" i="88" s="true"/>
  <c r="BU20" i="88"/>
  <c r="AY20" i="88"/>
  <c r="AZ20" i="88" s="true"/>
  <c r="BR20" i="88"/>
  <c r="AN379" i="88"/>
  <c r="BB379" i="88"/>
  <c r="BA379" i="88" s="true"/>
  <c r="BC379" i="88"/>
  <c r="BU379" i="88"/>
  <c r="AY379" i="88"/>
  <c r="AZ379" i="88" s="true"/>
  <c r="AN476" i="88"/>
  <c r="BU476" i="88"/>
  <c r="AY476" i="88"/>
  <c r="AZ476" i="88" s="true"/>
  <c r="BC476" i="88"/>
  <c r="BB476" i="88"/>
  <c r="BA476" i="88" s="true"/>
  <c r="AN162" i="88"/>
  <c r="BC162" i="88"/>
  <c r="BB162" i="88"/>
  <c r="BA162" i="88" s="true"/>
  <c r="AY162" i="88"/>
  <c r="AZ162" i="88" s="true"/>
  <c r="BU162" i="88"/>
  <c r="BR162" i="88"/>
  <c r="BU430" i="88"/>
  <c r="AY430" i="88"/>
  <c r="AZ430" i="88" s="true"/>
  <c r="AN430" i="88"/>
  <c r="BC430" i="88"/>
  <c r="BB430" i="88"/>
  <c r="BA430" i="88" s="true"/>
  <c r="BC414" i="88"/>
  <c r="BB414" i="88"/>
  <c r="BA414" i="88" s="true"/>
  <c r="BU414" i="88"/>
  <c r="AN414" i="88"/>
  <c r="AY414" i="88"/>
  <c r="AZ414" i="88" s="true"/>
  <c r="BR414" i="88"/>
  <c r="BB509" i="88"/>
  <c r="BA509" i="88" s="true"/>
  <c r="BC509" i="88"/>
  <c r="AY509" i="88"/>
  <c r="AZ509" i="88" s="true"/>
  <c r="BU509" i="88"/>
  <c r="AN509" i="88"/>
  <c r="BR509" i="88"/>
  <c r="AN492" i="88"/>
  <c r="BC492" i="88"/>
  <c r="BB492" i="88"/>
  <c r="BA492" i="88" s="true"/>
  <c r="AY492" i="88"/>
  <c r="AZ492" i="88" s="true"/>
  <c r="BU492" i="88"/>
  <c r="BR492" i="88"/>
  <c r="BC458" i="88"/>
  <c r="BU458" i="88"/>
  <c r="AY458" i="88"/>
  <c r="AZ458" i="88" s="true"/>
  <c r="AN458" i="88"/>
  <c r="BB458" i="88"/>
  <c r="BA458" i="88" s="true"/>
  <c r="BR458" i="88"/>
  <c r="BC106" i="88"/>
  <c r="BB106" i="88"/>
  <c r="BA106" i="88" s="true"/>
  <c r="AN106" i="88"/>
  <c r="AY106" i="88"/>
  <c r="AZ106" i="88" s="true"/>
  <c r="BU106" i="88"/>
  <c r="AY145" i="88"/>
  <c r="AZ145" i="88" s="true"/>
  <c r="BU145" i="88"/>
  <c r="BR145" i="88"/>
  <c r="BC145" i="88"/>
  <c r="AN145" i="88"/>
  <c r="BB145" i="88"/>
  <c r="BA145" i="88" s="true"/>
  <c r="AP443" i="88"/>
  <c r="AQ443" i="88" s="true"/>
  <c r="BR443" i="88" s="true"/>
  <c r="BC561" i="88"/>
  <c r="BU561" i="88"/>
  <c r="BB561" i="88"/>
  <c r="BA561" i="88" s="true"/>
  <c r="AY561" i="88"/>
  <c r="AZ561" i="88" s="true"/>
  <c r="AN561" i="88"/>
  <c r="BR561" i="88"/>
  <c r="BC244" i="88"/>
  <c r="BB244" i="88"/>
  <c r="BA244" i="88" s="true"/>
  <c r="BU244" i="88"/>
  <c r="AY244" i="88"/>
  <c r="AZ244" i="88" s="true"/>
  <c r="AN244" i="88"/>
  <c r="AN616" i="88"/>
  <c r="BC616" i="88"/>
  <c r="BU616" i="88"/>
  <c r="AY616" i="88"/>
  <c r="AZ616" i="88" s="true"/>
  <c r="BB616" i="88"/>
  <c r="BA616" i="88" s="true"/>
  <c r="BR616" i="88"/>
  <c r="BC149" i="88"/>
  <c r="BB149" i="88"/>
  <c r="BA149" i="88" s="true"/>
  <c r="BU149" i="88"/>
  <c r="AN149" i="88"/>
  <c r="AY149" i="88"/>
  <c r="AZ149" i="88" s="true"/>
  <c r="BB274" i="88"/>
  <c r="BA274" i="88" s="true"/>
  <c r="BU274" i="88"/>
  <c r="BC274" i="88"/>
  <c r="AY274" i="88"/>
  <c r="AZ274" i="88" s="true"/>
  <c r="AN274" i="88"/>
  <c r="BR274" i="88"/>
  <c r="BC49" i="88"/>
  <c r="AY49" i="88"/>
  <c r="AZ49" i="88" s="true"/>
  <c r="AN49" i="88"/>
  <c r="BB49" i="88"/>
  <c r="BA49" i="88" s="true"/>
  <c r="BU49" i="88"/>
  <c r="BC336" i="88"/>
  <c r="BB336" i="88"/>
  <c r="BA336" i="88" s="true"/>
  <c r="BU336" i="88"/>
  <c r="AY336" i="88"/>
  <c r="AZ336" i="88" s="true"/>
  <c r="AN336" i="88"/>
  <c r="BC559" i="88"/>
  <c r="BB559" i="88"/>
  <c r="BA559" i="88" s="true"/>
  <c r="BU559" i="88"/>
  <c r="AY559" i="88"/>
  <c r="AZ559" i="88" s="true"/>
  <c r="AN559" i="88"/>
  <c r="BR559" i="88"/>
  <c r="AP589" i="88"/>
  <c r="AQ589" i="88" s="true"/>
  <c r="BR589" i="88" s="true"/>
  <c r="AN154" i="88"/>
  <c r="BC154" i="88"/>
  <c r="BB154" i="88"/>
  <c r="BA154" i="88" s="true"/>
  <c r="AY154" i="88"/>
  <c r="AZ154" i="88" s="true"/>
  <c r="BU154" i="88"/>
  <c r="BB46" i="88"/>
  <c r="BA46" i="88" s="true"/>
  <c r="BU46" i="88"/>
  <c r="BC46" i="88"/>
  <c r="AY46" i="88"/>
  <c r="AZ46" i="88" s="true"/>
  <c r="AN46" i="88"/>
  <c r="BR46" i="88"/>
  <c r="BC398" i="88"/>
  <c r="BB398" i="88"/>
  <c r="BA398" i="88" s="true"/>
  <c r="AN398" i="88"/>
  <c r="AY398" i="88"/>
  <c r="AZ398" i="88" s="true"/>
  <c r="BU398" i="88"/>
  <c r="BR398" i="88"/>
  <c r="BC311" i="88"/>
  <c r="BU311" i="88"/>
  <c r="AY311" i="88"/>
  <c r="AZ311" i="88" s="true"/>
  <c r="AN311" i="88"/>
  <c r="BB311" i="88"/>
  <c r="BA311" i="88" s="true"/>
  <c r="BR311" i="88"/>
  <c r="BC453" i="88"/>
  <c r="BU453" i="88"/>
  <c r="BB453" i="88"/>
  <c r="BA453" i="88" s="true"/>
  <c r="AY453" i="88"/>
  <c r="AZ453" i="88" s="true"/>
  <c r="AN453" i="88"/>
  <c r="BR453" i="88"/>
  <c r="AN522" i="88"/>
  <c r="BB522" i="88"/>
  <c r="BA522" i="88" s="true"/>
  <c r="AY522" i="88"/>
  <c r="AZ522" i="88" s="true"/>
  <c r="BC522" i="88"/>
  <c r="BU522" i="88"/>
  <c r="BC590" i="88"/>
  <c r="BU590" i="88"/>
  <c r="BB590" i="88"/>
  <c r="BA590" i="88" s="true"/>
  <c r="AY590" i="88"/>
  <c r="AZ590" i="88" s="true"/>
  <c r="AN590" i="88"/>
  <c r="AN405" i="88"/>
  <c r="BC405" i="88"/>
  <c r="BB405" i="88"/>
  <c r="BA405" i="88" s="true"/>
  <c r="AY405" i="88"/>
  <c r="AZ405" i="88" s="true"/>
  <c r="BU405" i="88"/>
  <c r="AN397" i="88"/>
  <c r="BB397" i="88"/>
  <c r="BA397" i="88" s="true"/>
  <c r="AY397" i="88"/>
  <c r="AZ397" i="88" s="true"/>
  <c r="BC397" i="88"/>
  <c r="BU397" i="88"/>
  <c r="BB62" i="88"/>
  <c r="BA62" i="88" s="true"/>
  <c r="BU62" i="88"/>
  <c r="AN62" i="88"/>
  <c r="BC62" i="88"/>
  <c r="AY62" i="88"/>
  <c r="AZ62" i="88" s="true"/>
  <c r="BR62" i="88"/>
  <c r="BU55" i="88"/>
  <c r="AN55" i="88"/>
  <c r="BC55" i="88"/>
  <c r="BB55" i="88"/>
  <c r="BA55" i="88" s="true"/>
  <c r="AY55" i="88"/>
  <c r="AZ55" i="88" s="true"/>
  <c r="BC100" i="88"/>
  <c r="BB100" i="88"/>
  <c r="BA100" i="88" s="true"/>
  <c r="AN100" i="88"/>
  <c r="AY100" i="88"/>
  <c r="AZ100" i="88" s="true"/>
  <c r="BU100" i="88"/>
  <c r="BC444" i="88"/>
  <c r="BU444" i="88"/>
  <c r="BB444" i="88"/>
  <c r="BA444" i="88" s="true"/>
  <c r="AN444" i="88"/>
  <c r="AY444" i="88"/>
  <c r="AZ444" i="88" s="true"/>
  <c r="BR444" i="88"/>
  <c r="BU543" i="88"/>
  <c r="AY543" i="88"/>
  <c r="AZ543" i="88" s="true"/>
  <c r="BC543" i="88"/>
  <c r="BB543" i="88"/>
  <c r="BA543" i="88" s="true"/>
  <c r="AN543" i="88"/>
  <c r="BR543" i="88"/>
  <c r="BU391" i="88"/>
  <c r="BB391" i="88"/>
  <c r="BA391" i="88" s="true"/>
  <c r="AY391" i="88"/>
  <c r="AZ391" i="88" s="true"/>
  <c r="AN391" i="88"/>
  <c r="BC391" i="88"/>
  <c r="BR391" i="88"/>
  <c r="BU526" i="88"/>
  <c r="AN526" i="88"/>
  <c r="BC526" i="88"/>
  <c r="BB526" i="88"/>
  <c r="BA526" i="88" s="true"/>
  <c r="AY526" i="88"/>
  <c r="AZ526" i="88" s="true"/>
  <c r="BR526" i="88"/>
  <c r="BC419" i="88"/>
  <c r="BB419" i="88"/>
  <c r="BA419" i="88" s="true"/>
  <c r="BU419" i="88"/>
  <c r="AY419" i="88"/>
  <c r="AZ419" i="88" s="true"/>
  <c r="AN419" i="88"/>
  <c r="BR419" i="88"/>
  <c r="BU123" i="88"/>
  <c r="BB123" i="88"/>
  <c r="BA123" i="88" s="true"/>
  <c r="AY123" i="88"/>
  <c r="AZ123" i="88" s="true"/>
  <c r="AN123" i="88"/>
  <c r="BC123" i="88"/>
  <c r="BR123" i="88"/>
  <c r="AN601" i="88"/>
  <c r="BU601" i="88"/>
  <c r="BC601" i="88"/>
  <c r="BB601" i="88"/>
  <c r="BA601" i="88" s="true"/>
  <c r="AY601" i="88"/>
  <c r="AZ601" i="88" s="true"/>
  <c r="BR601" i="88"/>
  <c r="BC184" i="88"/>
  <c r="AY184" i="88"/>
  <c r="AZ184" i="88" s="true"/>
  <c r="BU184" i="88"/>
  <c r="BB184" i="88"/>
  <c r="BA184" i="88" s="true"/>
  <c r="AN184" i="88"/>
  <c r="BR184" i="88"/>
  <c r="AP106" i="88"/>
  <c r="AQ106" i="88" s="true"/>
  <c r="BR106" i="88" s="true"/>
  <c r="BC220" i="88"/>
  <c r="BB220" i="88"/>
  <c r="BA220" i="88" s="true"/>
  <c r="BU220" i="88"/>
  <c r="AY220" i="88"/>
  <c r="AZ220" i="88" s="true"/>
  <c r="AN220" i="88"/>
  <c r="BR220" i="88"/>
  <c r="AN609" i="88"/>
  <c r="BU609" i="88"/>
  <c r="BC609" i="88"/>
  <c r="BB609" i="88"/>
  <c r="BA609" i="88" s="true"/>
  <c r="AY609" i="88"/>
  <c r="AZ609" i="88" s="true"/>
  <c r="BR609" i="88"/>
  <c r="BU480" i="88"/>
  <c r="BC480" i="88"/>
  <c r="BB480" i="88"/>
  <c r="BA480" i="88" s="true"/>
  <c r="AY480" i="88"/>
  <c r="AZ480" i="88" s="true"/>
  <c r="AN480" i="88"/>
  <c r="BR480" i="88"/>
  <c r="AN455" i="88"/>
  <c r="BC455" i="88"/>
  <c r="BU455" i="88"/>
  <c r="AY455" i="88"/>
  <c r="AZ455" i="88" s="true"/>
  <c r="BB455" i="88"/>
  <c r="BA455" i="88" s="true"/>
  <c r="BR455" i="88"/>
  <c r="AP405" i="88"/>
  <c r="AQ405" i="88" s="true"/>
  <c r="BR405" i="88" s="true"/>
  <c r="BB70" i="88"/>
  <c r="BA70" i="88" s="true"/>
  <c r="BU70" i="88"/>
  <c r="AN70" i="88"/>
  <c r="BC70" i="88"/>
  <c r="AY70" i="88"/>
  <c r="AZ70" i="88" s="true"/>
  <c r="BR70" i="88"/>
  <c r="AY325" i="88"/>
  <c r="AZ325" i="88" s="true"/>
  <c r="BC325" i="88"/>
  <c r="BU325" i="88"/>
  <c r="AN325" i="88"/>
  <c r="BB325" i="88"/>
  <c r="BA325" i="88" s="true"/>
  <c r="BR325" i="88"/>
  <c r="AP397" i="88"/>
  <c r="AQ397" i="88" s="true"/>
  <c r="BR397" i="88" s="true"/>
  <c r="AP55" i="88"/>
  <c r="AQ55" i="88" s="true"/>
  <c r="BR55" i="88" s="true"/>
  <c r="BC406" i="88"/>
  <c r="BB406" i="88"/>
  <c r="BA406" i="88" s="true"/>
  <c r="AY406" i="88"/>
  <c r="AZ406" i="88" s="true"/>
  <c r="BU406" i="88"/>
  <c r="AN406" i="88"/>
  <c r="BR406" i="88"/>
  <c r="AP149" i="88"/>
  <c r="AQ149" i="88" s="true"/>
  <c r="BR149" i="88" s="true"/>
  <c r="AN556" i="88"/>
  <c r="BC556" i="88"/>
  <c r="BB556" i="88"/>
  <c r="BA556" i="88" s="true"/>
  <c r="BU556" i="88"/>
  <c r="BR556" i="88"/>
  <c r="AY556" i="88"/>
  <c r="AZ556" i="88" s="true"/>
  <c r="AP49" i="88"/>
  <c r="AQ49" i="88" s="true"/>
  <c r="BR49" i="88" s="true"/>
  <c r="BC403" i="88"/>
  <c r="BU403" i="88"/>
  <c r="AN403" i="88"/>
  <c r="BB403" i="88"/>
  <c r="BA403" i="88" s="true"/>
  <c r="AY403" i="88"/>
  <c r="AZ403" i="88" s="true"/>
  <c r="BR403" i="88"/>
  <c r="AP413" i="88"/>
  <c r="AQ413" i="88" s="true"/>
  <c r="BR413" i="88" s="true"/>
  <c r="AY441" i="88"/>
  <c r="AZ441" i="88" s="true"/>
  <c r="BB441" i="88"/>
  <c r="BA441" i="88" s="true"/>
  <c r="BU441" i="88"/>
  <c r="AN441" i="88"/>
  <c r="BC441" i="88"/>
  <c r="BR441" i="88"/>
  <c r="AN421" i="88"/>
  <c r="BC421" i="88"/>
  <c r="BB421" i="88"/>
  <c r="BA421" i="88" s="true"/>
  <c r="BU421" i="88"/>
  <c r="AY421" i="88"/>
  <c r="AZ421" i="88" s="true"/>
  <c r="BR421" i="88"/>
  <c r="AP146" i="88"/>
  <c r="AQ146" i="88" s="true"/>
  <c r="BR146" i="88" s="true"/>
  <c r="AY506" i="88"/>
  <c r="AZ506" i="88" s="true"/>
  <c r="BC506" i="88"/>
  <c r="BB506" i="88"/>
  <c r="BA506" i="88" s="true"/>
  <c r="BU506" i="88"/>
  <c r="AN506" i="88"/>
  <c r="BR506" i="88"/>
  <c r="BC109" i="88"/>
  <c r="BB109" i="88"/>
  <c r="BA109" i="88" s="true"/>
  <c r="BU109" i="88"/>
  <c r="AY109" i="88"/>
  <c r="AZ109" i="88" s="true"/>
  <c r="AN109" i="88"/>
  <c r="BR109" i="88"/>
  <c r="BB280" i="88"/>
  <c r="BA280" i="88" s="true"/>
  <c r="BC280" i="88"/>
  <c r="BU280" i="88"/>
  <c r="AY280" i="88"/>
  <c r="AZ280" i="88" s="true"/>
  <c r="AN280" i="88"/>
  <c r="BR280" i="88"/>
  <c r="AP411" i="88"/>
  <c r="AQ411" i="88" s="true"/>
  <c r="BR411" i="88" s="true"/>
  <c r="AY96" i="88"/>
  <c r="AZ96" i="88" s="true"/>
  <c r="BU96" i="88"/>
  <c r="AN96" i="88"/>
  <c r="BB96" i="88"/>
  <c r="BA96" i="88" s="true"/>
  <c r="BC96" i="88"/>
  <c r="BR96" i="88"/>
  <c r="AN286" i="88"/>
  <c r="BU286" i="88"/>
  <c r="BC286" i="88"/>
  <c r="AY286" i="88"/>
  <c r="AZ286" i="88" s="true"/>
  <c r="BB286" i="88"/>
  <c r="BA286" i="88" s="true"/>
  <c r="BR286" i="88"/>
  <c r="BC93" i="88"/>
  <c r="BB93" i="88"/>
  <c r="BA93" i="88" s="true"/>
  <c r="BU93" i="88"/>
  <c r="AY93" i="88"/>
  <c r="AZ93" i="88" s="true"/>
  <c r="AN93" i="88"/>
  <c r="BR93" i="88"/>
  <c r="AY97" i="88"/>
  <c r="AZ97" i="88" s="true"/>
  <c r="AN97" i="88"/>
  <c r="BB97" i="88"/>
  <c r="BA97" i="88" s="true"/>
  <c r="BU97" i="88"/>
  <c r="BC97" i="88"/>
  <c r="BR97" i="88"/>
  <c r="BC538" i="88"/>
  <c r="BB538" i="88"/>
  <c r="BA538" i="88" s="true"/>
  <c r="BU538" i="88"/>
  <c r="AY538" i="88"/>
  <c r="AZ538" i="88" s="true"/>
  <c r="AN538" i="88"/>
  <c r="BR538" i="88"/>
  <c r="BC390" i="88"/>
  <c r="AY390" i="88"/>
  <c r="AZ390" i="88" s="true"/>
  <c r="AN390" i="88"/>
  <c r="BU390" i="88"/>
  <c r="BB390" i="88"/>
  <c r="BA390" i="88" s="true"/>
  <c r="BR390" i="88"/>
  <c r="BU140" i="88"/>
  <c r="BC140" i="88"/>
  <c r="BB140" i="88"/>
  <c r="BA140" i="88" s="true"/>
  <c r="AN140" i="88"/>
  <c r="AY140" i="88"/>
  <c r="AZ140" i="88" s="true"/>
  <c r="BR140" i="88"/>
  <c r="BU39" i="88"/>
  <c r="AN39" i="88"/>
  <c r="BC39" i="88"/>
  <c r="BB39" i="88"/>
  <c r="BA39" i="88" s="true"/>
  <c r="AY39" i="88"/>
  <c r="AZ39" i="88" s="true"/>
  <c r="BR39" i="88"/>
  <c r="AP379" i="88"/>
  <c r="AQ379" i="88" s="true"/>
  <c r="BR379" i="88" s="true"/>
  <c r="AP476" i="88"/>
  <c r="AQ476" i="88" s="true"/>
  <c r="BR476" i="88" s="true"/>
  <c r="AY354" i="88"/>
  <c r="AZ354" i="88" s="true"/>
  <c r="BC354" i="88"/>
  <c r="BB354" i="88"/>
  <c r="BA354" i="88" s="true"/>
  <c r="AN354" i="88"/>
  <c r="BU354" i="88"/>
  <c r="BR354" i="88"/>
  <c r="AY322" i="88"/>
  <c r="AZ322" i="88" s="true"/>
  <c r="BC322" i="88"/>
  <c r="BB322" i="88"/>
  <c r="BA322" i="88" s="true"/>
  <c r="AN322" i="88"/>
  <c r="BU322" i="88"/>
  <c r="BR322" i="88"/>
  <c r="BU351" i="88"/>
  <c r="BC351" i="88"/>
  <c r="BB351" i="88"/>
  <c r="BA351" i="88" s="true"/>
  <c r="AY351" i="88"/>
  <c r="AZ351" i="88" s="true"/>
  <c r="AN351" i="88"/>
  <c r="BR351" i="88"/>
  <c r="AP430" i="88"/>
  <c r="AQ430" i="88" s="true"/>
  <c r="BR430" i="88" s="true"/>
  <c r="BC328" i="88"/>
  <c r="AY328" i="88"/>
  <c r="AZ328" i="88" s="true"/>
  <c r="AN328" i="88"/>
  <c r="BU328" i="88"/>
  <c r="BB328" i="88"/>
  <c r="BA328" i="88" s="true"/>
  <c r="BC517" i="88"/>
  <c r="AY517" i="88"/>
  <c r="AZ517" i="88" s="true"/>
  <c r="AN517" i="88"/>
  <c r="BU517" i="88"/>
  <c r="BB517" i="88"/>
  <c r="BA517" i="88" s="true"/>
  <c r="BR517" i="88"/>
  <c r="AP100" i="88"/>
  <c r="AQ100" i="88" s="true"/>
  <c r="BR100" i="88" s="true"/>
  <c r="BC197" i="88"/>
  <c r="BB197" i="88"/>
  <c r="BA197" i="88" s="true"/>
  <c r="AY197" i="88"/>
  <c r="AZ197" i="88" s="true"/>
  <c r="AN197" i="88"/>
  <c r="BU197" i="88"/>
  <c r="BR197" i="88"/>
  <c r="BC228" i="88"/>
  <c r="BB228" i="88"/>
  <c r="BA228" i="88" s="true"/>
  <c r="BU228" i="88"/>
  <c r="AY228" i="88"/>
  <c r="AZ228" i="88" s="true"/>
  <c r="AN228" i="88"/>
  <c r="BR228" i="88"/>
  <c r="BC555" i="88"/>
  <c r="BB555" i="88"/>
  <c r="BA555" i="88" s="true"/>
  <c r="BU555" i="88"/>
  <c r="AN555" i="88"/>
  <c r="AY555" i="88"/>
  <c r="AZ555" i="88" s="true"/>
  <c r="BR555" i="88"/>
  <c r="AY422" i="88"/>
  <c r="AZ422" i="88" s="true"/>
  <c r="AN422" i="88"/>
  <c r="BC422" i="88"/>
  <c r="BB422" i="88"/>
  <c r="BA422" i="88" s="true"/>
  <c r="BU422" i="88"/>
  <c r="BR422" i="88"/>
  <c r="BU265" i="88"/>
  <c r="BC265" i="88"/>
  <c r="BB265" i="88"/>
  <c r="BA265" i="88" s="true"/>
  <c r="AY265" i="88"/>
  <c r="AZ265" i="88" s="true"/>
  <c r="AN265" i="88"/>
  <c r="BR265" i="88"/>
  <c r="BU90" i="88"/>
  <c r="BB90" i="88"/>
  <c r="BA90" i="88" s="true"/>
  <c r="AY90" i="88"/>
  <c r="AZ90" i="88" s="true"/>
  <c r="AN90" i="88"/>
  <c r="BC90" i="88"/>
  <c r="BR90" i="88"/>
  <c r="AN218" i="88"/>
  <c r="BC218" i="88"/>
  <c r="BB218" i="88"/>
  <c r="BA218" i="88" s="true"/>
  <c r="BU218" i="88"/>
  <c r="AY218" i="88"/>
  <c r="AZ218" i="88" s="true"/>
  <c r="BR218" i="88"/>
  <c r="AN28" i="88"/>
  <c r="BC28" i="88"/>
  <c r="BB28" i="88"/>
  <c r="BA28" i="88" s="true"/>
  <c r="BU28" i="88"/>
  <c r="AY28" i="88"/>
  <c r="AZ28" i="88" s="true"/>
  <c r="BR28" i="88"/>
  <c r="AP244" i="88"/>
  <c r="AQ244" i="88" s="true"/>
  <c r="BR244" i="88" s="true"/>
  <c r="AN586" i="88"/>
  <c r="BC586" i="88"/>
  <c r="BB586" i="88"/>
  <c r="BA586" i="88" s="true"/>
  <c r="BU586" i="88"/>
  <c r="AY586" i="88"/>
  <c r="AZ586" i="88" s="true"/>
  <c r="BR586" i="88"/>
  <c r="BC361" i="88"/>
  <c r="BB361" i="88"/>
  <c r="BA361" i="88" s="true"/>
  <c r="AY361" i="88"/>
  <c r="AZ361" i="88" s="true"/>
  <c r="AN361" i="88"/>
  <c r="BU361" i="88"/>
  <c r="BR361" i="88"/>
  <c r="BC545" i="88"/>
  <c r="BB545" i="88"/>
  <c r="BA545" i="88" s="true"/>
  <c r="BU545" i="88"/>
  <c r="AY545" i="88"/>
  <c r="AZ545" i="88" s="true"/>
  <c r="AN545" i="88"/>
  <c r="BR545" i="88"/>
  <c r="BC597" i="88"/>
  <c r="BB597" i="88"/>
  <c r="BA597" i="88" s="true"/>
  <c r="AY597" i="88"/>
  <c r="AZ597" i="88" s="true"/>
  <c r="BU597" i="88"/>
  <c r="AN597" i="88"/>
  <c r="BR597" i="88"/>
  <c r="BU342" i="88"/>
  <c r="AY342" i="88"/>
  <c r="AZ342" i="88" s="true"/>
  <c r="AN342" i="88"/>
  <c r="BC342" i="88"/>
  <c r="BB342" i="88"/>
  <c r="BA342" i="88" s="true"/>
  <c r="BR342" i="88"/>
  <c r="BC273" i="88"/>
  <c r="BU273" i="88"/>
  <c r="BB273" i="88"/>
  <c r="BA273" i="88" s="true"/>
  <c r="AN273" i="88"/>
  <c r="AY273" i="88"/>
  <c r="AZ273" i="88" s="true"/>
  <c r="BR273" i="88"/>
  <c r="AL619" i="88"/>
  <c r="AP336" i="88"/>
  <c r="AQ336" i="88" s="true"/>
  <c r="BR336" i="88" s="true"/>
  <c r="BC437" i="88"/>
  <c r="BB437" i="88"/>
  <c r="BA437" i="88" s="true"/>
  <c r="AY437" i="88"/>
  <c r="AZ437" i="88" s="true"/>
  <c r="AN437" i="88"/>
  <c r="BU437" i="88"/>
  <c r="BR437" i="88"/>
  <c r="BC19" i="88"/>
  <c r="BB19" i="88"/>
  <c r="BA19" i="88" s="true"/>
  <c r="BU19" i="88"/>
  <c r="AY19" i="88"/>
  <c r="AZ19" i="88" s="true"/>
  <c r="AN19" i="88"/>
  <c r="BR19" i="88"/>
  <c r="AP154" i="88"/>
  <c r="AQ154" i="88" s="true"/>
  <c r="BR154" i="88" s="true"/>
  <c r="AN183" i="88"/>
  <c r="BB183" i="88"/>
  <c r="BA183" i="88" s="true"/>
  <c r="AY183" i="88"/>
  <c r="AZ183" i="88" s="true"/>
  <c r="BC183" i="88"/>
  <c r="BU183" i="88"/>
  <c r="BR183" i="88"/>
  <c r="BU383" i="88"/>
  <c r="BC383" i="88"/>
  <c r="BB383" i="88"/>
  <c r="BA383" i="88" s="true"/>
  <c r="AY383" i="88"/>
  <c r="AZ383" i="88" s="true"/>
  <c r="AN383" i="88"/>
  <c r="BR383" i="88"/>
  <c r="BC117" i="88"/>
  <c r="BB117" i="88"/>
  <c r="BA117" i="88" s="true"/>
  <c r="BU117" i="88"/>
  <c r="AY117" i="88"/>
  <c r="AZ117" i="88" s="true"/>
  <c r="AN117" i="88"/>
  <c r="BR117" i="88"/>
  <c r="AN446" i="88"/>
  <c r="BC446" i="88"/>
  <c r="BB446" i="88"/>
  <c r="BA446" i="88" s="true"/>
  <c r="AY446" i="88"/>
  <c r="AZ446" i="88" s="true"/>
  <c r="BU446" i="88"/>
  <c r="BB452" i="88"/>
  <c r="BA452" i="88" s="true"/>
  <c r="BU452" i="88"/>
  <c r="AN452" i="88"/>
  <c r="BC452" i="88"/>
  <c r="AY452" i="88"/>
  <c r="AZ452" i="88" s="true"/>
  <c r="BC466" i="88"/>
  <c r="AN466" i="88"/>
  <c r="BB466" i="88"/>
  <c r="BA466" i="88" s="true"/>
  <c r="BU466" i="88"/>
  <c r="AY466" i="88"/>
  <c r="AZ466" i="88" s="true"/>
  <c r="BR466" i="88"/>
  <c r="BC189" i="88"/>
  <c r="AY189" i="88"/>
  <c r="AZ189" i="88" s="true"/>
  <c r="AN189" i="88"/>
  <c r="BU189" i="88"/>
  <c r="BR189" i="88"/>
  <c r="BB189" i="88"/>
  <c r="BA189" i="88" s="true"/>
  <c r="BU565" i="88"/>
  <c r="AY565" i="88"/>
  <c r="AZ565" i="88" s="true"/>
  <c r="AN565" i="88"/>
  <c r="BC565" i="88"/>
  <c r="BB565" i="88"/>
  <c r="BA565" i="88" s="true"/>
  <c r="BR565" i="88"/>
  <c r="BB38" i="88"/>
  <c r="BA38" i="88" s="true"/>
  <c r="BU38" i="88"/>
  <c r="BR38" i="88"/>
  <c r="BC38" i="88"/>
  <c r="AY38" i="88"/>
  <c r="AZ38" i="88" s="true"/>
  <c r="AN38" i="88"/>
  <c r="BU472" i="88"/>
  <c r="BC472" i="88"/>
  <c r="BB472" i="88"/>
  <c r="BA472" i="88" s="true"/>
  <c r="AY472" i="88"/>
  <c r="AZ472" i="88" s="true"/>
  <c r="BR472" i="88"/>
  <c r="AN472" i="88"/>
  <c r="AP522" i="88"/>
  <c r="AQ522" i="88" s="true"/>
  <c r="BR522" i="88" s="true"/>
  <c r="BU71" i="88"/>
  <c r="AY71" i="88"/>
  <c r="AZ71" i="88" s="true"/>
  <c r="AN71" i="88"/>
  <c r="BC71" i="88"/>
  <c r="BB71" i="88"/>
  <c r="BA71" i="88" s="true"/>
  <c r="BR71" i="88"/>
  <c r="AP590" i="88"/>
  <c r="AQ590" i="88" s="true"/>
  <c r="BR590" i="88" s="true"/>
  <c r="AN569" i="88"/>
  <c r="BC569" i="88"/>
  <c r="BU569" i="88"/>
  <c r="BB569" i="88"/>
  <c r="BA569" i="88" s="true"/>
  <c r="AY569" i="88"/>
  <c r="AZ569" i="88" s="true"/>
  <c r="BR569" i="88"/>
  <c r="BB237" i="88"/>
  <c r="BA237" i="88" s="true"/>
  <c r="BU237" i="88"/>
  <c r="AY237" i="88"/>
  <c r="AZ237" i="88" s="true"/>
  <c r="AN237" i="88"/>
  <c r="BC237" i="88"/>
  <c r="BR237" i="88"/>
  <c r="AN468" i="88"/>
  <c r="BU468" i="88"/>
  <c r="AY468" i="88"/>
  <c r="AZ468" i="88" s="true"/>
  <c r="BC468" i="88"/>
  <c r="BB468" i="88"/>
  <c r="BA468" i="88" s="true"/>
  <c r="BR468" i="88"/>
  <c r="BU296" i="88"/>
  <c r="AN296" i="88"/>
  <c r="BC296" i="88"/>
  <c r="BB296" i="88"/>
  <c r="BA296" i="88" s="true"/>
  <c r="AY296" i="88"/>
  <c r="AZ296" i="88" s="true"/>
  <c r="BR296" i="88"/>
  <c r="AY77" i="88"/>
  <c r="AZ77" i="88" s="true"/>
  <c r="AN77" i="88"/>
  <c r="BC77" i="88"/>
  <c r="BU77" i="88"/>
  <c r="BB77" i="88"/>
  <c r="BA77" i="88" s="true"/>
  <c r="BR77" i="88"/>
  <c r="AP221" i="88"/>
  <c r="AQ221" i="88" s="true"/>
  <c r="BR221" i="88" s="true"/>
  <c r="AN392" i="88"/>
  <c r="BB392" i="88"/>
  <c r="BA392" i="88" s="true"/>
  <c r="BU392" i="88"/>
  <c r="AY392" i="88"/>
  <c r="AZ392" i="88" s="true"/>
  <c r="BR392" i="88"/>
  <c r="BC392" i="88"/>
  <c r="BC181" i="88"/>
  <c r="AN181" i="88"/>
  <c r="BB181" i="88"/>
  <c r="BA181" i="88" s="true"/>
  <c r="AY181" i="88"/>
  <c r="AZ181" i="88" s="true"/>
  <c r="BU181" i="88"/>
  <c r="BR181" i="88"/>
  <c r="BB360" i="88"/>
  <c r="BA360" i="88" s="true"/>
  <c r="AY360" i="88"/>
  <c r="AZ360" i="88" s="true"/>
  <c r="BU360" i="88"/>
  <c r="AN360" i="88"/>
  <c r="BC360" i="88"/>
  <c r="BR360" i="88"/>
  <c r="BB516" i="88"/>
  <c r="BA516" i="88" s="true"/>
  <c r="BC516" i="88"/>
  <c r="AY516" i="88"/>
  <c r="AZ516" i="88" s="true"/>
  <c r="BU516" i="88"/>
  <c r="AN516" i="88"/>
  <c r="BR516" i="88"/>
  <c r="AY326" i="88"/>
  <c r="AZ326" i="88" s="true"/>
  <c r="AN326" i="88"/>
  <c r="BU326" i="88"/>
  <c r="BR326" i="88"/>
  <c r="BC326" i="88"/>
  <c r="BB326" i="88"/>
  <c r="BA326" i="88" s="true"/>
  <c r="BC176" i="88"/>
  <c r="BB176" i="88"/>
  <c r="BA176" i="88" s="true"/>
  <c r="AY176" i="88"/>
  <c r="AZ176" i="88" s="true"/>
  <c r="AN176" i="88"/>
  <c r="BU176" i="88"/>
  <c r="BR176" i="88"/>
  <c r="AP27" i="88"/>
  <c r="AQ27" i="88" s="true"/>
  <c r="BR27" i="88" s="true"/>
  <c r="BC474" i="88"/>
  <c r="AN474" i="88"/>
  <c r="BU474" i="88"/>
  <c r="BB474" i="88"/>
  <c r="BA474" i="88" s="true"/>
  <c r="AY474" i="88"/>
  <c r="AZ474" i="88" s="true"/>
  <c r="BR474" i="88"/>
  <c r="BC318" i="88"/>
  <c r="AY318" i="88"/>
  <c r="AZ318" i="88" s="true"/>
  <c r="BB318" i="88"/>
  <c r="BA318" i="88" s="true"/>
  <c r="AN318" i="88"/>
  <c r="BU318" i="88"/>
  <c r="BR318" i="88"/>
  <c r="BC310" i="88"/>
  <c r="AY310" i="88"/>
  <c r="AZ310" i="88" s="true"/>
  <c r="BB310" i="88"/>
  <c r="BA310" i="88" s="true"/>
  <c r="AN310" i="88"/>
  <c r="BR310" i="88"/>
  <c r="BU310" i="88"/>
  <c r="BC329" i="88"/>
  <c r="BB329" i="88"/>
  <c r="BA329" i="88" s="true"/>
  <c r="AN329" i="88"/>
  <c r="AY329" i="88"/>
  <c r="AZ329" i="88" s="true"/>
  <c r="BU329" i="88"/>
  <c r="BR329" i="88"/>
  <c r="AA635" i="88"/>
  <c r="AA636" i="88" s="true"/>
  <c r="AB636" i="88" s="true"/>
  <c r="AJ620" i="88"/>
  <c r="AB635" i="88" s="true"/>
  <c r="BC267" i="88"/>
  <c r="BB267" i="88"/>
  <c r="BA267" i="88" s="true"/>
  <c r="AN267" i="88"/>
  <c r="AY267" i="88"/>
  <c r="AZ267" i="88" s="true"/>
  <c r="BU267" i="88"/>
  <c r="BR267" i="88"/>
  <c r="BC552" i="88"/>
  <c r="BU552" i="88"/>
  <c r="AY552" i="88"/>
  <c r="AZ552" i="88" s="true"/>
  <c r="AN552" i="88"/>
  <c r="BB552" i="88"/>
  <c r="BA552" i="88" s="true"/>
  <c r="BR552" i="88"/>
  <c r="BR307" i="88"/>
  <c r="AN307" i="88"/>
  <c r="BC307" i="88"/>
  <c r="BB307" i="88"/>
  <c r="BA307" i="88" s="true"/>
  <c r="AY307" i="88"/>
  <c r="AZ307" i="88" s="true"/>
  <c r="BU307" i="88"/>
  <c r="AN384" i="88"/>
  <c r="BB384" i="88"/>
  <c r="BA384" i="88" s="true"/>
  <c r="BC384" i="88"/>
  <c r="BU384" i="88"/>
  <c r="AY384" i="88"/>
  <c r="AZ384" i="88" s="true"/>
  <c r="BR384" i="88"/>
  <c r="AN275" i="88"/>
  <c r="BC275" i="88"/>
  <c r="BB275" i="88"/>
  <c r="BA275" i="88" s="true"/>
  <c r="AY275" i="88"/>
  <c r="AZ275" i="88" s="true"/>
  <c r="BU275" i="88"/>
  <c r="BR275" i="88"/>
  <c r="BB266" i="88"/>
  <c r="BA266" i="88" s="true"/>
  <c r="BU266" i="88"/>
  <c r="AN266" i="88"/>
  <c r="BC266" i="88"/>
  <c r="AY266" i="88"/>
  <c r="AZ266" i="88" s="true"/>
  <c r="BR266" i="88"/>
  <c r="BU479" i="88"/>
  <c r="AY479" i="88"/>
  <c r="AZ479" i="88" s="true"/>
  <c r="AN479" i="88"/>
  <c r="BB479" i="88"/>
  <c r="BA479" i="88" s="true"/>
  <c r="BC479" i="88"/>
  <c r="BR479" i="88"/>
  <c r="BC192" i="88"/>
  <c r="BB192" i="88"/>
  <c r="BA192" i="88" s="true"/>
  <c r="AY192" i="88"/>
  <c r="AZ192" i="88" s="true"/>
  <c r="BU192" i="88"/>
  <c r="AN192" i="88"/>
  <c r="BR192" i="88"/>
  <c r="AP446" i="88"/>
  <c r="AQ446" i="88" s="true"/>
  <c r="BR446" i="88" s="true"/>
  <c r="AP452" i="88"/>
  <c r="AQ452" i="88" s="true"/>
  <c r="BR452" i="88" s="true"/>
  <c r="BC344" i="88"/>
  <c r="BB344" i="88"/>
  <c r="BA344" i="88" s="true"/>
  <c r="BU344" i="88"/>
  <c r="AY344" i="88"/>
  <c r="AZ344" i="88" s="true"/>
  <c r="BR344" i="88"/>
  <c r="AN344" i="88"/>
  <c r="AY94" i="88"/>
  <c r="AZ94" i="88" s="true"/>
  <c r="AN94" i="88"/>
  <c r="BU94" i="88"/>
  <c r="BC94" i="88"/>
  <c r="BR94" i="88"/>
  <c r="BB94" i="88"/>
  <c r="BA94" i="88" s="true"/>
  <c r="BB159" i="88"/>
  <c r="BA159" i="88" s="true"/>
  <c r="AN159" i="88"/>
  <c r="BC159" i="88"/>
  <c r="BU159" i="88"/>
  <c r="AY159" i="88"/>
  <c r="AZ159" i="88" s="true"/>
  <c r="BR159" i="88"/>
  <c r="BC252" i="88"/>
  <c r="BB252" i="88"/>
  <c r="BA252" i="88" s="true"/>
  <c r="BU252" i="88"/>
  <c r="AY252" i="88"/>
  <c r="AZ252" i="88" s="true"/>
  <c r="AN252" i="88"/>
  <c r="BR252" i="88"/>
  <c r="BC350" i="88"/>
  <c r="AY350" i="88"/>
  <c r="AZ350" i="88" s="true"/>
  <c r="BU350" i="88"/>
  <c r="BB350" i="88"/>
  <c r="BA350" i="88" s="true"/>
  <c r="AN350" i="88"/>
  <c r="BR350" i="88"/>
  <c r="BU577" i="88"/>
  <c r="AY577" i="88"/>
  <c r="AZ577" i="88" s="true"/>
  <c r="AN577" i="88"/>
  <c r="BC577" i="88"/>
  <c r="BB577" i="88"/>
  <c r="BA577" i="88" s="true"/>
  <c r="BR577" i="88"/>
  <c r="BB54" i="88"/>
  <c r="BA54" i="88" s="true"/>
  <c r="BU54" i="88"/>
  <c r="BC54" i="88"/>
  <c r="AY54" i="88"/>
  <c r="AZ54" i="88" s="true"/>
  <c r="AN54" i="88"/>
  <c r="BR54" i="88"/>
  <c r="BB544" i="88"/>
  <c r="BA544" i="88" s="true"/>
  <c r="BU544" i="88"/>
  <c r="BC544" i="88"/>
  <c r="AN544" i="88"/>
  <c r="AY544" i="88"/>
  <c r="AZ544" i="88" s="true"/>
  <c r="BU308" i="88"/>
  <c r="AN308" i="88"/>
  <c r="BC308" i="88"/>
  <c r="BB308" i="88"/>
  <c r="BA308" i="88" s="true"/>
  <c r="AY308" i="88"/>
  <c r="AZ308" i="88" s="true"/>
  <c r="BR308" i="88"/>
  <c r="AY177" i="88"/>
  <c r="AZ177" i="88" s="true"/>
  <c r="BU177" i="88"/>
  <c r="BB177" i="88"/>
  <c r="BA177" i="88" s="true"/>
  <c r="AN177" i="88"/>
  <c r="BC177" i="88"/>
  <c r="AN170" i="88"/>
  <c r="BB170" i="88"/>
  <c r="BA170" i="88" s="true"/>
  <c r="BU170" i="88"/>
  <c r="AY170" i="88"/>
  <c r="AZ170" i="88" s="true"/>
  <c r="BR170" i="88"/>
  <c r="BC170" i="88"/>
  <c r="BU346" i="88"/>
  <c r="AN346" i="88"/>
  <c r="BC346" i="88"/>
  <c r="BB346" i="88"/>
  <c r="BA346" i="88" s="true"/>
  <c r="AY346" i="88"/>
  <c r="AZ346" i="88" s="true"/>
  <c r="BR346" i="88"/>
  <c r="BB345" i="88"/>
  <c r="BA345" i="88" s="true"/>
  <c r="BC345" i="88"/>
  <c r="BU345" i="88"/>
  <c r="AY345" i="88"/>
  <c r="AZ345" i="88" s="true"/>
  <c r="BR345" i="88"/>
  <c r="AN345" i="88"/>
  <c r="BU85" i="88"/>
  <c r="AY85" i="88"/>
  <c r="AZ85" i="88" s="true"/>
  <c r="BC85" i="88"/>
  <c r="BB85" i="88"/>
  <c r="BA85" i="88" s="true"/>
  <c r="AN85" i="88"/>
  <c r="BR85" i="88"/>
  <c r="AY45" i="88"/>
  <c r="AZ45" i="88" s="true"/>
  <c r="BC45" i="88"/>
  <c r="BU45" i="88"/>
  <c r="AN45" i="88"/>
  <c r="BB45" i="88"/>
  <c r="BA45" i="88" s="true"/>
  <c r="BR45" i="88"/>
  <c r="BU319" i="88"/>
  <c r="BB319" i="88"/>
  <c r="BA319" i="88" s="true"/>
  <c r="AY319" i="88"/>
  <c r="AZ319" i="88" s="true"/>
  <c r="AN319" i="88"/>
  <c r="BC319" i="88"/>
  <c r="BR319" i="88"/>
  <c r="BB229" i="88"/>
  <c r="BA229" i="88" s="true"/>
  <c r="BU229" i="88"/>
  <c r="AY229" i="88"/>
  <c r="AZ229" i="88" s="true"/>
  <c r="AN229" i="88"/>
  <c r="BC229" i="88"/>
  <c r="BR229" i="88"/>
  <c r="AN210" i="88"/>
  <c r="BC210" i="88"/>
  <c r="BB210" i="88"/>
  <c r="BA210" i="88" s="true"/>
  <c r="AY210" i="88"/>
  <c r="AZ210" i="88" s="true"/>
  <c r="BU210" i="88"/>
  <c r="BU169" i="88"/>
  <c r="AY169" i="88"/>
  <c r="AZ169" i="88" s="true"/>
  <c r="AN169" i="88"/>
  <c r="BC169" i="88"/>
  <c r="BB169" i="88"/>
  <c r="BA169" i="88" s="true"/>
  <c r="BR169" i="88"/>
  <c r="AY148" i="88"/>
  <c r="AZ148" i="88" s="true"/>
  <c r="BC148" i="88"/>
  <c r="AN148" i="88"/>
  <c r="BU148" i="88"/>
  <c r="BB148" i="88"/>
  <c r="BA148" i="88" s="true"/>
  <c r="AY164" i="88"/>
  <c r="AZ164" i="88" s="true"/>
  <c r="BC164" i="88"/>
  <c r="BB164" i="88"/>
  <c r="BA164" i="88" s="true"/>
  <c r="BU164" i="88"/>
  <c r="AN164" i="88"/>
  <c r="BU334" i="88"/>
  <c r="AY334" i="88"/>
  <c r="AZ334" i="88" s="true"/>
  <c r="AN334" i="88"/>
  <c r="BC334" i="88"/>
  <c r="BB334" i="88"/>
  <c r="BA334" i="88" s="true"/>
  <c r="BR334" i="88"/>
  <c r="AN563" i="88"/>
  <c r="BC563" i="88"/>
  <c r="BU563" i="88"/>
  <c r="AY563" i="88"/>
  <c r="AZ563" i="88" s="true"/>
  <c r="BR563" i="88"/>
  <c r="BB563" i="88"/>
  <c r="BA563" i="88" s="true"/>
  <c r="AY415" i="88"/>
  <c r="AZ415" i="88" s="true"/>
  <c r="AN415" i="88"/>
  <c r="BC415" i="88"/>
  <c r="BB415" i="88"/>
  <c r="BA415" i="88" s="true"/>
  <c r="BU415" i="88"/>
  <c r="BB151" i="88"/>
  <c r="BA151" i="88" s="true"/>
  <c r="AN151" i="88"/>
  <c r="BC151" i="88"/>
  <c r="BU151" i="88"/>
  <c r="AY151" i="88"/>
  <c r="AZ151" i="88" s="true"/>
  <c r="BR151" i="88"/>
  <c r="AN178" i="88"/>
  <c r="BB178" i="88"/>
  <c r="BA178" i="88" s="true"/>
  <c r="BU178" i="88"/>
  <c r="BR178" i="88"/>
  <c r="BC178" i="88"/>
  <c r="AY178" i="88"/>
  <c r="AZ178" i="88" s="true"/>
  <c r="AY156" i="88"/>
  <c r="AZ156" i="88" s="true"/>
  <c r="BC156" i="88"/>
  <c r="BB156" i="88"/>
  <c r="BA156" i="88" s="true"/>
  <c r="AN156" i="88"/>
  <c r="BU156" i="88"/>
  <c r="AN199" i="88"/>
  <c r="BB199" i="88"/>
  <c r="BA199" i="88" s="true"/>
  <c r="BU199" i="88"/>
  <c r="AY199" i="88"/>
  <c r="AZ199" i="88" s="true"/>
  <c r="BC199" i="88"/>
  <c r="BR199" i="88"/>
  <c r="BC290" i="88"/>
  <c r="AY290" i="88"/>
  <c r="AZ290" i="88" s="true"/>
  <c r="BB290" i="88"/>
  <c r="BA290" i="88" s="true"/>
  <c r="BU290" i="88"/>
  <c r="AN290" i="88"/>
  <c r="BR290" i="88"/>
  <c r="BC548" i="88"/>
  <c r="BB548" i="88"/>
  <c r="BA548" i="88" s="true"/>
  <c r="BU548" i="88"/>
  <c r="AY548" i="88"/>
  <c r="AZ548" i="88" s="true"/>
  <c r="BR548" i="88"/>
  <c r="AN548" i="88"/>
  <c r="BU508" i="88"/>
  <c r="AY508" i="88"/>
  <c r="AZ508" i="88" s="true"/>
  <c r="AN508" i="88"/>
  <c r="BC508" i="88"/>
  <c r="BB508" i="88"/>
  <c r="BA508" i="88" s="true"/>
  <c r="BR508" i="88"/>
  <c r="BB604" i="88"/>
  <c r="BA604" i="88" s="true"/>
  <c r="BU604" i="88"/>
  <c r="AN604" i="88"/>
  <c r="BC604" i="88"/>
  <c r="AY604" i="88"/>
  <c r="AZ604" i="88" s="true"/>
  <c r="BR604" i="88"/>
  <c r="BU378" i="88"/>
  <c r="BC378" i="88"/>
  <c r="BB378" i="88"/>
  <c r="BA378" i="88" s="true"/>
  <c r="AY378" i="88"/>
  <c r="AZ378" i="88" s="true"/>
  <c r="AN378" i="88"/>
  <c r="BR378" i="88"/>
  <c r="AN431" i="88"/>
  <c r="BB431" i="88"/>
  <c r="BA431" i="88" s="true"/>
  <c r="BU431" i="88"/>
  <c r="AY431" i="88"/>
  <c r="AZ431" i="88" s="true"/>
  <c r="BC431" i="88"/>
  <c r="BR431" i="88"/>
  <c r="BU287" i="88"/>
  <c r="AN287" i="88"/>
  <c r="BC287" i="88"/>
  <c r="AY287" i="88"/>
  <c r="AZ287" i="88" s="true"/>
  <c r="BB287" i="88"/>
  <c r="BA287" i="88" s="true"/>
  <c r="BR287" i="88"/>
  <c r="AY53" i="88"/>
  <c r="AZ53" i="88" s="true"/>
  <c r="BC53" i="88"/>
  <c r="BU53" i="88"/>
  <c r="AN53" i="88"/>
  <c r="BB53" i="88"/>
  <c r="BA53" i="88" s="true"/>
  <c r="BR53" i="88"/>
  <c r="BC568" i="88"/>
  <c r="BB568" i="88"/>
  <c r="BA568" i="88" s="true"/>
  <c r="AY568" i="88"/>
  <c r="AZ568" i="88" s="true"/>
  <c r="BU568" i="88"/>
  <c r="BR568" i="88"/>
  <c r="AN568" i="88"/>
  <c r="BB578" i="88"/>
  <c r="BA578" i="88" s="true"/>
  <c r="BU578" i="88"/>
  <c r="AY578" i="88"/>
  <c r="AZ578" i="88" s="true"/>
  <c r="BC578" i="88"/>
  <c r="AN578" i="88"/>
  <c r="BR578" i="88"/>
  <c r="AP328" i="88"/>
  <c r="AQ328" i="88" s="true"/>
  <c r="BR328" i="88" s="true"/>
  <c r="AY498" i="88"/>
  <c r="AZ498" i="88" s="true"/>
  <c r="BC498" i="88"/>
  <c r="BB498" i="88"/>
  <c r="BA498" i="88" s="true"/>
  <c r="BU498" i="88"/>
  <c r="AN498" i="88"/>
  <c r="BR498" i="88"/>
  <c r="BC260" i="88"/>
  <c r="BB260" i="88"/>
  <c r="BA260" i="88" s="true"/>
  <c r="BU260" i="88"/>
  <c r="AY260" i="88"/>
  <c r="AZ260" i="88" s="true"/>
  <c r="AN260" i="88"/>
  <c r="BR260" i="88"/>
  <c r="BC369" i="88"/>
  <c r="BB369" i="88"/>
  <c r="BA369" i="88" s="true"/>
  <c r="AY369" i="88"/>
  <c r="AZ369" i="88" s="true"/>
  <c r="AN369" i="88"/>
  <c r="BU369" i="88"/>
  <c r="BR369" i="88"/>
  <c r="AP544" i="88"/>
  <c r="AQ544" i="88" s="true"/>
  <c r="BR544" i="88" s="true"/>
  <c r="AP177" i="88"/>
  <c r="AQ177" i="88" s="true"/>
  <c r="BR177" i="88" s="true"/>
  <c r="BB288" i="88"/>
  <c r="BA288" i="88" s="true"/>
  <c r="BU288" i="88"/>
  <c r="BR288" i="88"/>
  <c r="AN288" i="88"/>
  <c r="BC288" i="88"/>
  <c r="AY288" i="88"/>
  <c r="AZ288" i="88" s="true"/>
  <c r="BC395" i="88"/>
  <c r="AN395" i="88"/>
  <c r="BB395" i="88"/>
  <c r="BA395" i="88" s="true"/>
  <c r="AY395" i="88"/>
  <c r="AZ395" i="88" s="true"/>
  <c r="BU395" i="88"/>
  <c r="BR395" i="88"/>
  <c r="AP73" i="88"/>
  <c r="AQ73" i="88" s="true"/>
  <c r="BR73" i="88" s="true"/>
  <c r="BC125" i="88"/>
  <c r="BB125" i="88"/>
  <c r="BA125" i="88" s="true"/>
  <c r="BU125" i="88"/>
  <c r="AY125" i="88"/>
  <c r="AZ125" i="88" s="true"/>
  <c r="AN125" i="88"/>
  <c r="BR125" i="88"/>
  <c r="BC141" i="88"/>
  <c r="BB141" i="88"/>
  <c r="BA141" i="88" s="true"/>
  <c r="AN141" i="88"/>
  <c r="AY141" i="88"/>
  <c r="AZ141" i="88" s="true"/>
  <c r="BU141" i="88"/>
  <c r="BR141" i="88"/>
  <c r="BC236" i="88"/>
  <c r="BB236" i="88"/>
  <c r="BA236" i="88" s="true"/>
  <c r="BU236" i="88"/>
  <c r="AY236" i="88"/>
  <c r="AZ236" i="88" s="true"/>
  <c r="AN236" i="88"/>
  <c r="BR236" i="88"/>
  <c r="AP210" i="88"/>
  <c r="AQ210" i="88" s="true"/>
  <c r="BR210" i="88" s="true"/>
  <c r="BC585" i="88"/>
  <c r="BB585" i="88"/>
  <c r="BA585" i="88" s="true"/>
  <c r="BU585" i="88"/>
  <c r="AY585" i="88"/>
  <c r="AZ585" i="88" s="true"/>
  <c r="AN585" i="88"/>
  <c r="BR585" i="88"/>
  <c r="AP148" i="88"/>
  <c r="AQ148" i="88" s="true"/>
  <c r="BR148" i="88" s="true"/>
  <c r="AP164" i="88"/>
  <c r="AQ164" i="88" s="true"/>
  <c r="BR164" i="88" s="true"/>
  <c r="BC126" i="88"/>
  <c r="BB126" i="88"/>
  <c r="BA126" i="88" s="true"/>
  <c r="AY126" i="88"/>
  <c r="AZ126" i="88" s="true"/>
  <c r="AN126" i="88"/>
  <c r="BU126" i="88"/>
  <c r="BR126" i="88"/>
  <c r="AP415" i="88"/>
  <c r="AQ415" i="88" s="true"/>
  <c r="BR415" i="88" s="true"/>
  <c r="BC215" i="88"/>
  <c r="BB215" i="88"/>
  <c r="BA215" i="88" s="true"/>
  <c r="AY215" i="88"/>
  <c r="AZ215" i="88" s="true"/>
  <c r="AN215" i="88"/>
  <c r="BU215" i="88"/>
  <c r="BR215" i="88"/>
  <c r="AP30" i="88"/>
  <c r="AQ30" i="88" s="true"/>
  <c r="BR30" i="88" s="true"/>
  <c r="BC203" i="88"/>
  <c r="BU203" i="88"/>
  <c r="AN203" i="88"/>
  <c r="BB203" i="88"/>
  <c r="BA203" i="88" s="true"/>
  <c r="AY203" i="88"/>
  <c r="AZ203" i="88" s="true"/>
  <c r="BR203" i="88"/>
  <c r="AP156" i="88"/>
  <c r="AQ156" i="88" s="true"/>
  <c r="BR156" i="88" s="true"/>
  <c r="AP598" i="88"/>
  <c r="AQ598" i="88" s="true"/>
  <c r="BR598" i="88" s="true"/>
  <c r="AP269" i="88"/>
  <c r="AQ269" i="88" s="true"/>
  <c r="BR269" i="88" s="true"/>
  <c r="AY69" i="88"/>
  <c r="AZ69" i="88" s="true"/>
  <c r="AN69" i="88"/>
  <c r="BC69" i="88"/>
  <c r="BU69" i="88"/>
  <c r="BB69" i="88"/>
  <c r="BA69" i="88" s="true"/>
  <c r="BR69" i="88"/>
  <c r="BU605" i="88"/>
  <c r="AN605" i="88"/>
  <c r="BB605" i="88"/>
  <c r="BA605" i="88" s="true"/>
  <c r="BC605" i="88"/>
  <c r="AY605" i="88"/>
  <c r="AZ605" i="88" s="true"/>
  <c r="BR605" i="88"/>
  <c r="BC168" i="88"/>
  <c r="BU168" i="88"/>
  <c r="BB168" i="88"/>
  <c r="BA168" i="88" s="true"/>
  <c r="AN168" i="88"/>
  <c r="AY168" i="88"/>
  <c r="AZ168" i="88" s="true"/>
  <c r="BR168" i="88"/>
  <c r="BB368" i="88"/>
  <c r="BA368" i="88" s="true"/>
  <c r="AY368" i="88"/>
  <c r="AZ368" i="88" s="true"/>
  <c r="BU368" i="88"/>
  <c r="AN368" i="88"/>
  <c r="BC368" i="88"/>
  <c r="BR368" i="88"/>
  <c r="BR299" i="88"/>
  <c r="AN299" i="88"/>
  <c r="BC299" i="88"/>
  <c r="BB299" i="88"/>
  <c r="BA299" i="88" s="true"/>
  <c r="BU299" i="88"/>
  <c r="AY299" i="88"/>
  <c r="AZ299" i="88" s="true"/>
  <c r="BC157" i="88"/>
  <c r="BB157" i="88"/>
  <c r="BA157" i="88" s="true"/>
  <c r="AN157" i="88"/>
  <c r="BU157" i="88"/>
  <c r="BR157" i="88"/>
  <c r="AY157" i="88"/>
  <c r="AZ157" i="88" s="true"/>
  <c r="BC579" i="88"/>
  <c r="BB579" i="88"/>
  <c r="BA579" i="88" s="true"/>
  <c r="BU579" i="88"/>
  <c r="AY579" i="88"/>
  <c r="AZ579" i="88" s="true"/>
  <c r="AN579" i="88"/>
  <c r="BR579" i="88"/>
  <c r="AM619" i="88" l="true"/>
  <c r="AM620" i="88" s="true"/>
  <c r="BC619" i="88"/>
  <c r="BB619" i="88"/>
  <c r="AP619" i="88"/>
  <c r="AP620" i="88" s="true"/>
  <c r="AQ619" i="88"/>
  <c r="AQ620" i="88" s="true"/>
  <c r="F27" i="27"/>
  <c r="H26" i="27"/>
  <c r="G26" i="27"/>
  <c r="F26" i="27"/>
  <c r="F24" i="27"/>
  <c r="BR619" i="88" l="true"/>
  <c r="BA619" i="88"/>
  <c r="E19" i="27"/>
  <c r="E20" i="27"/>
  <c r="E21" i="27"/>
  <c r="E8" i="27"/>
  <c r="E9" i="27"/>
  <c r="E10" i="27"/>
  <c r="E7" i="27"/>
  <c r="T39" i="27"/>
  <c r="U39" i="27"/>
  <c r="V39" i="27"/>
  <c r="W39" i="27"/>
  <c r="T40" i="27"/>
  <c r="U40" i="27"/>
  <c r="V40" i="27"/>
  <c r="W40" i="27"/>
  <c r="T41" i="27"/>
  <c r="U41" i="27"/>
  <c r="V41" i="27"/>
  <c r="W41" i="27"/>
  <c r="T42" i="27"/>
  <c r="U42" i="27"/>
  <c r="V42" i="27"/>
  <c r="W42" i="27"/>
  <c r="W43" i="27" s="true"/>
  <c r="W44" i="27" s="true"/>
  <c r="W45" i="27" s="true"/>
  <c r="W46" i="27" s="true"/>
  <c r="W47" i="27" s="true"/>
  <c r="W48" i="27" s="true"/>
  <c r="W49" i="27" s="true"/>
  <c r="W50" i="27" s="true"/>
  <c r="W51" i="27" s="true"/>
  <c r="W52" i="27" s="true"/>
  <c r="W53" i="27" s="true"/>
  <c r="W54" i="27" s="true"/>
  <c r="W55" i="27" s="true"/>
  <c r="T43" i="27"/>
  <c r="U43" i="27"/>
  <c r="V43" i="27"/>
  <c r="T44" i="27"/>
  <c r="U44" i="27"/>
  <c r="V44" i="27"/>
  <c r="T45" i="27"/>
  <c r="U45" i="27"/>
  <c r="V45" i="27"/>
  <c r="T46" i="27"/>
  <c r="U46" i="27"/>
  <c r="V46" i="27"/>
  <c r="T47" i="27"/>
  <c r="U47" i="27"/>
  <c r="V47" i="27"/>
  <c r="T48" i="27"/>
  <c r="U48" i="27"/>
  <c r="V48" i="27"/>
  <c r="T49" i="27"/>
  <c r="U49" i="27"/>
  <c r="V49" i="27"/>
  <c r="T50" i="27"/>
  <c r="U50" i="27"/>
  <c r="V50" i="27"/>
  <c r="T51" i="27"/>
  <c r="U51" i="27"/>
  <c r="V51" i="27"/>
  <c r="T52" i="27"/>
  <c r="U52" i="27"/>
  <c r="V52" i="27"/>
  <c r="T53" i="27"/>
  <c r="U53" i="27"/>
  <c r="V53" i="27"/>
  <c r="T54" i="27"/>
  <c r="U54" i="27"/>
  <c r="V54" i="27"/>
  <c r="T55" i="27"/>
  <c r="U55" i="27"/>
  <c r="V55" i="27"/>
  <c r="T35" i="27"/>
  <c r="U35" i="27"/>
  <c r="V35" i="27"/>
  <c r="W35" i="27"/>
  <c r="T36" i="27"/>
  <c r="U36" i="27"/>
  <c r="V36" i="27"/>
  <c r="W36" i="27"/>
  <c r="T37" i="27"/>
  <c r="U37" i="27"/>
  <c r="U38" i="27" s="true"/>
  <c r="V37" i="27"/>
  <c r="W37" i="27"/>
  <c r="T38" i="27"/>
  <c r="V38" i="27"/>
  <c r="W38" i="27"/>
  <c r="T8" i="27"/>
  <c r="U8" i="27"/>
  <c r="V8" i="27"/>
  <c r="V9" i="27" s="true"/>
  <c r="V10" i="27" s="true"/>
  <c r="V11" i="27" s="true"/>
  <c r="V12" i="27" s="true"/>
  <c r="V13" i="27" s="true"/>
  <c r="V14" i="27" s="true"/>
  <c r="V15" i="27" s="true"/>
  <c r="V16" i="27" s="true"/>
  <c r="V17" i="27" s="true"/>
  <c r="V18" i="27" s="true"/>
  <c r="V19" i="27" s="true"/>
  <c r="V20" i="27" s="true"/>
  <c r="V21" i="27" s="true"/>
  <c r="V22" i="27" s="true"/>
  <c r="V23" i="27" s="true"/>
  <c r="V24" i="27" s="true"/>
  <c r="V25" i="27" s="true"/>
  <c r="V26" i="27" s="true"/>
  <c r="V27" i="27" s="true"/>
  <c r="V28" i="27" s="true"/>
  <c r="V29" i="27" s="true"/>
  <c r="V30" i="27" s="true"/>
  <c r="V31" i="27" s="true"/>
  <c r="V32" i="27" s="true"/>
  <c r="V33" i="27" s="true"/>
  <c r="V34" i="27" s="true"/>
  <c r="W8" i="27"/>
  <c r="W9" i="27" s="true"/>
  <c r="W10" i="27" s="true"/>
  <c r="W11" i="27" s="true"/>
  <c r="W12" i="27" s="true"/>
  <c r="W13" i="27" s="true"/>
  <c r="W14" i="27" s="true"/>
  <c r="W15" i="27" s="true"/>
  <c r="W16" i="27" s="true"/>
  <c r="W17" i="27" s="true"/>
  <c r="W18" i="27" s="true"/>
  <c r="W19" i="27" s="true"/>
  <c r="W20" i="27" s="true"/>
  <c r="W21" i="27" s="true"/>
  <c r="W22" i="27" s="true"/>
  <c r="W23" i="27" s="true"/>
  <c r="W24" i="27" s="true"/>
  <c r="W25" i="27" s="true"/>
  <c r="W26" i="27" s="true"/>
  <c r="W27" i="27" s="true"/>
  <c r="W28" i="27" s="true"/>
  <c r="W29" i="27" s="true"/>
  <c r="W30" i="27" s="true"/>
  <c r="W31" i="27" s="true"/>
  <c r="W32" i="27" s="true"/>
  <c r="W33" i="27" s="true"/>
  <c r="W34" i="27" s="true"/>
  <c r="T9" i="27"/>
  <c r="U9" i="27"/>
  <c r="T10" i="27"/>
  <c r="U10" i="27"/>
  <c r="T11" i="27"/>
  <c r="U11" i="27"/>
  <c r="T12" i="27"/>
  <c r="U12" i="27"/>
  <c r="T13" i="27"/>
  <c r="U13" i="27"/>
  <c r="T14" i="27"/>
  <c r="U14" i="27"/>
  <c r="T15" i="27"/>
  <c r="U15" i="27"/>
  <c r="T16" i="27"/>
  <c r="U16" i="27"/>
  <c r="T17" i="27"/>
  <c r="U17" i="27"/>
  <c r="T18" i="27"/>
  <c r="U18" i="27"/>
  <c r="T19" i="27"/>
  <c r="U19" i="27"/>
  <c r="T20" i="27"/>
  <c r="U20" i="27"/>
  <c r="T21" i="27"/>
  <c r="U21" i="27"/>
  <c r="T22" i="27"/>
  <c r="U22" i="27"/>
  <c r="T23" i="27"/>
  <c r="U23" i="27"/>
  <c r="T24" i="27"/>
  <c r="U24" i="27"/>
  <c r="T25" i="27"/>
  <c r="U25" i="27"/>
  <c r="T26" i="27"/>
  <c r="U26" i="27"/>
  <c r="T27" i="27"/>
  <c r="U27" i="27"/>
  <c r="T28" i="27"/>
  <c r="U28" i="27"/>
  <c r="T29" i="27"/>
  <c r="U29" i="27"/>
  <c r="T30" i="27"/>
  <c r="U30" i="27"/>
  <c r="T31" i="27"/>
  <c r="U31" i="27"/>
  <c r="T32" i="27"/>
  <c r="U32" i="27"/>
  <c r="T33" i="27"/>
  <c r="U33" i="27"/>
  <c r="T34" i="27"/>
  <c r="U34" i="27"/>
  <c r="T6" i="27"/>
  <c r="T7" i="27"/>
  <c r="K10" i="27"/>
  <c r="L9" i="27"/>
  <c r="L8" i="27"/>
  <c r="E37" i="27" l="true"/>
  <c r="H27" i="1" l="true"/>
  <c r="H28" i="1" s="true"/>
  <c r="G27" i="1" l="true"/>
  <c r="G28" i="1" s="true"/>
  <c r="H29" i="1"/>
  <c r="G29" i="1" l="true"/>
  <c r="H30" i="1"/>
  <c r="G30" i="1" s="true"/>
  <c r="H31" i="1" l="true"/>
  <c r="G31" i="1" s="true"/>
  <c r="H33" i="1" l="true"/>
  <c r="G33" i="1" s="true"/>
  <c r="H34" i="1" l="true"/>
  <c r="G34" i="1" s="true"/>
  <c r="H35" i="1" l="true"/>
  <c r="G35" i="1" s="true"/>
  <c r="H36" i="1" l="true"/>
  <c r="G36" i="1" s="true"/>
  <c r="H37" i="1" l="true"/>
  <c r="G37" i="1" s="true"/>
  <c r="H38" i="1" l="true"/>
  <c r="G38" i="1" s="true"/>
  <c r="X9" i="1" l="true"/>
  <c r="X8" i="1"/>
  <c r="E38" i="27" l="true"/>
  <c r="C39" i="27"/>
  <c r="D39" i="27"/>
  <c r="E39" i="27"/>
  <c r="F39" i="27"/>
  <c r="G39" i="27"/>
  <c r="H39" i="27"/>
  <c r="B39" i="27"/>
  <c r="E5" i="1" l="true"/>
  <c r="E6" i="1" s="true"/>
  <c r="G10" i="1"/>
  <c r="H11" i="1"/>
  <c r="H12" i="1" s="true"/>
  <c r="H13" i="1" l="true"/>
  <c r="G12" i="1"/>
  <c r="G11" i="1"/>
  <c r="H14" i="1" l="true"/>
  <c r="G13" i="1"/>
  <c r="H15" i="1" l="true"/>
  <c r="G14" i="1"/>
  <c r="H16" i="1" l="true"/>
  <c r="G15" i="1"/>
  <c r="H17" i="1" l="true"/>
  <c r="G16" i="1"/>
  <c r="H18" i="1" l="true"/>
  <c r="G17" i="1"/>
  <c r="H19" i="1" l="true"/>
  <c r="G18" i="1"/>
  <c r="H20" i="1" l="true"/>
  <c r="G19" i="1"/>
  <c r="H21" i="1" l="true"/>
  <c r="G20" i="1"/>
  <c r="H22" i="1" l="true"/>
  <c r="G22" i="1" s="true"/>
  <c r="G21" i="1"/>
  <c r="W6" i="27" l="true"/>
  <c r="W7" i="27" s="true"/>
  <c r="V6" i="27"/>
  <c r="V7" i="27" s="true"/>
  <c r="U6" i="27"/>
  <c r="U7" i="27" s="true"/>
  <c r="L6" i="27" l="true"/>
  <c r="L7" i="27"/>
  <c r="L5" i="27"/>
  <c r="E36" i="27" l="true"/>
  <c r="E35" i="27"/>
  <c r="E34" i="27"/>
  <c r="E33" i="27"/>
  <c r="E32" i="27"/>
  <c r="E31" i="27"/>
  <c r="E30" i="27"/>
  <c r="E29" i="27"/>
  <c r="E28" i="27"/>
  <c r="E27" i="27"/>
  <c r="E26" i="27"/>
  <c r="E25" i="27"/>
  <c r="E24" i="27"/>
  <c r="E23" i="27"/>
  <c r="E22" i="27"/>
  <c r="E18" i="27"/>
  <c r="E17" i="27"/>
  <c r="E16" i="27"/>
  <c r="E15" i="27"/>
  <c r="E14" i="27"/>
  <c r="E13" i="27"/>
  <c r="E12" i="27"/>
  <c r="E11" i="27"/>
  <c r="E6" i="27"/>
  <c r="E5" i="27"/>
</calcChain>
</file>

<file path=xl/comments1.xml><?xml version="1.0" encoding="utf-8"?>
<comments xmlns="http://schemas.openxmlformats.org/spreadsheetml/2006/main">
  <authors>
    <author>MAY NG WAI KHENG XISLY</author>
    <author>may.ng</author>
  </authors>
  <commentList>
    <comment ref="B12" authorId="0" shapeId="0">
      <text>
        <r>
          <rPr>
            <b/>
            <sz val="9"/>
            <color indexed="81"/>
            <rFont val="Calibri"/>
            <family val="2"/>
            <scheme val="minor"/>
          </rPr>
          <t>MAY NG WAI KHENG XISLY:</t>
        </r>
        <r>
          <rPr>
            <sz val="9"/>
            <color indexed="81"/>
            <rFont val="Calibri"/>
            <family val="2"/>
            <scheme val="minor"/>
          </rPr>
          <t xml:space="preserve">
Should not increase the BP next review to maintain the Mid-Pt Progression to 10% or less  </t>
        </r>
      </text>
    </comment>
    <comment ref="E43" authorId="1" shapeId="0">
      <text>
        <r>
          <rPr>
            <b/>
            <sz val="8"/>
            <color indexed="81"/>
            <rFont val="Tahoma"/>
            <family val="2"/>
          </rPr>
          <t>may.ng:</t>
        </r>
        <r>
          <rPr>
            <sz val="8"/>
            <color indexed="81"/>
            <rFont val="Tahoma"/>
            <family val="2"/>
          </rPr>
          <t xml:space="preserve">
MIN Ex08 is 25% higher than the MIN Ex07B
(Current jump is @ 28% -&gt; 2369/1850)
Coincidentally, the MIN is the Mid-Point of Ex07B</t>
        </r>
      </text>
    </comment>
  </commentList>
</comments>
</file>

<file path=xl/comments2.xml><?xml version="1.0" encoding="utf-8"?>
<comments xmlns="http://schemas.openxmlformats.org/spreadsheetml/2006/main">
  <authors>
    <author>LEE MEE FANG XIWYW</author>
  </authors>
  <commentList>
    <comment ref="I8" authorId="0" shapeId="0">
      <text>
        <r>
          <rPr>
            <b/>
            <sz val="8"/>
            <color indexed="81"/>
            <rFont val="Calibri"/>
            <family val="2"/>
            <scheme val="minor"/>
          </rPr>
          <t>Joined b4 01 May 22</t>
        </r>
      </text>
    </comment>
    <comment ref="W8" authorId="0" shapeId="0">
      <text>
        <r>
          <rPr>
            <b/>
            <sz val="6"/>
            <color indexed="81"/>
            <rFont val="Calibri"/>
            <family val="2"/>
            <scheme val="minor"/>
          </rPr>
          <t>Please input AI% here.
Only 2 decimal place allowed.</t>
        </r>
      </text>
    </comment>
    <comment ref="AB8" authorId="0" shapeId="0">
      <text>
        <r>
          <rPr>
            <sz val="9"/>
            <color indexed="81"/>
            <rFont val="Calibri"/>
            <family val="2"/>
            <scheme val="minor"/>
          </rPr>
          <t>DL is excluded</t>
        </r>
      </text>
    </comment>
    <comment ref="AF8" authorId="0" shapeId="0">
      <text>
        <r>
          <rPr>
            <sz val="9"/>
            <color indexed="81"/>
            <rFont val="Tahoma"/>
            <family val="2"/>
          </rPr>
          <t xml:space="preserve">DL &lt; $1400 (min $50)
</t>
        </r>
      </text>
    </comment>
    <comment ref="BF8" authorId="0" shapeId="0">
      <text>
        <r>
          <rPr>
            <sz val="9"/>
            <color indexed="81"/>
            <rFont val="Tahoma"/>
            <family val="2"/>
          </rPr>
          <t>poll from prosoft payroll</t>
        </r>
      </text>
    </comment>
    <comment ref="BH8" authorId="0" shapeId="0">
      <text>
        <r>
          <rPr>
            <sz val="9"/>
            <color indexed="81"/>
            <rFont val="Tahoma"/>
            <family val="2"/>
          </rPr>
          <t>poll from prosoft payroll</t>
        </r>
      </text>
    </comment>
    <comment ref="BJ8" authorId="0" shapeId="0">
      <text>
        <r>
          <rPr>
            <sz val="9"/>
            <color indexed="81"/>
            <rFont val="Tahoma"/>
            <family val="2"/>
          </rPr>
          <t>poll from prosoft payroll</t>
        </r>
      </text>
    </comment>
    <comment ref="G435" authorId="0" shapeId="0">
      <text>
        <r>
          <rPr>
            <sz val="9"/>
            <color indexed="81"/>
            <rFont val="Calibri"/>
            <family val="2"/>
            <scheme val="minor"/>
          </rPr>
          <t>Fr Tech to EA w.e.f Apr 16</t>
        </r>
      </text>
    </comment>
  </commentList>
</comments>
</file>

<file path=xl/sharedStrings.xml><?xml version="1.0" encoding="utf-8"?>
<sst xmlns="http://schemas.openxmlformats.org/spreadsheetml/2006/main" count="6143" uniqueCount="1668">
  <si>
    <t>Employee Code</t>
  </si>
  <si>
    <t>Employee Name</t>
  </si>
  <si>
    <t>Division</t>
  </si>
  <si>
    <t>Department</t>
  </si>
  <si>
    <t>Designation</t>
  </si>
  <si>
    <t>Classification</t>
  </si>
  <si>
    <t>Date Join</t>
  </si>
  <si>
    <t>Appraiser Name</t>
  </si>
  <si>
    <t>Operation</t>
  </si>
  <si>
    <t>Manufacturing</t>
  </si>
  <si>
    <t>Plant Engineering</t>
  </si>
  <si>
    <t>YEO CHENG CHAI</t>
  </si>
  <si>
    <t>WU YUE</t>
  </si>
  <si>
    <t>Research &amp; Development</t>
  </si>
  <si>
    <t>Quality Assurance</t>
  </si>
  <si>
    <t>KONG WENG CHEONG</t>
  </si>
  <si>
    <t>LOW KOK HENG</t>
  </si>
  <si>
    <t>LIM TENG LOCK</t>
  </si>
  <si>
    <t>TAN YONG LIAN</t>
  </si>
  <si>
    <t>Reviewed By:</t>
  </si>
  <si>
    <t>Actual %</t>
  </si>
  <si>
    <t>Div Manager / SVP / Date</t>
  </si>
  <si>
    <t>A</t>
  </si>
  <si>
    <t>B</t>
  </si>
  <si>
    <t>C</t>
  </si>
  <si>
    <t>D</t>
  </si>
  <si>
    <t>E</t>
  </si>
  <si>
    <t>Guideline %</t>
  </si>
  <si>
    <t>Guideline Headcount</t>
  </si>
  <si>
    <t>Actual Headcount</t>
  </si>
  <si>
    <t>Difference</t>
  </si>
  <si>
    <t>Leader Allw</t>
  </si>
  <si>
    <t>VB Months</t>
  </si>
  <si>
    <t>HC</t>
  </si>
  <si>
    <t>1</t>
  </si>
  <si>
    <t>25</t>
  </si>
  <si>
    <t>26</t>
  </si>
  <si>
    <t>2</t>
  </si>
  <si>
    <t>3</t>
  </si>
  <si>
    <t>4</t>
  </si>
  <si>
    <t>5</t>
  </si>
  <si>
    <t>6</t>
  </si>
  <si>
    <t>7</t>
  </si>
  <si>
    <t>8</t>
  </si>
  <si>
    <t>9</t>
  </si>
  <si>
    <t>10</t>
  </si>
  <si>
    <t>16</t>
  </si>
  <si>
    <t>17</t>
  </si>
  <si>
    <t>18</t>
  </si>
  <si>
    <t>19</t>
  </si>
  <si>
    <t>20</t>
  </si>
  <si>
    <t>21</t>
  </si>
  <si>
    <t>22</t>
  </si>
  <si>
    <t>23</t>
  </si>
  <si>
    <t>24</t>
  </si>
  <si>
    <t>NPL records Genenrate from "Leave Records Report". Keyed in the total NPL consume by employee in the VB spreadsheet.</t>
  </si>
  <si>
    <t>ABS records Genenrate from 'Attendance Module' -&gt; "Flexible Attendance Report".</t>
  </si>
  <si>
    <t>\\nphdss08\pri$\HR\HRGA\HRM\Payroll\Handover\HN to May\Executive Bonus\VB\2015\1H2015\2. Received List</t>
  </si>
  <si>
    <t>Work Instruction for SHDS MGR / EXE / NEDL VB</t>
  </si>
  <si>
    <t>AI%</t>
  </si>
  <si>
    <t>Fixed Basic</t>
  </si>
  <si>
    <t>MVC</t>
  </si>
  <si>
    <t>EX03</t>
  </si>
  <si>
    <t>EX05</t>
  </si>
  <si>
    <t>EX01</t>
  </si>
  <si>
    <t>EX04</t>
  </si>
  <si>
    <t>EX02</t>
  </si>
  <si>
    <t>MG02</t>
  </si>
  <si>
    <t>MG03</t>
  </si>
  <si>
    <t>SM02</t>
  </si>
  <si>
    <t>MG01</t>
  </si>
  <si>
    <t>SM01</t>
  </si>
  <si>
    <t>Excellent</t>
  </si>
  <si>
    <t>V.Good</t>
  </si>
  <si>
    <t>Good</t>
  </si>
  <si>
    <t>Average</t>
  </si>
  <si>
    <t>B. Average</t>
  </si>
  <si>
    <t>28</t>
  </si>
  <si>
    <t>29</t>
  </si>
  <si>
    <t>30</t>
  </si>
  <si>
    <t>31</t>
  </si>
  <si>
    <t>32</t>
  </si>
  <si>
    <t>33</t>
  </si>
  <si>
    <t>34</t>
  </si>
  <si>
    <t>35</t>
  </si>
  <si>
    <t>36</t>
  </si>
  <si>
    <t>New Class</t>
  </si>
  <si>
    <t>37</t>
  </si>
  <si>
    <t>38</t>
  </si>
  <si>
    <t>39</t>
  </si>
  <si>
    <t>40</t>
  </si>
  <si>
    <t>Hide</t>
  </si>
  <si>
    <t>Mgr I/P</t>
  </si>
  <si>
    <t>FDL01</t>
  </si>
  <si>
    <t>FDL02</t>
  </si>
  <si>
    <t>FDL03</t>
  </si>
  <si>
    <t>FNE04</t>
  </si>
  <si>
    <t>FNE05</t>
  </si>
  <si>
    <t>FNE06</t>
  </si>
  <si>
    <t>FNE07</t>
  </si>
  <si>
    <t>FNE08</t>
  </si>
  <si>
    <t>DL01</t>
  </si>
  <si>
    <t>DL02</t>
  </si>
  <si>
    <t>DL03</t>
  </si>
  <si>
    <t>NE04</t>
  </si>
  <si>
    <t>NE05</t>
  </si>
  <si>
    <t>NE06</t>
  </si>
  <si>
    <t>NE07</t>
  </si>
  <si>
    <t>NE08</t>
  </si>
  <si>
    <t>SG_</t>
  </si>
  <si>
    <t>Salary Structure Lookup</t>
  </si>
  <si>
    <t>AI Increment % Lookup</t>
  </si>
  <si>
    <t>% Increase</t>
  </si>
  <si>
    <t>Numeric</t>
  </si>
  <si>
    <t>Min</t>
  </si>
  <si>
    <t>Max</t>
  </si>
  <si>
    <t>Salary Adjustment</t>
  </si>
  <si>
    <t>Promotion Increment</t>
  </si>
  <si>
    <t>Base Up</t>
  </si>
  <si>
    <t>AI Increment</t>
  </si>
  <si>
    <t>Checking Purpose</t>
  </si>
  <si>
    <t>Promote?</t>
  </si>
  <si>
    <t>Mid-Pt</t>
  </si>
  <si>
    <t>New Designation
(Change those in Green Cell)</t>
  </si>
  <si>
    <t>Performance</t>
  </si>
  <si>
    <r>
      <t xml:space="preserve">Refer to </t>
    </r>
    <r>
      <rPr>
        <rFont val="Calibri"/>
        <family val="2"/>
        <color rgb="FF0070C0"/>
        <sz val="11"/>
        <scheme val="minor"/>
      </rPr>
      <t>Link WS</t>
    </r>
  </si>
  <si>
    <t>To Update Every Usage</t>
  </si>
  <si>
    <t>Name of Worksheet include the Payout Month</t>
  </si>
  <si>
    <t>MBO Rating</t>
  </si>
  <si>
    <t>Total MBO Score</t>
  </si>
  <si>
    <t>MBO Score</t>
  </si>
  <si>
    <t>Very Good</t>
  </si>
  <si>
    <t>Below Average</t>
  </si>
  <si>
    <t>NEDL
(Min)</t>
  </si>
  <si>
    <t>Total (incl. not eligible)</t>
  </si>
  <si>
    <t>41</t>
  </si>
  <si>
    <t>NPL/ABS exceeed 11 days, AWS/VB shall be prorated.</t>
  </si>
  <si>
    <t>New Hirees NPL/ABS shall prorate accordingly.</t>
  </si>
  <si>
    <t>Jan</t>
  </si>
  <si>
    <t>up to 15 Jan</t>
  </si>
  <si>
    <t>Feb</t>
  </si>
  <si>
    <t>Mar</t>
  </si>
  <si>
    <t>Apr</t>
  </si>
  <si>
    <t>May</t>
  </si>
  <si>
    <t>Jun</t>
  </si>
  <si>
    <t>Jul</t>
  </si>
  <si>
    <t>Aug</t>
  </si>
  <si>
    <t>Sep</t>
  </si>
  <si>
    <t>Oct</t>
  </si>
  <si>
    <t>Nov</t>
  </si>
  <si>
    <t>Dec</t>
  </si>
  <si>
    <t>up to 15 Feb</t>
  </si>
  <si>
    <t>up to 15 Mar</t>
  </si>
  <si>
    <t>up to 15 Apr</t>
  </si>
  <si>
    <t>up to 15 May</t>
  </si>
  <si>
    <t>up to 15 Jun</t>
  </si>
  <si>
    <t>up to 15 Jul</t>
  </si>
  <si>
    <t>up to 15 Aug</t>
  </si>
  <si>
    <t>up to 15 Sep</t>
  </si>
  <si>
    <t>up to 15 Oct</t>
  </si>
  <si>
    <t>up to 15 Nov</t>
  </si>
  <si>
    <t>up to 15 Dec</t>
  </si>
  <si>
    <t>Month</t>
  </si>
  <si>
    <t>Details</t>
  </si>
  <si>
    <t>Proration of ABS/NPL</t>
  </si>
  <si>
    <t>Proration Cut-Off By Months</t>
  </si>
  <si>
    <t>Division Average : 0.91</t>
  </si>
  <si>
    <t xml:space="preserve"># of ABS/NPL a new resignees can utlise before bonus prorated </t>
  </si>
  <si>
    <t>YONG KIEN CHIEN</t>
  </si>
  <si>
    <t>Last Promotion Date</t>
  </si>
  <si>
    <t>Appraisal Point</t>
  </si>
  <si>
    <t>Step 1</t>
  </si>
  <si>
    <t>Step 2</t>
  </si>
  <si>
    <t>HR I/P</t>
  </si>
  <si>
    <t>HR GUIDE</t>
  </si>
  <si>
    <t>CUT-OFF</t>
  </si>
  <si>
    <t>Step 3</t>
  </si>
  <si>
    <t>Total Graph HC</t>
  </si>
  <si>
    <t>Total Rating HC</t>
  </si>
  <si>
    <t>42</t>
  </si>
  <si>
    <t>43</t>
  </si>
  <si>
    <t>44</t>
  </si>
  <si>
    <t>45</t>
  </si>
  <si>
    <t>AFTER 30 April or 30 October</t>
  </si>
  <si>
    <t>PAI ref</t>
  </si>
  <si>
    <t>Mgr View</t>
  </si>
  <si>
    <t>HR Computation Checking</t>
  </si>
  <si>
    <t>Service Length 
(YYMM / YMM / MM / M)</t>
  </si>
  <si>
    <t xml:space="preserve">Service Length Prorated
</t>
  </si>
  <si>
    <t xml:space="preserve">Less than 1 yr service, HR to manual change Prorated Service Length base on 15th of the month </t>
  </si>
  <si>
    <t>Classification / New Classification</t>
  </si>
  <si>
    <t>wef 2012</t>
  </si>
  <si>
    <t>NPL Proration for New Hirees</t>
  </si>
  <si>
    <t>VP01</t>
  </si>
  <si>
    <r>
      <t xml:space="preserve">Create </t>
    </r>
    <r>
      <rPr>
        <rFont val="Calibri"/>
        <family val="2"/>
        <color rgb="FFFF0066"/>
        <sz val="11"/>
        <scheme val="minor"/>
      </rPr>
      <t>Latest</t>
    </r>
    <r>
      <rPr>
        <rFont val="Calibri"/>
        <family val="2"/>
        <color theme="1"/>
        <sz val="11"/>
        <scheme val="minor"/>
      </rPr>
      <t xml:space="preserve"> </t>
    </r>
    <r>
      <rPr>
        <rFont val="Calibri"/>
        <family val="2"/>
        <b/>
        <color theme="1"/>
        <sz val="11"/>
        <scheme val="minor"/>
      </rPr>
      <t>Overall Template</t>
    </r>
    <r>
      <rPr>
        <rFont val="Calibri"/>
        <family val="2"/>
        <color theme="1"/>
        <sz val="11"/>
        <scheme val="minor"/>
      </rPr>
      <t>.</t>
    </r>
  </si>
  <si>
    <r>
      <t xml:space="preserve">Ensure </t>
    </r>
    <r>
      <rPr>
        <rFont val="Calibri"/>
        <family val="2"/>
        <b/>
        <color rgb="FFFF0066"/>
        <sz val="11"/>
        <scheme val="minor"/>
      </rPr>
      <t>ALL</t>
    </r>
    <r>
      <rPr>
        <rFont val="Calibri"/>
        <family val="2"/>
        <color theme="1"/>
        <sz val="11"/>
        <scheme val="minor"/>
      </rPr>
      <t xml:space="preserve"> </t>
    </r>
    <r>
      <rPr>
        <rFont val="Calibri"/>
        <family val="2"/>
        <b/>
        <color theme="1"/>
        <sz val="11"/>
        <scheme val="minor"/>
      </rPr>
      <t>Formulae,</t>
    </r>
    <r>
      <rPr>
        <rFont val="Calibri"/>
        <family val="2"/>
        <color theme="1"/>
        <sz val="11"/>
        <scheme val="minor"/>
      </rPr>
      <t xml:space="preserve"> </t>
    </r>
    <r>
      <rPr>
        <rFont val="Calibri"/>
        <family val="2"/>
        <b/>
        <color theme="1"/>
        <sz val="11"/>
        <scheme val="minor"/>
      </rPr>
      <t>Graph Formulae</t>
    </r>
    <r>
      <rPr>
        <rFont val="Calibri"/>
        <family val="2"/>
        <color theme="1"/>
        <sz val="11"/>
        <scheme val="minor"/>
      </rPr>
      <t xml:space="preserve"> are correct.</t>
    </r>
  </si>
  <si>
    <t>Promotion Rating - Appraisal Points</t>
  </si>
  <si>
    <t xml:space="preserve">Appraisal Points is based on the latest 3 years rating. i.e. FY2017, points is effective from 2016, 2015, 2014
</t>
  </si>
  <si>
    <t xml:space="preserve">Accumulated points will be cleared after promotion
</t>
  </si>
  <si>
    <t>Performance Rating vs Appraisal Points</t>
  </si>
  <si>
    <t>Appraisal Points</t>
  </si>
  <si>
    <t>Performance Rating</t>
  </si>
  <si>
    <t>**Not necessary to translate the performance rating to appraisal rating</t>
  </si>
  <si>
    <t>SUM</t>
  </si>
  <si>
    <t>Salary Structure Checking Process</t>
  </si>
  <si>
    <t>Leadership Allowance not included for PAI compuatation but is included for AWS</t>
  </si>
  <si>
    <t>If there's Lump Sum Payable, Must change Fixed Basic Formulae</t>
  </si>
  <si>
    <t>PAI REF</t>
  </si>
  <si>
    <t>3 steps in Total</t>
  </si>
  <si>
    <t>Diff Cur Yr (Aft PAI) vs Pre Yr (Before PAI)</t>
  </si>
  <si>
    <t>Remark(s)</t>
  </si>
  <si>
    <t>46</t>
  </si>
  <si>
    <t>47</t>
  </si>
  <si>
    <t>48</t>
  </si>
  <si>
    <t>49</t>
  </si>
  <si>
    <t>50</t>
  </si>
  <si>
    <t>51</t>
  </si>
  <si>
    <t>52</t>
  </si>
  <si>
    <t>Vlook fr PAI Ref (Mar)</t>
  </si>
  <si>
    <t>Vlook fr Latest Prosoft Listing, must fr 31 Dec 20xx</t>
  </si>
  <si>
    <t>EXE prmote to Mgr &gt;&gt; Check Transition Payable</t>
  </si>
  <si>
    <t>Mgr I/P from PAI Ref</t>
  </si>
  <si>
    <t>53</t>
  </si>
  <si>
    <t>Prosoft: Annual Remuneration</t>
  </si>
  <si>
    <t xml:space="preserve">HR I/P: </t>
  </si>
  <si>
    <t>SM03</t>
  </si>
  <si>
    <t>For Graph &amp; AI Guide</t>
  </si>
  <si>
    <t>FINACE PERSPECTIVE</t>
  </si>
  <si>
    <t>HR PERSPECTIVE</t>
  </si>
  <si>
    <t>For those allocated with the %</t>
  </si>
  <si>
    <t>Overall total HC in this excel list</t>
  </si>
  <si>
    <t>27</t>
  </si>
  <si>
    <t>54</t>
  </si>
  <si>
    <t>TOTAL</t>
  </si>
  <si>
    <t>BP Above Max B4 PAI</t>
  </si>
  <si>
    <t>BP Above Max After PAI</t>
  </si>
  <si>
    <t>Max Affected by 2015 informal SS by OhWS</t>
  </si>
  <si>
    <t>55</t>
  </si>
  <si>
    <t>56</t>
  </si>
  <si>
    <t>57</t>
  </si>
  <si>
    <t>58</t>
  </si>
  <si>
    <t>GroupCode</t>
  </si>
  <si>
    <t>CostCentre</t>
  </si>
  <si>
    <t>20034371</t>
  </si>
  <si>
    <t>ZAMRI BIN SAMSUDIN</t>
  </si>
  <si>
    <t>00973137</t>
  </si>
  <si>
    <t>LIM SAW GIM</t>
  </si>
  <si>
    <t>00973302</t>
  </si>
  <si>
    <t>GOH MOI MOI</t>
  </si>
  <si>
    <t>00993622</t>
  </si>
  <si>
    <t>LIAU HUI BUWE</t>
  </si>
  <si>
    <t>00993629</t>
  </si>
  <si>
    <t>POH BEE HONG</t>
  </si>
  <si>
    <t>20001801</t>
  </si>
  <si>
    <t>CHOW MEI LING</t>
  </si>
  <si>
    <t>20001831</t>
  </si>
  <si>
    <t>LIM LEE POI</t>
  </si>
  <si>
    <t>20005184</t>
  </si>
  <si>
    <t>WONG HWEE CHIN</t>
  </si>
  <si>
    <t>20034094</t>
  </si>
  <si>
    <t>LO JEE FUK KELVIN</t>
  </si>
  <si>
    <t>20034113</t>
  </si>
  <si>
    <t>WONG LEE CHIN</t>
  </si>
  <si>
    <t>20034139</t>
  </si>
  <si>
    <t>NYOK YEONG FUN</t>
  </si>
  <si>
    <t>20034185</t>
  </si>
  <si>
    <t>FONG MEI LAN</t>
  </si>
  <si>
    <t>20034200</t>
  </si>
  <si>
    <t>NG SOCK FOON</t>
  </si>
  <si>
    <t>20034212</t>
  </si>
  <si>
    <t>ONG LAY KIM</t>
  </si>
  <si>
    <t>20044523</t>
  </si>
  <si>
    <t>LEE KIM PING</t>
  </si>
  <si>
    <t>20044565</t>
  </si>
  <si>
    <t>NG KWEE LIAN</t>
  </si>
  <si>
    <t>20044566</t>
  </si>
  <si>
    <t>SHEE CHOON HONG</t>
  </si>
  <si>
    <t>20054776</t>
  </si>
  <si>
    <t>YAP YAW KHIUN</t>
  </si>
  <si>
    <t>20054789</t>
  </si>
  <si>
    <t>YEE SAM MOI</t>
  </si>
  <si>
    <t>20057059</t>
  </si>
  <si>
    <t>TANG SIEW FONG</t>
  </si>
  <si>
    <t>20057066</t>
  </si>
  <si>
    <t>TAN JOCK HUA</t>
  </si>
  <si>
    <t>20067151</t>
  </si>
  <si>
    <t>YONG CHOI FONG</t>
  </si>
  <si>
    <t>20108721</t>
  </si>
  <si>
    <t>OOI LI HUI</t>
  </si>
  <si>
    <t>20118808</t>
  </si>
  <si>
    <t>VICTORIA R LIM</t>
  </si>
  <si>
    <t>20118879</t>
  </si>
  <si>
    <t>CHIEN MEI HUA</t>
  </si>
  <si>
    <t>20118907</t>
  </si>
  <si>
    <t>LEE NYOK YIN</t>
  </si>
  <si>
    <t>20119116</t>
  </si>
  <si>
    <t>LAI LING ING</t>
  </si>
  <si>
    <t>20129310</t>
  </si>
  <si>
    <t>YIP WING WAI</t>
  </si>
  <si>
    <t>20129352</t>
  </si>
  <si>
    <t>CHEN LU KHIAN</t>
  </si>
  <si>
    <t>20129367</t>
  </si>
  <si>
    <t>LEE LI MEI</t>
  </si>
  <si>
    <t>20129405</t>
  </si>
  <si>
    <t>SAVATHRY A/P KANNAN</t>
  </si>
  <si>
    <t>20149887</t>
  </si>
  <si>
    <t>WAN KOK MUN</t>
  </si>
  <si>
    <t>20159950</t>
  </si>
  <si>
    <t>KOK POH KUN</t>
  </si>
  <si>
    <t>20139574</t>
  </si>
  <si>
    <t>CHONG CHIU FOONG</t>
  </si>
  <si>
    <t>S20130028</t>
  </si>
  <si>
    <t>WANG HAITAO</t>
  </si>
  <si>
    <t>S20140031</t>
  </si>
  <si>
    <t>LI YANAN</t>
  </si>
  <si>
    <t>S20140029</t>
  </si>
  <si>
    <t>LI XIANGJUN</t>
  </si>
  <si>
    <t>S20150043</t>
  </si>
  <si>
    <t>WANG YONG</t>
  </si>
  <si>
    <t>00973277</t>
  </si>
  <si>
    <t>LOH ENG CHEOK</t>
  </si>
  <si>
    <t>00973300</t>
  </si>
  <si>
    <t>GOH BOON SEANG</t>
  </si>
  <si>
    <t>00973399</t>
  </si>
  <si>
    <t>LIM AH TOO</t>
  </si>
  <si>
    <t>20003674</t>
  </si>
  <si>
    <t>FONG WEE SIONG</t>
  </si>
  <si>
    <t>20034189</t>
  </si>
  <si>
    <t>TAN CHEE HONG</t>
  </si>
  <si>
    <t>20044645</t>
  </si>
  <si>
    <t>YAP PING LIANG</t>
  </si>
  <si>
    <t>20057089</t>
  </si>
  <si>
    <t>ONG JUNXIONG</t>
  </si>
  <si>
    <t>20077785</t>
  </si>
  <si>
    <t>THAM CHAN KEONG</t>
  </si>
  <si>
    <t>20077894</t>
  </si>
  <si>
    <t>KHOR CHIN GUAN</t>
  </si>
  <si>
    <t>20088106</t>
  </si>
  <si>
    <t>ENG WOON SIONG</t>
  </si>
  <si>
    <t>20098276</t>
  </si>
  <si>
    <t>LOONG SAI WOEI</t>
  </si>
  <si>
    <t>KHONG KOK WEI</t>
  </si>
  <si>
    <t>20108688</t>
  </si>
  <si>
    <t>CHUA KEE WEI</t>
  </si>
  <si>
    <t>20119022</t>
  </si>
  <si>
    <t>CHOO PAK MENG</t>
  </si>
  <si>
    <t>20119170</t>
  </si>
  <si>
    <t>LIN ZHENWEI</t>
  </si>
  <si>
    <t>20139597</t>
  </si>
  <si>
    <t>WANG JUNLONG</t>
  </si>
  <si>
    <t>20139619</t>
  </si>
  <si>
    <t>KHOR YONG KUI</t>
  </si>
  <si>
    <t>20149749</t>
  </si>
  <si>
    <t>EU KUI PENG</t>
  </si>
  <si>
    <t>20149888</t>
  </si>
  <si>
    <t>SHUM CHEE CHOY</t>
  </si>
  <si>
    <t>20150023</t>
  </si>
  <si>
    <t>LIEW YAU MING</t>
  </si>
  <si>
    <t>20159963</t>
  </si>
  <si>
    <t>YAP YOON MENG</t>
  </si>
  <si>
    <t>20044590</t>
  </si>
  <si>
    <t>S ROSNAHNI BTE TUGIRAN</t>
  </si>
  <si>
    <t>00973139</t>
  </si>
  <si>
    <t>LEE FOOK SAN</t>
  </si>
  <si>
    <t>00973275</t>
  </si>
  <si>
    <t>HOOI SOON YONG</t>
  </si>
  <si>
    <t>00973349</t>
  </si>
  <si>
    <t>YONG WEI YNG</t>
  </si>
  <si>
    <t>20003681</t>
  </si>
  <si>
    <t>CHUNG CHIEW HOONG</t>
  </si>
  <si>
    <t>20003772</t>
  </si>
  <si>
    <t>TAN SIN CHOON</t>
  </si>
  <si>
    <t>20003777</t>
  </si>
  <si>
    <t>CHIN KIM SHING</t>
  </si>
  <si>
    <t>20003820</t>
  </si>
  <si>
    <t>OOI YAM BOON</t>
  </si>
  <si>
    <t>20044707</t>
  </si>
  <si>
    <t>LEE ENG SIONG</t>
  </si>
  <si>
    <t>20054768</t>
  </si>
  <si>
    <t>KUAN KHEK PENG</t>
  </si>
  <si>
    <t>20057032</t>
  </si>
  <si>
    <t>ZAMRI BIN JAFFAR</t>
  </si>
  <si>
    <t>20057085</t>
  </si>
  <si>
    <t>MOHAMAD SAHRIN BIN SUBHAN</t>
  </si>
  <si>
    <t>20067207</t>
  </si>
  <si>
    <t>K SUBHASH</t>
  </si>
  <si>
    <t>20067230</t>
  </si>
  <si>
    <t>MUHAMMAD GADDAFI BIN SHUBAHI</t>
  </si>
  <si>
    <t>20067279</t>
  </si>
  <si>
    <t>SUNDARAMOORTHY JEYARAJ</t>
  </si>
  <si>
    <t>20067355</t>
  </si>
  <si>
    <t>LEE CHING SAN</t>
  </si>
  <si>
    <t>20067496</t>
  </si>
  <si>
    <t>HEA KIN TICK</t>
  </si>
  <si>
    <t>20077642</t>
  </si>
  <si>
    <t>UMASANGKAR S/O SUBRAMANIAM</t>
  </si>
  <si>
    <t>20077706</t>
  </si>
  <si>
    <t>WONG TIAN SIT</t>
  </si>
  <si>
    <t>20077837</t>
  </si>
  <si>
    <t>CHAN SZE LONG</t>
  </si>
  <si>
    <t>20077840</t>
  </si>
  <si>
    <t>FU MENG WEN</t>
  </si>
  <si>
    <t>20087919</t>
  </si>
  <si>
    <t>GOH CSOO HWA</t>
  </si>
  <si>
    <t>20108539</t>
  </si>
  <si>
    <t>THONG KIN SIANG</t>
  </si>
  <si>
    <t>20108718</t>
  </si>
  <si>
    <t>TAN CHUN HON</t>
  </si>
  <si>
    <t>20108725</t>
  </si>
  <si>
    <t>LIM CHONG LENG</t>
  </si>
  <si>
    <t>20149879</t>
  </si>
  <si>
    <t>CHOONG HWEE YIN</t>
  </si>
  <si>
    <t>20150026</t>
  </si>
  <si>
    <t>LUM SENG FEI</t>
  </si>
  <si>
    <t>20159971</t>
  </si>
  <si>
    <t>HEE ZHI WEI</t>
  </si>
  <si>
    <t>00963084</t>
  </si>
  <si>
    <t>CHONG KOK SENG</t>
  </si>
  <si>
    <t>00973174</t>
  </si>
  <si>
    <t>HU CHWAN KIANG</t>
  </si>
  <si>
    <t>00973199</t>
  </si>
  <si>
    <t>LIAW LEE PIENG</t>
  </si>
  <si>
    <t>00973226</t>
  </si>
  <si>
    <t>CHANG YOKE TENG</t>
  </si>
  <si>
    <t>00991617</t>
  </si>
  <si>
    <t>FU YONG HUA</t>
  </si>
  <si>
    <t>20001785</t>
  </si>
  <si>
    <t>LAI HENG KAN</t>
  </si>
  <si>
    <t>20034085</t>
  </si>
  <si>
    <t>OOI KIM POH VINCENT</t>
  </si>
  <si>
    <t>20034432</t>
  </si>
  <si>
    <t>LIEW KIM LIAN</t>
  </si>
  <si>
    <t>20077730</t>
  </si>
  <si>
    <t>KHOO CHOONG NAM</t>
  </si>
  <si>
    <t>20108473</t>
  </si>
  <si>
    <t>CHAN MENG CHIN</t>
  </si>
  <si>
    <t>00963051</t>
  </si>
  <si>
    <t>LOW AH HENG</t>
  </si>
  <si>
    <t>20034043</t>
  </si>
  <si>
    <t>TANG CHEE YEONG</t>
  </si>
  <si>
    <t>20044615</t>
  </si>
  <si>
    <t>LI XIU YING</t>
  </si>
  <si>
    <t>20077589</t>
  </si>
  <si>
    <t>CHONG SIN HUA</t>
  </si>
  <si>
    <t>20077633</t>
  </si>
  <si>
    <t>CHOOI CHEN LEONG</t>
  </si>
  <si>
    <t>20077665</t>
  </si>
  <si>
    <t>SOO YEE LONG</t>
  </si>
  <si>
    <t>20087951</t>
  </si>
  <si>
    <t>AW KOK AIK</t>
  </si>
  <si>
    <t>20108578</t>
  </si>
  <si>
    <t>GOEY KEAN AIK</t>
  </si>
  <si>
    <t>20118968</t>
  </si>
  <si>
    <t>LIM SWEE CHONG</t>
  </si>
  <si>
    <t>20139567</t>
  </si>
  <si>
    <t>BEH KIM HOCK</t>
  </si>
  <si>
    <t>20150095</t>
  </si>
  <si>
    <t>KHO KEAN KOK</t>
  </si>
  <si>
    <t>00973219</t>
  </si>
  <si>
    <t>TAN EAM SIN</t>
  </si>
  <si>
    <t>00973222</t>
  </si>
  <si>
    <t>LAU PEK TEIN</t>
  </si>
  <si>
    <t>00993609</t>
  </si>
  <si>
    <t>HAR MENG FAI</t>
  </si>
  <si>
    <t>20057074</t>
  </si>
  <si>
    <t>AMUTHAVALLI D/O RAJOOLINGAM</t>
  </si>
  <si>
    <t>20108532</t>
  </si>
  <si>
    <t>KEH HIAN HOCK</t>
  </si>
  <si>
    <t>20108776</t>
  </si>
  <si>
    <t>YAP WE SENG</t>
  </si>
  <si>
    <t>20118958</t>
  </si>
  <si>
    <t>CHONG NGET KHUEN</t>
  </si>
  <si>
    <t>20119031</t>
  </si>
  <si>
    <t>YONG KEAN KIT</t>
  </si>
  <si>
    <t>20129290</t>
  </si>
  <si>
    <t>KHOR SEOW LING</t>
  </si>
  <si>
    <t>20129407</t>
  </si>
  <si>
    <t>LUA KEAN GUAN</t>
  </si>
  <si>
    <t>20129430</t>
  </si>
  <si>
    <t>LEE WEI KUEN</t>
  </si>
  <si>
    <t>20129462</t>
  </si>
  <si>
    <t>CHOO HOOI FIRM</t>
  </si>
  <si>
    <t>20139640</t>
  </si>
  <si>
    <t>CHOH LI TIEN</t>
  </si>
  <si>
    <t>20139651</t>
  </si>
  <si>
    <t>LAI SAU WAN</t>
  </si>
  <si>
    <t>20149851</t>
  </si>
  <si>
    <t>LEE YEE YUNG</t>
  </si>
  <si>
    <t>00961214</t>
  </si>
  <si>
    <t>TAN LEE HUAH</t>
  </si>
  <si>
    <t>00963045</t>
  </si>
  <si>
    <t>CHOW KAR KEONG</t>
  </si>
  <si>
    <t>00983449</t>
  </si>
  <si>
    <t>LIM JUI KIANG</t>
  </si>
  <si>
    <t>20001800</t>
  </si>
  <si>
    <t>ONG LEI HONG</t>
  </si>
  <si>
    <t>20005196</t>
  </si>
  <si>
    <t>TAY SIEW HUAY</t>
  </si>
  <si>
    <t>20034109</t>
  </si>
  <si>
    <t>FOO KAM YOKE</t>
  </si>
  <si>
    <t>20034112</t>
  </si>
  <si>
    <t>LIONG CHUN LEN</t>
  </si>
  <si>
    <t>20034415</t>
  </si>
  <si>
    <t>LOH CHEE LENG</t>
  </si>
  <si>
    <t>20034422</t>
  </si>
  <si>
    <t>KOY CHING CHING</t>
  </si>
  <si>
    <t>20034424</t>
  </si>
  <si>
    <t>LOH CHEE SIANG</t>
  </si>
  <si>
    <t>20044528</t>
  </si>
  <si>
    <t>HENG SUE KIANG</t>
  </si>
  <si>
    <t>20044540</t>
  </si>
  <si>
    <t>LAI SIEW HOON</t>
  </si>
  <si>
    <t>20118804</t>
  </si>
  <si>
    <t>LEE LI LI</t>
  </si>
  <si>
    <t>20119105</t>
  </si>
  <si>
    <t>LIM MEI CHAN</t>
  </si>
  <si>
    <t>20119176</t>
  </si>
  <si>
    <t>ANG KHER SIN</t>
  </si>
  <si>
    <t>20129309</t>
  </si>
  <si>
    <t>ANG KHEN YANG</t>
  </si>
  <si>
    <t>20129313</t>
  </si>
  <si>
    <t>YEOW HONG TECK</t>
  </si>
  <si>
    <t>20129442</t>
  </si>
  <si>
    <t>LEUW CHONG GET</t>
  </si>
  <si>
    <t>20139588</t>
  </si>
  <si>
    <t>LIM NEE EING</t>
  </si>
  <si>
    <t>20139604</t>
  </si>
  <si>
    <t>CHIN SING YEE</t>
  </si>
  <si>
    <t>20149853</t>
  </si>
  <si>
    <t>LOH MEE WON</t>
  </si>
  <si>
    <t>20149886</t>
  </si>
  <si>
    <t>CHONG SOON HONG</t>
  </si>
  <si>
    <t>20150034</t>
  </si>
  <si>
    <t>BOON KAI MING</t>
  </si>
  <si>
    <t>20034146</t>
  </si>
  <si>
    <t>LOOI WAN KEAN</t>
  </si>
  <si>
    <t>20034225</t>
  </si>
  <si>
    <t>CHONG YEW CHION</t>
  </si>
  <si>
    <t>20034228</t>
  </si>
  <si>
    <t>KO PING HOCK</t>
  </si>
  <si>
    <t>20044591</t>
  </si>
  <si>
    <t>20067301</t>
  </si>
  <si>
    <t>WEE GUAN HOE, ROY</t>
  </si>
  <si>
    <t>20077755</t>
  </si>
  <si>
    <t>KANG THIAN WI</t>
  </si>
  <si>
    <t>20108577</t>
  </si>
  <si>
    <t>FOO SIONG SENG</t>
  </si>
  <si>
    <t>20108621</t>
  </si>
  <si>
    <t>CHEN MUN CHEUN</t>
  </si>
  <si>
    <t>20118892</t>
  </si>
  <si>
    <t>DINESHKKUMAR A/L RADHAKRISHNAN</t>
  </si>
  <si>
    <t>20129363</t>
  </si>
  <si>
    <t>THAM SING YIK</t>
  </si>
  <si>
    <t>20129380</t>
  </si>
  <si>
    <t>TAN HUI YIEN</t>
  </si>
  <si>
    <t>20150077</t>
  </si>
  <si>
    <t>NG YI KAI</t>
  </si>
  <si>
    <t>20159974</t>
  </si>
  <si>
    <t>CI JIANFENG</t>
  </si>
  <si>
    <t>20159997</t>
  </si>
  <si>
    <t>SUN JING</t>
  </si>
  <si>
    <t>20149731</t>
  </si>
  <si>
    <t>LEE WEI JIAN, ADRIAN</t>
  </si>
  <si>
    <t>00983498</t>
  </si>
  <si>
    <t>ANG YIAN LAN</t>
  </si>
  <si>
    <t>20001811</t>
  </si>
  <si>
    <t>LEONG HUNG NGEE</t>
  </si>
  <si>
    <t>20034075</t>
  </si>
  <si>
    <t>BONG YEU HONG</t>
  </si>
  <si>
    <t>20034380</t>
  </si>
  <si>
    <t>CHUA GUAN CHUAN</t>
  </si>
  <si>
    <t>20067196</t>
  </si>
  <si>
    <t>ZHOU XIUMING</t>
  </si>
  <si>
    <t>20108643</t>
  </si>
  <si>
    <t>TER CHEE PIN</t>
  </si>
  <si>
    <t>20108651</t>
  </si>
  <si>
    <t>YIN WAI KIT</t>
  </si>
  <si>
    <t>20119157</t>
  </si>
  <si>
    <t>WOON TIAN-MEN RYAN</t>
  </si>
  <si>
    <t>20129228</t>
  </si>
  <si>
    <t>SITI HANISAH BINTE SUJALI</t>
  </si>
  <si>
    <t>20129330</t>
  </si>
  <si>
    <t>CHIN KOK WEE</t>
  </si>
  <si>
    <t>20129406</t>
  </si>
  <si>
    <t>CHONG HOCK LONG</t>
  </si>
  <si>
    <t>20150065</t>
  </si>
  <si>
    <t>TIONG CHOW YANG</t>
  </si>
  <si>
    <t>00973244</t>
  </si>
  <si>
    <t>TAN BEE LAN</t>
  </si>
  <si>
    <t>00973398</t>
  </si>
  <si>
    <t>TOH SZE KEE</t>
  </si>
  <si>
    <t>20001733</t>
  </si>
  <si>
    <t>CHEU CHENG TIAN</t>
  </si>
  <si>
    <t>20001784</t>
  </si>
  <si>
    <t>NG THIN YUNG</t>
  </si>
  <si>
    <t>20034111</t>
  </si>
  <si>
    <t>LIM SIEW CHEN</t>
  </si>
  <si>
    <t>20044586</t>
  </si>
  <si>
    <t>QUAH GEK NGOR</t>
  </si>
  <si>
    <t>20067123</t>
  </si>
  <si>
    <t>TING JING YAU SIMON</t>
  </si>
  <si>
    <t>20067443</t>
  </si>
  <si>
    <t>ZHAO LIMING</t>
  </si>
  <si>
    <t>20077597</t>
  </si>
  <si>
    <t>MICHAEL YII KWONG NGIE</t>
  </si>
  <si>
    <t>20077645</t>
  </si>
  <si>
    <t>ANTHONY YUN CHUNG EI</t>
  </si>
  <si>
    <t>20119003</t>
  </si>
  <si>
    <t>CHONG KIM SIONG</t>
  </si>
  <si>
    <t>20119032</t>
  </si>
  <si>
    <t>TEOH SENG GIAP</t>
  </si>
  <si>
    <t>20129240</t>
  </si>
  <si>
    <t>HO CHEE SOON</t>
  </si>
  <si>
    <t>20149842</t>
  </si>
  <si>
    <t>SUNTHRASENAN A/L THARMALINGAM</t>
  </si>
  <si>
    <t>20150049</t>
  </si>
  <si>
    <t>CHEW SWEE CHUN</t>
  </si>
  <si>
    <t>20160169</t>
  </si>
  <si>
    <t>TIAN MINQIANG</t>
  </si>
  <si>
    <t>CHAI YUET NGOH</t>
  </si>
  <si>
    <t>20067342</t>
  </si>
  <si>
    <t>LOH WEI CHIANG, NICHOLAS</t>
  </si>
  <si>
    <t>LOH CHEE CHUAN</t>
  </si>
  <si>
    <t>20067515</t>
  </si>
  <si>
    <t>SONG TEE CHING</t>
  </si>
  <si>
    <t>00973246</t>
  </si>
  <si>
    <t>LIM HAI CHUAN</t>
  </si>
  <si>
    <t>00983531</t>
  </si>
  <si>
    <t>WONG SIEW LAN</t>
  </si>
  <si>
    <t>20005174</t>
  </si>
  <si>
    <t>KOH CHEO ENG</t>
  </si>
  <si>
    <t>20077611</t>
  </si>
  <si>
    <t>WONG SWEE MENG</t>
  </si>
  <si>
    <t>20108463</t>
  </si>
  <si>
    <t>ZHANG PENGYUN</t>
  </si>
  <si>
    <t>20118809</t>
  </si>
  <si>
    <t>SITI AL'LAUWIYAH BINTE MOHAMED YUSOF</t>
  </si>
  <si>
    <t>20129338</t>
  </si>
  <si>
    <t>LAU POH ENG</t>
  </si>
  <si>
    <t>20139589</t>
  </si>
  <si>
    <t>CHONG MEI CHIN</t>
  </si>
  <si>
    <t>20139632</t>
  </si>
  <si>
    <t>LEAN CHUI PENG</t>
  </si>
  <si>
    <t>20139639</t>
  </si>
  <si>
    <t>ANG FUA FUA</t>
  </si>
  <si>
    <t>20150033</t>
  </si>
  <si>
    <t>KENNY BOON FOOK SENG</t>
  </si>
  <si>
    <t>20150036</t>
  </si>
  <si>
    <t>20150050</t>
  </si>
  <si>
    <t>CHEN MEE LING</t>
  </si>
  <si>
    <t>20150051</t>
  </si>
  <si>
    <t>CHEAH SIN CHAI, RAYMOND</t>
  </si>
  <si>
    <t>00963060</t>
  </si>
  <si>
    <t>YAP NYUK KIAN</t>
  </si>
  <si>
    <t>00971401</t>
  </si>
  <si>
    <t>TAN LAY HAR</t>
  </si>
  <si>
    <t>00973355</t>
  </si>
  <si>
    <t>LIM BOON TECK</t>
  </si>
  <si>
    <t>20013872</t>
  </si>
  <si>
    <t>CUI TING JIE</t>
  </si>
  <si>
    <t>20034138</t>
  </si>
  <si>
    <t>LEE KWEE CHING</t>
  </si>
  <si>
    <t>20044548</t>
  </si>
  <si>
    <t>TAN SWEE LUAN</t>
  </si>
  <si>
    <t>20044549</t>
  </si>
  <si>
    <t>CHAI MIN FUTT</t>
  </si>
  <si>
    <t>20067345</t>
  </si>
  <si>
    <t>TAN ZHI GUANG</t>
  </si>
  <si>
    <t>20077639</t>
  </si>
  <si>
    <t>LIN HONG</t>
  </si>
  <si>
    <t>20108573</t>
  </si>
  <si>
    <t>LOH CHUAN TECK</t>
  </si>
  <si>
    <t>20108719</t>
  </si>
  <si>
    <t>NICHOLAS WI CHWEE KWAN</t>
  </si>
  <si>
    <t>20118935</t>
  </si>
  <si>
    <t>SHAW SIONG LUNG</t>
  </si>
  <si>
    <t>20118989</t>
  </si>
  <si>
    <t>MOO KOK HOONG</t>
  </si>
  <si>
    <t>20119106</t>
  </si>
  <si>
    <t>LEW SHEAU SHAN</t>
  </si>
  <si>
    <t>20129227</t>
  </si>
  <si>
    <t>TAN CHEW PENG</t>
  </si>
  <si>
    <t>20139578</t>
  </si>
  <si>
    <t>QU JIALI</t>
  </si>
  <si>
    <t>20149902</t>
  </si>
  <si>
    <t>ONG SOON HUAT</t>
  </si>
  <si>
    <t>20003803</t>
  </si>
  <si>
    <t>RUMINI BTE OTHMAN</t>
  </si>
  <si>
    <t>20067561</t>
  </si>
  <si>
    <t>MOHAMED NASIR BIN AHMAD</t>
  </si>
  <si>
    <t>20088094</t>
  </si>
  <si>
    <t>SABARUDIN BIN MOHAMED SALLEH</t>
  </si>
  <si>
    <t>20119086</t>
  </si>
  <si>
    <t>CHIONG YEW LUK</t>
  </si>
  <si>
    <t>20139549</t>
  </si>
  <si>
    <t>KIAT CHIN LONG</t>
  </si>
  <si>
    <t>20150006</t>
  </si>
  <si>
    <t>HOO ENG CHAI</t>
  </si>
  <si>
    <t>20044555</t>
  </si>
  <si>
    <t>TEO HWA CHOON</t>
  </si>
  <si>
    <t>20044575</t>
  </si>
  <si>
    <t>CHIA TSUI PING</t>
  </si>
  <si>
    <t>20034087</t>
  </si>
  <si>
    <t>WONG SOOI KEAN</t>
  </si>
  <si>
    <t>20067252</t>
  </si>
  <si>
    <t>ZHENG YUNXIA</t>
  </si>
  <si>
    <t>20067321</t>
  </si>
  <si>
    <t>RAJESWARI D/O RAMASAMY</t>
  </si>
  <si>
    <t>20108779</t>
  </si>
  <si>
    <t>LIM CHIN NEI</t>
  </si>
  <si>
    <t>20034259</t>
  </si>
  <si>
    <t>TAN SOOK MEI</t>
  </si>
  <si>
    <t>20149840</t>
  </si>
  <si>
    <t>HEI CHU SEAN</t>
  </si>
  <si>
    <t>00973389</t>
  </si>
  <si>
    <t>TEE AH GUAN</t>
  </si>
  <si>
    <t>20044693</t>
  </si>
  <si>
    <t>ANNIE CHOO</t>
  </si>
  <si>
    <t>20034427</t>
  </si>
  <si>
    <t>LOW CHUN LIN</t>
  </si>
  <si>
    <t>20044723</t>
  </si>
  <si>
    <t>MOHAMED HERMAN SHAH BIN ROSLAN</t>
  </si>
  <si>
    <t>20067517</t>
  </si>
  <si>
    <t>ALIDAH BTE ABDUL RASHID</t>
  </si>
  <si>
    <t>20119049</t>
  </si>
  <si>
    <t>LAI HAI FONG</t>
  </si>
  <si>
    <t>20129398</t>
  </si>
  <si>
    <t>LIM SIN NI</t>
  </si>
  <si>
    <t>20149803</t>
  </si>
  <si>
    <t>CHENG WAI HOE</t>
  </si>
  <si>
    <t>20150039</t>
  </si>
  <si>
    <t>WONG CHIEW PYNG</t>
  </si>
  <si>
    <t>20150097</t>
  </si>
  <si>
    <t>WONG YI QI</t>
  </si>
  <si>
    <t>20119092</t>
  </si>
  <si>
    <t>GOH WEE KIAT</t>
  </si>
  <si>
    <t>20139626</t>
  </si>
  <si>
    <t>LEE TIAN HUI</t>
  </si>
  <si>
    <t>20159990</t>
  </si>
  <si>
    <t>HAN JIE GUANG, DONAVON</t>
  </si>
  <si>
    <t>00973191</t>
  </si>
  <si>
    <t>TAN MUI EE</t>
  </si>
  <si>
    <t>20108773</t>
  </si>
  <si>
    <t>ONG CHEA YUAN</t>
  </si>
  <si>
    <t>00993619</t>
  </si>
  <si>
    <t>LAN LENG NEI</t>
  </si>
  <si>
    <t>20077808</t>
  </si>
  <si>
    <t>HAFIZAH BINTE KAIRUDIN</t>
  </si>
  <si>
    <t>20098278</t>
  </si>
  <si>
    <t>WONG YUN SHAN</t>
  </si>
  <si>
    <t>20129480</t>
  </si>
  <si>
    <t>SU SIEW KIONG</t>
  </si>
  <si>
    <t>20108420</t>
  </si>
  <si>
    <t>SOON WEI JIE</t>
  </si>
  <si>
    <t>20149705</t>
  </si>
  <si>
    <t>HAN XIAO</t>
  </si>
  <si>
    <t>20159955</t>
  </si>
  <si>
    <t>KELVIN MOK CHI LOONG</t>
  </si>
  <si>
    <t>20057043</t>
  </si>
  <si>
    <t>LOW SIEW PENG</t>
  </si>
  <si>
    <t>20023985</t>
  </si>
  <si>
    <t>CHOW CHEE KEONG</t>
  </si>
  <si>
    <t>20119103</t>
  </si>
  <si>
    <t>NELSON A/L FRANCIS</t>
  </si>
  <si>
    <t>20150094</t>
  </si>
  <si>
    <t>LEONG SONG PHANG</t>
  </si>
  <si>
    <t>20034110</t>
  </si>
  <si>
    <t>GOH CHOOI LUAN</t>
  </si>
  <si>
    <t>20119172</t>
  </si>
  <si>
    <t>TANG ENG NIAN</t>
  </si>
  <si>
    <t>20139483</t>
  </si>
  <si>
    <t>LOW VEN CHEE</t>
  </si>
  <si>
    <t>20139572</t>
  </si>
  <si>
    <t>WONG TIAN YOU</t>
  </si>
  <si>
    <t>20149704</t>
  </si>
  <si>
    <t>LEE WEI PIN, BRYAN</t>
  </si>
  <si>
    <t>20108461</t>
  </si>
  <si>
    <t>MOHAMED SUFIAN BIN JA'AFAR SIDDIQUE</t>
  </si>
  <si>
    <t>20129403</t>
  </si>
  <si>
    <t>20149882</t>
  </si>
  <si>
    <t>BONG YEE CHUN</t>
  </si>
  <si>
    <t>20108772</t>
  </si>
  <si>
    <t>LAI YEE BIN</t>
  </si>
  <si>
    <t>TECHNICIAN II</t>
  </si>
  <si>
    <t>SNR ENGINEERING ASST II</t>
  </si>
  <si>
    <t>SNR ENGINEERING ASST (QA)</t>
  </si>
  <si>
    <t>SNR ENGINEERING ASST I</t>
  </si>
  <si>
    <t>SG_SU01</t>
  </si>
  <si>
    <t>PRODUCTION OPERATOR II</t>
  </si>
  <si>
    <t>SNR OPERATOR (PRODUCTION)</t>
  </si>
  <si>
    <t>SNR TECHNICIAN (PRODN)</t>
  </si>
  <si>
    <t>ENGINEERING ASST (MAINT)</t>
  </si>
  <si>
    <t>SNR OPERATOR</t>
  </si>
  <si>
    <t>PRODUCTION OPERATOR I</t>
  </si>
  <si>
    <t>SNR ENGINEERING ASST (PRO)</t>
  </si>
  <si>
    <t>TECHNICIAN I</t>
  </si>
  <si>
    <t xml:space="preserve">SNR TECHNICIAN </t>
  </si>
  <si>
    <t>TECHNICIAN I (PRODUCTION)</t>
  </si>
  <si>
    <t>ENGINEERING ASST</t>
  </si>
  <si>
    <t>SNR ADMINISTRATIVE ASST</t>
  </si>
  <si>
    <t>TECHNICAL SPECIALIST II</t>
  </si>
  <si>
    <t>SNR TECHNICIAN (QA)</t>
  </si>
  <si>
    <t>SNR ADMIN ASSIST II</t>
  </si>
  <si>
    <t>ENGINEERING ASST (R&amp;D)</t>
  </si>
  <si>
    <t>HH-PRODN</t>
  </si>
  <si>
    <t>HH-MAINT</t>
  </si>
  <si>
    <t>HH-PSAND</t>
  </si>
  <si>
    <t>HH-EQUIPT</t>
  </si>
  <si>
    <t>HH-RD-COM</t>
  </si>
  <si>
    <t>HH-LAB</t>
  </si>
  <si>
    <t>SG_NE07</t>
  </si>
  <si>
    <t>SG_NE06</t>
  </si>
  <si>
    <t>SG_NE05</t>
  </si>
  <si>
    <t>SG_NE04</t>
  </si>
  <si>
    <t>SG_NE08</t>
  </si>
  <si>
    <t>SG_DL02</t>
  </si>
  <si>
    <t>SG_DL03</t>
  </si>
  <si>
    <t>SG_DL01</t>
  </si>
  <si>
    <t>SG_FNE04</t>
  </si>
  <si>
    <t>SG_FNE05</t>
  </si>
  <si>
    <t>SG_FNE06</t>
  </si>
  <si>
    <r>
      <rPr>
        <rFont val="Calibri"/>
        <family val="2"/>
        <b/>
        <color rgb="FFCC0099"/>
        <sz val="8"/>
        <scheme val="minor"/>
      </rPr>
      <t>NEW</t>
    </r>
    <r>
      <rPr>
        <rFont val="Calibri"/>
        <family val="2"/>
        <b/>
        <sz val="8"/>
        <scheme val="minor"/>
      </rPr>
      <t xml:space="preserve"> Salary Gross</t>
    </r>
  </si>
  <si>
    <r>
      <rPr>
        <rFont val="Calibri"/>
        <family val="2"/>
        <b/>
        <color rgb="FFCC0099"/>
        <sz val="8"/>
        <scheme val="minor"/>
      </rPr>
      <t>NEW</t>
    </r>
    <r>
      <rPr>
        <rFont val="Calibri"/>
        <family val="2"/>
        <b/>
        <sz val="8"/>
        <scheme val="minor"/>
      </rPr>
      <t xml:space="preserve"> Ceiling Lumpsum, if any</t>
    </r>
  </si>
  <si>
    <r>
      <rPr>
        <rFont val="Calibri"/>
        <family val="2"/>
        <b/>
        <color rgb="FFCC0099"/>
        <sz val="8"/>
        <scheme val="minor"/>
      </rPr>
      <t>NEW</t>
    </r>
    <r>
      <rPr>
        <rFont val="Calibri"/>
        <family val="2"/>
        <b/>
        <sz val="8"/>
        <scheme val="minor"/>
      </rPr>
      <t xml:space="preserve"> Leader Allw, if any</t>
    </r>
  </si>
  <si>
    <r>
      <rPr>
        <rFont val="Calibri"/>
        <family val="2"/>
        <b/>
        <color rgb="FF0070C0"/>
        <sz val="8"/>
        <scheme val="minor"/>
      </rPr>
      <t>Previous</t>
    </r>
    <r>
      <rPr>
        <rFont val="Calibri"/>
        <family val="2"/>
        <b/>
        <sz val="8"/>
        <scheme val="minor"/>
      </rPr>
      <t xml:space="preserve"> Salary Min 
(Before PAI Ex)</t>
    </r>
  </si>
  <si>
    <r>
      <rPr>
        <rFont val="Calibri"/>
        <family val="2"/>
        <b/>
        <color rgb="FF0070C0"/>
        <sz val="8"/>
        <scheme val="minor"/>
      </rPr>
      <t>Previous</t>
    </r>
    <r>
      <rPr>
        <rFont val="Calibri"/>
        <family val="2"/>
        <b/>
        <sz val="8"/>
        <scheme val="minor"/>
      </rPr>
      <t xml:space="preserve"> Max</t>
    </r>
  </si>
  <si>
    <r>
      <rPr>
        <rFont val="Calibri"/>
        <family val="2"/>
        <b/>
        <color rgb="FFCC0099"/>
        <sz val="8"/>
        <scheme val="minor"/>
      </rPr>
      <t xml:space="preserve">PAI Ref </t>
    </r>
    <r>
      <rPr>
        <rFont val="Calibri"/>
        <family val="2"/>
        <b/>
        <sz val="8"/>
        <scheme val="minor"/>
      </rPr>
      <t>Salary Position vs Max</t>
    </r>
  </si>
  <si>
    <r>
      <rPr>
        <rFont val="Calibri"/>
        <family val="2"/>
        <b/>
        <color rgb="FFCC0099"/>
        <sz val="8"/>
        <scheme val="minor"/>
      </rPr>
      <t>NEW</t>
    </r>
    <r>
      <rPr>
        <rFont val="Calibri"/>
        <family val="2"/>
        <b/>
        <sz val="8"/>
        <scheme val="minor"/>
      </rPr>
      <t xml:space="preserve"> Salary Min 
(After PAI Ex)</t>
    </r>
  </si>
  <si>
    <r>
      <rPr>
        <rFont val="Calibri"/>
        <family val="2"/>
        <b/>
        <color rgb="FFCC0099"/>
        <sz val="8"/>
        <scheme val="minor"/>
      </rPr>
      <t>NEW</t>
    </r>
    <r>
      <rPr>
        <rFont val="Calibri"/>
        <family val="2"/>
        <b/>
        <sz val="8"/>
        <scheme val="minor"/>
      </rPr>
      <t xml:space="preserve"> Salary Max</t>
    </r>
  </si>
  <si>
    <r>
      <rPr>
        <rFont val="Calibri"/>
        <family val="2"/>
        <b/>
        <color rgb="FFCC0099"/>
        <sz val="8"/>
        <scheme val="minor"/>
      </rPr>
      <t>NEW</t>
    </r>
    <r>
      <rPr>
        <rFont val="Calibri"/>
        <family val="2"/>
        <b/>
        <sz val="8"/>
        <scheme val="minor"/>
      </rPr>
      <t xml:space="preserve"> Mid-Point</t>
    </r>
  </si>
  <si>
    <r>
      <rPr>
        <rFont val="Calibri"/>
        <family val="2"/>
        <b/>
        <color rgb="FFCC0099"/>
        <sz val="8"/>
        <scheme val="minor"/>
      </rPr>
      <t>NEW</t>
    </r>
    <r>
      <rPr>
        <rFont val="Calibri"/>
        <family val="2"/>
        <b/>
        <sz val="8"/>
        <scheme val="minor"/>
      </rPr>
      <t xml:space="preserve"> Compa-Ratio
(80% to approx. 120%)</t>
    </r>
  </si>
  <si>
    <r>
      <rPr>
        <rFont val="Calibri"/>
        <family val="2"/>
        <b/>
        <color rgb="FFCC0099"/>
        <sz val="8"/>
        <scheme val="minor"/>
      </rPr>
      <t>NEW</t>
    </r>
    <r>
      <rPr>
        <rFont val="Calibri"/>
        <family val="2"/>
        <b/>
        <sz val="8"/>
        <scheme val="minor"/>
      </rPr>
      <t xml:space="preserve"> Compa-Ratio
Remarks</t>
    </r>
  </si>
  <si>
    <t>Ee with less than 1 yr service</t>
  </si>
  <si>
    <t>AI($)
(x% of Current Salary)</t>
  </si>
  <si>
    <t xml:space="preserve">Pro ($)                  (x% of Current Salary)
</t>
  </si>
  <si>
    <t>LIM ENG GUAN</t>
  </si>
  <si>
    <t>Revised Salary Gross (AI + Pro)</t>
  </si>
  <si>
    <t>Change Rate</t>
  </si>
  <si>
    <t>Actual Pre Yr Jul - Cur Yr Jun (Basic Salary)</t>
  </si>
  <si>
    <t>Actual Pre Yr Jul - Cur Yr Jun (1.5R)</t>
  </si>
  <si>
    <t>Actual Pre Yr Jul - Cur Yr Jun (2.0R)</t>
  </si>
  <si>
    <t>Estimate Cur Yr Jul - Next Yr Jun (Basic Salary)</t>
  </si>
  <si>
    <t>Estimate Cur Yr Jul - Next Yr Jun (WD - EX01)</t>
  </si>
  <si>
    <t>Estimate Cur Yr Jul - Next Yr Jun (WK-EX01)</t>
  </si>
  <si>
    <t>BP Increase %</t>
  </si>
  <si>
    <t>Total Pay increase (with Transition)</t>
  </si>
  <si>
    <t>Actual Pre Yr Jul - Cur Yr Jun (PH)</t>
  </si>
  <si>
    <t>Estimate Cur Yr Jul - Next Yr Jun (PH-EX01)</t>
  </si>
  <si>
    <t>Transition Allowance (monthly) - Promote to Exe only</t>
  </si>
  <si>
    <t>new</t>
  </si>
  <si>
    <t xml:space="preserve">Min Adj ($) 
Sal Adj Due to Min
</t>
  </si>
  <si>
    <t xml:space="preserve">Sal Adj (%)
Cmp Revised with Min
Check
</t>
  </si>
  <si>
    <t>Append Prosoft</t>
  </si>
  <si>
    <t>11</t>
  </si>
  <si>
    <t>12</t>
  </si>
  <si>
    <t>13</t>
  </si>
  <si>
    <t>14</t>
  </si>
  <si>
    <t>15</t>
  </si>
  <si>
    <t>59</t>
  </si>
  <si>
    <t>60</t>
  </si>
  <si>
    <t>61</t>
  </si>
  <si>
    <t>62</t>
  </si>
  <si>
    <t>63</t>
  </si>
  <si>
    <t>64</t>
  </si>
  <si>
    <t>AI $ Ave :</t>
  </si>
  <si>
    <t>20160221</t>
  </si>
  <si>
    <t>NG SUEN HWO</t>
  </si>
  <si>
    <t>20160199</t>
  </si>
  <si>
    <t>LIEW SENG EIK</t>
  </si>
  <si>
    <t>20160211</t>
  </si>
  <si>
    <t>QIU TAO</t>
  </si>
  <si>
    <t>20170267</t>
  </si>
  <si>
    <t>ABDUL RAUF BIN SULAIMAN</t>
  </si>
  <si>
    <t>TECHNICAL SPECIALIST</t>
  </si>
  <si>
    <t>LEE CHUN YONG JOLVIN</t>
  </si>
  <si>
    <t>DateResign</t>
  </si>
  <si>
    <t>SG_FNE07</t>
  </si>
  <si>
    <r>
      <rPr>
        <rFont val="Calibri"/>
        <family val="2"/>
        <b/>
        <color rgb="FFCC0099"/>
        <sz val="8"/>
        <scheme val="minor"/>
      </rPr>
      <t>NEW</t>
    </r>
    <r>
      <rPr>
        <rFont val="Calibri"/>
        <family val="2"/>
        <b/>
        <sz val="8"/>
        <scheme val="minor"/>
      </rPr>
      <t xml:space="preserve"> 13 Mth CLS Amount, if any (Hit MAX?)</t>
    </r>
  </si>
  <si>
    <t>ABRASIVE BLASTING TECHNICIAN I</t>
  </si>
  <si>
    <t xml:space="preserve">MA ($)
(NWC Sal Adjust to min. impact)
</t>
  </si>
  <si>
    <t xml:space="preserve">MA% 
(NWC Sal Adjust Check)
</t>
  </si>
  <si>
    <t>2018i</t>
  </si>
  <si>
    <t>one &amp; only in this Ref Grade</t>
  </si>
  <si>
    <t>20170295</t>
  </si>
  <si>
    <t>XU FEIFEI</t>
  </si>
  <si>
    <t>20170302</t>
  </si>
  <si>
    <t>ZHOU XIUQIN</t>
  </si>
  <si>
    <t>20170303</t>
  </si>
  <si>
    <t>JI BING</t>
  </si>
  <si>
    <t>20170304</t>
  </si>
  <si>
    <t>MA QINGQING</t>
  </si>
  <si>
    <t>20170368</t>
  </si>
  <si>
    <t>KOH CHONG HAI</t>
  </si>
  <si>
    <t>20180385</t>
  </si>
  <si>
    <t>LING ZONG SHENG</t>
  </si>
  <si>
    <t>20180386</t>
  </si>
  <si>
    <t>TAN KIA CHUN</t>
  </si>
  <si>
    <t>20180387</t>
  </si>
  <si>
    <t>WONG HONG CHUEN</t>
  </si>
  <si>
    <t>20180388</t>
  </si>
  <si>
    <t>GAN PENG CHUN</t>
  </si>
  <si>
    <t>S20170053</t>
  </si>
  <si>
    <t>JIANG YUNDONG</t>
  </si>
  <si>
    <t>WAN KAH CHUN</t>
  </si>
  <si>
    <t>20170319</t>
  </si>
  <si>
    <t>YAP JUN SEEN</t>
  </si>
  <si>
    <t>Resignees</t>
  </si>
  <si>
    <t>WEF 2018</t>
  </si>
  <si>
    <t xml:space="preserve">Chk AI </t>
  </si>
  <si>
    <t>Chk</t>
  </si>
  <si>
    <t>Row Labels</t>
  </si>
  <si>
    <t>Grand Total</t>
  </si>
  <si>
    <t>Average of Total Pay increase (with Transition)</t>
  </si>
  <si>
    <t xml:space="preserve">Average of Sal Adj (%)
Cmp Revised with Min
Check
</t>
  </si>
  <si>
    <t xml:space="preserve">Average of MA% 
(NWC Sal Adjust Check)
</t>
  </si>
  <si>
    <t>Average of Pro%                    (4%)</t>
  </si>
  <si>
    <t>Average of AI%</t>
  </si>
  <si>
    <t>(All)</t>
  </si>
  <si>
    <t>Count of DateResign</t>
  </si>
  <si>
    <t>Count of Date Join</t>
  </si>
  <si>
    <t>NEW 13 Mth CLS Amount, if any (Hit MAX?)</t>
  </si>
  <si>
    <t>Sum of AI($)
(x% of Current Salary)</t>
  </si>
  <si>
    <t xml:space="preserve">Sum of Pro ($)                  (x% of Current Salary)
</t>
  </si>
  <si>
    <t xml:space="preserve">Count of MA ($)
(NWC Sal Adjust to min. impact)
</t>
  </si>
  <si>
    <t xml:space="preserve">Count of Min Adj ($) 
Sal Adj Due to Min
</t>
  </si>
  <si>
    <t xml:space="preserve">Sum of MA ($)
(NWC Sal Adjust to min. impact)
</t>
  </si>
  <si>
    <t xml:space="preserve">Sum of Min Adj ($) 
Sal Adj Due to Min
</t>
  </si>
  <si>
    <t>Count of AI($)
(x% of Current Salary)</t>
  </si>
  <si>
    <t xml:space="preserve">Count of Pro ($)                  (x% of Current Salary)
</t>
  </si>
  <si>
    <t>Sum of Current Salary Gross</t>
  </si>
  <si>
    <t>Count of Current Salary Gross</t>
  </si>
  <si>
    <t>Sum of NEW 13 Mth CLS Amount, if any (Hit MAX?)</t>
  </si>
  <si>
    <t>Count of NEW 13 Mth CLS Amount, if any (Hit MAX?)</t>
  </si>
  <si>
    <t>Count of Transition Allowance (monthly) - Promote to Exe only</t>
  </si>
  <si>
    <t>Sum of Transition Allowance (monthly) - Promote to Exe only</t>
  </si>
  <si>
    <t>Sum of NEW Salary Gross</t>
  </si>
  <si>
    <t>20180421</t>
  </si>
  <si>
    <t>LIU YUPENG</t>
  </si>
  <si>
    <t>20180428</t>
  </si>
  <si>
    <t>LIU SHUO</t>
  </si>
  <si>
    <t>20180445</t>
  </si>
  <si>
    <t>WILSON CHAN WAI SHEN</t>
  </si>
  <si>
    <t>20180447</t>
  </si>
  <si>
    <t>TEE SOON HOCK</t>
  </si>
  <si>
    <t>20180451</t>
  </si>
  <si>
    <t>JIN FEI</t>
  </si>
  <si>
    <t>20180455</t>
  </si>
  <si>
    <t>SUN XIWEN</t>
  </si>
  <si>
    <t>20180456</t>
  </si>
  <si>
    <t>WANG ZHEMING</t>
  </si>
  <si>
    <t>20180471</t>
  </si>
  <si>
    <t>ZHAI YAN</t>
  </si>
  <si>
    <t>20190478</t>
  </si>
  <si>
    <t>ZHU XINGHU</t>
  </si>
  <si>
    <t>20180427</t>
  </si>
  <si>
    <t>LI TONGTONG</t>
  </si>
  <si>
    <t>20180413</t>
  </si>
  <si>
    <t>LIU WEIDONG</t>
  </si>
  <si>
    <t>20180418</t>
  </si>
  <si>
    <t>REN GUANGSHENG</t>
  </si>
  <si>
    <t>20180391</t>
  </si>
  <si>
    <t>YIP CHEN SING</t>
  </si>
  <si>
    <t>20180458</t>
  </si>
  <si>
    <t>CHANG SHAOKE</t>
  </si>
  <si>
    <t>20180393</t>
  </si>
  <si>
    <t>WU GAOLI</t>
  </si>
  <si>
    <t>20180422</t>
  </si>
  <si>
    <t>KHOO MING KEAT</t>
  </si>
  <si>
    <t>20180463</t>
  </si>
  <si>
    <t>FENG YICHENG</t>
  </si>
  <si>
    <t>Process Transfer Integration Group</t>
  </si>
  <si>
    <t>Sample Run/Evaluation Group</t>
  </si>
  <si>
    <t>S20190059</t>
  </si>
  <si>
    <t>CHEN CHUANHU</t>
  </si>
  <si>
    <t>S20190061</t>
  </si>
  <si>
    <t>YANG WENLONG</t>
  </si>
  <si>
    <t>20190483</t>
  </si>
  <si>
    <t>TAN CHEN WEI</t>
  </si>
  <si>
    <t xml:space="preserve">HP ($)                  (x% of Current Salary)
</t>
  </si>
  <si>
    <t>HP %</t>
  </si>
  <si>
    <t>Only for NE</t>
  </si>
  <si>
    <t>Revised Salary Gross (AI + Pro + NWC + HP + Adj)</t>
  </si>
  <si>
    <t>Revised Salary Gross (AI + Pro +  HP)</t>
  </si>
  <si>
    <t>NWC =(AI + Pro + HP)</t>
  </si>
  <si>
    <t>Revised Salary Gross (AI + Pro + HP + NWC)</t>
  </si>
  <si>
    <t>65</t>
  </si>
  <si>
    <t>66</t>
  </si>
  <si>
    <t>67</t>
  </si>
  <si>
    <t>68</t>
  </si>
  <si>
    <t>AI + Pro + HP $</t>
  </si>
  <si>
    <t xml:space="preserve">Pro%             (4%)                </t>
  </si>
  <si>
    <t>AI</t>
  </si>
  <si>
    <t>%</t>
  </si>
  <si>
    <t>$</t>
  </si>
  <si>
    <t>Pro</t>
  </si>
  <si>
    <t>HP</t>
  </si>
  <si>
    <t>NWC</t>
  </si>
  <si>
    <t>Min Adj</t>
  </si>
  <si>
    <t>Latest Supervisor 20.07</t>
  </si>
  <si>
    <t>20190545</t>
  </si>
  <si>
    <t>PAH MEI CHEN</t>
  </si>
  <si>
    <t>20190520</t>
  </si>
  <si>
    <t>LI WEN</t>
  </si>
  <si>
    <t>20190560</t>
  </si>
  <si>
    <t>SHEN MENGSHI</t>
  </si>
  <si>
    <t>20190563</t>
  </si>
  <si>
    <t>ZHAO SHAN</t>
  </si>
  <si>
    <t>20190596</t>
  </si>
  <si>
    <t>WANG DEYUE</t>
  </si>
  <si>
    <t>20190606</t>
  </si>
  <si>
    <t>LIU YONGQIAN</t>
  </si>
  <si>
    <t>20190611</t>
  </si>
  <si>
    <t>DONG MAN</t>
  </si>
  <si>
    <t>20190547</t>
  </si>
  <si>
    <t>CHEN SHAOXU</t>
  </si>
  <si>
    <t>20190549</t>
  </si>
  <si>
    <t>HUANG MENGJIE</t>
  </si>
  <si>
    <t>20190590</t>
  </si>
  <si>
    <t>ZHANG WENLONG</t>
  </si>
  <si>
    <t>20190525</t>
  </si>
  <si>
    <t>ZHENG JINTAO</t>
  </si>
  <si>
    <t>20190567</t>
  </si>
  <si>
    <t>CHE HUIMIN</t>
  </si>
  <si>
    <t>20190578</t>
  </si>
  <si>
    <t>DUAN JUNNIAN</t>
  </si>
  <si>
    <t>20190589</t>
  </si>
  <si>
    <t>ZHANG LEI</t>
  </si>
  <si>
    <t>20190579</t>
  </si>
  <si>
    <t>GAO JIANGYUAN</t>
  </si>
  <si>
    <t>20190608</t>
  </si>
  <si>
    <t>WANG YOUXU</t>
  </si>
  <si>
    <t>20190531</t>
  </si>
  <si>
    <t>DAI YUANXIA</t>
  </si>
  <si>
    <t>20190559</t>
  </si>
  <si>
    <t>LIU XIULI</t>
  </si>
  <si>
    <t>SHASHITHARAN BALASUBRAMANIAM</t>
  </si>
  <si>
    <t>20190488</t>
  </si>
  <si>
    <t>ENG SHI LE</t>
  </si>
  <si>
    <t>20190514</t>
  </si>
  <si>
    <t>LI HONGPENG</t>
  </si>
  <si>
    <t>20190586</t>
  </si>
  <si>
    <t>WANG KUNPENG</t>
  </si>
  <si>
    <t>20190544</t>
  </si>
  <si>
    <t>NGU BING HOCK</t>
  </si>
  <si>
    <t>20190598</t>
  </si>
  <si>
    <t>ZHANG JING</t>
  </si>
  <si>
    <t>20190614</t>
  </si>
  <si>
    <t>SUN HAIJUN</t>
  </si>
  <si>
    <t>20190504</t>
  </si>
  <si>
    <t>LI XUDONG</t>
  </si>
  <si>
    <t>20190516</t>
  </si>
  <si>
    <t>ZHANG QIONG</t>
  </si>
  <si>
    <t>20190548</t>
  </si>
  <si>
    <t>20190587</t>
  </si>
  <si>
    <t>YANG JIE</t>
  </si>
  <si>
    <t>20190588</t>
  </si>
  <si>
    <t>YUE HONGWEI</t>
  </si>
  <si>
    <t>20190603</t>
  </si>
  <si>
    <t>HUANG HUIRAN</t>
  </si>
  <si>
    <t>20190498</t>
  </si>
  <si>
    <t>WU MEIHONG</t>
  </si>
  <si>
    <t>20190503</t>
  </si>
  <si>
    <t>ZHANG JINZHU</t>
  </si>
  <si>
    <t>20190553</t>
  </si>
  <si>
    <t>WANG KUN</t>
  </si>
  <si>
    <t>20190555</t>
  </si>
  <si>
    <t>ZHANG YILI</t>
  </si>
  <si>
    <t>20190602</t>
  </si>
  <si>
    <t>HE YUNYUN</t>
  </si>
  <si>
    <t>20190486</t>
  </si>
  <si>
    <t>ABDULLAH BIN ABD WAHAB</t>
  </si>
  <si>
    <t>JIAN QINREN</t>
  </si>
  <si>
    <t>20190497</t>
  </si>
  <si>
    <t>WU DI</t>
  </si>
  <si>
    <t>20190550</t>
  </si>
  <si>
    <t>JIANG GUODONG</t>
  </si>
  <si>
    <t>20190591</t>
  </si>
  <si>
    <t>ZHANG ZONGHAO</t>
  </si>
  <si>
    <t>20190604</t>
  </si>
  <si>
    <t>LI PENG</t>
  </si>
  <si>
    <t>20190552</t>
  </si>
  <si>
    <t>MENG XUAN</t>
  </si>
  <si>
    <t>20190615</t>
  </si>
  <si>
    <t>ZHANG MING</t>
  </si>
  <si>
    <t>20190543</t>
  </si>
  <si>
    <t>MUHAMMAD ASYREE BIN HISHAMUDIN</t>
  </si>
  <si>
    <t>20190546</t>
  </si>
  <si>
    <t>TAN PEE TER</t>
  </si>
  <si>
    <t>20190487</t>
  </si>
  <si>
    <t>CHEONG WAI KIT</t>
  </si>
  <si>
    <t>Customer Solutions</t>
  </si>
  <si>
    <t>Supplier Performance Engineering</t>
  </si>
  <si>
    <t/>
  </si>
  <si>
    <t>HH-CS</t>
  </si>
  <si>
    <t>KAU CHAI SENG</t>
  </si>
  <si>
    <t>LIM CHOON HUAT</t>
  </si>
  <si>
    <t>TAN KIOK HUA</t>
  </si>
  <si>
    <t>LOW HAN LIM ELVIN</t>
  </si>
  <si>
    <t>TIANG TONG BING</t>
  </si>
  <si>
    <t>HP - Tier 1 &amp; Tier 2</t>
  </si>
  <si>
    <t>2019/20 OT1.5 Hours Worked (Jul19-Jun20)</t>
  </si>
  <si>
    <t>2019/20 OT2.0 Hours Worked (Jul19-Jun20)</t>
  </si>
  <si>
    <t>2019/20 PH Hours Worked (Jul19-Jun20)</t>
  </si>
  <si>
    <t>69</t>
  </si>
  <si>
    <t>70</t>
  </si>
  <si>
    <t>Range Check
(Base on Increment)</t>
  </si>
  <si>
    <t>% New BP Inc vs Cur BP</t>
  </si>
  <si>
    <t>$ New BP Inc vs Cur BP</t>
  </si>
  <si>
    <t>SG_FNE08</t>
  </si>
  <si>
    <t>AI listing to be out at least 1.5 months before July payout</t>
  </si>
  <si>
    <t>20200659</t>
  </si>
  <si>
    <t>TAN SEOW NGOH</t>
  </si>
  <si>
    <t>20200690</t>
  </si>
  <si>
    <t>WANG LIYAN</t>
  </si>
  <si>
    <t>20210727</t>
  </si>
  <si>
    <t>LIU JING</t>
  </si>
  <si>
    <t>20210706</t>
  </si>
  <si>
    <t>LI CHENGCHENG</t>
  </si>
  <si>
    <t>20200680</t>
  </si>
  <si>
    <t>SHA YUEXIAN</t>
  </si>
  <si>
    <t>20210710</t>
  </si>
  <si>
    <t>ZHANG WENJING</t>
  </si>
  <si>
    <t>20210722</t>
  </si>
  <si>
    <t>ZHU YAOGUANG</t>
  </si>
  <si>
    <t>20210705</t>
  </si>
  <si>
    <t>KONG DEYI</t>
  </si>
  <si>
    <t>20210726</t>
  </si>
  <si>
    <t>AN QUANZHOU</t>
  </si>
  <si>
    <t>20200681</t>
  </si>
  <si>
    <t>SONG YUANYUAN</t>
  </si>
  <si>
    <t>20210750</t>
  </si>
  <si>
    <t>MUHAMMAD AIDIL BIN ABDUL ROHIM</t>
  </si>
  <si>
    <t>20210741</t>
  </si>
  <si>
    <t>DU YIMAN</t>
  </si>
  <si>
    <t>20210723</t>
  </si>
  <si>
    <t>TAY ZHAN KAI</t>
  </si>
  <si>
    <t>20210708</t>
  </si>
  <si>
    <t>LIU SHUYU</t>
  </si>
  <si>
    <t>20210704</t>
  </si>
  <si>
    <t>GONG YANJIE</t>
  </si>
  <si>
    <t>20210724</t>
  </si>
  <si>
    <t>HO XIAO HUI</t>
  </si>
  <si>
    <t>20210716</t>
  </si>
  <si>
    <t>WANG HUI</t>
  </si>
  <si>
    <t>20210728</t>
  </si>
  <si>
    <t>GONG MING</t>
  </si>
  <si>
    <t>20200691</t>
  </si>
  <si>
    <t>WANG MINGYONG</t>
  </si>
  <si>
    <t>20210744</t>
  </si>
  <si>
    <t>ZHONG PENG</t>
  </si>
  <si>
    <t>20200697</t>
  </si>
  <si>
    <t>MOHAMAD YUNUS BIN ISMAIL</t>
  </si>
  <si>
    <t>20210714</t>
  </si>
  <si>
    <t>PANG JIN</t>
  </si>
  <si>
    <t>20200637</t>
  </si>
  <si>
    <t>LEE SHENG HUI</t>
  </si>
  <si>
    <t>20200646</t>
  </si>
  <si>
    <t>LIM SENG KEONG</t>
  </si>
  <si>
    <t>20210715</t>
  </si>
  <si>
    <t>SUN FENGSHEN</t>
  </si>
  <si>
    <t>20200684</t>
  </si>
  <si>
    <t>ZHOU YANGZHU</t>
  </si>
  <si>
    <t>20210719</t>
  </si>
  <si>
    <t>YANG SHIMAO</t>
  </si>
  <si>
    <t>20200692</t>
  </si>
  <si>
    <t>WANG PAN</t>
  </si>
  <si>
    <t>20210730</t>
  </si>
  <si>
    <t>ZHANG JUNZHAO</t>
  </si>
  <si>
    <t>20210720</t>
  </si>
  <si>
    <t>YU JUNXIANG</t>
  </si>
  <si>
    <t>20200694</t>
  </si>
  <si>
    <t>WU YUAN</t>
  </si>
  <si>
    <t>20210707</t>
  </si>
  <si>
    <t>LI MAN</t>
  </si>
  <si>
    <t>20200629</t>
  </si>
  <si>
    <t>JORDAN LO YOU YU</t>
  </si>
  <si>
    <t>20200631</t>
  </si>
  <si>
    <t>LOO KEAN WOOI</t>
  </si>
  <si>
    <t>20200686</t>
  </si>
  <si>
    <t>BAI YU</t>
  </si>
  <si>
    <t>20200679</t>
  </si>
  <si>
    <t>LU HONGYUAN</t>
  </si>
  <si>
    <t>20200633</t>
  </si>
  <si>
    <t>LI YANYING</t>
  </si>
  <si>
    <t>20200638</t>
  </si>
  <si>
    <t>YEO WERN LONG</t>
  </si>
  <si>
    <t>20200639</t>
  </si>
  <si>
    <t>ANDREA NATALIE BONG</t>
  </si>
  <si>
    <t>20210717</t>
  </si>
  <si>
    <t>WENG WENZHI</t>
  </si>
  <si>
    <t>20200702</t>
  </si>
  <si>
    <t>WONG KOK KIAN</t>
  </si>
  <si>
    <t>20200648</t>
  </si>
  <si>
    <t>HOO ENG LEE</t>
  </si>
  <si>
    <t>SG_NE01</t>
  </si>
  <si>
    <t>SG_NE02</t>
  </si>
  <si>
    <t>SG_NE03</t>
  </si>
  <si>
    <t>SENIOR TECHNICAL INSPECTOR</t>
  </si>
  <si>
    <t>TECHNICAL INSPECTOR II</t>
  </si>
  <si>
    <t>SENIOR TECHNICAL OPERATOR</t>
  </si>
  <si>
    <t>TECHNICAL OPERATOR I</t>
  </si>
  <si>
    <t>TECHNICAL OPERATOR II</t>
  </si>
  <si>
    <t>TECHNICAL INSPECTOR I</t>
  </si>
  <si>
    <t>ABRASIVE BLASTING TECHNICAL OPERATOR I</t>
  </si>
  <si>
    <t>SG_FNE01</t>
  </si>
  <si>
    <t xml:space="preserve">SNR ABRASIVE BLASTING TECHNICAL OPERATOR </t>
  </si>
  <si>
    <t>SG_FNE03</t>
  </si>
  <si>
    <t>SG_FNE02</t>
  </si>
  <si>
    <t>PHEY CHONG PAU</t>
  </si>
  <si>
    <t>Current
Basic Salary</t>
  </si>
  <si>
    <t>FNE01</t>
  </si>
  <si>
    <t>FNE02</t>
  </si>
  <si>
    <t>FNE03</t>
  </si>
  <si>
    <t>WEF 2021</t>
  </si>
  <si>
    <t>NE01</t>
  </si>
  <si>
    <t>NE02</t>
  </si>
  <si>
    <t>NE03</t>
  </si>
  <si>
    <t>20210758</t>
  </si>
  <si>
    <t>ER MEI CHING</t>
  </si>
  <si>
    <t>2022 Annual Increment / Promotion Listing</t>
  </si>
  <si>
    <r>
      <t xml:space="preserve">- Listing as of </t>
    </r>
    <r>
      <rPr>
        <rFont val="Calibri"/>
        <family val="2"/>
        <b/>
        <color rgb="FFC00000"/>
        <sz val="8"/>
        <scheme val="minor"/>
      </rPr>
      <t>01 May 2022</t>
    </r>
  </si>
  <si>
    <t>as at 30 June 22</t>
  </si>
  <si>
    <t>20220971</t>
  </si>
  <si>
    <t>DHANUSHIYA SELVANATHAN</t>
  </si>
  <si>
    <t>20210928</t>
  </si>
  <si>
    <t>HEGAINDRAN T SUNDRAM</t>
  </si>
  <si>
    <t>20210909</t>
  </si>
  <si>
    <t>LOW YONG WHANG</t>
  </si>
  <si>
    <t>20221006</t>
  </si>
  <si>
    <t>NUR AZLINA BINTI MAHFUL</t>
  </si>
  <si>
    <t>20210771</t>
  </si>
  <si>
    <t>TIAN LIANGMI</t>
  </si>
  <si>
    <t>20210773</t>
  </si>
  <si>
    <t>OLIVER YII CHII SING</t>
  </si>
  <si>
    <t>20210782</t>
  </si>
  <si>
    <t>CHAN KOK KENG</t>
  </si>
  <si>
    <t>20210798</t>
  </si>
  <si>
    <t>RHOOGAHNKUMAR KANNAN</t>
  </si>
  <si>
    <t>20210806</t>
  </si>
  <si>
    <t>KONG LYUYUAN</t>
  </si>
  <si>
    <t>20210810</t>
  </si>
  <si>
    <t>YU JIANGUO</t>
  </si>
  <si>
    <t>20210811</t>
  </si>
  <si>
    <t>ZHANG YAN</t>
  </si>
  <si>
    <t>20210812</t>
  </si>
  <si>
    <t>THAYAALAN RAJOO</t>
  </si>
  <si>
    <t>20210824</t>
  </si>
  <si>
    <t>MUHAMAD HARIS BIN BAWAKANU</t>
  </si>
  <si>
    <t>20210844</t>
  </si>
  <si>
    <t>JAMALLULAI SAMSHAWAL BIN ABDUL RANI</t>
  </si>
  <si>
    <t>20210856</t>
  </si>
  <si>
    <t>GUO BINBIN</t>
  </si>
  <si>
    <t>20210899</t>
  </si>
  <si>
    <t>OMPREKASH RANGASAMY</t>
  </si>
  <si>
    <t>20210900</t>
  </si>
  <si>
    <t>MEGALAN SANTHIRAN</t>
  </si>
  <si>
    <t>20210917</t>
  </si>
  <si>
    <t>LI YEMIN</t>
  </si>
  <si>
    <t>20210936</t>
  </si>
  <si>
    <t>TAN HUI CHIN</t>
  </si>
  <si>
    <t>20210941</t>
  </si>
  <si>
    <t>MUHAMMAD ADI IKHWAN BIN AHMAD</t>
  </si>
  <si>
    <t>20220952</t>
  </si>
  <si>
    <t>LEE SHEAN SHYANG</t>
  </si>
  <si>
    <t>20220956</t>
  </si>
  <si>
    <t>WANG XIN</t>
  </si>
  <si>
    <t>20220970</t>
  </si>
  <si>
    <t>KHAIRYL MUADZ BIN ROSLAN</t>
  </si>
  <si>
    <t>20220980</t>
  </si>
  <si>
    <t>PREMRAJ THAMILARASAN</t>
  </si>
  <si>
    <t>20220988</t>
  </si>
  <si>
    <t>DANESH SHANMUGAM</t>
  </si>
  <si>
    <t>20220990</t>
  </si>
  <si>
    <t>PREM KUMAR RAMACHANDREN</t>
  </si>
  <si>
    <t>20220992</t>
  </si>
  <si>
    <t>TAN KANG CENG</t>
  </si>
  <si>
    <t>20221009</t>
  </si>
  <si>
    <t>TETTYSYALINA BINTI SANUSI</t>
  </si>
  <si>
    <t>20210840</t>
  </si>
  <si>
    <t>SU RONGSEN</t>
  </si>
  <si>
    <t>20210842</t>
  </si>
  <si>
    <t>ZHANG NANNAN</t>
  </si>
  <si>
    <t>20210911</t>
  </si>
  <si>
    <t>ZHANG QUAN</t>
  </si>
  <si>
    <t>20210927</t>
  </si>
  <si>
    <t>MOHD AZAHARI SYAZWAN BIN ABDUL HAMID</t>
  </si>
  <si>
    <t>20210933</t>
  </si>
  <si>
    <t>CHE AIMAN ZAFRAN BIN CHE MAZLAN</t>
  </si>
  <si>
    <t>20220944</t>
  </si>
  <si>
    <t>CHAI YUFEI</t>
  </si>
  <si>
    <t>20220950</t>
  </si>
  <si>
    <t>KAMARUL AZHAR BIN KOMARUDDEN</t>
  </si>
  <si>
    <t>20220955</t>
  </si>
  <si>
    <t>TENG DAYONG</t>
  </si>
  <si>
    <t>20220972</t>
  </si>
  <si>
    <t>IZZAT SYAHMI BIN MOHD AZAMI</t>
  </si>
  <si>
    <t>20221015</t>
  </si>
  <si>
    <t>LI NAN</t>
  </si>
  <si>
    <t>20210772</t>
  </si>
  <si>
    <t>MUHAMMAD NABIL AKIF BIN MUHD ZULKIFLI</t>
  </si>
  <si>
    <t>20210807</t>
  </si>
  <si>
    <t>MOHD ZAKI BIN ABIDIN</t>
  </si>
  <si>
    <t>20210848</t>
  </si>
  <si>
    <t>LI WENLONG</t>
  </si>
  <si>
    <t>20210893</t>
  </si>
  <si>
    <t>WAN NING</t>
  </si>
  <si>
    <t>20210915</t>
  </si>
  <si>
    <t>AHMAD FARIZUAN BIN ARSHAD</t>
  </si>
  <si>
    <t>20210923</t>
  </si>
  <si>
    <t>OU JIAN</t>
  </si>
  <si>
    <t>20220959</t>
  </si>
  <si>
    <t>CHEN ZHIFENG</t>
  </si>
  <si>
    <t>20220982</t>
  </si>
  <si>
    <t>PAVINRAJ SELVARAJU</t>
  </si>
  <si>
    <t>20220983</t>
  </si>
  <si>
    <t>ALIYA ZUEFIQAH BINTI MOHAMED ALI</t>
  </si>
  <si>
    <t>20210929</t>
  </si>
  <si>
    <t>WAN FARAH SOFIA BINTI W AHMAD</t>
  </si>
  <si>
    <t>20220957</t>
  </si>
  <si>
    <t>MOHAMMAD HAFIZUL IMAN BIN MOHD SAID</t>
  </si>
  <si>
    <t>20220958</t>
  </si>
  <si>
    <t>NURUL BAZLAA BINTI AMINUDIN</t>
  </si>
  <si>
    <t>20220962</t>
  </si>
  <si>
    <t>MOHAMAD FARIZZUDDIN BIN MOHD FADZIL</t>
  </si>
  <si>
    <t>20220964</t>
  </si>
  <si>
    <t>KU MOHD NOOR AZAM BIN KU MOHD ALI</t>
  </si>
  <si>
    <t>20220969</t>
  </si>
  <si>
    <t>MUHAMMAD NAIM BIN MOHAMAD ADAM TOH</t>
  </si>
  <si>
    <t>20220973</t>
  </si>
  <si>
    <t>CHEN HONG SENG</t>
  </si>
  <si>
    <t>20220975</t>
  </si>
  <si>
    <t>IMRAN BIN AZME</t>
  </si>
  <si>
    <t>20220977</t>
  </si>
  <si>
    <t>MUHAMAD ASRAF BIN NORDIN</t>
  </si>
  <si>
    <t>20220978</t>
  </si>
  <si>
    <t>ABDUL RAZIQ BIN ZAINAL</t>
  </si>
  <si>
    <t>20220979</t>
  </si>
  <si>
    <t>MOHAMAD FARIS BIN MUSTAPHA</t>
  </si>
  <si>
    <t>20220981</t>
  </si>
  <si>
    <t>KUGENDRAN MUNIANDY</t>
  </si>
  <si>
    <t>20220985</t>
  </si>
  <si>
    <t>MUHAMMAD HAKIM BIN SHAMSUDIN</t>
  </si>
  <si>
    <t>20220986</t>
  </si>
  <si>
    <t>MUHAMMAD HAFIZUL HIRMI BIN MOHD AMIN</t>
  </si>
  <si>
    <t>20220987</t>
  </si>
  <si>
    <t>MUHAMMAD FIRDAUS BIN HAZIAN</t>
  </si>
  <si>
    <t>20220993</t>
  </si>
  <si>
    <t>ASHWEN RAMAIAH</t>
  </si>
  <si>
    <t>20220994</t>
  </si>
  <si>
    <t>RUVENTHRAN THANIGAJALAM</t>
  </si>
  <si>
    <t>20220995</t>
  </si>
  <si>
    <t>LOH CHANG SHENG</t>
  </si>
  <si>
    <t>20220996</t>
  </si>
  <si>
    <t>LOH CHOON HO</t>
  </si>
  <si>
    <t>20220997</t>
  </si>
  <si>
    <t xml:space="preserve">MOHAMAD IZZUDDIN BIN IBRAHIM </t>
  </si>
  <si>
    <t>20220998</t>
  </si>
  <si>
    <t>MOHANAMBAL SAMINATHAN</t>
  </si>
  <si>
    <t>20220999</t>
  </si>
  <si>
    <t>MOHD HANIFFUDDIN BIN MAZLAN</t>
  </si>
  <si>
    <t>20221000</t>
  </si>
  <si>
    <t>MUHAMAD AMMAR FARHAN MAULA MOHD AZAM</t>
  </si>
  <si>
    <t>20221001</t>
  </si>
  <si>
    <t>MUHAMMAD HAFIZ BIN MUSA</t>
  </si>
  <si>
    <t>20221002</t>
  </si>
  <si>
    <t>MUHAMMAD HADI AZREEN BIN AZMAN</t>
  </si>
  <si>
    <t>20221003</t>
  </si>
  <si>
    <t>MUHAMMAD HAFIQ BIN MOHD AZMI</t>
  </si>
  <si>
    <t>20221004</t>
  </si>
  <si>
    <t>MUHSIN RAZIN BIN MARWAZI</t>
  </si>
  <si>
    <t>20221005</t>
  </si>
  <si>
    <t>NEETHIYAN KRISHNAN</t>
  </si>
  <si>
    <t>20221007</t>
  </si>
  <si>
    <t>ROHINI KRISHNAN</t>
  </si>
  <si>
    <t>20221008</t>
  </si>
  <si>
    <t>SITI NABILA BINTI ABD WAHAB</t>
  </si>
  <si>
    <t>20221010</t>
  </si>
  <si>
    <t>WAN FAKHRUSY SYAKIRIN</t>
  </si>
  <si>
    <t>20221011</t>
  </si>
  <si>
    <t>DURGA A/P GOVINDAN</t>
  </si>
  <si>
    <t>20221012</t>
  </si>
  <si>
    <t>FAREYZAL IKMAL BIN AMRAN</t>
  </si>
  <si>
    <t>20221013</t>
  </si>
  <si>
    <t>IZZAT BIN JOHARI</t>
  </si>
  <si>
    <t>20221019</t>
  </si>
  <si>
    <t>MUHAMMAD KHALQIA BIN MOHD BLIA</t>
  </si>
  <si>
    <t>20221021</t>
  </si>
  <si>
    <t>CHIANG WING KEONG</t>
  </si>
  <si>
    <t>20221022</t>
  </si>
  <si>
    <t>IRFAN HAZWAN BIN ZAINUDDIN</t>
  </si>
  <si>
    <t>20221023</t>
  </si>
  <si>
    <t>LAM HONG SOON</t>
  </si>
  <si>
    <t>20221025</t>
  </si>
  <si>
    <t>MUHAMMAD AZAMUDDIN BIN ABDULLA</t>
  </si>
  <si>
    <t>20221026</t>
  </si>
  <si>
    <t>MUHAMMAD SALAHUDDIN BIN MOHD AZIZI</t>
  </si>
  <si>
    <t>20221027</t>
  </si>
  <si>
    <t>MUHAMMAD WAHIDUDDIN AIMAN BIN ABD RAZAK</t>
  </si>
  <si>
    <t>20221031</t>
  </si>
  <si>
    <t>RAVIVARMAN ELLAN CHELVAN</t>
  </si>
  <si>
    <t>20221032</t>
  </si>
  <si>
    <t>WONG JENN HAN</t>
  </si>
  <si>
    <t>20221033</t>
  </si>
  <si>
    <t>YIP KIM WENG</t>
  </si>
  <si>
    <t>20221034</t>
  </si>
  <si>
    <t>AMIRUL HAKIM BIN NOORHALIDI</t>
  </si>
  <si>
    <t>20221036</t>
  </si>
  <si>
    <t>FARISZ NAUFAL MUHAMMAD FUAD</t>
  </si>
  <si>
    <t>20221037</t>
  </si>
  <si>
    <t>HANIS SYAMIM BIN CHE AB KARIM</t>
  </si>
  <si>
    <t>20221038</t>
  </si>
  <si>
    <t>JEVENDHERAN GANESAN</t>
  </si>
  <si>
    <t>20221039</t>
  </si>
  <si>
    <t>KRITHARAN MOORTHY</t>
  </si>
  <si>
    <t>20221040</t>
  </si>
  <si>
    <t>MOHAMAD AMIER SYAFIQ BIN KAMAL BAKRI</t>
  </si>
  <si>
    <t>20221041</t>
  </si>
  <si>
    <t>MOHD NORFADZLY BIN MOHD NOOR</t>
  </si>
  <si>
    <t>20221042</t>
  </si>
  <si>
    <t>MUHAMMAD IRFAN BIN MOHD PAZLI</t>
  </si>
  <si>
    <t>20221043</t>
  </si>
  <si>
    <t>MUHAMMAD MUKHRISH BIN ZOLKIFLI</t>
  </si>
  <si>
    <t>20221044</t>
  </si>
  <si>
    <t>NAVIN KUMAR K TANGGAMANY</t>
  </si>
  <si>
    <t>20221045</t>
  </si>
  <si>
    <t>PAVINDRAN A/L ARUNACHALAM</t>
  </si>
  <si>
    <t>20221046</t>
  </si>
  <si>
    <t>RUSHINA BINTI BAHARDIN</t>
  </si>
  <si>
    <t>20221047</t>
  </si>
  <si>
    <t>SARANRAJ KRISHNAN</t>
  </si>
  <si>
    <t>20221048</t>
  </si>
  <si>
    <t>SARAVANA KUMAR RAMASAMI</t>
  </si>
  <si>
    <t>20221049</t>
  </si>
  <si>
    <t>SIVANESHAN SELVAM</t>
  </si>
  <si>
    <t>20221050</t>
  </si>
  <si>
    <t>XU SIQI</t>
  </si>
  <si>
    <t>20221055</t>
  </si>
  <si>
    <t>LENNON MARK NATHAN</t>
  </si>
  <si>
    <t>20221056</t>
  </si>
  <si>
    <t>LI DING</t>
  </si>
  <si>
    <t>20221058</t>
  </si>
  <si>
    <t>MD FIRDAUS BIN MD NOR</t>
  </si>
  <si>
    <t>20221060</t>
  </si>
  <si>
    <t xml:space="preserve">MUHAMMAD NADZMIE SYAFIQ </t>
  </si>
  <si>
    <t>20221061</t>
  </si>
  <si>
    <t>MUHAMAD SHAFIQ BIN MOHD SHAMSHURI</t>
  </si>
  <si>
    <t>20221062</t>
  </si>
  <si>
    <t>QIU BO</t>
  </si>
  <si>
    <t>20221063</t>
  </si>
  <si>
    <t>SHAO GUOLIANG</t>
  </si>
  <si>
    <t>20221064</t>
  </si>
  <si>
    <t>SONG CHAOYONG</t>
  </si>
  <si>
    <t>20221065</t>
  </si>
  <si>
    <t>SONG DOUDOU</t>
  </si>
  <si>
    <t>20221067</t>
  </si>
  <si>
    <t>VIMAL RAJ JERALD</t>
  </si>
  <si>
    <t>20221068</t>
  </si>
  <si>
    <t>WANG LI</t>
  </si>
  <si>
    <t>20221069</t>
  </si>
  <si>
    <t>WEI LIFENG</t>
  </si>
  <si>
    <t>20221071</t>
  </si>
  <si>
    <t>XUE CHEN</t>
  </si>
  <si>
    <t>20221073</t>
  </si>
  <si>
    <t>MEOR MUHAMAD SYAHIR BIN MEOR MOHD NAZIR</t>
  </si>
  <si>
    <t>20221074</t>
  </si>
  <si>
    <t>MUHAMMAD AMIRUL FAIZ BIN AHMAD MUJIB</t>
  </si>
  <si>
    <t>20221075</t>
  </si>
  <si>
    <t>PARAAMESWARI MAHENDRAN</t>
  </si>
  <si>
    <t>S20210064</t>
  </si>
  <si>
    <t>XU LILU</t>
  </si>
  <si>
    <t>20210788</t>
  </si>
  <si>
    <t>ZHANG QIAN</t>
  </si>
  <si>
    <t>20210799</t>
  </si>
  <si>
    <t>RAVIVARMAN A/L BALAN</t>
  </si>
  <si>
    <t>20210838</t>
  </si>
  <si>
    <t>LIU YEKUN</t>
  </si>
  <si>
    <t>20210850</t>
  </si>
  <si>
    <t>QI YUEWEN</t>
  </si>
  <si>
    <t>20210861</t>
  </si>
  <si>
    <t>YANG ZIQING</t>
  </si>
  <si>
    <t>20210863</t>
  </si>
  <si>
    <t>FU HONGBO</t>
  </si>
  <si>
    <t>20210926</t>
  </si>
  <si>
    <t>MUHAMMAD SHAFIQ BIN MOHD ZULKARNAIN</t>
  </si>
  <si>
    <t>20220951</t>
  </si>
  <si>
    <t>GUO TIANLONG</t>
  </si>
  <si>
    <t>20210816</t>
  </si>
  <si>
    <t>HO KING UNG</t>
  </si>
  <si>
    <t>20210873</t>
  </si>
  <si>
    <t>HONG PUI YEE</t>
  </si>
  <si>
    <t>20210878</t>
  </si>
  <si>
    <t>LI SHAOZHEN</t>
  </si>
  <si>
    <t>20210880</t>
  </si>
  <si>
    <t>WANG YONGCAI</t>
  </si>
  <si>
    <t>20210938</t>
  </si>
  <si>
    <t>LIU YANCHAO</t>
  </si>
  <si>
    <t>20210940</t>
  </si>
  <si>
    <t>YANG GUILAN</t>
  </si>
  <si>
    <t>20220949</t>
  </si>
  <si>
    <t>MA XIN</t>
  </si>
  <si>
    <t>20220984</t>
  </si>
  <si>
    <t>MUHAMMAD ARIEF HAIKAL BIN HAMIDI</t>
  </si>
  <si>
    <t>20210790</t>
  </si>
  <si>
    <t>FOO MING FEI</t>
  </si>
  <si>
    <t>20210795</t>
  </si>
  <si>
    <t>WANG CE</t>
  </si>
  <si>
    <t>20210809</t>
  </si>
  <si>
    <t>YANG YIMING</t>
  </si>
  <si>
    <t>20210817</t>
  </si>
  <si>
    <t>CHEAN MING SHENG</t>
  </si>
  <si>
    <t>20210853</t>
  </si>
  <si>
    <t>WANG JIAMEI</t>
  </si>
  <si>
    <t>20210854</t>
  </si>
  <si>
    <t>DING WENQUAN</t>
  </si>
  <si>
    <t>20210896</t>
  </si>
  <si>
    <t>SANCHEEV VATHUMALAI</t>
  </si>
  <si>
    <t>20220974</t>
  </si>
  <si>
    <t>AHMAD FARIZ HAKIM BIN ROSMADI</t>
  </si>
  <si>
    <t>20210800</t>
  </si>
  <si>
    <t>TAN LOO INN</t>
  </si>
  <si>
    <t>20210833</t>
  </si>
  <si>
    <t>CONG XIAOQIANG</t>
  </si>
  <si>
    <t>20210851</t>
  </si>
  <si>
    <t>YU XIAOJIE</t>
  </si>
  <si>
    <t>20210902</t>
  </si>
  <si>
    <t>NHARESSH RAO KANAPATHI RAO</t>
  </si>
  <si>
    <t>20210919</t>
  </si>
  <si>
    <t>VANAJAH RAMESH</t>
  </si>
  <si>
    <t>20210934</t>
  </si>
  <si>
    <t>MUHAMMAD SHAHIMI BIN DZULKAFLE</t>
  </si>
  <si>
    <t>20210939</t>
  </si>
  <si>
    <t>SUN YUHUA</t>
  </si>
  <si>
    <t>20220943</t>
  </si>
  <si>
    <t>JIANG HUI</t>
  </si>
  <si>
    <t>20220960</t>
  </si>
  <si>
    <t>HONG LIANG</t>
  </si>
  <si>
    <t>20220967</t>
  </si>
  <si>
    <t>NUR ALIF IKHRAM BIN ABDUL TALIB</t>
  </si>
  <si>
    <t>20221020</t>
  </si>
  <si>
    <t>ZHANG YANQING</t>
  </si>
  <si>
    <t>HUANG LEI</t>
  </si>
  <si>
    <t>20210769</t>
  </si>
  <si>
    <t>JIA XINYANG</t>
  </si>
  <si>
    <t>20210791</t>
  </si>
  <si>
    <t>KEVIN NAH CHOON WEI</t>
  </si>
  <si>
    <t>20210808</t>
  </si>
  <si>
    <t>NOR AZLINA BINTI ISMAIL</t>
  </si>
  <si>
    <t>20210814</t>
  </si>
  <si>
    <t>CHAN MEE YIN</t>
  </si>
  <si>
    <t>20210836</t>
  </si>
  <si>
    <t>HOU QINGYUAN</t>
  </si>
  <si>
    <t>20210839</t>
  </si>
  <si>
    <t>MENG GUANGLI</t>
  </si>
  <si>
    <t>20210860</t>
  </si>
  <si>
    <t>GAI LIANGKAI</t>
  </si>
  <si>
    <t>20210862</t>
  </si>
  <si>
    <t>ZHAO YANG</t>
  </si>
  <si>
    <t>20210890</t>
  </si>
  <si>
    <t>LIU MIN</t>
  </si>
  <si>
    <t>20210925</t>
  </si>
  <si>
    <t>MUHAMMAD AZREEN BIN RAHIM</t>
  </si>
  <si>
    <t>20210937</t>
  </si>
  <si>
    <t>JIA TONGTONG</t>
  </si>
  <si>
    <t>20220965</t>
  </si>
  <si>
    <t>RADEN NORAMEERUL FAHMI</t>
  </si>
  <si>
    <t>20221017</t>
  </si>
  <si>
    <t>LIU YANG</t>
  </si>
  <si>
    <t>TAN KAH WEI, EFEN</t>
  </si>
  <si>
    <t>20210822</t>
  </si>
  <si>
    <t>CHUA CHAI LIAN</t>
  </si>
  <si>
    <t>20210835</t>
  </si>
  <si>
    <t>GAO JIAO</t>
  </si>
  <si>
    <t>20210879</t>
  </si>
  <si>
    <t>YIN JIAN</t>
  </si>
  <si>
    <t>20210882</t>
  </si>
  <si>
    <t>QIN XINGHUAN</t>
  </si>
  <si>
    <t>20220947</t>
  </si>
  <si>
    <t>LU SIXING</t>
  </si>
  <si>
    <t>20220953</t>
  </si>
  <si>
    <t>LU LEI</t>
  </si>
  <si>
    <t>20220968</t>
  </si>
  <si>
    <t>MOHAMAD FIRDAUS BIN MOHD NASIR</t>
  </si>
  <si>
    <t>20220989</t>
  </si>
  <si>
    <t>AZHAR BIN ALIAS</t>
  </si>
  <si>
    <t>20220991</t>
  </si>
  <si>
    <t>VIKNESH S BALACHANDRAN</t>
  </si>
  <si>
    <t>20221018</t>
  </si>
  <si>
    <t>LIU ZILIN</t>
  </si>
  <si>
    <t>20210868</t>
  </si>
  <si>
    <t>RINOSH MARIAPPAN</t>
  </si>
  <si>
    <t>20210869</t>
  </si>
  <si>
    <t>MOHAMAD IRFAN BIN MUSA</t>
  </si>
  <si>
    <t>20210907</t>
  </si>
  <si>
    <t>LI XIANGYU</t>
  </si>
  <si>
    <t>20210916</t>
  </si>
  <si>
    <t>MOHAMAD HAIRY SHAZWAN BIN MOHD HALIM</t>
  </si>
  <si>
    <t>20220961</t>
  </si>
  <si>
    <t>LIAO YU</t>
  </si>
  <si>
    <t>20210787</t>
  </si>
  <si>
    <t>QIU TONG</t>
  </si>
  <si>
    <t>20210813</t>
  </si>
  <si>
    <t>WAN IZAT ZHAFRAN BIN WAN IBRAHIM</t>
  </si>
  <si>
    <t>20210818</t>
  </si>
  <si>
    <t>NURUL JANNAH BINTI MOHAMED KHALID</t>
  </si>
  <si>
    <t>20210885</t>
  </si>
  <si>
    <t>20210770</t>
  </si>
  <si>
    <t>LAN ZHUOYE</t>
  </si>
  <si>
    <t>20210801</t>
  </si>
  <si>
    <t>MUHAMMAD SYAKIR BIN AHMAD BAKHARI</t>
  </si>
  <si>
    <t>20210825</t>
  </si>
  <si>
    <t>SHAMINI RAVINTHIRAN</t>
  </si>
  <si>
    <t>20210841</t>
  </si>
  <si>
    <t>SUN MAOFEI</t>
  </si>
  <si>
    <t>20210855</t>
  </si>
  <si>
    <t>HUA XIANLONG</t>
  </si>
  <si>
    <t>20210857</t>
  </si>
  <si>
    <t>OUYANG RONGHUAN</t>
  </si>
  <si>
    <t>20210865</t>
  </si>
  <si>
    <t>PAN XUEJIAO</t>
  </si>
  <si>
    <t>20210874</t>
  </si>
  <si>
    <t>MUHAMMAD RAZALI BIN BAWAKANU</t>
  </si>
  <si>
    <t>20210881</t>
  </si>
  <si>
    <t>LIU ZHENHUA</t>
  </si>
  <si>
    <t>20210891</t>
  </si>
  <si>
    <t>SHEN JIAN</t>
  </si>
  <si>
    <t>20210918</t>
  </si>
  <si>
    <t>MOHD NORAIZAM BIN NORDIN</t>
  </si>
  <si>
    <t>20220976</t>
  </si>
  <si>
    <t>AHMAD MUSLIM BIN ZAINAL ABIDIN</t>
  </si>
  <si>
    <t>20210847</t>
  </si>
  <si>
    <t>CHAN TIAM SIEW</t>
  </si>
  <si>
    <t>20210897</t>
  </si>
  <si>
    <t>EZREEN ZAFFRAN BIN KAMAL ARIFF</t>
  </si>
  <si>
    <t>20210904</t>
  </si>
  <si>
    <t>IKMAL HADI BIN IDRUS</t>
  </si>
  <si>
    <t>20210905</t>
  </si>
  <si>
    <t>AHMAD MUJAHID BIN ABD WAHAB</t>
  </si>
  <si>
    <t>20220954</t>
  </si>
  <si>
    <t>JAFFER ALI SEYED ABDUL KHADER JAILANE</t>
  </si>
  <si>
    <t>20220963</t>
  </si>
  <si>
    <t>ILYAS BIN AZMAN</t>
  </si>
  <si>
    <t>20221024</t>
  </si>
  <si>
    <t>MUHAMAD SYAFIQ BIN S MAHADI</t>
  </si>
  <si>
    <t>20221053</t>
  </si>
  <si>
    <t>FAEZ NAZMI BIN ABDUL RAHMAN</t>
  </si>
  <si>
    <t>20221059</t>
  </si>
  <si>
    <t>MUHAMMAD AIMAN SYAHID BIN MAZNURI</t>
  </si>
  <si>
    <t>20210803</t>
  </si>
  <si>
    <t>KUNG HWA GUAN</t>
  </si>
  <si>
    <t>20210892</t>
  </si>
  <si>
    <t>PREMKUMAR SUBRAMANIAM</t>
  </si>
  <si>
    <t>20210895</t>
  </si>
  <si>
    <t>20221030</t>
  </si>
  <si>
    <t>NURUL SYAFIKA BINTI NASIR</t>
  </si>
  <si>
    <t>ABRASIVE BLASTING TECHNICIAN II</t>
  </si>
  <si>
    <t>ABRASIVE BLASTING TECHNICAL OPERATOR II</t>
  </si>
  <si>
    <t>WATER SPECIALIST II</t>
  </si>
  <si>
    <t>WATER SPECIALIST I</t>
  </si>
  <si>
    <t>WATER TECHNICIAN II</t>
  </si>
  <si>
    <t>SNR WATER TECHNICIAN</t>
  </si>
  <si>
    <t>WATER TECHNICIAN I</t>
  </si>
  <si>
    <t>LIM CHENG CHUAN DEREK</t>
  </si>
  <si>
    <t>LIM KOK SHENG</t>
  </si>
  <si>
    <t>LIM AH CHYE</t>
  </si>
  <si>
    <t xml:space="preserve">FY2021/22 Score
</t>
  </si>
  <si>
    <t xml:space="preserve">FY2021/22 Rating 
</t>
  </si>
  <si>
    <t>2022i</t>
  </si>
  <si>
    <t>SALIZAH BTE NANWI</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</si>
</sst>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3">
    <numFmt numFmtId="44" formatCode="_-&quot;$&quot;* #,##0.00_-;\-&quot;$&quot;* #,##0.00_-;_-&quot;$&quot;* &quot;-&quot;??_-;_-@_-"/>
    <numFmt numFmtId="164" formatCode="&quot;$&quot;#,##0_);[Red]\(&quot;$&quot;#,##0\)"/>
    <numFmt numFmtId="165" formatCode="_(&quot;$&quot;* #,##0.00_);_(&quot;$&quot;* \(#,##0.00\);_(&quot;$&quot;* &quot;-&quot;??_);_(@_)"/>
    <numFmt numFmtId="166" formatCode="dd\-mmm\-yyyy"/>
    <numFmt numFmtId="167" formatCode="_(&quot;$&quot;* #,##0_);_(&quot;$&quot;* \(#,##0\);_(&quot;$&quot;* &quot;-&quot;??_);_(@_)"/>
    <numFmt numFmtId="168" formatCode="0.0%"/>
    <numFmt numFmtId="169" formatCode="0.000"/>
    <numFmt numFmtId="170" formatCode="0.0"/>
    <numFmt numFmtId="171" formatCode="&quot;$&quot;#,##0"/>
    <numFmt numFmtId="172" formatCode="[$-409]d\-mmm\-yyyy;@"/>
    <numFmt numFmtId="173" formatCode="0.0000"/>
    <numFmt numFmtId="174" formatCode="0.0000000000"/>
    <numFmt numFmtId="175" formatCode="0.000000000000000"/>
  </numFmts>
  <fonts count="54">
    <font>
      <sz val="11"/>
      <color theme="1"/>
      <name val="Calibri"/>
      <family val="2"/>
      <scheme val="minor"/>
    </font>
    <font>
      <sz val="10"/>
      <name val="MS Sans Serif"/>
      <family val="2"/>
    </font>
    <font>
      <sz val="11"/>
      <color theme="1"/>
      <name val="Calibri"/>
      <family val="2"/>
      <scheme val="minor"/>
    </font>
    <font>
      <b val="1"/>
      <sz val="8"/>
      <name val="Calibri"/>
      <family val="2"/>
      <scheme val="minor"/>
    </font>
    <font>
      <b val="1"/>
      <sz val="8"/>
      <color rgb="FFCC0099"/>
      <name val="Calibri"/>
      <family val="2"/>
      <scheme val="minor"/>
    </font>
    <font>
      <sz val="8"/>
      <color rgb="FFFF0000"/>
      <name val="Calibri"/>
      <family val="2"/>
      <scheme val="minor"/>
    </font>
    <font>
      <sz val="8"/>
      <name val="Calibri"/>
      <family val="2"/>
      <scheme val="minor"/>
    </font>
    <font>
      <sz val="10"/>
      <color rgb="FF000000"/>
      <name val="Arial"/>
      <family val="2"/>
    </font>
    <font>
      <b val="1"/>
      <sz val="11"/>
      <color theme="1"/>
      <name val="Calibri"/>
      <family val="2"/>
      <scheme val="minor"/>
    </font>
    <font>
      <b val="1"/>
      <sz val="8"/>
      <color theme="0"/>
      <name val="Calibri"/>
      <family val="2"/>
      <scheme val="minor"/>
    </font>
    <font>
      <b val="1"/>
      <sz val="8"/>
      <color rgb="FFC00000"/>
      <name val="Calibri"/>
      <family val="2"/>
      <scheme val="minor"/>
    </font>
    <font>
      <u/>
      <sz val="11"/>
      <color theme="10"/>
      <name val="Calibri"/>
      <family val="2"/>
      <scheme val="minor"/>
    </font>
    <font>
      <sz val="11"/>
      <color rgb="FFFF0066"/>
      <name val="Calibri"/>
      <family val="2"/>
      <scheme val="minor"/>
    </font>
    <font>
      <b val="1"/>
      <sz val="11"/>
      <color rgb="FFFF0066"/>
      <name val="Calibri"/>
      <family val="2"/>
      <scheme val="minor"/>
    </font>
    <font>
      <sz val="8"/>
      <color theme="0"/>
      <name val="Calibri"/>
      <family val="2"/>
      <scheme val="minor"/>
    </font>
    <font>
      <b val="1"/>
      <sz val="9"/>
      <name val="Calibri"/>
      <family val="2"/>
      <scheme val="minor"/>
    </font>
    <font>
      <sz val="9"/>
      <color indexed="81"/>
      <name val="Tahoma"/>
      <family val="2"/>
    </font>
    <font>
      <b val="1"/>
      <sz val="8"/>
      <color rgb="FF002060"/>
      <name val="Calibri"/>
      <family val="2"/>
      <scheme val="minor"/>
    </font>
    <font>
      <b val="1"/>
      <sz val="9"/>
      <color indexed="81"/>
      <name val="Calibri"/>
      <family val="2"/>
      <scheme val="minor"/>
    </font>
    <font>
      <sz val="9"/>
      <color indexed="81"/>
      <name val="Calibri"/>
      <family val="2"/>
      <scheme val="minor"/>
    </font>
    <font>
      <sz val="8"/>
      <color indexed="81"/>
      <name val="Tahoma"/>
      <family val="2"/>
    </font>
    <font>
      <b val="1"/>
      <sz val="8"/>
      <color theme="1"/>
      <name val="Calibri"/>
      <family val="2"/>
      <scheme val="minor"/>
    </font>
    <font>
      <sz val="8"/>
      <color theme="1"/>
      <name val="Calibri"/>
      <family val="2"/>
      <scheme val="minor"/>
    </font>
    <font>
      <sz val="9"/>
      <color theme="1"/>
      <name val="Calibri"/>
      <family val="2"/>
      <scheme val="minor"/>
    </font>
    <font>
      <b val="1"/>
      <sz val="9"/>
      <color theme="1"/>
      <name val="Calibri"/>
      <family val="2"/>
      <scheme val="minor"/>
    </font>
    <font>
      <b val="1"/>
      <sz val="9"/>
      <color theme="0"/>
      <name val="Calibri"/>
      <family val="2"/>
      <scheme val="minor"/>
    </font>
    <font>
      <b val="1"/>
      <sz val="9"/>
      <color rgb="FFCC0066"/>
      <name val="Calibri"/>
      <family val="2"/>
      <scheme val="minor"/>
    </font>
    <font>
      <sz val="11"/>
      <color rgb="FF0070C0"/>
      <name val="Calibri"/>
      <family val="2"/>
      <scheme val="minor"/>
    </font>
    <font>
      <sz val="8"/>
      <color rgb="FFFF0066"/>
      <name val="Calibri"/>
      <family val="2"/>
      <scheme val="minor"/>
    </font>
    <font>
      <b val="1"/>
      <sz val="8"/>
      <color theme="8"/>
      <name val="Calibri"/>
      <family val="2"/>
      <scheme val="minor"/>
    </font>
    <font>
      <b val="1"/>
      <sz val="8"/>
      <color indexed="81"/>
      <name val="Calibri"/>
      <family val="2"/>
      <scheme val="minor"/>
    </font>
    <font>
      <b val="1"/>
      <sz val="11"/>
      <color theme="0"/>
      <name val="Calibri"/>
      <family val="2"/>
      <scheme val="minor"/>
    </font>
    <font>
      <b val="1"/>
      <sz val="12"/>
      <color theme="1"/>
      <name val="Calibri"/>
      <family val="2"/>
      <scheme val="minor"/>
    </font>
    <font>
      <sz val="12"/>
      <color theme="1"/>
      <name val="Calibri"/>
      <family val="2"/>
      <scheme val="minor"/>
    </font>
    <font>
      <b val="1"/>
      <sz val="11"/>
      <color rgb="FF002060"/>
      <name val="Calibri"/>
      <family val="2"/>
      <scheme val="minor"/>
    </font>
    <font>
      <b val="1"/>
      <sz val="8"/>
      <color rgb="FF0070C0"/>
      <name val="Calibri"/>
      <family val="2"/>
      <scheme val="minor"/>
    </font>
    <font>
      <sz val="8"/>
      <color rgb="FFC00000"/>
      <name val="Calibri"/>
      <family val="2"/>
      <scheme val="minor"/>
    </font>
    <font>
      <b val="1"/>
      <sz val="8"/>
      <color indexed="81"/>
      <name val="Tahoma"/>
      <family val="2"/>
    </font>
    <font>
      <b val="1"/>
      <sz val="9"/>
      <color rgb="FFFF0066"/>
      <name val="Calibri"/>
      <family val="2"/>
      <scheme val="minor"/>
    </font>
    <font>
      <sz val="7"/>
      <name val="Calibri"/>
      <family val="2"/>
      <scheme val="minor"/>
    </font>
    <font>
      <sz val="8"/>
      <color rgb="FF0070C0"/>
      <name val="Calibri"/>
      <family val="2"/>
      <scheme val="minor"/>
    </font>
    <font>
      <sz val="6"/>
      <color rgb="FFFF5050"/>
      <name val="Calibri"/>
      <family val="2"/>
      <scheme val="minor"/>
    </font>
    <font>
      <b val="1"/>
      <sz val="8"/>
      <color rgb="FFFF0000"/>
      <name val="Calibri"/>
      <family val="2"/>
      <scheme val="minor"/>
    </font>
    <font>
      <b val="1"/>
      <sz val="8"/>
      <color rgb="FFFFAFAF"/>
      <name val="Calibri"/>
      <family val="2"/>
      <scheme val="minor"/>
    </font>
    <font>
      <b val="1"/>
      <sz val="8"/>
      <color theme="9"/>
      <name val="Calibri"/>
      <family val="2"/>
      <scheme val="minor"/>
    </font>
    <font>
      <sz val="6"/>
      <color rgb="FFCC0099"/>
      <name val="Calibri"/>
      <family val="2"/>
      <scheme val="minor"/>
    </font>
    <font>
      <sz val="8"/>
      <color rgb="FF00B050"/>
      <name val="Calibri"/>
      <family val="2"/>
      <scheme val="minor"/>
    </font>
    <font>
      <sz val="6"/>
      <name val="Calibri"/>
      <family val="2"/>
      <scheme val="minor"/>
    </font>
    <font>
      <sz val="10"/>
      <color theme="1"/>
      <name val="Calibri"/>
      <family val="2"/>
      <scheme val="minor"/>
    </font>
    <font>
      <b val="1"/>
      <sz val="6"/>
      <color indexed="81"/>
      <name val="Calibri"/>
      <family val="2"/>
      <scheme val="minor"/>
    </font>
    <font>
      <b val="1"/>
      <sz val="8"/>
      <color rgb="FF00B0F0"/>
      <name val="Calibri"/>
      <family val="2"/>
      <scheme val="minor"/>
    </font>
    <font>
      <b val="1"/>
      <sz val="8"/>
      <color rgb="FF000000"/>
      <name val="Calibri"/>
      <family val="2"/>
      <scheme val="minor"/>
    </font>
    <font>
      <sz val="9"/>
      <color rgb="FFFF0000"/>
      <name val="Calibri"/>
      <family val="2"/>
      <scheme val="minor"/>
    </font>
    <font>
      <b val="1"/>
      <sz val="9"/>
      <color rgb="FFFF0000"/>
      <name val="Calibri"/>
      <family val="2"/>
      <scheme val="minor"/>
    </font>
  </fonts>
  <fills count="47">
    <fill>
      <patternFill patternType="none"/>
    </fill>
    <fill>
      <patternFill patternType="gray125"/>
    </fill>
    <fill>
      <patternFill patternType="solid">
        <fgColor theme="2" tint="-0.249977111117893"/>
        <bgColor indexed="64"/>
      </patternFill>
    </fill>
    <fill>
      <patternFill patternType="solid">
        <fgColor theme="5" tint="0.5999938962981048"/>
        <bgColor indexed="64"/>
      </patternFill>
    </fill>
    <fill>
      <patternFill patternType="solid">
        <fgColor theme="0" tint="-0.1499984740745262"/>
        <bgColor indexed="64"/>
      </patternFill>
    </fill>
    <fill>
      <patternFill patternType="solid">
        <fgColor theme="2" tint="-0.499984740745262"/>
        <bgColor indexed="64"/>
      </patternFill>
    </fill>
    <fill>
      <patternFill patternType="solid">
        <fgColor theme="2" tint="-0.0999786370433668"/>
        <bgColor indexed="64"/>
      </patternFill>
    </fill>
    <fill>
      <patternFill patternType="solid">
        <fgColor theme="9" tint="0.5999938962981048"/>
        <bgColor indexed="64"/>
      </patternFill>
    </fill>
    <fill>
      <patternFill patternType="solid">
        <fgColor theme="0"/>
        <bgColor indexed="64"/>
      </patternFill>
    </fill>
    <fill>
      <patternFill patternType="solid">
        <fgColor theme="1"/>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7"/>
        <bgColor indexed="64"/>
      </patternFill>
    </fill>
    <fill>
      <patternFill patternType="solid">
        <fgColor theme="7" tint="0.7999816888943144"/>
        <bgColor indexed="64"/>
      </patternFill>
    </fill>
    <fill>
      <patternFill patternType="solid">
        <fgColor theme="7" tint="0.5999938962981048"/>
        <bgColor indexed="64"/>
      </patternFill>
    </fill>
    <fill>
      <patternFill patternType="solid">
        <fgColor rgb="FFCC99FF"/>
        <bgColor indexed="64"/>
      </patternFill>
    </fill>
    <fill>
      <patternFill patternType="solid">
        <fgColor indexed="43"/>
        <bgColor indexed="64"/>
      </patternFill>
    </fill>
    <fill>
      <patternFill patternType="solid">
        <fgColor theme="2" tint="-0.749992370372631"/>
        <bgColor indexed="64"/>
      </patternFill>
    </fill>
    <fill>
      <patternFill patternType="solid">
        <fgColor theme="7" tint="0.3999755851924192"/>
        <bgColor indexed="64"/>
      </patternFill>
    </fill>
    <fill>
      <patternFill patternType="solid">
        <fgColor indexed="44"/>
        <bgColor indexed="64"/>
      </patternFill>
    </fill>
    <fill>
      <patternFill patternType="solid">
        <fgColor theme="4" tint="0.5999938962981048"/>
        <bgColor indexed="64"/>
      </patternFill>
    </fill>
    <fill>
      <patternFill patternType="solid">
        <fgColor theme="7" tint="-0.249977111117893"/>
        <bgColor indexed="64"/>
      </patternFill>
    </fill>
    <fill>
      <patternFill patternType="solid">
        <fgColor theme="5" tint="0.3999755851924192"/>
        <bgColor indexed="64"/>
      </patternFill>
    </fill>
    <fill>
      <patternFill patternType="solid">
        <fgColor theme="5" tint="0.7999816888943144"/>
        <bgColor indexed="64"/>
      </patternFill>
    </fill>
    <fill>
      <patternFill patternType="solid">
        <fgColor rgb="FFE4B5B4"/>
        <bgColor indexed="64"/>
      </patternFill>
    </fill>
    <fill>
      <patternFill patternType="solid">
        <fgColor theme="9" tint="0.7999816888943144"/>
        <bgColor indexed="64"/>
      </patternFill>
    </fill>
    <fill>
      <patternFill patternType="solid">
        <fgColor theme="9"/>
        <bgColor indexed="64"/>
      </patternFill>
    </fill>
    <fill>
      <patternFill patternType="solid">
        <fgColor rgb="FFD8B088"/>
        <bgColor indexed="64"/>
      </patternFill>
    </fill>
    <fill>
      <patternFill patternType="solid">
        <fgColor rgb="FFC38649"/>
        <bgColor indexed="64"/>
      </patternFill>
    </fill>
    <fill>
      <patternFill patternType="solid">
        <fgColor theme="3" tint="0.3999755851924192"/>
        <bgColor indexed="64"/>
      </patternFill>
    </fill>
    <fill>
      <patternFill patternType="solid">
        <fgColor theme="9" tint="0.3999755851924192"/>
        <bgColor indexed="64"/>
      </patternFill>
    </fill>
    <fill>
      <patternFill patternType="solid">
        <fgColor theme="9" tint="-0.249977111117893"/>
        <bgColor indexed="64"/>
      </patternFill>
    </fill>
    <fill>
      <patternFill patternType="solid">
        <fgColor rgb="FFB97B3D"/>
        <bgColor indexed="64"/>
      </patternFill>
    </fill>
    <fill>
      <patternFill patternType="solid">
        <fgColor theme="2"/>
        <bgColor indexed="64"/>
      </patternFill>
    </fill>
    <fill>
      <patternFill patternType="solid">
        <fgColor rgb="FFFFAFAF"/>
        <bgColor indexed="64"/>
      </patternFill>
    </fill>
    <fill>
      <patternFill patternType="solid">
        <fgColor rgb="FFFFFF00"/>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rgb="FFFF0000"/>
        <bgColor indexed="64"/>
      </patternFill>
    </fill>
    <fill>
      <patternFill patternType="solid">
        <fgColor rgb="FF00B050"/>
        <bgColor indexed="64"/>
      </patternFill>
    </fill>
    <fill>
      <patternFill patternType="solid">
        <fgColor theme="8" tint="0.3999755851924192"/>
        <bgColor indexed="64"/>
      </patternFill>
    </fill>
    <fill>
      <patternFill patternType="solid">
        <fgColor rgb="FFC00000"/>
        <bgColor indexed="64"/>
      </patternFill>
    </fill>
    <fill>
      <patternFill patternType="solid">
        <fgColor rgb="FFFF9999"/>
        <bgColor indexed="64"/>
      </patternFill>
    </fill>
    <fill>
      <patternFill patternType="solid">
        <fgColor rgb="FFFFC000"/>
        <bgColor indexed="64"/>
      </patternFill>
    </fill>
    <fill>
      <patternFill patternType="solid">
        <fgColor rgb="FFFFCC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499984740745262"/>
      </top>
      <bottom style="thin">
        <color theme="1" tint="0.499984740745262"/>
      </bottom>
      <diagonal/>
    </border>
    <border>
      <left style="thin">
        <color theme="1" tint="0.499984740745262"/>
      </left>
      <right style="thin">
        <color theme="0" tint="-0.499984740745262"/>
      </right>
      <top style="thin">
        <color theme="1" tint="0.499984740745262"/>
      </top>
      <bottom style="thin">
        <color theme="1" tint="0.499984740745262"/>
      </bottom>
      <diagonal/>
    </border>
    <border>
      <left/>
      <right/>
      <top style="medium">
        <color theme="1" tint="0.499984740745262"/>
      </top>
      <bottom/>
      <diagonal/>
    </border>
    <border>
      <left/>
      <right/>
      <top style="thin">
        <color indexed="64"/>
      </top>
      <bottom style="double">
        <color indexed="64"/>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bottom style="thin">
        <color theme="1" tint="0.499984740745262"/>
      </bottom>
      <diagonal/>
    </border>
  </borders>
  <cellStyleXfs count="12">
    <xf numFmtId="0" fontId="0" fillId="0" borderId="0"/>
    <xf numFmtId="0" fontId="1" fillId="0" borderId="0"/>
    <xf numFmtId="9" fontId="1" fillId="0" borderId="0" applyFont="false" applyFill="false" applyBorder="false" applyAlignment="false" applyProtection="false"/>
    <xf numFmtId="0" fontId="1" fillId="0" borderId="0"/>
    <xf numFmtId="165" fontId="1" fillId="0" borderId="0" applyFont="false" applyFill="false" applyBorder="false" applyAlignment="false" applyProtection="false"/>
    <xf numFmtId="0" fontId="2" fillId="0" borderId="0"/>
    <xf numFmtId="0" fontId="7" fillId="0" borderId="0"/>
    <xf numFmtId="0" fontId="11" fillId="0" borderId="0" applyNumberFormat="false" applyFill="false" applyBorder="false" applyAlignment="false" applyProtection="false"/>
    <xf numFmtId="0" fontId="1" fillId="0" borderId="0"/>
    <xf numFmtId="9" fontId="2" fillId="0" borderId="0" applyFont="false" applyFill="false" applyBorder="false" applyAlignment="false" applyProtection="false"/>
    <xf numFmtId="165" fontId="2" fillId="0" borderId="0" applyFont="false" applyFill="false" applyBorder="false" applyAlignment="false" applyProtection="false"/>
    <xf numFmtId="0" fontId="2" fillId="0" borderId="0"/>
  </cellStyleXfs>
  <cellXfs count="499">
    <xf numFmtId="0" fontId="0" fillId="0" borderId="0" xfId="0"/>
    <xf numFmtId="0" fontId="6" fillId="0" borderId="0" xfId="1" applyFont="true" applyFill="true" applyAlignment="true">
      <alignment vertical="top"/>
    </xf>
    <xf numFmtId="0" fontId="6" fillId="8" borderId="0" xfId="1" applyFont="true" applyFill="true" applyAlignment="true">
      <alignment vertical="top"/>
    </xf>
    <xf numFmtId="0" fontId="3" fillId="8" borderId="0" xfId="0" applyFont="true" applyFill="true" applyBorder="true" applyAlignment="true">
      <alignment vertical="top"/>
    </xf>
    <xf numFmtId="0" fontId="3" fillId="8" borderId="0" xfId="0" quotePrefix="true" applyFont="true" applyFill="true" applyBorder="true" applyAlignment="true">
      <alignment vertical="top"/>
    </xf>
    <xf numFmtId="0" fontId="3" fillId="0" borderId="0" xfId="1" applyFont="true" applyFill="true" applyAlignment="true">
      <alignment vertical="top"/>
    </xf>
    <xf numFmtId="0" fontId="6" fillId="0" borderId="0" xfId="1" quotePrefix="true" applyFont="true" applyFill="true" applyAlignment="true">
      <alignment vertical="top"/>
    </xf>
    <xf numFmtId="0" fontId="6" fillId="0" borderId="0" xfId="1" applyFont="true" applyFill="true" applyAlignment="true">
      <alignment horizontal="center" vertical="top"/>
    </xf>
    <xf numFmtId="0" fontId="6" fillId="0" borderId="0" xfId="1" applyFont="true" applyFill="true" applyAlignment="true">
      <alignment horizontal="left" vertical="top"/>
    </xf>
    <xf numFmtId="0" fontId="6" fillId="0" borderId="0" xfId="1" applyFont="true" applyFill="true" applyBorder="true" applyAlignment="true">
      <alignment vertical="top"/>
    </xf>
    <xf numFmtId="0" fontId="5" fillId="0" borderId="0" xfId="1" applyFont="true" applyFill="true" applyAlignment="true">
      <alignment vertical="top"/>
    </xf>
    <xf numFmtId="0" fontId="15" fillId="5" borderId="0" xfId="0" applyFont="true" applyFill="true" applyBorder="true" applyAlignment="true">
      <alignment vertical="top" wrapText="true"/>
    </xf>
    <xf numFmtId="0" fontId="25" fillId="5" borderId="0" xfId="0" applyFont="true" applyFill="true" applyBorder="true" applyAlignment="true">
      <alignment vertical="top"/>
    </xf>
    <xf numFmtId="0" fontId="15" fillId="16" borderId="0" xfId="0" applyFont="true" applyFill="true" applyBorder="true" applyAlignment="true">
      <alignment vertical="top"/>
    </xf>
    <xf numFmtId="1" fontId="15" fillId="19" borderId="0" xfId="0" applyNumberFormat="true" applyFont="true" applyFill="true" applyBorder="true" applyAlignment="true">
      <alignment vertical="top"/>
    </xf>
    <xf numFmtId="0" fontId="26" fillId="2" borderId="0" xfId="0" applyFont="true" applyFill="true" applyBorder="true" applyAlignment="true">
      <alignment vertical="top" wrapText="true"/>
    </xf>
    <xf numFmtId="0" fontId="25" fillId="2" borderId="0" xfId="0" applyFont="true" applyFill="true" applyBorder="true" applyAlignment="true">
      <alignment vertical="top"/>
    </xf>
    <xf numFmtId="0" fontId="15" fillId="2" borderId="0" xfId="0" applyFont="true" applyFill="true" applyBorder="true" applyAlignment="true">
      <alignment vertical="top" wrapText="true"/>
    </xf>
    <xf numFmtId="0" fontId="25" fillId="15" borderId="0" xfId="0" applyFont="true" applyFill="true" applyBorder="true" applyAlignment="true">
      <alignment vertical="top"/>
    </xf>
    <xf numFmtId="0" fontId="23" fillId="0" borderId="0" xfId="0" applyFont="true" applyFill="true" applyBorder="true" applyAlignment="true">
      <alignment vertical="top"/>
    </xf>
    <xf numFmtId="0" fontId="23" fillId="0" borderId="0" xfId="0" applyFont="true" applyBorder="true" applyAlignment="true">
      <alignment vertical="top"/>
    </xf>
    <xf numFmtId="0" fontId="23" fillId="3" borderId="0" xfId="0" applyFont="true" applyFill="true" applyBorder="true" applyAlignment="true">
      <alignment vertical="top"/>
    </xf>
    <xf numFmtId="0" fontId="23" fillId="14" borderId="0" xfId="0" applyFont="true" applyFill="true" applyBorder="true" applyAlignment="true">
      <alignment vertical="top"/>
    </xf>
    <xf numFmtId="0" fontId="23" fillId="7" borderId="0" xfId="0" applyFont="true" applyFill="true" applyBorder="true" applyAlignment="true">
      <alignment vertical="top"/>
    </xf>
    <xf numFmtId="0" fontId="23" fillId="3" borderId="0" xfId="0" quotePrefix="true" applyFont="true" applyFill="true" applyBorder="true" applyAlignment="true">
      <alignment vertical="top"/>
    </xf>
    <xf numFmtId="0" fontId="23" fillId="14" borderId="0" xfId="0" quotePrefix="true" applyFont="true" applyFill="true" applyBorder="true" applyAlignment="true">
      <alignment vertical="top"/>
    </xf>
    <xf numFmtId="168" fontId="23" fillId="14" borderId="0" xfId="9" applyNumberFormat="true" applyFont="true" applyFill="true" applyBorder="true" applyAlignment="true">
      <alignment vertical="top"/>
    </xf>
    <xf numFmtId="169" fontId="23" fillId="14" borderId="0" xfId="9" applyNumberFormat="true" applyFont="true" applyFill="true" applyBorder="true" applyAlignment="true">
      <alignment vertical="top"/>
    </xf>
    <xf numFmtId="0" fontId="23" fillId="14" borderId="0" xfId="0" applyFont="true" applyFill="true" applyBorder="true" applyAlignment="true">
      <alignment horizontal="left" vertical="top"/>
    </xf>
    <xf numFmtId="0" fontId="24" fillId="7" borderId="0" xfId="0" applyFont="true" applyFill="true" applyBorder="true" applyAlignment="true">
      <alignment vertical="top"/>
    </xf>
    <xf numFmtId="2" fontId="23" fillId="7" borderId="0" xfId="0" applyNumberFormat="true" applyFont="true" applyFill="true" applyBorder="true" applyAlignment="true">
      <alignment vertical="top"/>
    </xf>
    <xf numFmtId="2" fontId="23" fillId="0" borderId="0" xfId="0" applyNumberFormat="true" applyFont="true" applyFill="true" applyBorder="true" applyAlignment="true">
      <alignment vertical="top"/>
    </xf>
    <xf numFmtId="0" fontId="21" fillId="0" borderId="0" xfId="0" applyFont="true" applyFill="true" applyBorder="true" applyAlignment="true">
      <alignment vertical="top" wrapText="true"/>
    </xf>
    <xf numFmtId="0" fontId="21" fillId="3" borderId="0" xfId="0" applyFont="true" applyFill="true" applyBorder="true" applyAlignment="true">
      <alignment vertical="top" wrapText="true"/>
    </xf>
    <xf numFmtId="0" fontId="21" fillId="3" borderId="0" xfId="0" quotePrefix="true" applyFont="true" applyFill="true" applyBorder="true" applyAlignment="true">
      <alignment vertical="top" wrapText="true"/>
    </xf>
    <xf numFmtId="0" fontId="21" fillId="14" borderId="0" xfId="0" quotePrefix="true" applyFont="true" applyFill="true" applyBorder="true" applyAlignment="true">
      <alignment vertical="top" wrapText="true"/>
    </xf>
    <xf numFmtId="0" fontId="22" fillId="14" borderId="0" xfId="0" applyFont="true" applyFill="true" applyBorder="true" applyAlignment="true">
      <alignment vertical="top" wrapText="true"/>
    </xf>
    <xf numFmtId="0" fontId="21" fillId="14" borderId="0" xfId="0" applyFont="true" applyFill="true" applyBorder="true" applyAlignment="true">
      <alignment vertical="top" wrapText="true"/>
    </xf>
    <xf numFmtId="0" fontId="21" fillId="7" borderId="0" xfId="0" applyFont="true" applyFill="true" applyBorder="true" applyAlignment="true">
      <alignment vertical="top" wrapText="true"/>
    </xf>
    <xf numFmtId="0" fontId="22" fillId="0" borderId="0" xfId="0" applyFont="true" applyBorder="true" applyAlignment="true">
      <alignment vertical="top"/>
    </xf>
    <xf numFmtId="0" fontId="22" fillId="14" borderId="0" xfId="0" applyFont="true" applyFill="true" applyBorder="true" applyAlignment="true">
      <alignment vertical="top"/>
    </xf>
    <xf numFmtId="0" fontId="23" fillId="0" borderId="0" xfId="0" applyFont="true" applyBorder="true" applyAlignment="true">
      <alignment horizontal="center" vertical="top"/>
    </xf>
    <xf numFmtId="0" fontId="23" fillId="14" borderId="0" xfId="0" applyFont="true" applyFill="true" applyBorder="true" applyAlignment="true">
      <alignment horizontal="center" vertical="top"/>
    </xf>
    <xf numFmtId="0" fontId="21" fillId="20" borderId="0" xfId="0" applyFont="true" applyFill="true" applyBorder="true" applyAlignment="true">
      <alignment horizontal="center" vertical="top" wrapText="true"/>
    </xf>
    <xf numFmtId="0" fontId="23" fillId="20" borderId="0" xfId="0" applyFont="true" applyFill="true" applyBorder="true" applyAlignment="true">
      <alignment horizontal="center" vertical="top"/>
    </xf>
    <xf numFmtId="0" fontId="24" fillId="0" borderId="0" xfId="0" applyFont="true" applyBorder="true" applyAlignment="true">
      <alignment vertical="top"/>
    </xf>
    <xf numFmtId="0" fontId="24" fillId="14" borderId="0" xfId="0" applyFont="true" applyFill="true" applyBorder="true" applyAlignment="true">
      <alignment vertical="top"/>
    </xf>
    <xf numFmtId="0" fontId="24" fillId="14" borderId="0" xfId="0" quotePrefix="true" applyFont="true" applyFill="true" applyBorder="true" applyAlignment="true">
      <alignment vertical="top"/>
    </xf>
    <xf numFmtId="0" fontId="24" fillId="3" borderId="0" xfId="0" applyFont="true" applyFill="true" applyBorder="true" applyAlignment="true">
      <alignment vertical="top"/>
    </xf>
    <xf numFmtId="0" fontId="3" fillId="18" borderId="4" xfId="3" applyFont="true" applyFill="true" applyBorder="true" applyAlignment="true">
      <alignment vertical="top"/>
    </xf>
    <xf numFmtId="0" fontId="3" fillId="18" borderId="7" xfId="3" applyFont="true" applyFill="true" applyBorder="true" applyAlignment="true">
      <alignment vertical="top"/>
    </xf>
    <xf numFmtId="0" fontId="6" fillId="4" borderId="4" xfId="1" applyFont="true" applyFill="true" applyBorder="true" applyAlignment="true">
      <alignment vertical="top"/>
    </xf>
    <xf numFmtId="0" fontId="6" fillId="4" borderId="7" xfId="1" applyFont="true" applyFill="true" applyBorder="true" applyAlignment="true">
      <alignment vertical="top"/>
    </xf>
    <xf numFmtId="0" fontId="6" fillId="8" borderId="0" xfId="1" applyFont="true" applyFill="true" applyBorder="true" applyAlignment="true">
      <alignment vertical="top"/>
    </xf>
    <xf numFmtId="0" fontId="5" fillId="8" borderId="0" xfId="1" applyFont="true" applyFill="true" applyBorder="true" applyAlignment="true">
      <alignment vertical="top"/>
    </xf>
    <xf numFmtId="10" fontId="6" fillId="8" borderId="0" xfId="2" applyNumberFormat="true" applyFont="true" applyFill="true" applyBorder="true" applyAlignment="true">
      <alignment vertical="top"/>
    </xf>
    <xf numFmtId="0" fontId="3" fillId="8" borderId="0" xfId="1" applyFont="true" applyFill="true" applyAlignment="true">
      <alignment horizontal="left" vertical="top"/>
    </xf>
    <xf numFmtId="0" fontId="6" fillId="8" borderId="0" xfId="1" applyFont="true" applyFill="true" applyAlignment="true">
      <alignment horizontal="center" vertical="top"/>
    </xf>
    <xf numFmtId="0" fontId="3" fillId="8" borderId="0" xfId="1" applyFont="true" applyFill="true" applyAlignment="true">
      <alignment vertical="top"/>
    </xf>
    <xf numFmtId="0" fontId="3" fillId="8" borderId="0" xfId="1" applyFont="true" applyFill="true" applyAlignment="true">
      <alignment horizontal="center" vertical="top"/>
    </xf>
    <xf numFmtId="0" fontId="5" fillId="8" borderId="0" xfId="1" applyFont="true" applyFill="true" applyAlignment="true">
      <alignment vertical="top"/>
    </xf>
    <xf numFmtId="0" fontId="3" fillId="8" borderId="0" xfId="3" applyFont="true" applyFill="true" applyBorder="true" applyAlignment="true">
      <alignment horizontal="right" vertical="top"/>
    </xf>
    <xf numFmtId="0" fontId="6" fillId="8" borderId="0" xfId="1" applyFont="true" applyFill="true" applyAlignment="true">
      <alignment horizontal="left" vertical="top"/>
    </xf>
    <xf numFmtId="0" fontId="3" fillId="8" borderId="0" xfId="3" applyFont="true" applyFill="true" applyBorder="true" applyAlignment="true">
      <alignment horizontal="left" vertical="top"/>
    </xf>
    <xf numFmtId="0" fontId="3" fillId="8" borderId="0" xfId="3" applyFont="true" applyFill="true" applyAlignment="true">
      <alignment vertical="top"/>
    </xf>
    <xf numFmtId="0" fontId="3" fillId="8" borderId="3" xfId="1" applyFont="true" applyFill="true" applyBorder="true" applyAlignment="true">
      <alignment vertical="top"/>
    </xf>
    <xf numFmtId="0" fontId="6" fillId="8" borderId="0" xfId="1" applyFont="true" applyFill="true" applyBorder="true" applyAlignment="true">
      <alignment horizontal="left" vertical="top"/>
    </xf>
    <xf numFmtId="0" fontId="8" fillId="22" borderId="0" xfId="0" applyFont="true" applyFill="true" applyAlignment="true">
      <alignment vertical="top" wrapText="true"/>
    </xf>
    <xf numFmtId="0" fontId="22" fillId="22" borderId="0" xfId="0" applyFont="true" applyFill="true" applyAlignment="true">
      <alignment vertical="top" wrapText="true"/>
    </xf>
    <xf numFmtId="2" fontId="6" fillId="0" borderId="0" xfId="10" applyNumberFormat="true" applyFont="true" applyFill="true" applyAlignment="true">
      <alignment vertical="top"/>
    </xf>
    <xf numFmtId="0" fontId="29" fillId="12" borderId="0" xfId="1" applyFont="true" applyFill="true" applyAlignment="true">
      <alignment vertical="top"/>
    </xf>
    <xf numFmtId="0" fontId="29" fillId="12" borderId="0" xfId="1" applyFont="true" applyFill="true" applyAlignment="true">
      <alignment horizontal="center" vertical="top"/>
    </xf>
    <xf numFmtId="0" fontId="3" fillId="18" borderId="0" xfId="0" quotePrefix="true" applyFont="true" applyFill="true" applyBorder="true" applyAlignment="true">
      <alignment vertical="top"/>
    </xf>
    <xf numFmtId="0" fontId="6" fillId="18" borderId="0" xfId="1" applyFont="true" applyFill="true" applyAlignment="true">
      <alignment vertical="top"/>
    </xf>
    <xf numFmtId="0" fontId="6" fillId="18" borderId="0" xfId="1" applyFont="true" applyFill="true" applyAlignment="true">
      <alignment horizontal="left" vertical="top"/>
    </xf>
    <xf numFmtId="0" fontId="6" fillId="26" borderId="0" xfId="1" applyFont="true" applyFill="true" applyBorder="true" applyAlignment="true">
      <alignment vertical="top"/>
    </xf>
    <xf numFmtId="0" fontId="6" fillId="25" borderId="0" xfId="1" applyFont="true" applyFill="true" applyBorder="true" applyAlignment="true">
      <alignment vertical="top"/>
    </xf>
    <xf numFmtId="0" fontId="6" fillId="8" borderId="0" xfId="1" quotePrefix="true" applyFont="true" applyFill="true" applyAlignment="true">
      <alignment vertical="top"/>
    </xf>
    <xf numFmtId="0" fontId="3" fillId="6" borderId="17" xfId="1" applyFont="true" applyFill="true" applyBorder="true" applyAlignment="true">
      <alignment horizontal="left" vertical="top" wrapText="true"/>
    </xf>
    <xf numFmtId="0" fontId="6" fillId="0" borderId="17" xfId="1" applyFont="true" applyFill="true" applyBorder="true" applyAlignment="true">
      <alignment vertical="top"/>
    </xf>
    <xf numFmtId="167" fontId="6" fillId="0" borderId="17" xfId="4" applyNumberFormat="true" applyFont="true" applyFill="true" applyBorder="true" applyAlignment="true">
      <alignment vertical="top"/>
    </xf>
    <xf numFmtId="10" fontId="6" fillId="0" borderId="17" xfId="2" applyNumberFormat="true" applyFont="true" applyFill="true" applyBorder="true" applyAlignment="true">
      <alignment vertical="top"/>
    </xf>
    <xf numFmtId="0" fontId="14" fillId="9" borderId="17" xfId="1" applyFont="true" applyFill="true" applyBorder="true" applyAlignment="true">
      <alignment vertical="top"/>
    </xf>
    <xf numFmtId="0" fontId="14" fillId="9" borderId="17" xfId="1" applyFont="true" applyFill="true" applyBorder="true" applyAlignment="true">
      <alignment horizontal="center" vertical="top"/>
    </xf>
    <xf numFmtId="167" fontId="14" fillId="9" borderId="17" xfId="4" applyNumberFormat="true" applyFont="true" applyFill="true" applyBorder="true" applyAlignment="true">
      <alignment vertical="top"/>
    </xf>
    <xf numFmtId="167" fontId="14" fillId="9" borderId="17" xfId="4" applyNumberFormat="true" applyFont="true" applyFill="true" applyBorder="true" applyAlignment="true">
      <alignment horizontal="center" vertical="top"/>
    </xf>
    <xf numFmtId="167" fontId="14" fillId="9" borderId="17" xfId="1" applyNumberFormat="true" applyFont="true" applyFill="true" applyBorder="true" applyAlignment="true">
      <alignment vertical="top"/>
    </xf>
    <xf numFmtId="0" fontId="14" fillId="9" borderId="17" xfId="1" applyFont="true" applyFill="true" applyBorder="true" applyAlignment="true">
      <alignment horizontal="left" vertical="top"/>
    </xf>
    <xf numFmtId="0" fontId="14" fillId="0" borderId="0" xfId="1" applyFont="true" applyFill="true" applyAlignment="true">
      <alignment vertical="top"/>
    </xf>
    <xf numFmtId="0" fontId="6" fillId="7" borderId="0" xfId="1" applyFont="true" applyFill="true" applyBorder="true" applyAlignment="true">
      <alignment vertical="top"/>
    </xf>
    <xf numFmtId="0" fontId="6" fillId="7" borderId="0" xfId="1" applyFont="true" applyFill="true" applyAlignment="true">
      <alignment vertical="top"/>
    </xf>
    <xf numFmtId="0" fontId="6" fillId="7" borderId="0" xfId="1" applyFont="true" applyFill="true" applyBorder="true" applyAlignment="true">
      <alignment horizontal="right" vertical="top"/>
    </xf>
    <xf numFmtId="2" fontId="6" fillId="28" borderId="17" xfId="2" applyNumberFormat="true" applyFont="true" applyFill="true" applyBorder="true" applyAlignment="true">
      <alignment horizontal="center" vertical="top"/>
    </xf>
    <xf numFmtId="0" fontId="3" fillId="18" borderId="0" xfId="1" applyFont="true" applyFill="true" applyAlignment="true">
      <alignment horizontal="left" vertical="top"/>
    </xf>
    <xf numFmtId="0" fontId="3" fillId="28" borderId="17" xfId="1" applyFont="true" applyFill="true" applyBorder="true" applyAlignment="true">
      <alignment horizontal="left" vertical="top" wrapText="true"/>
    </xf>
    <xf numFmtId="2" fontId="6" fillId="28" borderId="17" xfId="2" applyNumberFormat="true" applyFont="true" applyFill="true" applyBorder="true" applyAlignment="true">
      <alignment horizontal="left" vertical="top"/>
    </xf>
    <xf numFmtId="0" fontId="9" fillId="5" borderId="17" xfId="1" applyFont="true" applyFill="true" applyBorder="true" applyAlignment="true">
      <alignment horizontal="left" vertical="top" wrapText="true"/>
    </xf>
    <xf numFmtId="0" fontId="9" fillId="17" borderId="17" xfId="1" applyFont="true" applyFill="true" applyBorder="true" applyAlignment="true">
      <alignment horizontal="left" vertical="top" wrapText="true"/>
    </xf>
    <xf numFmtId="0" fontId="3" fillId="18" borderId="17" xfId="1" applyFont="true" applyFill="true" applyBorder="true" applyAlignment="true">
      <alignment horizontal="left" vertical="top" wrapText="true"/>
    </xf>
    <xf numFmtId="0" fontId="3" fillId="0" borderId="0" xfId="1" applyFont="true" applyFill="true" applyAlignment="true">
      <alignment horizontal="left" vertical="top" wrapText="true"/>
    </xf>
    <xf numFmtId="0" fontId="0" fillId="0" borderId="0" xfId="0" applyFont="true" applyAlignment="true">
      <alignment vertical="top"/>
    </xf>
    <xf numFmtId="0" fontId="0" fillId="0" borderId="0" xfId="0" applyFont="true" applyAlignment="true">
      <alignment horizontal="left" vertical="top"/>
    </xf>
    <xf numFmtId="0" fontId="0" fillId="23" borderId="0" xfId="0" applyFont="true" applyFill="true" applyAlignment="true">
      <alignment vertical="top"/>
    </xf>
    <xf numFmtId="0" fontId="0" fillId="23" borderId="0" xfId="0" applyFont="true" applyFill="true" applyAlignment="true">
      <alignment horizontal="center" vertical="top"/>
    </xf>
    <xf numFmtId="0" fontId="0" fillId="24" borderId="0" xfId="0" applyFont="true" applyFill="true" applyAlignment="true">
      <alignment vertical="top"/>
    </xf>
    <xf numFmtId="0" fontId="0" fillId="24" borderId="0" xfId="0" applyFont="true" applyFill="true" applyAlignment="true">
      <alignment horizontal="center" vertical="top"/>
    </xf>
    <xf numFmtId="0" fontId="0" fillId="0" borderId="0" xfId="0" applyFont="true" applyAlignment="true">
      <alignment vertical="top" wrapText="true"/>
    </xf>
    <xf numFmtId="0" fontId="32" fillId="0" borderId="0" xfId="0" applyFont="true" applyAlignment="true">
      <alignment vertical="top"/>
    </xf>
    <xf numFmtId="0" fontId="32" fillId="10" borderId="0" xfId="0" applyFont="true" applyFill="true" applyAlignment="true">
      <alignment vertical="top"/>
    </xf>
    <xf numFmtId="0" fontId="32" fillId="10" borderId="0" xfId="0" applyFont="true" applyFill="true" applyAlignment="true">
      <alignment vertical="top" wrapText="true"/>
    </xf>
    <xf numFmtId="0" fontId="0" fillId="10" borderId="0" xfId="0" applyFont="true" applyFill="true" applyAlignment="true">
      <alignment vertical="top"/>
    </xf>
    <xf numFmtId="0" fontId="0" fillId="10" borderId="0" xfId="0" applyFont="true" applyFill="true" applyAlignment="true">
      <alignment vertical="top" wrapText="true"/>
    </xf>
    <xf numFmtId="0" fontId="0" fillId="10" borderId="0" xfId="0" quotePrefix="true" applyFont="true" applyFill="true" applyAlignment="true">
      <alignment vertical="top"/>
    </xf>
    <xf numFmtId="0" fontId="11" fillId="10" borderId="0" xfId="7" applyFont="true" applyFill="true" applyAlignment="true">
      <alignment vertical="top" wrapText="true"/>
    </xf>
    <xf numFmtId="0" fontId="32" fillId="11" borderId="0" xfId="0" applyFont="true" applyFill="true" applyAlignment="true">
      <alignment horizontal="left" vertical="top"/>
    </xf>
    <xf numFmtId="0" fontId="32" fillId="11" borderId="0" xfId="0" applyFont="true" applyFill="true" applyAlignment="true">
      <alignment vertical="top"/>
    </xf>
    <xf numFmtId="0" fontId="33" fillId="11" borderId="0" xfId="0" applyFont="true" applyFill="true" applyAlignment="true">
      <alignment vertical="top"/>
    </xf>
    <xf numFmtId="0" fontId="0" fillId="11" borderId="0" xfId="0" applyFont="true" applyFill="true" applyAlignment="true">
      <alignment horizontal="left" vertical="top"/>
    </xf>
    <xf numFmtId="0" fontId="0" fillId="11" borderId="0" xfId="0" applyFont="true" applyFill="true" applyAlignment="true">
      <alignment vertical="top"/>
    </xf>
    <xf numFmtId="0" fontId="8" fillId="11" borderId="0" xfId="0" applyFont="true" applyFill="true" applyAlignment="true">
      <alignment vertical="top" wrapText="true"/>
    </xf>
    <xf numFmtId="0" fontId="33" fillId="29" borderId="0" xfId="0" applyFont="true" applyFill="true" applyAlignment="true">
      <alignment vertical="top"/>
    </xf>
    <xf numFmtId="0" fontId="32" fillId="29" borderId="0" xfId="0" applyFont="true" applyFill="true" applyAlignment="true">
      <alignment vertical="top"/>
    </xf>
    <xf numFmtId="0" fontId="0" fillId="29" borderId="0" xfId="0" applyFont="true" applyFill="true" applyAlignment="true">
      <alignment vertical="top"/>
    </xf>
    <xf numFmtId="0" fontId="8" fillId="29" borderId="0" xfId="0" applyFont="true" applyFill="true" applyAlignment="true">
      <alignment vertical="top" wrapText="true"/>
    </xf>
    <xf numFmtId="0" fontId="32" fillId="29" borderId="0" xfId="0" applyFont="true" applyFill="true" applyAlignment="true">
      <alignment horizontal="left" vertical="top"/>
    </xf>
    <xf numFmtId="0" fontId="0" fillId="29" borderId="0" xfId="0" applyFont="true" applyFill="true" applyAlignment="true">
      <alignment horizontal="left" vertical="top"/>
    </xf>
    <xf numFmtId="0" fontId="8" fillId="29" borderId="1" xfId="0" applyFont="true" applyFill="true" applyBorder="true" applyAlignment="true">
      <alignment vertical="top"/>
    </xf>
    <xf numFmtId="0" fontId="8" fillId="29" borderId="1" xfId="0" applyFont="true" applyFill="true" applyBorder="true" applyAlignment="true">
      <alignment horizontal="center" vertical="top" wrapText="true"/>
    </xf>
    <xf numFmtId="0" fontId="34" fillId="29" borderId="1" xfId="0" applyFont="true" applyFill="true" applyBorder="true" applyAlignment="true">
      <alignment horizontal="center" vertical="top" wrapText="true"/>
    </xf>
    <xf numFmtId="0" fontId="8" fillId="29" borderId="1" xfId="0" applyFont="true" applyFill="true" applyBorder="true" applyAlignment="true">
      <alignment horizontal="center" vertical="top"/>
    </xf>
    <xf numFmtId="0" fontId="34" fillId="29" borderId="1" xfId="0" applyFont="true" applyFill="true" applyBorder="true" applyAlignment="true">
      <alignment horizontal="center" vertical="top"/>
    </xf>
    <xf numFmtId="0" fontId="0" fillId="29" borderId="1" xfId="0" applyFont="true" applyFill="true" applyBorder="true" applyAlignment="true">
      <alignment horizontal="center" vertical="top"/>
    </xf>
    <xf numFmtId="0" fontId="31" fillId="29" borderId="0" xfId="0" applyFont="true" applyFill="true" applyAlignment="true">
      <alignment vertical="top"/>
    </xf>
    <xf numFmtId="0" fontId="8" fillId="14" borderId="0" xfId="0" quotePrefix="true" applyFont="true" applyFill="true" applyAlignment="true">
      <alignment horizontal="center" vertical="top"/>
    </xf>
    <xf numFmtId="0" fontId="0" fillId="13" borderId="0" xfId="0" applyFont="true" applyFill="true" applyAlignment="true">
      <alignment horizontal="center" vertical="top"/>
    </xf>
    <xf numFmtId="0" fontId="8" fillId="12" borderId="0" xfId="0" applyFont="true" applyFill="true" applyAlignment="true">
      <alignment horizontal="center" vertical="top"/>
    </xf>
    <xf numFmtId="0" fontId="0" fillId="18" borderId="0" xfId="0" applyFont="true" applyFill="true" applyAlignment="true">
      <alignment horizontal="center" vertical="top"/>
    </xf>
    <xf numFmtId="0" fontId="8" fillId="29" borderId="0" xfId="0" applyFont="true" applyFill="true" applyBorder="true" applyAlignment="true">
      <alignment horizontal="center" vertical="top" wrapText="true"/>
    </xf>
    <xf numFmtId="0" fontId="0" fillId="29" borderId="0" xfId="0" applyFont="true" applyFill="true" applyBorder="true" applyAlignment="true">
      <alignment horizontal="center" vertical="top"/>
    </xf>
    <xf numFmtId="167" fontId="6" fillId="6" borderId="0" xfId="1" applyNumberFormat="true" applyFont="true" applyFill="true" applyBorder="true" applyAlignment="true">
      <alignment vertical="top"/>
    </xf>
    <xf numFmtId="9" fontId="6" fillId="13" borderId="17" xfId="9" applyFont="true" applyFill="true" applyBorder="true" applyAlignment="true">
      <alignment horizontal="left" vertical="top"/>
    </xf>
    <xf numFmtId="9" fontId="14" fillId="9" borderId="17" xfId="9" applyFont="true" applyFill="true" applyBorder="true" applyAlignment="true">
      <alignment horizontal="left" vertical="top"/>
    </xf>
    <xf numFmtId="0" fontId="6" fillId="8" borderId="0" xfId="1" applyFont="true" applyFill="true" applyAlignment="true">
      <alignment horizontal="right" vertical="top"/>
    </xf>
    <xf numFmtId="9" fontId="6" fillId="13" borderId="17" xfId="9" applyFont="true" applyFill="true" applyBorder="true" applyAlignment="true">
      <alignment horizontal="right" vertical="top"/>
    </xf>
    <xf numFmtId="9" fontId="14" fillId="9" borderId="17" xfId="9" applyFont="true" applyFill="true" applyBorder="true" applyAlignment="true">
      <alignment horizontal="right" vertical="top"/>
    </xf>
    <xf numFmtId="0" fontId="6" fillId="8" borderId="0" xfId="1" applyFont="true" applyFill="true" applyBorder="true" applyAlignment="true">
      <alignment horizontal="right" vertical="top"/>
    </xf>
    <xf numFmtId="0" fontId="3" fillId="8" borderId="0" xfId="1" applyFont="true" applyFill="true" applyAlignment="true">
      <alignment horizontal="right" vertical="top"/>
    </xf>
    <xf numFmtId="0" fontId="6" fillId="0" borderId="0" xfId="1" applyFont="true" applyFill="true" applyAlignment="true">
      <alignment horizontal="right" vertical="top"/>
    </xf>
    <xf numFmtId="167" fontId="6" fillId="18" borderId="17" xfId="1" applyNumberFormat="true" applyFont="true" applyFill="true" applyBorder="true" applyAlignment="true">
      <alignment horizontal="right" vertical="top"/>
    </xf>
    <xf numFmtId="167" fontId="6" fillId="0" borderId="17" xfId="4" applyNumberFormat="true" applyFont="true" applyFill="true" applyBorder="true" applyAlignment="true">
      <alignment horizontal="right" vertical="top"/>
    </xf>
    <xf numFmtId="167" fontId="6" fillId="13" borderId="17" xfId="4" applyNumberFormat="true" applyFont="true" applyFill="true" applyBorder="true" applyAlignment="true">
      <alignment horizontal="right" vertical="top"/>
    </xf>
    <xf numFmtId="9" fontId="6" fillId="0" borderId="17" xfId="2" applyNumberFormat="true" applyFont="true" applyFill="true" applyBorder="true" applyAlignment="true">
      <alignment vertical="top"/>
    </xf>
    <xf numFmtId="0" fontId="35" fillId="6" borderId="17" xfId="1" applyFont="true" applyFill="true" applyBorder="true" applyAlignment="true">
      <alignment horizontal="left" vertical="top" wrapText="true"/>
    </xf>
    <xf numFmtId="0" fontId="14" fillId="31" borderId="0" xfId="1" applyFont="true" applyFill="true" applyAlignment="true">
      <alignment vertical="top"/>
    </xf>
    <xf numFmtId="0" fontId="6" fillId="0" borderId="0" xfId="1" applyFont="true"/>
    <xf numFmtId="0" fontId="26" fillId="15" borderId="9" xfId="0" applyFont="true" applyFill="true" applyBorder="true" applyAlignment="true">
      <alignment vertical="top" wrapText="true"/>
    </xf>
    <xf numFmtId="0" fontId="25" fillId="15" borderId="8" xfId="0" applyFont="true" applyFill="true" applyBorder="true" applyAlignment="true">
      <alignment vertical="top"/>
    </xf>
    <xf numFmtId="0" fontId="15" fillId="16" borderId="8" xfId="0" applyFont="true" applyFill="true" applyBorder="true" applyAlignment="true">
      <alignment vertical="top"/>
    </xf>
    <xf numFmtId="1" fontId="15" fillId="19" borderId="8" xfId="0" applyNumberFormat="true" applyFont="true" applyFill="true" applyBorder="true" applyAlignment="true">
      <alignment vertical="top"/>
    </xf>
    <xf numFmtId="0" fontId="23" fillId="14" borderId="8" xfId="0" applyFont="true" applyFill="true" applyBorder="true" applyAlignment="true">
      <alignment vertical="top"/>
    </xf>
    <xf numFmtId="0" fontId="15" fillId="15" borderId="11" xfId="0" applyFont="true" applyFill="true" applyBorder="true" applyAlignment="true">
      <alignment vertical="top" wrapText="true"/>
    </xf>
    <xf numFmtId="0" fontId="26" fillId="15" borderId="11" xfId="0" applyFont="true" applyFill="true" applyBorder="true" applyAlignment="true">
      <alignment vertical="top" wrapText="true"/>
    </xf>
    <xf numFmtId="0" fontId="15" fillId="15" borderId="13" xfId="0" applyFont="true" applyFill="true" applyBorder="true" applyAlignment="true">
      <alignment vertical="top" wrapText="true"/>
    </xf>
    <xf numFmtId="0" fontId="25" fillId="15" borderId="15" xfId="0" applyFont="true" applyFill="true" applyBorder="true" applyAlignment="true">
      <alignment vertical="top"/>
    </xf>
    <xf numFmtId="1" fontId="15" fillId="16" borderId="15" xfId="0" applyNumberFormat="true" applyFont="true" applyFill="true" applyBorder="true" applyAlignment="true">
      <alignment vertical="top"/>
    </xf>
    <xf numFmtId="0" fontId="15" fillId="16" borderId="15" xfId="0" applyFont="true" applyFill="true" applyBorder="true" applyAlignment="true">
      <alignment vertical="top"/>
    </xf>
    <xf numFmtId="1" fontId="15" fillId="19" borderId="15" xfId="0" applyNumberFormat="true" applyFont="true" applyFill="true" applyBorder="true" applyAlignment="true">
      <alignment vertical="top"/>
    </xf>
    <xf numFmtId="0" fontId="23" fillId="14" borderId="15" xfId="0" applyFont="true" applyFill="true" applyBorder="true" applyAlignment="true">
      <alignment vertical="top"/>
    </xf>
    <xf numFmtId="0" fontId="15" fillId="15" borderId="9" xfId="0" applyFont="true" applyFill="true" applyBorder="true" applyAlignment="true">
      <alignment vertical="top" wrapText="true"/>
    </xf>
    <xf numFmtId="0" fontId="23" fillId="14" borderId="9" xfId="0" applyFont="true" applyFill="true" applyBorder="true" applyAlignment="true">
      <alignment horizontal="left" vertical="top"/>
    </xf>
    <xf numFmtId="0" fontId="22" fillId="14" borderId="8" xfId="0" applyFont="true" applyFill="true" applyBorder="true" applyAlignment="true">
      <alignment horizontal="left" vertical="top"/>
    </xf>
    <xf numFmtId="0" fontId="23" fillId="14" borderId="8" xfId="0" applyFont="true" applyFill="true" applyBorder="true" applyAlignment="true">
      <alignment horizontal="left" vertical="top"/>
    </xf>
    <xf numFmtId="0" fontId="23" fillId="14" borderId="10" xfId="0" applyFont="true" applyFill="true" applyBorder="true" applyAlignment="true">
      <alignment horizontal="left" vertical="top"/>
    </xf>
    <xf numFmtId="0" fontId="23" fillId="14" borderId="11" xfId="0" applyFont="true" applyFill="true" applyBorder="true" applyAlignment="true">
      <alignment horizontal="left" vertical="top"/>
    </xf>
    <xf numFmtId="0" fontId="22" fillId="14" borderId="0" xfId="0" applyFont="true" applyFill="true" applyBorder="true" applyAlignment="true">
      <alignment horizontal="left" vertical="top"/>
    </xf>
    <xf numFmtId="0" fontId="23" fillId="14" borderId="12" xfId="0" applyFont="true" applyFill="true" applyBorder="true" applyAlignment="true">
      <alignment horizontal="left" vertical="top"/>
    </xf>
    <xf numFmtId="0" fontId="22" fillId="14" borderId="15" xfId="0" applyFont="true" applyFill="true" applyBorder="true" applyAlignment="true">
      <alignment horizontal="left" vertical="top"/>
    </xf>
    <xf numFmtId="0" fontId="23" fillId="14" borderId="15" xfId="0" applyFont="true" applyFill="true" applyBorder="true" applyAlignment="true">
      <alignment horizontal="left" vertical="top"/>
    </xf>
    <xf numFmtId="0" fontId="23" fillId="14" borderId="14" xfId="0" applyFont="true" applyFill="true" applyBorder="true" applyAlignment="true">
      <alignment horizontal="left" vertical="top"/>
    </xf>
    <xf numFmtId="0" fontId="23" fillId="14" borderId="13" xfId="0" applyFont="true" applyFill="true" applyBorder="true" applyAlignment="true">
      <alignment horizontal="left" vertical="top"/>
    </xf>
    <xf numFmtId="2" fontId="6" fillId="8" borderId="0" xfId="10" applyNumberFormat="true" applyFont="true" applyFill="true" applyAlignment="true">
      <alignment vertical="top"/>
    </xf>
    <xf numFmtId="0" fontId="6" fillId="8" borderId="0" xfId="1" applyFont="true" applyFill="true"/>
    <xf numFmtId="2" fontId="6" fillId="8" borderId="0" xfId="10" applyNumberFormat="true" applyFont="true" applyFill="true" applyBorder="true" applyAlignment="true">
      <alignment vertical="top"/>
    </xf>
    <xf numFmtId="0" fontId="3" fillId="26" borderId="17" xfId="1" applyFont="true" applyFill="true" applyBorder="true" applyAlignment="true">
      <alignment horizontal="left" vertical="top" wrapText="true"/>
    </xf>
    <xf numFmtId="167" fontId="6" fillId="30" borderId="17" xfId="10" applyNumberFormat="true" applyFont="true" applyFill="true" applyBorder="true" applyAlignment="true">
      <alignment horizontal="left" vertical="top" wrapText="true"/>
    </xf>
    <xf numFmtId="167" fontId="6" fillId="27" borderId="17" xfId="10" applyNumberFormat="true" applyFont="true" applyFill="true" applyBorder="true" applyAlignment="true">
      <alignment horizontal="left" vertical="top" wrapText="true"/>
    </xf>
    <xf numFmtId="0" fontId="6" fillId="26" borderId="0" xfId="1" applyFont="true" applyFill="true" applyAlignment="true">
      <alignment horizontal="left" vertical="top"/>
    </xf>
    <xf numFmtId="0" fontId="6" fillId="26" borderId="0" xfId="1" applyFont="true" applyFill="true" applyBorder="true" applyAlignment="true">
      <alignment horizontal="left" vertical="top"/>
    </xf>
    <xf numFmtId="0" fontId="0" fillId="14" borderId="0" xfId="0" applyFont="true" applyFill="true" applyAlignment="true">
      <alignment vertical="top"/>
    </xf>
    <xf numFmtId="0" fontId="0" fillId="14" borderId="0" xfId="0" applyFont="true" applyFill="true" applyAlignment="true">
      <alignment horizontal="center" vertical="top"/>
    </xf>
    <xf numFmtId="0" fontId="8" fillId="12" borderId="0" xfId="0" applyFont="true" applyFill="true" applyAlignment="true">
      <alignment vertical="top" wrapText="true"/>
    </xf>
    <xf numFmtId="0" fontId="22" fillId="12" borderId="0" xfId="0" applyFont="true" applyFill="true" applyAlignment="true">
      <alignment vertical="top" wrapText="true"/>
    </xf>
    <xf numFmtId="0" fontId="0" fillId="18" borderId="0" xfId="0" applyFont="true" applyFill="true" applyAlignment="true">
      <alignment vertical="top"/>
    </xf>
    <xf numFmtId="0" fontId="28" fillId="18" borderId="0" xfId="1" applyFont="true" applyFill="true" applyAlignment="true">
      <alignment horizontal="left" vertical="top"/>
    </xf>
    <xf numFmtId="0" fontId="6" fillId="14" borderId="0" xfId="1" applyFont="true" applyFill="true" applyAlignment="true">
      <alignment horizontal="left" vertical="top"/>
    </xf>
    <xf numFmtId="0" fontId="14" fillId="32" borderId="0" xfId="1" applyFont="true" applyFill="true" applyAlignment="true">
      <alignment horizontal="left" vertical="top" wrapText="true"/>
    </xf>
    <xf numFmtId="0" fontId="3" fillId="6" borderId="0" xfId="0" quotePrefix="true" applyFont="true" applyFill="true" applyBorder="true" applyAlignment="true">
      <alignment horizontal="left" vertical="top"/>
    </xf>
    <xf numFmtId="0" fontId="6" fillId="6" borderId="0" xfId="1" applyFont="true" applyFill="true" applyAlignment="true">
      <alignment horizontal="left" vertical="top"/>
    </xf>
    <xf numFmtId="0" fontId="6" fillId="6" borderId="0" xfId="1" applyFont="true" applyFill="true" applyBorder="true" applyAlignment="true">
      <alignment horizontal="left" vertical="top"/>
    </xf>
    <xf numFmtId="0" fontId="6" fillId="2" borderId="0" xfId="1" applyFont="true" applyFill="true" applyAlignment="true">
      <alignment horizontal="left" vertical="top"/>
    </xf>
    <xf numFmtId="167" fontId="6" fillId="33" borderId="17" xfId="4" applyNumberFormat="true" applyFont="true" applyFill="true" applyBorder="true" applyAlignment="true">
      <alignment vertical="top"/>
    </xf>
    <xf numFmtId="0" fontId="6" fillId="2" borderId="17" xfId="1" applyFont="true" applyFill="true" applyBorder="true" applyAlignment="true">
      <alignment horizontal="center" vertical="top"/>
    </xf>
    <xf numFmtId="0" fontId="6" fillId="2" borderId="17" xfId="1" applyFont="true" applyFill="true" applyBorder="true" applyAlignment="true">
      <alignment vertical="top"/>
    </xf>
    <xf numFmtId="0" fontId="6" fillId="6" borderId="0" xfId="1" applyFont="true" applyFill="true" applyAlignment="true">
      <alignment vertical="top"/>
    </xf>
    <xf numFmtId="0" fontId="3" fillId="25" borderId="19" xfId="1" applyFont="true" applyFill="true" applyBorder="true" applyAlignment="true">
      <alignment vertical="top"/>
    </xf>
    <xf numFmtId="0" fontId="3" fillId="25" borderId="20" xfId="1" applyFont="true" applyFill="true" applyBorder="true" applyAlignment="true">
      <alignment vertical="top"/>
    </xf>
    <xf numFmtId="0" fontId="3" fillId="27" borderId="20" xfId="1" applyFont="true" applyFill="true" applyBorder="true" applyAlignment="true">
      <alignment vertical="top"/>
    </xf>
    <xf numFmtId="0" fontId="3" fillId="25" borderId="20" xfId="1" applyFont="true" applyFill="true" applyBorder="true" applyAlignment="true">
      <alignment horizontal="right" vertical="top"/>
    </xf>
    <xf numFmtId="0" fontId="3" fillId="25" borderId="20" xfId="1" applyFont="true" applyFill="true" applyBorder="true" applyAlignment="true">
      <alignment horizontal="left" vertical="top"/>
    </xf>
    <xf numFmtId="0" fontId="3" fillId="27" borderId="20" xfId="1" applyFont="true" applyFill="true" applyBorder="true" applyAlignment="true">
      <alignment horizontal="right" vertical="top"/>
    </xf>
    <xf numFmtId="0" fontId="3" fillId="27" borderId="21" xfId="1" applyFont="true" applyFill="true" applyBorder="true" applyAlignment="true">
      <alignment vertical="top"/>
    </xf>
    <xf numFmtId="165" fontId="6" fillId="8" borderId="0" xfId="1" applyNumberFormat="true" applyFont="true" applyFill="true" applyBorder="true" applyAlignment="true">
      <alignment vertical="top"/>
    </xf>
    <xf numFmtId="0" fontId="3" fillId="8" borderId="0" xfId="1" applyFont="true" applyFill="true" applyAlignment="true">
      <alignment horizontal="center" vertical="top" wrapText="true"/>
    </xf>
    <xf numFmtId="10" fontId="6" fillId="8" borderId="0" xfId="9" applyNumberFormat="true" applyFont="true" applyFill="true" applyBorder="true" applyAlignment="true">
      <alignment vertical="top"/>
    </xf>
    <xf numFmtId="10" fontId="6" fillId="8" borderId="0" xfId="1" applyNumberFormat="true" applyFont="true" applyFill="true" applyBorder="true" applyAlignment="true">
      <alignment vertical="top"/>
    </xf>
    <xf numFmtId="167" fontId="6" fillId="8" borderId="0" xfId="1" applyNumberFormat="true" applyFont="true" applyFill="true" applyBorder="true" applyAlignment="true">
      <alignment vertical="top"/>
    </xf>
    <xf numFmtId="168" fontId="23" fillId="14" borderId="0" xfId="0" applyNumberFormat="true" applyFont="true" applyFill="true" applyBorder="true" applyAlignment="true">
      <alignment vertical="top"/>
    </xf>
    <xf numFmtId="0" fontId="6" fillId="8" borderId="0" xfId="1" applyFont="true" applyFill="true" applyBorder="true" applyAlignment="true">
      <alignment horizontal="center" vertical="top"/>
    </xf>
    <xf numFmtId="2" fontId="36" fillId="7" borderId="17" xfId="1" applyNumberFormat="true" applyFont="true" applyFill="true" applyBorder="true" applyAlignment="true">
      <alignment horizontal="center" vertical="top"/>
    </xf>
    <xf numFmtId="0" fontId="36" fillId="2" borderId="17" xfId="1" applyFont="true" applyFill="true" applyBorder="true" applyAlignment="true">
      <alignment horizontal="center" vertical="top"/>
    </xf>
    <xf numFmtId="167" fontId="36" fillId="33" borderId="17" xfId="4" applyNumberFormat="true" applyFont="true" applyFill="true" applyBorder="true" applyAlignment="true">
      <alignment vertical="top"/>
    </xf>
    <xf numFmtId="2" fontId="36" fillId="28" borderId="17" xfId="2" applyNumberFormat="true" applyFont="true" applyFill="true" applyBorder="true" applyAlignment="true">
      <alignment horizontal="left" vertical="top"/>
    </xf>
    <xf numFmtId="167" fontId="36" fillId="6" borderId="17" xfId="4" applyNumberFormat="true" applyFont="true" applyFill="true" applyBorder="true" applyAlignment="true">
      <alignment horizontal="right" vertical="top"/>
    </xf>
    <xf numFmtId="167" fontId="36" fillId="6" borderId="17" xfId="1" applyNumberFormat="true" applyFont="true" applyFill="true" applyBorder="true" applyAlignment="true">
      <alignment horizontal="right" vertical="top"/>
    </xf>
    <xf numFmtId="167" fontId="36" fillId="2" borderId="17" xfId="4" applyNumberFormat="true" applyFont="true" applyFill="true" applyBorder="true" applyAlignment="true">
      <alignment horizontal="right" vertical="top"/>
    </xf>
    <xf numFmtId="167" fontId="36" fillId="18" borderId="17" xfId="1" applyNumberFormat="true" applyFont="true" applyFill="true" applyBorder="true" applyAlignment="true">
      <alignment horizontal="right" vertical="top"/>
    </xf>
    <xf numFmtId="167" fontId="36" fillId="0" borderId="17" xfId="4" applyNumberFormat="true" applyFont="true" applyFill="true" applyBorder="true" applyAlignment="true">
      <alignment horizontal="right" vertical="top"/>
    </xf>
    <xf numFmtId="167" fontId="36" fillId="13" borderId="17" xfId="4" applyNumberFormat="true" applyFont="true" applyFill="true" applyBorder="true" applyAlignment="true">
      <alignment horizontal="right" vertical="top"/>
    </xf>
    <xf numFmtId="9" fontId="36" fillId="13" borderId="17" xfId="9" applyFont="true" applyFill="true" applyBorder="true" applyAlignment="true">
      <alignment horizontal="right" vertical="top"/>
    </xf>
    <xf numFmtId="9" fontId="36" fillId="13" borderId="17" xfId="9" applyFont="true" applyFill="true" applyBorder="true" applyAlignment="true">
      <alignment horizontal="left" vertical="top"/>
    </xf>
    <xf numFmtId="167" fontId="36" fillId="0" borderId="17" xfId="4" applyNumberFormat="true" applyFont="true" applyFill="true" applyBorder="true" applyAlignment="true">
      <alignment vertical="top"/>
    </xf>
    <xf numFmtId="10" fontId="36" fillId="0" borderId="17" xfId="2" applyNumberFormat="true" applyFont="true" applyFill="true" applyBorder="true" applyAlignment="true">
      <alignment vertical="top"/>
    </xf>
    <xf numFmtId="9" fontId="36" fillId="0" borderId="17" xfId="2" applyNumberFormat="true" applyFont="true" applyFill="true" applyBorder="true" applyAlignment="true">
      <alignment vertical="top"/>
    </xf>
    <xf numFmtId="0" fontId="36" fillId="0" borderId="17" xfId="1" applyFont="true" applyFill="true" applyBorder="true" applyAlignment="true">
      <alignment horizontal="left" vertical="top"/>
    </xf>
    <xf numFmtId="167" fontId="36" fillId="30" borderId="17" xfId="10" applyNumberFormat="true" applyFont="true" applyFill="true" applyBorder="true" applyAlignment="true">
      <alignment horizontal="left" vertical="top" wrapText="true"/>
    </xf>
    <xf numFmtId="167" fontId="36" fillId="27" borderId="17" xfId="10" applyNumberFormat="true" applyFont="true" applyFill="true" applyBorder="true" applyAlignment="true">
      <alignment horizontal="left" vertical="top" wrapText="true"/>
    </xf>
    <xf numFmtId="167" fontId="6" fillId="0" borderId="0" xfId="4" applyNumberFormat="true" applyFont="true" applyFill="true" applyBorder="true" applyAlignment="true">
      <alignment vertical="top"/>
    </xf>
    <xf numFmtId="10" fontId="23" fillId="14" borderId="0" xfId="0" applyNumberFormat="true" applyFont="true" applyFill="true" applyBorder="true" applyAlignment="true">
      <alignment vertical="top"/>
    </xf>
    <xf numFmtId="0" fontId="36" fillId="2" borderId="17" xfId="1" applyFont="true" applyFill="true" applyBorder="true" applyAlignment="true">
      <alignment vertical="top"/>
    </xf>
    <xf numFmtId="2" fontId="36" fillId="28" borderId="17" xfId="2" applyNumberFormat="true" applyFont="true" applyFill="true" applyBorder="true" applyAlignment="true">
      <alignment horizontal="center" vertical="top"/>
    </xf>
    <xf numFmtId="167" fontId="3" fillId="8" borderId="0" xfId="1" applyNumberFormat="true" applyFont="true" applyFill="true" applyBorder="true" applyAlignment="true">
      <alignment vertical="top"/>
    </xf>
    <xf numFmtId="10" fontId="6" fillId="6" borderId="0" xfId="9" applyNumberFormat="true" applyFont="true" applyFill="true" applyBorder="true" applyAlignment="true">
      <alignment vertical="top"/>
    </xf>
    <xf numFmtId="1" fontId="17" fillId="8" borderId="0" xfId="1" applyNumberFormat="true" applyFont="true" applyFill="true" applyBorder="true" applyAlignment="true">
      <alignment horizontal="center" vertical="top"/>
    </xf>
    <xf numFmtId="170" fontId="6" fillId="4" borderId="1" xfId="1" applyNumberFormat="true" applyFont="true" applyFill="true" applyBorder="true" applyAlignment="true">
      <alignment horizontal="center" vertical="top"/>
    </xf>
    <xf numFmtId="170" fontId="6" fillId="4" borderId="4" xfId="1" applyNumberFormat="true" applyFont="true" applyFill="true" applyBorder="true" applyAlignment="true">
      <alignment horizontal="center" vertical="top"/>
    </xf>
    <xf numFmtId="170" fontId="6" fillId="4" borderId="5" xfId="1" applyNumberFormat="true" applyFont="true" applyFill="true" applyBorder="true" applyAlignment="true">
      <alignment horizontal="center" vertical="top"/>
    </xf>
    <xf numFmtId="170" fontId="6" fillId="4" borderId="2" xfId="1" applyNumberFormat="true" applyFont="true" applyFill="true" applyBorder="true" applyAlignment="true">
      <alignment horizontal="center" vertical="top"/>
    </xf>
    <xf numFmtId="1" fontId="6" fillId="0" borderId="17" xfId="2" applyNumberFormat="true" applyFont="true" applyFill="true" applyBorder="true" applyAlignment="true">
      <alignment horizontal="center" vertical="top"/>
    </xf>
    <xf numFmtId="166" fontId="14" fillId="9" borderId="17" xfId="1" applyNumberFormat="true" applyFont="true" applyFill="true" applyBorder="true" applyAlignment="true">
      <alignment vertical="top"/>
    </xf>
    <xf numFmtId="0" fontId="3" fillId="7" borderId="17" xfId="1" applyFont="true" applyFill="true" applyBorder="true" applyAlignment="true">
      <alignment horizontal="left" vertical="top" wrapText="true"/>
    </xf>
    <xf numFmtId="1" fontId="36" fillId="0" borderId="17" xfId="2" applyNumberFormat="true" applyFont="true" applyFill="true" applyBorder="true" applyAlignment="true">
      <alignment horizontal="center" vertical="top"/>
    </xf>
    <xf numFmtId="10" fontId="6" fillId="27" borderId="17" xfId="9" applyNumberFormat="true" applyFont="true" applyFill="true" applyBorder="true" applyAlignment="true">
      <alignment horizontal="right" vertical="top"/>
    </xf>
    <xf numFmtId="10" fontId="14" fillId="9" borderId="0" xfId="1" applyNumberFormat="true" applyFont="true" applyFill="true" applyBorder="true" applyAlignment="true">
      <alignment vertical="top"/>
    </xf>
    <xf numFmtId="0" fontId="36" fillId="8" borderId="17" xfId="1" applyFont="true" applyFill="true" applyBorder="true" applyAlignment="true">
      <alignment vertical="top"/>
    </xf>
    <xf numFmtId="10" fontId="6" fillId="8" borderId="0" xfId="9" applyNumberFormat="true" applyFont="true" applyFill="true" applyBorder="true" applyAlignment="true">
      <alignment horizontal="right" vertical="top"/>
    </xf>
    <xf numFmtId="0" fontId="17" fillId="13" borderId="4" xfId="3" applyFont="true" applyFill="true" applyBorder="true" applyAlignment="true">
      <alignment vertical="top"/>
    </xf>
    <xf numFmtId="0" fontId="17" fillId="13" borderId="7" xfId="3" applyFont="true" applyFill="true" applyBorder="true" applyAlignment="true">
      <alignment vertical="top"/>
    </xf>
    <xf numFmtId="170" fontId="17" fillId="13" borderId="1" xfId="3" applyNumberFormat="true" applyFont="true" applyFill="true" applyBorder="true" applyAlignment="true">
      <alignment horizontal="center" vertical="top"/>
    </xf>
    <xf numFmtId="170" fontId="17" fillId="13" borderId="4" xfId="3" applyNumberFormat="true" applyFont="true" applyFill="true" applyBorder="true" applyAlignment="true">
      <alignment horizontal="center" vertical="top"/>
    </xf>
    <xf numFmtId="170" fontId="17" fillId="13" borderId="6" xfId="3" applyNumberFormat="true" applyFont="true" applyFill="true" applyBorder="true" applyAlignment="true">
      <alignment horizontal="center" vertical="top"/>
    </xf>
    <xf numFmtId="170" fontId="17" fillId="13" borderId="2" xfId="3" applyNumberFormat="true" applyFont="true" applyFill="true" applyBorder="true" applyAlignment="true">
      <alignment horizontal="center" vertical="top"/>
    </xf>
    <xf numFmtId="168" fontId="17" fillId="13" borderId="1" xfId="3" applyNumberFormat="true" applyFont="true" applyFill="true" applyBorder="true" applyAlignment="true">
      <alignment horizontal="center" vertical="top"/>
    </xf>
    <xf numFmtId="168" fontId="17" fillId="13" borderId="4" xfId="3" applyNumberFormat="true" applyFont="true" applyFill="true" applyBorder="true" applyAlignment="true">
      <alignment horizontal="center" vertical="top"/>
    </xf>
    <xf numFmtId="168" fontId="17" fillId="13" borderId="6" xfId="3" applyNumberFormat="true" applyFont="true" applyFill="true" applyBorder="true" applyAlignment="true">
      <alignment horizontal="center" vertical="top"/>
    </xf>
    <xf numFmtId="168" fontId="17" fillId="13" borderId="2" xfId="3" applyNumberFormat="true" applyFont="true" applyFill="true" applyBorder="true" applyAlignment="true">
      <alignment horizontal="center" vertical="top"/>
    </xf>
    <xf numFmtId="0" fontId="9" fillId="21" borderId="4" xfId="3" applyFont="true" applyFill="true" applyBorder="true" applyAlignment="true">
      <alignment vertical="top"/>
    </xf>
    <xf numFmtId="0" fontId="9" fillId="21" borderId="7" xfId="3" applyFont="true" applyFill="true" applyBorder="true" applyAlignment="true">
      <alignment vertical="top"/>
    </xf>
    <xf numFmtId="0" fontId="9" fillId="21" borderId="1" xfId="3" applyFont="true" applyFill="true" applyBorder="true" applyAlignment="true">
      <alignment horizontal="center" vertical="top"/>
    </xf>
    <xf numFmtId="0" fontId="9" fillId="21" borderId="4" xfId="3" applyFont="true" applyFill="true" applyBorder="true" applyAlignment="true">
      <alignment horizontal="center" vertical="top"/>
    </xf>
    <xf numFmtId="0" fontId="9" fillId="21" borderId="2" xfId="3" applyFont="true" applyFill="true" applyBorder="true" applyAlignment="true">
      <alignment horizontal="center" vertical="top"/>
    </xf>
    <xf numFmtId="0" fontId="9" fillId="21" borderId="6" xfId="1" applyFont="true" applyFill="true" applyBorder="true" applyAlignment="true">
      <alignment horizontal="right" vertical="top"/>
    </xf>
    <xf numFmtId="0" fontId="9" fillId="21" borderId="16" xfId="1" applyFont="true" applyFill="true" applyBorder="true" applyAlignment="true">
      <alignment horizontal="right" vertical="top"/>
    </xf>
    <xf numFmtId="0" fontId="9" fillId="21" borderId="5" xfId="1" applyFont="true" applyFill="true" applyBorder="true" applyAlignment="true">
      <alignment horizontal="right" vertical="top"/>
    </xf>
    <xf numFmtId="168" fontId="17" fillId="13" borderId="1" xfId="1" applyNumberFormat="true" applyFont="true" applyFill="true" applyBorder="true" applyAlignment="true">
      <alignment horizontal="right" vertical="top"/>
    </xf>
    <xf numFmtId="168" fontId="3" fillId="18" borderId="1" xfId="1" applyNumberFormat="true" applyFont="true" applyFill="true" applyBorder="true" applyAlignment="true">
      <alignment horizontal="right" vertical="top"/>
    </xf>
    <xf numFmtId="170" fontId="17" fillId="13" borderId="1" xfId="1" applyNumberFormat="true" applyFont="true" applyFill="true" applyBorder="true" applyAlignment="true">
      <alignment horizontal="right" vertical="top"/>
    </xf>
    <xf numFmtId="170" fontId="3" fillId="18" borderId="1" xfId="1" applyNumberFormat="true" applyFont="true" applyFill="true" applyBorder="true" applyAlignment="true">
      <alignment horizontal="right" vertical="top"/>
    </xf>
    <xf numFmtId="170" fontId="6" fillId="4" borderId="1" xfId="1" applyNumberFormat="true" applyFont="true" applyFill="true" applyBorder="true" applyAlignment="true">
      <alignment horizontal="right" vertical="top"/>
    </xf>
    <xf numFmtId="168" fontId="3" fillId="18" borderId="1" xfId="2" applyNumberFormat="true" applyFont="true" applyFill="true" applyBorder="true" applyAlignment="true">
      <alignment horizontal="center" vertical="top"/>
    </xf>
    <xf numFmtId="168" fontId="3" fillId="18" borderId="4" xfId="2" applyNumberFormat="true" applyFont="true" applyFill="true" applyBorder="true" applyAlignment="true">
      <alignment horizontal="center" vertical="top"/>
    </xf>
    <xf numFmtId="168" fontId="3" fillId="18" borderId="6" xfId="2" applyNumberFormat="true" applyFont="true" applyFill="true" applyBorder="true" applyAlignment="true">
      <alignment horizontal="center" vertical="top"/>
    </xf>
    <xf numFmtId="168" fontId="3" fillId="18" borderId="2" xfId="2" applyNumberFormat="true" applyFont="true" applyFill="true" applyBorder="true" applyAlignment="true">
      <alignment horizontal="center" vertical="top"/>
    </xf>
    <xf numFmtId="170" fontId="3" fillId="18" borderId="1" xfId="3" applyNumberFormat="true" applyFont="true" applyFill="true" applyBorder="true" applyAlignment="true">
      <alignment horizontal="center" vertical="top"/>
    </xf>
    <xf numFmtId="10" fontId="6" fillId="18" borderId="17" xfId="9" applyNumberFormat="true" applyFont="true" applyFill="true" applyBorder="true" applyAlignment="true">
      <alignment horizontal="right" vertical="top"/>
    </xf>
    <xf numFmtId="0" fontId="6" fillId="8" borderId="0" xfId="1" quotePrefix="true" applyFont="true" applyFill="true" applyAlignment="true">
      <alignment horizontal="center" vertical="top"/>
    </xf>
    <xf numFmtId="0" fontId="6" fillId="6" borderId="0" xfId="1" applyFont="true" applyFill="true" applyAlignment="true">
      <alignment horizontal="center" vertical="top"/>
    </xf>
    <xf numFmtId="0" fontId="6" fillId="18" borderId="0" xfId="1" applyFont="true" applyFill="true" applyAlignment="true">
      <alignment horizontal="center" vertical="top"/>
    </xf>
    <xf numFmtId="166" fontId="36" fillId="8" borderId="17" xfId="1" applyNumberFormat="true" applyFont="true" applyFill="true" applyBorder="true" applyAlignment="true">
      <alignment horizontal="center" vertical="top"/>
    </xf>
    <xf numFmtId="166" fontId="14" fillId="9" borderId="17" xfId="1" applyNumberFormat="true" applyFont="true" applyFill="true" applyBorder="true" applyAlignment="true">
      <alignment horizontal="center" vertical="top"/>
    </xf>
    <xf numFmtId="0" fontId="6" fillId="0" borderId="0" xfId="1" quotePrefix="true" applyFont="true" applyFill="true" applyAlignment="true">
      <alignment horizontal="center" vertical="top"/>
    </xf>
    <xf numFmtId="10" fontId="6" fillId="18" borderId="17" xfId="9" applyNumberFormat="true" applyFont="true" applyFill="true" applyBorder="true" applyAlignment="true">
      <alignment horizontal="right" vertical="top" wrapText="true"/>
    </xf>
    <xf numFmtId="0" fontId="3" fillId="0" borderId="0" xfId="1" applyFont="true" applyFill="true" applyAlignment="true">
      <alignment vertical="top" wrapText="true"/>
    </xf>
    <xf numFmtId="0" fontId="38" fillId="16" borderId="8" xfId="0" applyFont="true" applyFill="true" applyBorder="true" applyAlignment="true">
      <alignment vertical="top"/>
    </xf>
    <xf numFmtId="0" fontId="38" fillId="3" borderId="0" xfId="0" applyFont="true" applyFill="true" applyBorder="true" applyAlignment="true">
      <alignment vertical="top"/>
    </xf>
    <xf numFmtId="168" fontId="36" fillId="27" borderId="17" xfId="1" applyNumberFormat="true" applyFont="true" applyFill="true" applyBorder="true" applyAlignment="true">
      <alignment horizontal="right" vertical="top"/>
    </xf>
    <xf numFmtId="10" fontId="36" fillId="27" borderId="17" xfId="9" applyNumberFormat="true" applyFont="true" applyFill="true" applyBorder="true" applyAlignment="true">
      <alignment horizontal="right" vertical="top"/>
    </xf>
    <xf numFmtId="166" fontId="6" fillId="0" borderId="17" xfId="1" applyNumberFormat="true" applyFont="true" applyFill="true" applyBorder="true" applyAlignment="true">
      <alignment horizontal="left" vertical="top"/>
    </xf>
    <xf numFmtId="0" fontId="4" fillId="6" borderId="17" xfId="1" applyFont="true" applyFill="true" applyBorder="true" applyAlignment="true">
      <alignment horizontal="left" vertical="top" wrapText="true"/>
    </xf>
    <xf numFmtId="0" fontId="4" fillId="6" borderId="17" xfId="1" applyFont="true" applyFill="true" applyBorder="true" applyAlignment="true">
      <alignment horizontal="center" vertical="top" wrapText="true"/>
    </xf>
    <xf numFmtId="0" fontId="3" fillId="2" borderId="17" xfId="1" applyFont="true" applyFill="true" applyBorder="true" applyAlignment="true">
      <alignment horizontal="left" vertical="top" wrapText="true"/>
    </xf>
    <xf numFmtId="0" fontId="3" fillId="33" borderId="17" xfId="1" applyFont="true" applyFill="true" applyBorder="true" applyAlignment="true">
      <alignment horizontal="left" vertical="top" wrapText="true"/>
    </xf>
    <xf numFmtId="0" fontId="39" fillId="34" borderId="0" xfId="1" applyFont="true" applyFill="true" applyAlignment="true">
      <alignment vertical="top"/>
    </xf>
    <xf numFmtId="0" fontId="5" fillId="8" borderId="0" xfId="0" applyFont="true" applyFill="true" applyBorder="true" applyAlignment="true">
      <alignment horizontal="left" vertical="top"/>
    </xf>
    <xf numFmtId="0" fontId="40" fillId="8" borderId="0" xfId="1" applyFont="true" applyFill="true" applyAlignment="true">
      <alignment vertical="top"/>
    </xf>
    <xf numFmtId="14" fontId="6" fillId="8" borderId="0" xfId="1" applyNumberFormat="true" applyFont="true" applyFill="true" applyAlignment="true">
      <alignment horizontal="left" vertical="top"/>
    </xf>
    <xf numFmtId="14" fontId="39" fillId="8" borderId="0" xfId="1" applyNumberFormat="true" applyFont="true" applyFill="true" applyAlignment="true">
      <alignment horizontal="center"/>
    </xf>
    <xf numFmtId="0" fontId="3" fillId="0" borderId="0" xfId="0" quotePrefix="true" applyFont="true" applyFill="true" applyBorder="true" applyAlignment="true">
      <alignment vertical="top"/>
    </xf>
    <xf numFmtId="2" fontId="3" fillId="8" borderId="0" xfId="1" applyNumberFormat="true" applyFont="true" applyFill="true" applyBorder="true" applyAlignment="true">
      <alignment horizontal="right" vertical="top"/>
    </xf>
    <xf numFmtId="0" fontId="6" fillId="13" borderId="0" xfId="1" applyFont="true" applyFill="true" applyAlignment="true">
      <alignment vertical="top"/>
    </xf>
    <xf numFmtId="0" fontId="41" fillId="0" borderId="0" xfId="1" applyFont="true" applyFill="true" applyAlignment="true">
      <alignment horizontal="center"/>
    </xf>
    <xf numFmtId="0" fontId="42" fillId="8" borderId="0" xfId="1" applyFont="true" applyFill="true" applyAlignment="true">
      <alignment horizontal="center" vertical="top"/>
    </xf>
    <xf numFmtId="0" fontId="43" fillId="5" borderId="17" xfId="1" applyFont="true" applyFill="true" applyBorder="true" applyAlignment="true">
      <alignment horizontal="left" vertical="top" wrapText="true"/>
    </xf>
    <xf numFmtId="167" fontId="6" fillId="0" borderId="17" xfId="1" applyNumberFormat="true" applyFont="true" applyFill="true" applyBorder="true" applyAlignment="true">
      <alignment horizontal="left" vertical="top"/>
    </xf>
    <xf numFmtId="0" fontId="3" fillId="0" borderId="0" xfId="0" applyFont="true" applyFill="true" applyBorder="true" applyAlignment="true">
      <alignment vertical="top" wrapText="true"/>
    </xf>
    <xf numFmtId="167" fontId="6" fillId="0" borderId="0" xfId="1" applyNumberFormat="true" applyFont="true" applyFill="true" applyBorder="true" applyAlignment="true">
      <alignment vertical="top"/>
    </xf>
    <xf numFmtId="167" fontId="14" fillId="9" borderId="24" xfId="4" applyNumberFormat="true" applyFont="true" applyFill="true" applyBorder="true" applyAlignment="true">
      <alignment vertical="top"/>
    </xf>
    <xf numFmtId="0" fontId="6" fillId="35" borderId="0" xfId="1" applyFont="true" applyFill="true" applyAlignment="true">
      <alignment horizontal="left" vertical="top"/>
    </xf>
    <xf numFmtId="1" fontId="15" fillId="35" borderId="0" xfId="0" applyNumberFormat="true" applyFont="true" applyFill="true" applyBorder="true" applyAlignment="true">
      <alignment vertical="top"/>
    </xf>
    <xf numFmtId="0" fontId="6" fillId="0" borderId="0" xfId="1" applyFont="true" applyFill="true"/>
    <xf numFmtId="165" fontId="6" fillId="30" borderId="17" xfId="10" applyFont="true" applyFill="true" applyBorder="true" applyAlignment="true">
      <alignment horizontal="left" vertical="top" wrapText="true"/>
    </xf>
    <xf numFmtId="0" fontId="5" fillId="8" borderId="0" xfId="1" applyFont="true" applyFill="true" applyAlignment="true">
      <alignment horizontal="left" vertical="top"/>
    </xf>
    <xf numFmtId="0" fontId="5" fillId="8" borderId="0" xfId="1" applyFont="true" applyFill="true" applyAlignment="true">
      <alignment horizontal="center" vertical="top"/>
    </xf>
    <xf numFmtId="0" fontId="5" fillId="8" borderId="0" xfId="1" applyFont="true" applyFill="true" applyAlignment="true">
      <alignment horizontal="center"/>
    </xf>
    <xf numFmtId="10" fontId="6" fillId="27" borderId="17" xfId="4" applyNumberFormat="true" applyFont="true" applyFill="true" applyBorder="true" applyAlignment="true">
      <alignment horizontal="right" vertical="top"/>
    </xf>
    <xf numFmtId="167" fontId="36" fillId="0" borderId="17" xfId="1" applyNumberFormat="true" applyFont="true" applyFill="true" applyBorder="true" applyAlignment="true">
      <alignment horizontal="right" vertical="top"/>
    </xf>
    <xf numFmtId="10" fontId="36" fillId="2" borderId="17" xfId="9" applyNumberFormat="true" applyFont="true" applyFill="true" applyBorder="true" applyAlignment="true">
      <alignment horizontal="right" vertical="top"/>
    </xf>
    <xf numFmtId="167" fontId="36" fillId="27" borderId="17" xfId="4" applyNumberFormat="true" applyFont="true" applyFill="true" applyBorder="true" applyAlignment="true">
      <alignment horizontal="right" vertical="top"/>
    </xf>
    <xf numFmtId="165" fontId="6" fillId="6" borderId="17" xfId="10" applyFont="true" applyFill="true" applyBorder="true" applyAlignment="true">
      <alignment horizontal="right" vertical="top"/>
    </xf>
    <xf numFmtId="10" fontId="36" fillId="6" borderId="17" xfId="2" applyNumberFormat="true" applyFont="true" applyFill="true" applyBorder="true" applyAlignment="true">
      <alignment horizontal="right" vertical="top"/>
    </xf>
    <xf numFmtId="0" fontId="17" fillId="5" borderId="17" xfId="1" applyFont="true" applyFill="true" applyBorder="true" applyAlignment="true">
      <alignment horizontal="left" vertical="top" wrapText="true"/>
    </xf>
    <xf numFmtId="0" fontId="44" fillId="5" borderId="17" xfId="1" applyFont="true" applyFill="true" applyBorder="true" applyAlignment="true">
      <alignment horizontal="left" vertical="top" wrapText="true"/>
    </xf>
    <xf numFmtId="167" fontId="14" fillId="9" borderId="17" xfId="4" applyNumberFormat="true" applyFont="true" applyFill="true" applyBorder="true" applyAlignment="true">
      <alignment horizontal="right" vertical="top"/>
    </xf>
    <xf numFmtId="10" fontId="14" fillId="9" borderId="0" xfId="1" applyNumberFormat="true" applyFont="true" applyFill="true" applyBorder="true" applyAlignment="true">
      <alignment horizontal="right" vertical="top"/>
    </xf>
    <xf numFmtId="167" fontId="14" fillId="9" borderId="17" xfId="1" applyNumberFormat="true" applyFont="true" applyFill="true" applyBorder="true" applyAlignment="true">
      <alignment horizontal="right" vertical="top"/>
    </xf>
    <xf numFmtId="167" fontId="14" fillId="9" borderId="0" xfId="1" applyNumberFormat="true" applyFont="true" applyFill="true" applyBorder="true" applyAlignment="true">
      <alignment horizontal="right" vertical="top"/>
    </xf>
    <xf numFmtId="167" fontId="6" fillId="8" borderId="0" xfId="1" applyNumberFormat="true" applyFont="true" applyFill="true" applyBorder="true" applyAlignment="true">
      <alignment horizontal="right" vertical="top"/>
    </xf>
    <xf numFmtId="167" fontId="6" fillId="8" borderId="0" xfId="9" applyNumberFormat="true" applyFont="true" applyFill="true" applyBorder="true" applyAlignment="true">
      <alignment vertical="top"/>
    </xf>
    <xf numFmtId="167" fontId="6" fillId="33" borderId="0" xfId="1" applyNumberFormat="true" applyFont="true" applyFill="true" applyBorder="true" applyAlignment="true">
      <alignment vertical="top"/>
    </xf>
    <xf numFmtId="10" fontId="3" fillId="7" borderId="0" xfId="1" applyNumberFormat="true" applyFont="true" applyFill="true" applyBorder="true" applyAlignment="true">
      <alignment vertical="top"/>
    </xf>
    <xf numFmtId="0" fontId="3" fillId="8" borderId="0" xfId="1" applyFont="true" applyFill="true" applyBorder="true" applyAlignment="true">
      <alignment vertical="top"/>
    </xf>
    <xf numFmtId="0" fontId="3" fillId="8" borderId="0" xfId="1" applyFont="true" applyFill="true" applyBorder="true" applyAlignment="true">
      <alignment horizontal="center" vertical="top"/>
    </xf>
    <xf numFmtId="10" fontId="3" fillId="8" borderId="4" xfId="9" applyNumberFormat="true" applyFont="true" applyFill="true" applyBorder="true" applyAlignment="true">
      <alignment vertical="top"/>
    </xf>
    <xf numFmtId="10" fontId="3" fillId="8" borderId="7" xfId="9" applyNumberFormat="true" applyFont="true" applyFill="true" applyBorder="true" applyAlignment="true">
      <alignment vertical="top"/>
    </xf>
    <xf numFmtId="10" fontId="3" fillId="8" borderId="7" xfId="1" applyNumberFormat="true" applyFont="true" applyFill="true" applyBorder="true" applyAlignment="true">
      <alignment vertical="top"/>
    </xf>
    <xf numFmtId="10" fontId="3" fillId="6" borderId="4" xfId="9" applyNumberFormat="true" applyFont="true" applyFill="true" applyBorder="true" applyAlignment="true">
      <alignment vertical="top"/>
    </xf>
    <xf numFmtId="0" fontId="3" fillId="8" borderId="7" xfId="1" applyFont="true" applyFill="true" applyBorder="true" applyAlignment="true">
      <alignment vertical="top"/>
    </xf>
    <xf numFmtId="10" fontId="3" fillId="7" borderId="7" xfId="9" applyNumberFormat="true" applyFont="true" applyFill="true" applyBorder="true" applyAlignment="true">
      <alignment vertical="top"/>
    </xf>
    <xf numFmtId="10" fontId="3" fillId="8" borderId="2" xfId="9" applyNumberFormat="true" applyFont="true" applyFill="true" applyBorder="true" applyAlignment="true">
      <alignment vertical="top"/>
    </xf>
    <xf numFmtId="0" fontId="3" fillId="0" borderId="0" xfId="1" applyFont="true" applyFill="true" applyBorder="true" applyAlignment="true">
      <alignment vertical="top"/>
    </xf>
    <xf numFmtId="0" fontId="3" fillId="8" borderId="0" xfId="1" applyFont="true" applyFill="true" applyBorder="true" applyAlignment="true">
      <alignment horizontal="right" vertical="top"/>
    </xf>
    <xf numFmtId="2" fontId="3" fillId="8" borderId="0" xfId="1" applyNumberFormat="true" applyFont="true" applyFill="true" applyBorder="true" applyAlignment="true">
      <alignment horizontal="center" vertical="top"/>
    </xf>
    <xf numFmtId="1" fontId="3" fillId="8" borderId="0" xfId="1" applyNumberFormat="true" applyFont="true" applyFill="true" applyBorder="true" applyAlignment="true">
      <alignment vertical="top"/>
    </xf>
    <xf numFmtId="10" fontId="3" fillId="8" borderId="0" xfId="9" applyNumberFormat="true" applyFont="true" applyFill="true" applyBorder="true" applyAlignment="true">
      <alignment vertical="top"/>
    </xf>
    <xf numFmtId="2" fontId="3" fillId="8" borderId="0" xfId="10" applyNumberFormat="true" applyFont="true" applyFill="true" applyBorder="true" applyAlignment="true">
      <alignment vertical="top"/>
    </xf>
    <xf numFmtId="0" fontId="3" fillId="8" borderId="0" xfId="1" applyFont="true" applyFill="true" applyBorder="true" applyAlignment="true">
      <alignment horizontal="left" vertical="top"/>
    </xf>
    <xf numFmtId="167" fontId="3" fillId="8" borderId="0" xfId="4" applyNumberFormat="true" applyFont="true" applyFill="true" applyBorder="true" applyAlignment="true">
      <alignment vertical="top"/>
    </xf>
    <xf numFmtId="0" fontId="3" fillId="8" borderId="0" xfId="1" applyFont="true" applyFill="true"/>
    <xf numFmtId="10" fontId="3" fillId="8" borderId="22" xfId="9" applyNumberFormat="true" applyFont="true" applyFill="true" applyBorder="true" applyAlignment="true">
      <alignment vertical="top"/>
    </xf>
    <xf numFmtId="10" fontId="3" fillId="8" borderId="18" xfId="9" applyNumberFormat="true" applyFont="true" applyFill="true" applyBorder="true" applyAlignment="true">
      <alignment vertical="top"/>
    </xf>
    <xf numFmtId="10" fontId="3" fillId="7" borderId="22" xfId="9" applyNumberFormat="true" applyFont="true" applyFill="true" applyBorder="true" applyAlignment="true">
      <alignment vertical="top"/>
    </xf>
    <xf numFmtId="0" fontId="3" fillId="8" borderId="17" xfId="1" applyFont="true" applyFill="true" applyBorder="true" applyAlignment="true">
      <alignment vertical="top"/>
    </xf>
    <xf numFmtId="10" fontId="3" fillId="7" borderId="18" xfId="9" applyNumberFormat="true" applyFont="true" applyFill="true" applyBorder="true" applyAlignment="true">
      <alignment vertical="top"/>
    </xf>
    <xf numFmtId="10" fontId="3" fillId="7" borderId="23" xfId="9" applyNumberFormat="true" applyFont="true" applyFill="true" applyBorder="true" applyAlignment="true">
      <alignment vertical="top"/>
    </xf>
    <xf numFmtId="0" fontId="3" fillId="8" borderId="18" xfId="1" applyFont="true" applyFill="true" applyBorder="true" applyAlignment="true">
      <alignment vertical="top"/>
    </xf>
    <xf numFmtId="0" fontId="3" fillId="8" borderId="22" xfId="1" applyFont="true" applyFill="true" applyBorder="true" applyAlignment="true">
      <alignment vertical="top"/>
    </xf>
    <xf numFmtId="10" fontId="3" fillId="8" borderId="23" xfId="9" applyNumberFormat="true" applyFont="true" applyFill="true" applyBorder="true" applyAlignment="true">
      <alignment horizontal="right" vertical="top"/>
    </xf>
    <xf numFmtId="10" fontId="3" fillId="8" borderId="23" xfId="9" applyNumberFormat="true" applyFont="true" applyFill="true" applyBorder="true" applyAlignment="true">
      <alignment vertical="top"/>
    </xf>
    <xf numFmtId="0" fontId="45" fillId="0" borderId="0" xfId="1" applyFont="true" applyFill="true" applyAlignment="true">
      <alignment horizontal="left"/>
    </xf>
    <xf numFmtId="167" fontId="6" fillId="8" borderId="0" xfId="1" applyNumberFormat="true" applyFont="true" applyFill="true" applyBorder="true" applyAlignment="true">
      <alignment horizontal="left" vertical="top"/>
    </xf>
    <xf numFmtId="167" fontId="14" fillId="9" borderId="17" xfId="1" applyNumberFormat="true" applyFont="true" applyFill="true" applyBorder="true" applyAlignment="true">
      <alignment horizontal="left" vertical="top"/>
    </xf>
    <xf numFmtId="2" fontId="14" fillId="9" borderId="24" xfId="1" applyNumberFormat="true" applyFont="true" applyFill="true" applyBorder="true" applyAlignment="true">
      <alignment horizontal="right" vertical="top"/>
    </xf>
    <xf numFmtId="2" fontId="14" fillId="9" borderId="24" xfId="1" applyNumberFormat="true" applyFont="true" applyFill="true" applyBorder="true" applyAlignment="true">
      <alignment horizontal="center" vertical="top"/>
    </xf>
    <xf numFmtId="2" fontId="6" fillId="8" borderId="0" xfId="1" applyNumberFormat="true" applyFont="true" applyFill="true" applyBorder="true" applyAlignment="true">
      <alignment horizontal="right" vertical="top"/>
    </xf>
    <xf numFmtId="2" fontId="6" fillId="8" borderId="0" xfId="1" applyNumberFormat="true" applyFont="true" applyFill="true" applyBorder="true" applyAlignment="true">
      <alignment horizontal="center" vertical="top"/>
    </xf>
    <xf numFmtId="10" fontId="6" fillId="18" borderId="0" xfId="9" applyNumberFormat="true" applyFont="true" applyFill="true" applyBorder="true" applyAlignment="true">
      <alignment vertical="top"/>
    </xf>
    <xf numFmtId="167" fontId="42" fillId="8" borderId="0" xfId="1" applyNumberFormat="true" applyFont="true" applyFill="true" applyBorder="true" applyAlignment="true">
      <alignment vertical="top"/>
    </xf>
    <xf numFmtId="10" fontId="42" fillId="0" borderId="0" xfId="9" applyNumberFormat="true" applyFont="true" applyFill="true" applyBorder="true" applyAlignment="true">
      <alignment vertical="top"/>
    </xf>
    <xf numFmtId="0" fontId="39" fillId="0" borderId="0" xfId="1" applyFont="true" applyFill="true" applyAlignment="true">
      <alignment vertical="top"/>
    </xf>
    <xf numFmtId="0" fontId="39" fillId="0" borderId="0" xfId="1" applyFont="true" applyFill="true" applyAlignment="true">
      <alignment horizontal="center" vertical="top"/>
    </xf>
    <xf numFmtId="0" fontId="9" fillId="21" borderId="10" xfId="3" applyFont="true" applyFill="true" applyBorder="true" applyAlignment="true">
      <alignment horizontal="center" vertical="top"/>
    </xf>
    <xf numFmtId="0" fontId="9" fillId="21" borderId="12" xfId="3" applyFont="true" applyFill="true" applyBorder="true" applyAlignment="true">
      <alignment horizontal="center" vertical="top"/>
    </xf>
    <xf numFmtId="0" fontId="9" fillId="21" borderId="14" xfId="3" applyFont="true" applyFill="true" applyBorder="true" applyAlignment="true">
      <alignment horizontal="center" vertical="top"/>
    </xf>
    <xf numFmtId="0" fontId="4" fillId="37" borderId="25" xfId="0" applyFont="true" applyFill="true" applyBorder="true" applyAlignment="true">
      <alignment horizontal="left" vertical="top"/>
    </xf>
    <xf numFmtId="166" fontId="6" fillId="0" borderId="26" xfId="1" applyNumberFormat="true" applyFont="true" applyFill="true" applyBorder="true" applyAlignment="true">
      <alignment vertical="top"/>
    </xf>
    <xf numFmtId="166" fontId="36" fillId="8" borderId="27" xfId="1" applyNumberFormat="true" applyFont="true" applyFill="true" applyBorder="true" applyAlignment="true">
      <alignment vertical="top"/>
    </xf>
    <xf numFmtId="2" fontId="36" fillId="2" borderId="18" xfId="1" applyNumberFormat="true" applyFont="true" applyFill="true" applyBorder="true" applyAlignment="true">
      <alignment horizontal="right" vertical="top"/>
    </xf>
    <xf numFmtId="166" fontId="36" fillId="8" borderId="26" xfId="1" applyNumberFormat="true" applyFont="true" applyFill="true" applyBorder="true" applyAlignment="true">
      <alignment vertical="top"/>
    </xf>
    <xf numFmtId="0" fontId="4" fillId="6" borderId="27" xfId="1" applyFont="true" applyFill="true" applyBorder="true" applyAlignment="true">
      <alignment horizontal="left" vertical="top" wrapText="true"/>
    </xf>
    <xf numFmtId="0" fontId="9" fillId="5" borderId="17" xfId="1" applyFont="true" applyFill="true" applyBorder="true" applyAlignment="true">
      <alignment horizontal="center" vertical="top" wrapText="true"/>
    </xf>
    <xf numFmtId="2" fontId="6" fillId="0" borderId="17" xfId="4" applyNumberFormat="true" applyFont="true" applyFill="true" applyBorder="true" applyAlignment="true">
      <alignment horizontal="right" vertical="top"/>
    </xf>
    <xf numFmtId="10" fontId="3" fillId="38" borderId="0" xfId="1" applyNumberFormat="true" applyFont="true" applyFill="true" applyAlignment="true">
      <alignment horizontal="center" vertical="top"/>
    </xf>
    <xf numFmtId="2" fontId="14" fillId="9" borderId="0" xfId="1" applyNumberFormat="true" applyFont="true" applyFill="true" applyBorder="true" applyAlignment="true">
      <alignment vertical="top"/>
    </xf>
    <xf numFmtId="165" fontId="6" fillId="6" borderId="17" xfId="4" applyNumberFormat="true" applyFont="true" applyFill="true" applyBorder="true" applyAlignment="true">
      <alignment horizontal="right" vertical="top"/>
    </xf>
    <xf numFmtId="10" fontId="3" fillId="0" borderId="0" xfId="9" applyNumberFormat="true" applyFont="true" applyFill="true" applyBorder="true" applyAlignment="true">
      <alignment vertical="top"/>
    </xf>
    <xf numFmtId="0" fontId="5" fillId="34" borderId="0" xfId="1" applyFont="true" applyFill="true" applyAlignment="true">
      <alignment horizontal="center" vertical="top"/>
    </xf>
    <xf numFmtId="0" fontId="46" fillId="0" borderId="0" xfId="1" applyFont="true" applyFill="true" applyAlignment="true">
      <alignment vertical="top"/>
    </xf>
    <xf numFmtId="165" fontId="6" fillId="6" borderId="17" xfId="1" applyNumberFormat="true" applyFont="true" applyFill="true" applyBorder="true" applyAlignment="true">
      <alignment horizontal="right" vertical="top"/>
    </xf>
    <xf numFmtId="165" fontId="6" fillId="2" borderId="17" xfId="4" applyNumberFormat="true" applyFont="true" applyFill="true" applyBorder="true" applyAlignment="true">
      <alignment horizontal="right" vertical="top"/>
    </xf>
    <xf numFmtId="165" fontId="6" fillId="2" borderId="17" xfId="9" applyNumberFormat="true" applyFont="true" applyFill="true" applyBorder="true" applyAlignment="true">
      <alignment horizontal="right" vertical="top"/>
    </xf>
    <xf numFmtId="165" fontId="6" fillId="2" borderId="17" xfId="10" applyNumberFormat="true" applyFont="true" applyFill="true" applyBorder="true" applyAlignment="true">
      <alignment horizontal="right" vertical="top"/>
    </xf>
    <xf numFmtId="165" fontId="6" fillId="18" borderId="17" xfId="1" applyNumberFormat="true" applyFont="true" applyFill="true" applyBorder="true" applyAlignment="true">
      <alignment horizontal="right" vertical="top"/>
    </xf>
    <xf numFmtId="0" fontId="47" fillId="0" borderId="0" xfId="1" applyFont="true" applyFill="true" applyAlignment="true"/>
    <xf numFmtId="0" fontId="3" fillId="2" borderId="17" xfId="1" applyFont="true" applyFill="true" applyBorder="true" applyAlignment="true">
      <alignment horizontal="center" vertical="top" wrapText="true"/>
    </xf>
    <xf numFmtId="0" fontId="23" fillId="3" borderId="8" xfId="0" applyFont="true" applyFill="true" applyBorder="true" applyAlignment="true">
      <alignment horizontal="left" vertical="top"/>
    </xf>
    <xf numFmtId="0" fontId="23" fillId="3" borderId="0" xfId="0" applyFont="true" applyFill="true" applyBorder="true" applyAlignment="true">
      <alignment horizontal="left" vertical="top"/>
    </xf>
    <xf numFmtId="0" fontId="23" fillId="3" borderId="15" xfId="0" applyFont="true" applyFill="true" applyBorder="true" applyAlignment="true">
      <alignment horizontal="left" vertical="top"/>
    </xf>
    <xf numFmtId="166" fontId="6" fillId="0" borderId="25" xfId="0" applyNumberFormat="true" applyFont="true" applyFill="true" applyBorder="true" applyAlignment="true">
      <alignment horizontal="left" vertical="center"/>
    </xf>
    <xf numFmtId="2" fontId="6" fillId="0" borderId="0" xfId="1" applyNumberFormat="true" applyFont="true" applyFill="true" applyAlignment="true">
      <alignment vertical="top"/>
    </xf>
    <xf numFmtId="0" fontId="3" fillId="25" borderId="28" xfId="1" applyFont="true" applyFill="true" applyBorder="true" applyAlignment="true">
      <alignment vertical="top"/>
    </xf>
    <xf numFmtId="0" fontId="15" fillId="39" borderId="0" xfId="0" applyFont="true" applyFill="true" applyBorder="true" applyAlignment="true">
      <alignment vertical="top"/>
    </xf>
    <xf numFmtId="164" fontId="3" fillId="26" borderId="17" xfId="1" applyNumberFormat="true" applyFont="true" applyFill="true" applyBorder="true" applyAlignment="true">
      <alignment horizontal="center" vertical="top" wrapText="true"/>
    </xf>
    <xf numFmtId="10" fontId="6" fillId="6" borderId="0" xfId="1" applyNumberFormat="true" applyFont="true" applyFill="true" applyBorder="true" applyAlignment="true">
      <alignment horizontal="right" vertical="top"/>
    </xf>
    <xf numFmtId="10" fontId="6" fillId="34" borderId="0" xfId="1" applyNumberFormat="true" applyFont="true" applyFill="true" applyBorder="true" applyAlignment="true">
      <alignment horizontal="right" vertical="top"/>
    </xf>
    <xf numFmtId="0" fontId="48" fillId="0" borderId="0" xfId="0" pivotButton="true" applyFont="true" applyAlignment="true">
      <alignment vertical="top" wrapText="true"/>
    </xf>
    <xf numFmtId="0" fontId="48" fillId="0" borderId="0" xfId="0" applyFont="true" applyAlignment="true">
      <alignment vertical="top" wrapText="true"/>
    </xf>
    <xf numFmtId="0" fontId="48" fillId="0" borderId="0" xfId="0" applyFont="true" applyAlignment="true">
      <alignment horizontal="left"/>
    </xf>
    <xf numFmtId="10" fontId="48" fillId="0" borderId="0" xfId="0" applyNumberFormat="true" applyFont="true"/>
    <xf numFmtId="2" fontId="48" fillId="0" borderId="0" xfId="0" applyNumberFormat="true" applyFont="true"/>
    <xf numFmtId="0" fontId="48" fillId="0" borderId="0" xfId="0" applyFont="true"/>
    <xf numFmtId="0" fontId="48" fillId="0" borderId="0" xfId="0" pivotButton="true" applyFont="true"/>
    <xf numFmtId="0" fontId="48" fillId="0" borderId="0" xfId="0" applyNumberFormat="true" applyFont="true"/>
    <xf numFmtId="1" fontId="48" fillId="0" borderId="0" xfId="0" applyNumberFormat="true" applyFont="true"/>
    <xf numFmtId="0" fontId="6" fillId="13" borderId="0" xfId="1" applyFont="true" applyFill="true" applyAlignment="true">
      <alignment horizontal="center" vertical="top"/>
    </xf>
    <xf numFmtId="44" fontId="6" fillId="0" borderId="0" xfId="1" applyNumberFormat="true" applyFont="true" applyFill="true" applyAlignment="true">
      <alignment vertical="top"/>
    </xf>
    <xf numFmtId="0" fontId="3" fillId="0" borderId="0" xfId="1" applyFont="true" applyFill="true" applyAlignment="true">
      <alignment horizontal="center" vertical="top" wrapText="true"/>
    </xf>
    <xf numFmtId="0" fontId="50" fillId="5" borderId="17" xfId="1" applyFont="true" applyFill="true" applyBorder="true" applyAlignment="true">
      <alignment horizontal="left" vertical="top" wrapText="true"/>
    </xf>
    <xf numFmtId="0" fontId="3" fillId="8" borderId="23" xfId="1" applyFont="true" applyFill="true" applyBorder="true" applyAlignment="true">
      <alignment vertical="top"/>
    </xf>
    <xf numFmtId="165" fontId="6" fillId="0" borderId="17" xfId="4" applyNumberFormat="true" applyFont="true" applyFill="true" applyBorder="true" applyAlignment="true">
      <alignment horizontal="right" vertical="top"/>
    </xf>
    <xf numFmtId="10" fontId="6" fillId="8" borderId="0" xfId="1" applyNumberFormat="true" applyFont="true" applyFill="true" applyAlignment="true">
      <alignment horizontal="left" vertical="top"/>
    </xf>
    <xf numFmtId="10" fontId="6" fillId="7" borderId="0" xfId="9" applyNumberFormat="true" applyFont="true" applyFill="true" applyBorder="true" applyAlignment="true">
      <alignment horizontal="right" vertical="top"/>
    </xf>
    <xf numFmtId="10" fontId="6" fillId="9" borderId="0" xfId="9" applyNumberFormat="true" applyFont="true" applyFill="true" applyBorder="true" applyAlignment="true">
      <alignment horizontal="right" vertical="top"/>
    </xf>
    <xf numFmtId="10" fontId="3" fillId="7" borderId="0" xfId="9" applyNumberFormat="true" applyFont="true" applyFill="true" applyBorder="true" applyAlignment="true">
      <alignment horizontal="center" vertical="top" wrapText="true"/>
    </xf>
    <xf numFmtId="165" fontId="6" fillId="7" borderId="0" xfId="9" applyNumberFormat="true" applyFont="true" applyFill="true" applyBorder="true" applyAlignment="true">
      <alignment horizontal="right" vertical="top"/>
    </xf>
    <xf numFmtId="0" fontId="6" fillId="40" borderId="0" xfId="1" applyFont="true" applyFill="true" applyAlignment="true">
      <alignment horizontal="left" vertical="top"/>
    </xf>
    <xf numFmtId="9" fontId="6" fillId="0" borderId="0" xfId="1" applyNumberFormat="true" applyFont="true" applyFill="true" applyAlignment="true">
      <alignment horizontal="center" vertical="top"/>
    </xf>
    <xf numFmtId="10" fontId="3" fillId="0" borderId="0" xfId="1" applyNumberFormat="true" applyFont="true" applyFill="true" applyAlignment="true">
      <alignment horizontal="center" vertical="top"/>
    </xf>
    <xf numFmtId="167" fontId="6" fillId="0" borderId="0" xfId="1" applyNumberFormat="true" applyFont="true" applyFill="true" applyAlignment="true">
      <alignment vertical="top"/>
    </xf>
    <xf numFmtId="164" fontId="6" fillId="0" borderId="0" xfId="1" applyNumberFormat="true" applyFont="true" applyFill="true" applyAlignment="true">
      <alignment vertical="top"/>
    </xf>
    <xf numFmtId="171" fontId="6" fillId="0" borderId="0" xfId="1" applyNumberFormat="true" applyFont="true" applyFill="true" applyBorder="true" applyAlignment="true">
      <alignment horizontal="center" vertical="top"/>
    </xf>
    <xf numFmtId="171" fontId="6" fillId="0" borderId="0" xfId="1" applyNumberFormat="true" applyFont="true" applyFill="true" applyBorder="true" applyAlignment="true">
      <alignment horizontal="left" vertical="top"/>
    </xf>
    <xf numFmtId="2" fontId="14" fillId="9" borderId="0" xfId="1" applyNumberFormat="true" applyFont="true" applyFill="true" applyBorder="true" applyAlignment="true">
      <alignment horizontal="right" vertical="top"/>
    </xf>
    <xf numFmtId="2" fontId="6" fillId="30" borderId="17" xfId="10" applyNumberFormat="true" applyFont="true" applyFill="true" applyBorder="true" applyAlignment="true">
      <alignment horizontal="right" vertical="top" wrapText="true"/>
    </xf>
    <xf numFmtId="2" fontId="14" fillId="9" borderId="17" xfId="1" applyNumberFormat="true" applyFont="true" applyFill="true" applyBorder="true" applyAlignment="true">
      <alignment horizontal="right" vertical="top"/>
    </xf>
    <xf numFmtId="165" fontId="6" fillId="30" borderId="17" xfId="10" applyNumberFormat="true" applyFont="true" applyFill="true" applyBorder="true" applyAlignment="true">
      <alignment horizontal="left" vertical="top" wrapText="true"/>
    </xf>
    <xf numFmtId="167" fontId="6" fillId="34" borderId="17" xfId="1" applyNumberFormat="true" applyFont="true" applyFill="true" applyBorder="true" applyAlignment="true">
      <alignment horizontal="right" vertical="top"/>
    </xf>
    <xf numFmtId="10" fontId="6" fillId="8" borderId="0" xfId="1" applyNumberFormat="true" applyFont="true" applyFill="true" applyBorder="true" applyAlignment="true">
      <alignment horizontal="center" vertical="top"/>
    </xf>
    <xf numFmtId="167" fontId="3" fillId="8" borderId="29" xfId="1" applyNumberFormat="true" applyFont="true" applyFill="true" applyBorder="true" applyAlignment="true">
      <alignment horizontal="left" vertical="top"/>
    </xf>
    <xf numFmtId="10" fontId="3" fillId="8" borderId="29" xfId="1" applyNumberFormat="true" applyFont="true" applyFill="true" applyBorder="true" applyAlignment="true">
      <alignment horizontal="center" vertical="top"/>
    </xf>
    <xf numFmtId="172" fontId="6" fillId="12" borderId="0" xfId="1" applyNumberFormat="true" applyFont="true" applyFill="true" applyAlignment="true">
      <alignment vertical="top"/>
    </xf>
    <xf numFmtId="166" fontId="14" fillId="9" borderId="24" xfId="1" applyNumberFormat="true" applyFont="true" applyFill="true" applyBorder="true" applyAlignment="true">
      <alignment vertical="top"/>
    </xf>
    <xf numFmtId="173" fontId="9" fillId="2" borderId="18" xfId="1" applyNumberFormat="true" applyFont="true" applyFill="true" applyBorder="true" applyAlignment="true">
      <alignment horizontal="left" vertical="top" wrapText="true"/>
    </xf>
    <xf numFmtId="174" fontId="6" fillId="2" borderId="18" xfId="1" applyNumberFormat="true" applyFont="true" applyFill="true" applyBorder="true" applyAlignment="true">
      <alignment horizontal="center" vertical="top"/>
    </xf>
    <xf numFmtId="175" fontId="6" fillId="7" borderId="17" xfId="1" applyNumberFormat="true" applyFont="true" applyFill="true" applyBorder="true" applyAlignment="true">
      <alignment horizontal="center" vertical="top"/>
    </xf>
    <xf numFmtId="9" fontId="6" fillId="27" borderId="17" xfId="9" applyFont="true" applyFill="true" applyBorder="true" applyAlignment="true">
      <alignment horizontal="center" vertical="top"/>
    </xf>
    <xf numFmtId="2" fontId="6" fillId="0" borderId="17" xfId="4" applyNumberFormat="true" applyFont="true" applyFill="true" applyBorder="true" applyAlignment="true">
      <alignment horizontal="center" vertical="top"/>
    </xf>
    <xf numFmtId="2" fontId="36" fillId="0" borderId="17" xfId="4" applyNumberFormat="true" applyFont="true" applyFill="true" applyBorder="true" applyAlignment="true">
      <alignment horizontal="right" vertical="top"/>
    </xf>
    <xf numFmtId="10" fontId="6" fillId="14" borderId="17" xfId="9" applyNumberFormat="true" applyFont="true" applyFill="true" applyBorder="true" applyAlignment="true">
      <alignment horizontal="right" vertical="top"/>
    </xf>
    <xf numFmtId="0" fontId="50" fillId="5" borderId="17" xfId="1" applyFont="true" applyFill="true" applyBorder="true" applyAlignment="true">
      <alignment horizontal="center" vertical="top" wrapText="true"/>
    </xf>
    <xf numFmtId="0" fontId="51" fillId="41" borderId="30" xfId="0" applyFont="true" applyFill="true" applyBorder="true" applyAlignment="true">
      <alignment horizontal="left" vertical="top" wrapText="true"/>
    </xf>
    <xf numFmtId="165" fontId="6" fillId="0" borderId="31" xfId="1" applyNumberFormat="true" applyFont="true" applyFill="true" applyBorder="true" applyAlignment="true">
      <alignment horizontal="left" vertical="top"/>
    </xf>
    <xf numFmtId="4" fontId="51" fillId="2" borderId="30" xfId="0" applyNumberFormat="true" applyFont="true" applyFill="true" applyBorder="true" applyAlignment="true">
      <alignment horizontal="right" vertical="top" wrapText="true"/>
    </xf>
    <xf numFmtId="165" fontId="6" fillId="2" borderId="17" xfId="1" applyNumberFormat="true" applyFont="true" applyFill="true" applyBorder="true" applyAlignment="true">
      <alignment horizontal="right" vertical="top"/>
    </xf>
    <xf numFmtId="10" fontId="6" fillId="2" borderId="17" xfId="9" applyNumberFormat="true" applyFont="true" applyFill="true" applyBorder="true" applyAlignment="true">
      <alignment horizontal="right" vertical="top"/>
    </xf>
    <xf numFmtId="10" fontId="6" fillId="0" borderId="0" xfId="9" applyNumberFormat="true" applyFont="true" applyFill="true" applyBorder="true" applyAlignment="true">
      <alignment vertical="top"/>
    </xf>
    <xf numFmtId="10" fontId="14" fillId="9" borderId="17" xfId="9" applyNumberFormat="true" applyFont="true" applyFill="true" applyBorder="true" applyAlignment="true">
      <alignment horizontal="right" vertical="top"/>
    </xf>
    <xf numFmtId="10" fontId="6" fillId="8" borderId="0" xfId="9" applyNumberFormat="true" applyFont="true" applyFill="true"/>
    <xf numFmtId="170" fontId="6" fillId="42" borderId="25" xfId="0" applyNumberFormat="true" applyFont="true" applyFill="true" applyBorder="true" applyAlignment="true">
      <alignment horizontal="center" vertical="center"/>
    </xf>
    <xf numFmtId="0" fontId="9" fillId="42" borderId="18" xfId="1" applyNumberFormat="true" applyFont="true" applyFill="true" applyBorder="true" applyAlignment="true">
      <alignment horizontal="left" vertical="top" wrapText="true"/>
    </xf>
    <xf numFmtId="166" fontId="36" fillId="42" borderId="23" xfId="1" applyNumberFormat="true" applyFont="true" applyFill="true" applyBorder="true" applyAlignment="true">
      <alignment vertical="top"/>
    </xf>
    <xf numFmtId="0" fontId="6" fillId="0" borderId="0" xfId="1" applyNumberFormat="true" applyFont="true" applyFill="true" applyAlignment="true">
      <alignment horizontal="left" vertical="top"/>
    </xf>
    <xf numFmtId="0" fontId="52" fillId="3" borderId="0" xfId="0" applyFont="true" applyFill="true" applyBorder="true" applyAlignment="true">
      <alignment vertical="top"/>
    </xf>
    <xf numFmtId="0" fontId="53" fillId="16" borderId="0" xfId="0" applyFont="true" applyFill="true" applyBorder="true" applyAlignment="true">
      <alignment vertical="top"/>
    </xf>
    <xf numFmtId="1" fontId="53" fillId="35" borderId="0" xfId="0" applyNumberFormat="true" applyFont="true" applyFill="true" applyBorder="true" applyAlignment="true">
      <alignment vertical="top"/>
    </xf>
    <xf numFmtId="0" fontId="53" fillId="39" borderId="0" xfId="0" applyFont="true" applyFill="true" applyBorder="true" applyAlignment="true">
      <alignment vertical="top"/>
    </xf>
    <xf numFmtId="0" fontId="53" fillId="16" borderId="8" xfId="0" applyFont="true" applyFill="true" applyBorder="true" applyAlignment="true">
      <alignment vertical="top"/>
    </xf>
    <xf numFmtId="1" fontId="53" fillId="19" borderId="8" xfId="0" applyNumberFormat="true" applyFont="true" applyFill="true" applyBorder="true" applyAlignment="true">
      <alignment vertical="top"/>
    </xf>
    <xf numFmtId="0" fontId="52" fillId="3" borderId="8" xfId="0" applyFont="true" applyFill="true" applyBorder="true" applyAlignment="true">
      <alignment horizontal="left" vertical="top"/>
    </xf>
    <xf numFmtId="0" fontId="53" fillId="16" borderId="15" xfId="0" applyFont="true" applyFill="true" applyBorder="true" applyAlignment="true">
      <alignment vertical="top"/>
    </xf>
    <xf numFmtId="1" fontId="53" fillId="19" borderId="0" xfId="0" applyNumberFormat="true" applyFont="true" applyFill="true" applyBorder="true" applyAlignment="true">
      <alignment vertical="top"/>
    </xf>
    <xf numFmtId="0" fontId="52" fillId="3" borderId="0" xfId="0" applyFont="true" applyFill="true" applyBorder="true" applyAlignment="true">
      <alignment horizontal="left" vertical="top"/>
    </xf>
    <xf numFmtId="166" fontId="6" fillId="14" borderId="17" xfId="1" applyNumberFormat="true" applyFont="true" applyFill="true" applyBorder="true" applyAlignment="true">
      <alignment horizontal="left" vertical="top"/>
    </xf>
    <xf numFmtId="0" fontId="14" fillId="36" borderId="0" xfId="1" quotePrefix="true" applyFont="true" applyFill="true" applyAlignment="true">
      <alignment horizontal="center" vertical="top"/>
    </xf>
    <xf numFmtId="0" fontId="14" fillId="0" borderId="0" xfId="1" quotePrefix="true" applyFont="true" applyFill="true" applyAlignment="true">
      <alignment vertical="top"/>
    </xf>
    <xf numFmtId="0" fontId="6" fillId="28" borderId="17" xfId="1" applyFont="true" applyFill="true" applyBorder="true" applyAlignment="true">
      <alignment vertical="top"/>
    </xf>
    <xf numFmtId="0" fontId="6" fillId="40" borderId="17" xfId="1" applyFont="true" applyFill="true" applyBorder="true" applyAlignment="true">
      <alignment vertical="top"/>
    </xf>
    <xf numFmtId="0" fontId="6" fillId="43" borderId="17" xfId="1" applyFont="true" applyFill="true" applyBorder="true" applyAlignment="true">
      <alignment vertical="top"/>
    </xf>
    <xf numFmtId="166" fontId="6" fillId="43" borderId="26" xfId="1" applyNumberFormat="true" applyFont="true" applyFill="true" applyBorder="true" applyAlignment="true">
      <alignment vertical="top"/>
    </xf>
    <xf numFmtId="0" fontId="6" fillId="44" borderId="17" xfId="1" applyFont="true" applyFill="true" applyBorder="true" applyAlignment="true">
      <alignment vertical="top"/>
    </xf>
    <xf numFmtId="166" fontId="6" fillId="44" borderId="26" xfId="1" applyNumberFormat="true" applyFont="true" applyFill="true" applyBorder="true" applyAlignment="true">
      <alignment vertical="top"/>
    </xf>
    <xf numFmtId="0" fontId="6" fillId="45" borderId="17" xfId="1" applyFont="true" applyFill="true" applyBorder="true" applyAlignment="true">
      <alignment vertical="top"/>
    </xf>
    <xf numFmtId="166" fontId="6" fillId="45" borderId="25" xfId="0" applyNumberFormat="true" applyFont="true" applyFill="true" applyBorder="true" applyAlignment="true">
      <alignment horizontal="left" vertical="center"/>
    </xf>
    <xf numFmtId="166" fontId="6" fillId="45" borderId="26" xfId="1" applyNumberFormat="true" applyFont="true" applyFill="true" applyBorder="true" applyAlignment="true">
      <alignment vertical="top"/>
    </xf>
    <xf numFmtId="0" fontId="6" fillId="46" borderId="17" xfId="1" applyFont="true" applyFill="true" applyBorder="true" applyAlignment="true">
      <alignment vertical="top"/>
    </xf>
    <xf numFmtId="166" fontId="6" fillId="46" borderId="26" xfId="1" applyNumberFormat="true" applyFont="true" applyFill="true" applyBorder="true" applyAlignment="true">
      <alignment vertical="top"/>
    </xf>
    <xf numFmtId="0" fontId="6" fillId="38" borderId="17" xfId="1" applyFont="true" applyFill="true" applyBorder="true" applyAlignment="true">
      <alignment vertical="top"/>
    </xf>
    <xf numFmtId="166" fontId="6" fillId="38" borderId="26" xfId="1" applyNumberFormat="true" applyFont="true" applyFill="true" applyBorder="true" applyAlignment="true">
      <alignment vertical="top"/>
    </xf>
    <xf numFmtId="166" fontId="6" fillId="40" borderId="26" xfId="1" applyNumberFormat="true" applyFont="true" applyFill="true" applyBorder="true" applyAlignment="true">
      <alignment vertical="top"/>
    </xf>
    <xf numFmtId="166" fontId="6" fillId="28" borderId="26" xfId="1" applyNumberFormat="true" applyFont="true" applyFill="true" applyBorder="true" applyAlignment="true">
      <alignment vertical="top"/>
    </xf>
    <xf numFmtId="0" fontId="6" fillId="2" borderId="18" xfId="1" applyNumberFormat="true" applyFont="true" applyFill="true" applyBorder="true" applyAlignment="true">
      <alignment horizontal="center" vertical="top"/>
    </xf>
  </cellXfs>
  <cellStyles count="12">
    <cellStyle name="Currency" xfId="10" builtinId="4"/>
    <cellStyle name="Currency 2" xfId="4"/>
    <cellStyle name="Hyperlink" xfId="7" builtinId="8"/>
    <cellStyle name="Normal" xfId="0" builtinId="0"/>
    <cellStyle name="Normal 16" xfId="11"/>
    <cellStyle name="Normal 2" xfId="1"/>
    <cellStyle name="Normal 2 2" xfId="5"/>
    <cellStyle name="Normal 3" xfId="6"/>
    <cellStyle name="Normal 4" xfId="8"/>
    <cellStyle name="Normal_Sheet1" xfId="3"/>
    <cellStyle name="Percent" xfId="9" builtinId="5"/>
    <cellStyle name="Percent 2" xfId="2"/>
  </cellStyles>
  <dxfs count="233">
    <dxf>
      <alignment wrapText="1" readingOrder="0"/>
    </dxf>
    <dxf>
      <alignment vertical="top" readingOrder="0"/>
    </dxf>
    <dxf>
      <alignment vertical="top" readingOrder="0"/>
    </dxf>
    <dxf>
      <alignment wrapText="1" readingOrder="0"/>
    </dxf>
    <dxf>
      <numFmt numFmtId="1" formatCode="0"/>
    </dxf>
    <dxf>
      <numFmt numFmtId="170" formatCode="0.0"/>
    </dxf>
    <dxf>
      <numFmt numFmtId="2" formatCode="0.00"/>
    </dxf>
    <dxf>
      <numFmt numFmtId="169" formatCode="0.000"/>
    </dxf>
    <dxf>
      <numFmt numFmtId="2" formatCode="0.00"/>
    </dxf>
    <dxf>
      <numFmt numFmtId="170" formatCode="0.0"/>
    </dxf>
    <dxf>
      <alignment wrapText="1" readingOrder="0"/>
    </dxf>
    <dxf>
      <alignment vertical="top" readingOrder="0"/>
    </dxf>
    <dxf>
      <alignment vertical="top" readingOrder="0"/>
    </dxf>
    <dxf>
      <alignment wrapText="1" readingOrder="0"/>
    </dxf>
    <dxf>
      <numFmt numFmtId="14" formatCode="0.00%"/>
    </dxf>
    <dxf>
      <numFmt numFmtId="168" formatCode="0.0%"/>
    </dxf>
    <dxf>
      <numFmt numFmtId="14" formatCode="0.00%"/>
    </dxf>
    <dxf>
      <numFmt numFmtId="168" formatCode="0.0%"/>
    </dxf>
    <dxf>
      <numFmt numFmtId="2" formatCode="0.00"/>
    </dxf>
    <dxf>
      <numFmt numFmtId="169" formatCode="0.000"/>
    </dxf>
    <dxf>
      <numFmt numFmtId="173" formatCode="0.0000"/>
    </dxf>
    <dxf>
      <numFmt numFmtId="176" formatCode="0.00000"/>
    </dxf>
    <dxf>
      <numFmt numFmtId="177" formatCode="0.000000"/>
    </dxf>
    <dxf>
      <numFmt numFmtId="0" formatCode="General"/>
    </dxf>
    <dxf>
      <numFmt numFmtId="13" formatCode="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0" formatCode="General"/>
    </dxf>
    <dxf>
      <numFmt numFmtId="13" formatCode="0%"/>
    </dxf>
    <dxf>
      <numFmt numFmtId="0" formatCode="General"/>
    </dxf>
    <dxf>
      <alignment vertical="top" readingOrder="0"/>
    </dxf>
    <dxf>
      <alignment vertical="top" readingOrder="0"/>
    </dxf>
    <dxf>
      <alignment vertical="bottom" readingOrder="0"/>
    </dxf>
    <dxf>
      <alignment vertical="bottom" readingOrder="0"/>
    </dxf>
    <dxf>
      <alignment wrapText="1" readingOrder="0"/>
    </dxf>
    <dxf>
      <alignment wrapText="1" readingOrder="0"/>
    </dxf>
    <dxf>
      <alignment wrapText="0" readingOrder="0"/>
    </dxf>
    <dxf>
      <alignment wrapText="0" readingOrder="0"/>
    </dxf>
    <dxf>
      <font>
        <sz val="10"/>
      </font>
    </dxf>
    <dxf>
      <font>
        <sz val="10"/>
      </font>
    </dxf>
    <dxf>
      <font>
        <sz val="10"/>
      </font>
    </dxf>
    <dxf>
      <font>
        <sz val="10"/>
      </font>
    </dxf>
    <dxf>
      <font>
        <sz val="10"/>
      </font>
    </dxf>
    <dxf>
      <font>
        <sz val="10"/>
      </font>
    </dxf>
    <dxf>
      <alignment vertical="top" readingOrder="0"/>
    </dxf>
    <dxf>
      <alignment vertical="top" readingOrder="0"/>
    </dxf>
    <dxf>
      <alignment wrapText="1" readingOrder="0"/>
    </dxf>
    <dxf>
      <alignment wrapText="1" readingOrder="0"/>
    </dxf>
    <dxf>
      <numFmt numFmtId="0" formatCode="General"/>
    </dxf>
    <dxf>
      <numFmt numFmtId="0" formatCode="General"/>
    </dxf>
    <dxf>
      <numFmt numFmtId="0" formatCode="General"/>
    </dxf>
    <dxf>
      <numFmt numFmtId="2" formatCode="0.00"/>
    </dxf>
    <dxf>
      <numFmt numFmtId="170" formatCode="0.0"/>
    </dxf>
    <dxf>
      <numFmt numFmtId="1" formatCode="0"/>
    </dxf>
    <dxf>
      <numFmt numFmtId="170" formatCode="0.0"/>
    </dxf>
    <dxf>
      <numFmt numFmtId="0" formatCode="General"/>
    </dxf>
    <dxf>
      <numFmt numFmtId="14" formatCode="0.00%"/>
    </dxf>
    <dxf>
      <numFmt numFmtId="168" formatCode="0.0%"/>
    </dxf>
    <dxf>
      <numFmt numFmtId="13" formatCode="0%"/>
    </dxf>
    <dxf>
      <alignment vertical="top" readingOrder="0"/>
    </dxf>
    <dxf>
      <alignment vertical="top" readingOrder="0"/>
    </dxf>
    <dxf>
      <alignment wrapText="1" readingOrder="0"/>
    </dxf>
    <dxf>
      <alignment wrapText="1" readingOrder="0"/>
    </dxf>
    <dxf>
      <alignment wrapText="1" readingOrder="0"/>
    </dxf>
    <dxf>
      <alignment vertical="top" readingOrder="0"/>
    </dxf>
    <dxf>
      <alignment vertical="top" readingOrder="0"/>
    </dxf>
    <dxf>
      <alignment wrapText="1" readingOrder="0"/>
    </dxf>
    <dxf>
      <numFmt numFmtId="1" formatCode="0"/>
    </dxf>
    <dxf>
      <numFmt numFmtId="170" formatCode="0.0"/>
    </dxf>
    <dxf>
      <numFmt numFmtId="2" formatCode="0.00"/>
    </dxf>
    <dxf>
      <numFmt numFmtId="169" formatCode="0.000"/>
    </dxf>
    <dxf>
      <numFmt numFmtId="2" formatCode="0.00"/>
    </dxf>
    <dxf>
      <numFmt numFmtId="170" formatCode="0.0"/>
    </dxf>
    <dxf>
      <alignment wrapText="1" readingOrder="0"/>
    </dxf>
    <dxf>
      <alignment vertical="top" readingOrder="0"/>
    </dxf>
    <dxf>
      <alignment vertical="top" readingOrder="0"/>
    </dxf>
    <dxf>
      <alignment wrapText="1" readingOrder="0"/>
    </dxf>
    <dxf>
      <numFmt numFmtId="14" formatCode="0.00%"/>
    </dxf>
    <dxf>
      <numFmt numFmtId="168" formatCode="0.0%"/>
    </dxf>
    <dxf>
      <numFmt numFmtId="14" formatCode="0.00%"/>
    </dxf>
    <dxf>
      <numFmt numFmtId="168" formatCode="0.0%"/>
    </dxf>
    <dxf>
      <numFmt numFmtId="2" formatCode="0.00"/>
    </dxf>
    <dxf>
      <numFmt numFmtId="169" formatCode="0.000"/>
    </dxf>
    <dxf>
      <numFmt numFmtId="173" formatCode="0.0000"/>
    </dxf>
    <dxf>
      <numFmt numFmtId="176" formatCode="0.00000"/>
    </dxf>
    <dxf>
      <numFmt numFmtId="177" formatCode="0.000000"/>
    </dxf>
    <dxf>
      <numFmt numFmtId="0" formatCode="General"/>
    </dxf>
    <dxf>
      <numFmt numFmtId="13" formatCode="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0" formatCode="General"/>
    </dxf>
    <dxf>
      <numFmt numFmtId="13" formatCode="0%"/>
    </dxf>
    <dxf>
      <numFmt numFmtId="0" formatCode="General"/>
    </dxf>
    <dxf>
      <alignment vertical="top" readingOrder="0"/>
    </dxf>
    <dxf>
      <alignment vertical="top" readingOrder="0"/>
    </dxf>
    <dxf>
      <alignment vertical="bottom" readingOrder="0"/>
    </dxf>
    <dxf>
      <alignment vertical="bottom" readingOrder="0"/>
    </dxf>
    <dxf>
      <alignment wrapText="1" readingOrder="0"/>
    </dxf>
    <dxf>
      <alignment wrapText="1" readingOrder="0"/>
    </dxf>
    <dxf>
      <alignment wrapText="0" readingOrder="0"/>
    </dxf>
    <dxf>
      <alignment wrapText="0" readingOrder="0"/>
    </dxf>
    <dxf>
      <font>
        <sz val="10"/>
      </font>
    </dxf>
    <dxf>
      <font>
        <sz val="10"/>
      </font>
    </dxf>
    <dxf>
      <font>
        <sz val="10"/>
      </font>
    </dxf>
    <dxf>
      <font>
        <sz val="10"/>
      </font>
    </dxf>
    <dxf>
      <font>
        <sz val="10"/>
      </font>
    </dxf>
    <dxf>
      <font>
        <sz val="10"/>
      </font>
    </dxf>
    <dxf>
      <alignment vertical="top" readingOrder="0"/>
    </dxf>
    <dxf>
      <alignment vertical="top" readingOrder="0"/>
    </dxf>
    <dxf>
      <alignment wrapText="1" readingOrder="0"/>
    </dxf>
    <dxf>
      <alignment wrapText="1" readingOrder="0"/>
    </dxf>
    <dxf>
      <numFmt numFmtId="0" formatCode="General"/>
    </dxf>
    <dxf>
      <numFmt numFmtId="0" formatCode="General"/>
    </dxf>
    <dxf>
      <numFmt numFmtId="0" formatCode="General"/>
    </dxf>
    <dxf>
      <numFmt numFmtId="2" formatCode="0.00"/>
    </dxf>
    <dxf>
      <numFmt numFmtId="170" formatCode="0.0"/>
    </dxf>
    <dxf>
      <numFmt numFmtId="1" formatCode="0"/>
    </dxf>
    <dxf>
      <numFmt numFmtId="170" formatCode="0.0"/>
    </dxf>
    <dxf>
      <numFmt numFmtId="0" formatCode="General"/>
    </dxf>
    <dxf>
      <numFmt numFmtId="14" formatCode="0.00%"/>
    </dxf>
    <dxf>
      <numFmt numFmtId="168" formatCode="0.0%"/>
    </dxf>
    <dxf>
      <numFmt numFmtId="13" formatCode="0%"/>
    </dxf>
    <dxf>
      <alignment vertical="top" readingOrder="0"/>
    </dxf>
    <dxf>
      <alignment vertical="top" readingOrder="0"/>
    </dxf>
    <dxf>
      <alignment wrapText="1" readingOrder="0"/>
    </dxf>
    <dxf>
      <alignment wrapText="1" readingOrder="0"/>
    </dxf>
    <dxf>
      <numFmt numFmtId="1" formatCode="0"/>
    </dxf>
    <dxf>
      <numFmt numFmtId="170" formatCode="0.0"/>
    </dxf>
    <dxf>
      <numFmt numFmtId="2" formatCode="0.00"/>
    </dxf>
    <dxf>
      <numFmt numFmtId="170" formatCode="0.0"/>
    </dxf>
    <dxf>
      <alignment wrapText="1" readingOrder="0"/>
    </dxf>
    <dxf>
      <alignment vertical="top" readingOrder="0"/>
    </dxf>
    <dxf>
      <numFmt numFmtId="1" formatCode="0"/>
    </dxf>
    <dxf>
      <numFmt numFmtId="170" formatCode="0.0"/>
    </dxf>
    <dxf>
      <numFmt numFmtId="2" formatCode="0.00"/>
    </dxf>
    <dxf>
      <numFmt numFmtId="169" formatCode="0.000"/>
    </dxf>
    <dxf>
      <numFmt numFmtId="2" formatCode="0.00"/>
    </dxf>
    <dxf>
      <numFmt numFmtId="170" formatCode="0.0"/>
    </dxf>
    <dxf>
      <alignment wrapText="1" readingOrder="0"/>
    </dxf>
    <dxf>
      <alignment vertical="top" readingOrder="0"/>
    </dxf>
    <dxf>
      <alignment vertical="top" readingOrder="0"/>
    </dxf>
    <dxf>
      <alignment wrapText="1" readingOrder="0"/>
    </dxf>
    <dxf>
      <numFmt numFmtId="14" formatCode="0.00%"/>
    </dxf>
    <dxf>
      <numFmt numFmtId="168" formatCode="0.0%"/>
    </dxf>
    <dxf>
      <numFmt numFmtId="14" formatCode="0.00%"/>
    </dxf>
    <dxf>
      <numFmt numFmtId="168" formatCode="0.0%"/>
    </dxf>
    <dxf>
      <numFmt numFmtId="2" formatCode="0.00"/>
    </dxf>
    <dxf>
      <numFmt numFmtId="169" formatCode="0.000"/>
    </dxf>
    <dxf>
      <numFmt numFmtId="173" formatCode="0.0000"/>
    </dxf>
    <dxf>
      <numFmt numFmtId="176" formatCode="0.00000"/>
    </dxf>
    <dxf>
      <numFmt numFmtId="177" formatCode="0.000000"/>
    </dxf>
    <dxf>
      <numFmt numFmtId="0" formatCode="General"/>
    </dxf>
    <dxf>
      <numFmt numFmtId="13" formatCode="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14" formatCode="0.00%"/>
    </dxf>
    <dxf>
      <numFmt numFmtId="168" formatCode="0.0%"/>
    </dxf>
    <dxf>
      <numFmt numFmtId="13" formatCode="0%"/>
    </dxf>
    <dxf>
      <numFmt numFmtId="0" formatCode="General"/>
    </dxf>
    <dxf>
      <numFmt numFmtId="13" formatCode="0%"/>
    </dxf>
    <dxf>
      <numFmt numFmtId="0" formatCode="General"/>
    </dxf>
    <dxf>
      <alignment vertical="top" readingOrder="0"/>
    </dxf>
    <dxf>
      <alignment vertical="top" readingOrder="0"/>
    </dxf>
    <dxf>
      <alignment vertical="bottom" readingOrder="0"/>
    </dxf>
    <dxf>
      <alignment vertical="bottom" readingOrder="0"/>
    </dxf>
    <dxf>
      <alignment wrapText="1" readingOrder="0"/>
    </dxf>
    <dxf>
      <alignment wrapText="1" readingOrder="0"/>
    </dxf>
    <dxf>
      <alignment wrapText="0" readingOrder="0"/>
    </dxf>
    <dxf>
      <alignment wrapText="0" readingOrder="0"/>
    </dxf>
    <dxf>
      <font>
        <sz val="10"/>
      </font>
    </dxf>
    <dxf>
      <font>
        <sz val="10"/>
      </font>
    </dxf>
    <dxf>
      <font>
        <sz val="10"/>
      </font>
    </dxf>
    <dxf>
      <font>
        <sz val="10"/>
      </font>
    </dxf>
    <dxf>
      <font>
        <sz val="10"/>
      </font>
    </dxf>
    <dxf>
      <font>
        <sz val="10"/>
      </font>
    </dxf>
    <dxf>
      <alignment vertical="top" readingOrder="0"/>
    </dxf>
    <dxf>
      <alignment vertical="top" readingOrder="0"/>
    </dxf>
    <dxf>
      <alignment wrapText="1" readingOrder="0"/>
    </dxf>
    <dxf>
      <alignment wrapText="1" readingOrder="0"/>
    </dxf>
    <dxf>
      <numFmt numFmtId="0" formatCode="General"/>
    </dxf>
    <dxf>
      <numFmt numFmtId="0" formatCode="General"/>
    </dxf>
    <dxf>
      <numFmt numFmtId="0" formatCode="General"/>
    </dxf>
    <dxf>
      <numFmt numFmtId="2" formatCode="0.00"/>
    </dxf>
    <dxf>
      <numFmt numFmtId="170" formatCode="0.0"/>
    </dxf>
    <dxf>
      <numFmt numFmtId="1" formatCode="0"/>
    </dxf>
    <dxf>
      <numFmt numFmtId="170" formatCode="0.0"/>
    </dxf>
    <dxf>
      <numFmt numFmtId="0" formatCode="General"/>
    </dxf>
    <dxf>
      <numFmt numFmtId="14" formatCode="0.00%"/>
    </dxf>
    <dxf>
      <numFmt numFmtId="168" formatCode="0.0%"/>
    </dxf>
    <dxf>
      <numFmt numFmtId="13" formatCode="0%"/>
    </dxf>
    <dxf>
      <alignment vertical="top" readingOrder="0"/>
    </dxf>
    <dxf>
      <alignment vertical="top" readingOrder="0"/>
    </dxf>
    <dxf>
      <alignment wrapText="1" readingOrder="0"/>
    </dxf>
    <dxf>
      <alignment wrapText="1" readingOrder="0"/>
    </dxf>
    <dxf>
      <font>
        <color rgb="FF9C0006"/>
      </font>
      <fill>
        <patternFill>
          <bgColor rgb="FFFFC7CE"/>
        </patternFill>
      </fill>
    </dxf>
    <dxf>
      <font>
        <color rgb="FF9C0006"/>
      </font>
    </dxf>
    <dxf>
      <fill>
        <patternFill>
          <bgColor rgb="FF92D050"/>
        </patternFill>
      </fill>
    </dxf>
    <dxf>
      <fill>
        <patternFill>
          <bgColor rgb="FFFF0000"/>
        </patternFill>
      </fill>
    </dxf>
    <dxf>
      <fill>
        <patternFill>
          <bgColor theme="9" tint="0.59996337778862885"/>
        </patternFill>
      </fill>
    </dxf>
    <dxf>
      <font>
        <b/>
        <i val="0"/>
        <color rgb="FFFF0066"/>
      </font>
      <fill>
        <patternFill>
          <bgColor theme="4" tint="0.39994506668294322"/>
        </patternFill>
      </fill>
    </dxf>
    <dxf>
      <font>
        <b/>
        <i val="0"/>
        <color auto="1"/>
      </font>
      <fill>
        <patternFill>
          <bgColor theme="7"/>
        </patternFill>
      </fill>
    </dxf>
    <dxf>
      <font>
        <b/>
        <i val="0"/>
        <color rgb="FFFF0066"/>
      </font>
      <fill>
        <patternFill>
          <bgColor theme="4" tint="0.39994506668294322"/>
        </patternFill>
      </fill>
    </dxf>
    <dxf>
      <fill>
        <patternFill>
          <bgColor theme="9" tint="0.59996337778862885"/>
        </patternFill>
      </fill>
    </dxf>
    <dxf>
      <font>
        <b/>
        <i val="0"/>
        <color rgb="FFFF0066"/>
      </font>
      <fill>
        <patternFill>
          <bgColor theme="4" tint="0.39994506668294322"/>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PivotStyle="PivotStyleLight16" defaultTableStyle="TableStyleMedium2"/>
  <colors>
    <mruColors>
      <color rgb="FFC38649"/>
      <color rgb="FFFFCCFF"/>
      <color rgb="FFFF9999"/>
      <color rgb="FF0000CC"/>
      <color rgb="FFFFAFAF"/>
      <color rgb="FFD8B088"/>
      <color rgb="FFE4B5B4"/>
      <color rgb="FFFFFF99"/>
      <color rgb="FFFF9900"/>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xl/sharedStrings.xml" Type="http://schemas.openxmlformats.org/officeDocument/2006/relationships/sharedStrings"></Relationship><Relationship Id="rId3" Target="worksheets/sheet3.xml" Type="http://schemas.openxmlformats.org/officeDocument/2006/relationships/worksheet"></Relationship><Relationship Id="rId7"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theme/theme1.xml" Type="http://schemas.openxmlformats.org/officeDocument/2006/relationships/theme"></Relationship><Relationship Id="rId5" Target="pivotCache/pivotCacheDefinition1.xml" Type="http://schemas.openxmlformats.org/officeDocument/2006/relationships/pivotCacheDefinition"></Relationship><Relationship Id="rId4" Target="worksheets/sheet4.xml" Type="http://schemas.openxmlformats.org/officeDocument/2006/relationships/worksheet"></Relationship><Relationship Id="rId9" Target="calcChain.xml" Type="http://schemas.openxmlformats.org/officeDocument/2006/relationships/calcChain"></Relationship></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96124419241976"/>
          <c:y val="9.3738091249232158E-2"/>
          <c:w val="0.42445060363891757"/>
          <c:h val="0.58066074719383476"/>
        </c:manualLayout>
      </c:layout>
      <c:barChart>
        <c:barDir val="col"/>
        <c:grouping val="clustered"/>
        <c:varyColors val="0"/>
        <c:ser>
          <c:idx val="0"/>
          <c:order val="0"/>
          <c:tx>
            <c:strRef>
              <c:f>'PAI NEDL_OP'!$A$635</c:f>
              <c:strCache>
                <c:ptCount val="1"/>
                <c:pt idx="0">
                  <c:v>Guideline %</c:v>
                </c:pt>
              </c:strCache>
            </c:strRef>
          </c:tx>
          <c:spPr>
            <a:solidFill>
              <a:schemeClr val="accent5">
                <a:lumMod val="50000"/>
              </a:schemeClr>
            </a:solidFill>
            <a:ln w="12700">
              <a:noFill/>
              <a:prstDash val="solid"/>
            </a:ln>
          </c:spPr>
          <c:invertIfNegative val="0"/>
          <c:dLbls>
            <c:spPr>
              <a:noFill/>
              <a:ln w="25400">
                <a:noFill/>
              </a:ln>
            </c:spPr>
            <c:txPr>
              <a:bodyPr/>
              <a:lstStyle/>
              <a:p>
                <a:pPr>
                  <a:defRPr sz="800" b="1">
                    <a:solidFill>
                      <a:schemeClr val="accent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'PAI NEDL_OP'!$E$634:$I$634</c:f>
              <c:numCache>
                <c:formatCode>General</c:formatCode>
                <c:ptCount val="2"/>
                <c:pt idx="0">
                  <c:v>2</c:v>
                </c:pt>
                <c:pt idx="1">
                  <c:v>1</c:v>
                </c:pt>
              </c:numCache>
            </c:numRef>
          </c:cat>
          <c:val>
            <c:numRef>
              <c:f>'PAI NEDL_OP'!$E$635:$I$635</c:f>
              <c:numCache>
                <c:formatCode>0.0%</c:formatCode>
                <c:ptCount val="2"/>
                <c:pt idx="0">
                  <c:v>0.15</c:v>
                </c:pt>
                <c:pt idx="1">
                  <c:v>0.05</c:v>
                </c:pt>
              </c:numCache>
            </c:numRef>
          </c:val>
          <c:extLst>
            <c:ext xmlns:c16="http://schemas.microsoft.com/office/drawing/2014/chart" uri="{C3380CC4-5D6E-409C-BE32-E72D297353CC}">
              <c16:uniqueId val="{00000000-89BE-48FD-8E49-04F8349EBD0C}"/>
            </c:ext>
          </c:extLst>
        </c:ser>
        <c:ser>
          <c:idx val="2"/>
          <c:order val="1"/>
          <c:tx>
            <c:strRef>
              <c:f>'PAI NEDL_OP'!$A$636</c:f>
              <c:strCache>
                <c:ptCount val="1"/>
                <c:pt idx="0">
                  <c:v>Actual %</c:v>
                </c:pt>
              </c:strCache>
            </c:strRef>
          </c:tx>
          <c:spPr>
            <a:solidFill>
              <a:srgbClr val="FFCC00"/>
            </a:solidFill>
            <a:ln w="12700">
              <a:noFill/>
              <a:prstDash val="solid"/>
            </a:ln>
          </c:spPr>
          <c:invertIfNegative val="0"/>
          <c:dLbls>
            <c:spPr>
              <a:noFill/>
              <a:ln w="25400">
                <a:noFill/>
              </a:ln>
            </c:spPr>
            <c:txPr>
              <a:bodyPr/>
              <a:lstStyle/>
              <a:p>
                <a:pPr>
                  <a:defRPr sz="800" b="1">
                    <a:solidFill>
                      <a:schemeClr val="accent4">
                        <a:lumMod val="50000"/>
                      </a:schemeClr>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'PAI NEDL_OP'!$E$634:$I$634</c:f>
              <c:numCache>
                <c:formatCode>General</c:formatCode>
                <c:ptCount val="2"/>
                <c:pt idx="0">
                  <c:v>2</c:v>
                </c:pt>
                <c:pt idx="1">
                  <c:v>1</c:v>
                </c:pt>
              </c:numCache>
            </c:numRef>
          </c:cat>
          <c:val>
            <c:numRef>
              <c:f>'PAI NEDL_OP'!$E$636:$I$636</c:f>
              <c:numCache>
                <c:formatCode>0.0%</c:formatCode>
                <c:ptCount val="2"/>
                <c:pt idx="0">
                  <c:v>0.1070840197693575</c:v>
                </c:pt>
                <c:pt idx="1">
                  <c:v>0.25041186161449752</c:v>
                </c:pt>
              </c:numCache>
            </c:numRef>
          </c:val>
          <c:extLst>
            <c:ext xmlns:c16="http://schemas.microsoft.com/office/drawing/2014/chart" uri="{C3380CC4-5D6E-409C-BE32-E72D297353CC}">
              <c16:uniqueId val="{00000001-89BE-48FD-8E49-04F8349EBD0C}"/>
            </c:ext>
          </c:extLst>
        </c:ser>
        <c:dLbls>
          <c:showLegendKey val="0"/>
          <c:showVal val="0"/>
          <c:showCatName val="0"/>
          <c:showSerName val="0"/>
          <c:showPercent val="0"/>
          <c:showBubbleSize val="0"/>
        </c:dLbls>
        <c:gapWidth val="150"/>
        <c:axId val="236836352"/>
        <c:axId val="236837888"/>
      </c:barChart>
      <c:lineChart>
        <c:grouping val="standard"/>
        <c:varyColors val="0"/>
        <c:ser>
          <c:idx val="4"/>
          <c:order val="2"/>
          <c:tx>
            <c:strRef>
              <c:f>'PAI NEDL_OP'!$A$637</c:f>
              <c:strCache>
                <c:ptCount val="1"/>
                <c:pt idx="0">
                  <c:v>Guideline Headcount</c:v>
                </c:pt>
              </c:strCache>
            </c:strRef>
          </c:tx>
          <c:spPr>
            <a:ln w="19050">
              <a:solidFill>
                <a:srgbClr val="002060"/>
              </a:solidFill>
              <a:prstDash val="solid"/>
            </a:ln>
          </c:spPr>
          <c:marker>
            <c:symbol val="star"/>
            <c:size val="5"/>
            <c:spPr>
              <a:solidFill>
                <a:srgbClr val="002060"/>
              </a:solidFill>
              <a:ln>
                <a:solidFill>
                  <a:srgbClr val="800080"/>
                </a:solidFill>
                <a:prstDash val="solid"/>
              </a:ln>
            </c:spPr>
          </c:marker>
          <c:dLbls>
            <c:spPr>
              <a:noFill/>
              <a:ln w="25400">
                <a:noFill/>
              </a:ln>
            </c:spPr>
            <c:txPr>
              <a:bodyPr/>
              <a:lstStyle/>
              <a:p>
                <a:pPr>
                  <a:defRPr sz="800" b="1">
                    <a:solidFill>
                      <a:srgbClr val="00206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'PAI NEDL_OP'!$E$634:$I$634</c:f>
              <c:numCache>
                <c:formatCode>General</c:formatCode>
                <c:ptCount val="2"/>
                <c:pt idx="0">
                  <c:v>2</c:v>
                </c:pt>
                <c:pt idx="1">
                  <c:v>1</c:v>
                </c:pt>
              </c:numCache>
            </c:numRef>
          </c:cat>
          <c:val>
            <c:numRef>
              <c:f>'PAI NEDL_OP'!$E$637:$I$637</c:f>
              <c:numCache>
                <c:formatCode>0.0</c:formatCode>
                <c:ptCount val="2"/>
                <c:pt idx="0">
                  <c:v>91</c:v>
                </c:pt>
                <c:pt idx="1">
                  <c:v>30</c:v>
                </c:pt>
              </c:numCache>
            </c:numRef>
          </c:val>
          <c:smooth val="1"/>
          <c:extLst>
            <c:ext xmlns:c16="http://schemas.microsoft.com/office/drawing/2014/chart" uri="{C3380CC4-5D6E-409C-BE32-E72D297353CC}">
              <c16:uniqueId val="{00000002-89BE-48FD-8E49-04F8349EBD0C}"/>
            </c:ext>
          </c:extLst>
        </c:ser>
        <c:ser>
          <c:idx val="5"/>
          <c:order val="3"/>
          <c:tx>
            <c:strRef>
              <c:f>'PAI NEDL_OP'!$A$638</c:f>
              <c:strCache>
                <c:ptCount val="1"/>
                <c:pt idx="0">
                  <c:v>Actual Headcount</c:v>
                </c:pt>
              </c:strCache>
            </c:strRef>
          </c:tx>
          <c:spPr>
            <a:ln w="25400"/>
          </c:spPr>
          <c:dLbls>
            <c:spPr>
              <a:noFill/>
              <a:ln>
                <a:noFill/>
              </a:ln>
              <a:effectLst/>
            </c:spPr>
            <c:txPr>
              <a:bodyPr/>
              <a:lstStyle/>
              <a:p>
                <a:pPr>
                  <a:defRPr sz="800" b="1">
                    <a:solidFill>
                      <a:srgbClr val="00B05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'PAI NEDL_OP'!$E$634:$I$634</c:f>
              <c:numCache>
                <c:formatCode>General</c:formatCode>
                <c:ptCount val="2"/>
                <c:pt idx="0">
                  <c:v>2</c:v>
                </c:pt>
                <c:pt idx="1">
                  <c:v>1</c:v>
                </c:pt>
              </c:numCache>
            </c:numRef>
          </c:cat>
          <c:val>
            <c:numRef>
              <c:f>'PAI NEDL_OP'!$E$638:$I$638</c:f>
              <c:numCache>
                <c:formatCode>0.0</c:formatCode>
                <c:ptCount val="2"/>
                <c:pt idx="0">
                  <c:v>65</c:v>
                </c:pt>
                <c:pt idx="1">
                  <c:v>152</c:v>
                </c:pt>
              </c:numCache>
            </c:numRef>
          </c:val>
          <c:smooth val="0"/>
          <c:extLst>
            <c:ext xmlns:c16="http://schemas.microsoft.com/office/drawing/2014/chart" uri="{C3380CC4-5D6E-409C-BE32-E72D297353CC}">
              <c16:uniqueId val="{00000003-89BE-48FD-8E49-04F8349EBD0C}"/>
            </c:ext>
          </c:extLst>
        </c:ser>
        <c:dLbls>
          <c:showLegendKey val="0"/>
          <c:showVal val="0"/>
          <c:showCatName val="0"/>
          <c:showSerName val="0"/>
          <c:showPercent val="0"/>
          <c:showBubbleSize val="0"/>
        </c:dLbls>
        <c:marker val="1"/>
        <c:smooth val="0"/>
        <c:axId val="201790592"/>
        <c:axId val="201792128"/>
      </c:lineChart>
      <c:catAx>
        <c:axId val="236836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a:pPr>
            <a:endParaRPr lang="en-US"/>
          </a:p>
        </c:txPr>
        <c:crossAx val="236837888"/>
        <c:crosses val="autoZero"/>
        <c:auto val="0"/>
        <c:lblAlgn val="ctr"/>
        <c:lblOffset val="100"/>
        <c:tickLblSkip val="1"/>
        <c:tickMarkSkip val="1"/>
        <c:noMultiLvlLbl val="0"/>
      </c:catAx>
      <c:valAx>
        <c:axId val="236837888"/>
        <c:scaling>
          <c:orientation val="minMax"/>
        </c:scaling>
        <c:delete val="0"/>
        <c:axPos val="l"/>
        <c:title>
          <c:tx>
            <c:rich>
              <a:bodyPr/>
              <a:lstStyle/>
              <a:p>
                <a:pPr>
                  <a:defRPr b="1"/>
                </a:pPr>
                <a:r>
                  <a:rPr lang="en-SG" b="1"/>
                  <a:t>%</a:t>
                </a:r>
              </a:p>
            </c:rich>
          </c:tx>
          <c:layout>
            <c:manualLayout>
              <c:xMode val="edge"/>
              <c:yMode val="edge"/>
              <c:x val="0.17613982100529513"/>
              <c:y val="0.30742078516781146"/>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236836352"/>
        <c:crosses val="autoZero"/>
        <c:crossBetween val="between"/>
      </c:valAx>
      <c:catAx>
        <c:axId val="201790592"/>
        <c:scaling>
          <c:orientation val="minMax"/>
        </c:scaling>
        <c:delete val="1"/>
        <c:axPos val="b"/>
        <c:numFmt formatCode="General" sourceLinked="1"/>
        <c:majorTickMark val="out"/>
        <c:minorTickMark val="none"/>
        <c:tickLblPos val="nextTo"/>
        <c:crossAx val="201792128"/>
        <c:crosses val="autoZero"/>
        <c:auto val="0"/>
        <c:lblAlgn val="ctr"/>
        <c:lblOffset val="100"/>
        <c:noMultiLvlLbl val="0"/>
      </c:catAx>
      <c:valAx>
        <c:axId val="201792128"/>
        <c:scaling>
          <c:orientation val="minMax"/>
        </c:scaling>
        <c:delete val="0"/>
        <c:axPos val="r"/>
        <c:title>
          <c:tx>
            <c:rich>
              <a:bodyPr/>
              <a:lstStyle/>
              <a:p>
                <a:pPr>
                  <a:defRPr b="1"/>
                </a:pPr>
                <a:r>
                  <a:rPr lang="en-SG" b="1"/>
                  <a:t>Headcount</a:t>
                </a:r>
              </a:p>
            </c:rich>
          </c:tx>
          <c:layout>
            <c:manualLayout>
              <c:xMode val="edge"/>
              <c:yMode val="edge"/>
              <c:x val="0.67271081575423552"/>
              <c:y val="0.32256365066280068"/>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a:pPr>
            <a:endParaRPr lang="en-US"/>
          </a:p>
        </c:txPr>
        <c:crossAx val="201790592"/>
        <c:crosses val="max"/>
        <c:crossBetween val="between"/>
      </c:valAx>
      <c:dTable>
        <c:showHorzBorder val="1"/>
        <c:showVertBorder val="1"/>
        <c:showOutline val="1"/>
        <c:showKeys val="1"/>
        <c:spPr>
          <a:ln w="3175">
            <a:solidFill>
              <a:srgbClr val="000000"/>
            </a:solidFill>
            <a:prstDash val="solid"/>
          </a:ln>
        </c:spPr>
      </c:dTable>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n-lt"/>
          <a:ea typeface="Arial"/>
          <a:cs typeface="Arial"/>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50800</xdr:colOff>
      <xdr:row>8</xdr:row>
      <xdr:rowOff>63501</xdr:rowOff>
    </xdr:from>
    <xdr:to>
      <xdr:col>1</xdr:col>
      <xdr:colOff>3136900</xdr:colOff>
      <xdr:row>17</xdr:row>
      <xdr:rowOff>330161</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0" y="2743201"/>
          <a:ext cx="3086100" cy="3695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24</xdr:row>
      <xdr:rowOff>85725</xdr:rowOff>
    </xdr:from>
    <xdr:to>
      <xdr:col>17</xdr:col>
      <xdr:colOff>317500</xdr:colOff>
      <xdr:row>30</xdr:row>
      <xdr:rowOff>95250</xdr:rowOff>
    </xdr:to>
    <xdr:pic>
      <xdr:nvPicPr>
        <xdr:cNvPr id="4" name="Picture 3"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4650" y="8861425"/>
          <a:ext cx="50609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380999</xdr:colOff>
      <xdr:row>11</xdr:row>
      <xdr:rowOff>114300</xdr:rowOff>
    </xdr:from>
    <xdr:to>
      <xdr:col>19</xdr:col>
      <xdr:colOff>202376</xdr:colOff>
      <xdr:row>16</xdr:row>
      <xdr:rowOff>85163</xdr:rowOff>
    </xdr:to>
    <xdr:pic>
      <xdr:nvPicPr>
        <xdr:cNvPr id="3" name="Picture 2"/>
        <xdr:cNvPicPr>
          <a:picLocks noChangeAspect="1"/>
        </xdr:cNvPicPr>
      </xdr:nvPicPr>
      <xdr:blipFill>
        <a:blip xmlns:r="http://schemas.openxmlformats.org/officeDocument/2006/relationships" r:embed="rId3"/>
        <a:stretch>
          <a:fillRect/>
        </a:stretch>
      </xdr:blipFill>
      <xdr:spPr>
        <a:xfrm>
          <a:off x="17005299" y="3937000"/>
          <a:ext cx="3047177" cy="18758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247650</xdr:colOff>
      <xdr:row>1</xdr:row>
      <xdr:rowOff>95250</xdr:rowOff>
    </xdr:from>
    <xdr:to>
      <xdr:col>31</xdr:col>
      <xdr:colOff>209550</xdr:colOff>
      <xdr:row>23</xdr:row>
      <xdr:rowOff>63956</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95250"/>
          <a:ext cx="2162175" cy="24071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152398</xdr:colOff>
      <xdr:row>641</xdr:row>
      <xdr:rowOff>95250</xdr:rowOff>
    </xdr:from>
    <xdr:to>
      <xdr:col>17</xdr:col>
      <xdr:colOff>721894</xdr:colOff>
      <xdr:row>679</xdr:row>
      <xdr:rowOff>38100</xdr:rowOff>
    </xdr:to>
    <xdr:graphicFrame macro="">
      <xdr:nvGraphicFramePr>
        <xdr:cNvPr id="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112h5418/AppData/Local/Microsoft/Windows/INetCache/Content.Outlook/QJ2EJN9A/2022%20NEDL%20PAI%20Listing_OP.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I KHENG MAY NG XISLY" refreshedDate="43297.686740046294" createdVersion="6" refreshedVersion="6" minRefreshableVersion="3" recordCount="650">
  <cacheSource type="worksheet">
    <worksheetSource ref="A8:BU704" sheet="PAI - Master" r:id="rId2"/>
  </cacheSource>
  <cacheFields count="64">
    <cacheField name="Employee Code" numFmtId="0">
      <sharedItems/>
    </cacheField>
    <cacheField name="Employee Name" numFmtId="0">
      <sharedItems/>
    </cacheField>
    <cacheField name="Division" numFmtId="0">
      <sharedItems count="7">
        <s v="Business"/>
        <s v="Corporate"/>
        <s v="Customer Engineering"/>
        <s v="Operation"/>
        <s v="Quality Assurance"/>
        <s v="Research &amp; Development"/>
        <s v="Strategic Planning"/>
      </sharedItems>
    </cacheField>
    <cacheField name="Department" numFmtId="0">
      <sharedItems/>
    </cacheField>
    <cacheField name="GroupCode" numFmtId="0">
      <sharedItems containsBlank="1"/>
    </cacheField>
    <cacheField name="CostCentre" numFmtId="0">
      <sharedItems/>
    </cacheField>
    <cacheField name="Designation" numFmtId="0">
      <sharedItems/>
    </cacheField>
    <cacheField name="Classification" numFmtId="0">
      <sharedItems count="15">
        <s v="SG_NE08"/>
        <s v="SG_NE07"/>
        <s v="SG_NE06"/>
        <s v="SG_NE05"/>
        <s v="SG_NE04"/>
        <s v="SG_DL03"/>
        <s v="SG_DL02"/>
        <s v="SG_DL01"/>
        <s v="SG_FNE07"/>
        <s v="SG_FNE06"/>
        <s v="SG_FNE05"/>
        <s v="SG_FNE04"/>
        <s v="SG_FDL01"/>
        <s v="SG_FDL03"/>
        <s v="SG_FDL02"/>
      </sharedItems>
    </cacheField>
    <cacheField name="Date Join" numFmtId="166">
      <sharedItems containsSemiMixedTypes="0" containsNonDate="0" containsDate="1" containsString="0" minDate="1995-06-13T00:00:00" maxDate="2018-04-24T00:00:00"/>
    </cacheField>
    <cacheField name="DateResign" numFmtId="166">
      <sharedItems containsNonDate="0" containsDate="1" containsString="0" containsBlank="1" minDate="2018-05-03T00:00:00" maxDate="2018-08-01T00:00:00"/>
    </cacheField>
    <cacheField name="Appraiser Name" numFmtId="166">
      <sharedItems/>
    </cacheField>
    <cacheField name="Last Promotion Date" numFmtId="166">
      <sharedItems containsNonDate="0" containsDate="1" containsString="0" containsBlank="1" minDate="2006-07-01T00:00:00" maxDate="2017-07-02T00:00:00"/>
    </cacheField>
    <cacheField name="FY2017/18 Rating _x000a__x000a_" numFmtId="2">
      <sharedItems containsSemiMixedTypes="0" containsString="0" containsNumber="1" containsInteger="1" minValue="1" maxValue="5"/>
    </cacheField>
    <cacheField name="For Graph &amp; AI Guide" numFmtId="2">
      <sharedItems containsSemiMixedTypes="0" containsString="0" containsNumber="1" containsInteger="1" minValue="1" maxValue="5"/>
    </cacheField>
    <cacheField name="Promote?" numFmtId="0">
      <sharedItems/>
    </cacheField>
    <cacheField name="New Class" numFmtId="0">
      <sharedItems containsBlank="1"/>
    </cacheField>
    <cacheField name="New Designation_x000a_(Change those in Green Cell)" numFmtId="0">
      <sharedItems containsBlank="1"/>
    </cacheField>
    <cacheField name="Current Salary Gross" numFmtId="167">
      <sharedItems containsSemiMixedTypes="0" containsString="0" containsNumber="1" containsInteger="1" minValue="710" maxValue="3195"/>
    </cacheField>
    <cacheField name="Service Length _x000a_(YYMM / YMM / MM / M)" numFmtId="1">
      <sharedItems containsSemiMixedTypes="0" containsString="0" containsNumber="1" containsInteger="1" minValue="2" maxValue="2300"/>
    </cacheField>
    <cacheField name="Service Length Prorated_x000a_" numFmtId="2">
      <sharedItems containsSemiMixedTypes="0" containsString="0" containsNumber="1" minValue="0.17" maxValue="1"/>
    </cacheField>
    <cacheField name="Classification / New Classification" numFmtId="2">
      <sharedItems count="16">
        <s v="SG_NE08"/>
        <s v="SG_NE07"/>
        <s v="SG_NE06"/>
        <s v="SG_NE05"/>
        <s v="SG_NE04"/>
        <s v="SG_DL03"/>
        <s v="SG_DL02"/>
        <s v="SG_DL01"/>
        <s v="SG_FNE07"/>
        <s v="SG_EX01"/>
        <s v="SG_FNE06"/>
        <s v="SG_FNE05"/>
        <s v="SG_FNE04"/>
        <s v="SG_FDL01"/>
        <s v="SG_FDL03"/>
        <s v="SG_FDL02"/>
      </sharedItems>
    </cacheField>
    <cacheField name="AI%" numFmtId="2">
      <sharedItems containsSemiMixedTypes="0" containsString="0" containsNumber="1" minValue="0" maxValue="5.9"/>
    </cacheField>
    <cacheField name="AI($)_x000a_(x% of Current Salary)" numFmtId="165">
      <sharedItems containsSemiMixedTypes="0" containsString="0" containsNumber="1" containsInteger="1" minValue="0" maxValue="162"/>
    </cacheField>
    <cacheField name="Pro%                    (4%)" numFmtId="168">
      <sharedItems containsString="0" containsBlank="1" containsNumber="1" minValue="0.04" maxValue="0.04"/>
    </cacheField>
    <cacheField name="Pro ($)                  (x% of Current Salary)_x000a_" numFmtId="0">
      <sharedItems containsString="0" containsBlank="1" containsNumber="1" containsInteger="1" minValue="35" maxValue="118"/>
    </cacheField>
    <cacheField name="Revised Salary Gross (AI + Pro)" numFmtId="165">
      <sharedItems containsSemiMixedTypes="0" containsString="0" containsNumber="1" containsInteger="1" minValue="717" maxValue="3321"/>
    </cacheField>
    <cacheField name="MA ($)_x000a_(NWC Sal Adjust to min. impact)_x000a_" numFmtId="167">
      <sharedItems containsMixedTypes="1" containsNumber="1" containsInteger="1" minValue="0" maxValue="40" count="18">
        <s v="NO"/>
        <n v="10"/>
        <n v="12"/>
        <n v="26"/>
        <n v="11"/>
        <n v="15"/>
        <n v="4"/>
        <n v="40"/>
        <n v="13"/>
        <n v="25"/>
        <n v="0"/>
        <n v="14"/>
        <n v="1"/>
        <n v="27"/>
        <n v="2"/>
        <n v="3"/>
        <n v="29"/>
        <n v="17"/>
      </sharedItems>
    </cacheField>
    <cacheField name="MA% _x000a_(NWC Sal Adjust Check)_x000a_" numFmtId="10">
      <sharedItems containsSemiMixedTypes="0" containsString="0" containsNumber="1" minValue="0" maxValue="3.2679738562091505E-2"/>
    </cacheField>
    <cacheField name="Revised Salary Gross (AI + Pro + MWC)" numFmtId="165">
      <sharedItems containsSemiMixedTypes="0" containsString="0" containsNumber="1" containsInteger="1" minValue="717" maxValue="3321"/>
    </cacheField>
    <cacheField name="Min Adj ($) _x000a_Sal Adj Due to Min_x000a_" numFmtId="165">
      <sharedItems containsMixedTypes="1" containsNumber="1" containsInteger="1" minValue="6" maxValue="99" count="13">
        <s v="NO"/>
        <n v="34"/>
        <n v="48"/>
        <n v="16"/>
        <n v="12"/>
        <n v="27"/>
        <n v="46"/>
        <n v="45"/>
        <n v="85"/>
        <n v="29"/>
        <n v="99"/>
        <n v="6"/>
        <n v="8"/>
      </sharedItems>
    </cacheField>
    <cacheField name="Sal Adj (%)_x000a_Cmp Revised with Min_x000a_Check_x000a_" numFmtId="10">
      <sharedItems containsSemiMixedTypes="0" containsString="0" containsNumber="1" minValue="0" maxValue="0.10443037974683544"/>
    </cacheField>
    <cacheField name="Revised Salary Gross (AI + Pro + NWC + Adj)" numFmtId="165">
      <sharedItems containsSemiMixedTypes="0" containsString="0" containsNumber="1" containsInteger="1" minValue="717" maxValue="3321"/>
    </cacheField>
    <cacheField name="NEW Salary Gross" numFmtId="165">
      <sharedItems containsSemiMixedTypes="0" containsString="0" containsNumber="1" containsInteger="1" minValue="717" maxValue="3195"/>
    </cacheField>
    <cacheField name="NEW Ceiling Lumpsum, if any" numFmtId="0">
      <sharedItems containsSemiMixedTypes="0" containsString="0" containsNumber="1" containsInteger="1" minValue="0" maxValue="126"/>
    </cacheField>
    <cacheField name="NEW 13 Mth CLS Amount, if any (Hit MAX?)" numFmtId="0">
      <sharedItems containsSemiMixedTypes="0" containsString="0" containsNumber="1" minValue="0" maxValue="136.5" count="19">
        <n v="0"/>
        <n v="78"/>
        <n v="24.916666666666668"/>
        <n v="23.833333333333332"/>
        <n v="107.25"/>
        <n v="49.833333333333336"/>
        <n v="97.5"/>
        <n v="63.916666666666664"/>
        <n v="136.5"/>
        <n v="81.25"/>
        <n v="8.6666666666666661"/>
        <n v="22.75"/>
        <n v="98.583333333333329"/>
        <n v="121.33333333333333"/>
        <n v="74.75"/>
        <n v="95.333333333333329"/>
        <n v="125.66666666666667"/>
        <n v="37.916666666666664"/>
        <n v="41.166666666666664"/>
      </sharedItems>
    </cacheField>
    <cacheField name="NEW Leader Allw, if any" numFmtId="167">
      <sharedItems containsNonDate="0" containsString="0" containsBlank="1"/>
    </cacheField>
    <cacheField name="Previous Salary Min _x000a_(Before PAI Ex)" numFmtId="167">
      <sharedItems containsSemiMixedTypes="0" containsString="0" containsNumber="1" containsInteger="1" minValue="680" maxValue="2205"/>
    </cacheField>
    <cacheField name="Previous Max" numFmtId="167">
      <sharedItems containsSemiMixedTypes="0" containsString="0" containsNumber="1" containsInteger="1" minValue="1006" maxValue="3195"/>
    </cacheField>
    <cacheField name="PAI Ref Salary Position vs Max" numFmtId="9">
      <sharedItems containsSemiMixedTypes="0" containsString="0" containsNumber="1" minValue="0.66650965614696189" maxValue="1"/>
    </cacheField>
    <cacheField name="NEW Salary Min _x000a_(After PAI Ex)" numFmtId="167">
      <sharedItems containsSemiMixedTypes="0" containsString="0" containsNumber="1" containsInteger="1" minValue="680" maxValue="2544"/>
    </cacheField>
    <cacheField name="NEW Salary Max" numFmtId="167">
      <sharedItems containsSemiMixedTypes="0" containsString="0" containsNumber="1" containsInteger="1" minValue="1006" maxValue="3215"/>
    </cacheField>
    <cacheField name="NEW Mid-Point" numFmtId="167">
      <sharedItems containsSemiMixedTypes="0" containsString="0" containsNumber="1" containsInteger="1" minValue="843" maxValue="2880"/>
    </cacheField>
    <cacheField name="NEW Compa-Ratio_x000a_(80% to approx. 120%)" numFmtId="9">
      <sharedItems containsSemiMixedTypes="0" containsString="0" containsNumber="1" minValue="0.79988694177501418" maxValue="1.2002743484224965"/>
    </cacheField>
    <cacheField name="NEW Compa-Ratio_x000a_Remarks" numFmtId="9">
      <sharedItems/>
    </cacheField>
    <cacheField name="Fixed Basic" numFmtId="167">
      <sharedItems containsSemiMixedTypes="0" containsString="0" containsNumber="1" containsInteger="1" minValue="645" maxValue="2875"/>
    </cacheField>
    <cacheField name="MVC" numFmtId="167">
      <sharedItems containsSemiMixedTypes="0" containsString="0" containsNumber="1" containsInteger="1" minValue="72" maxValue="320"/>
    </cacheField>
    <cacheField name="BP Increase %" numFmtId="10">
      <sharedItems containsSemiMixedTypes="0" containsString="0" containsNumber="1" minValue="0" maxValue="0.18354430379746836"/>
    </cacheField>
    <cacheField name="Remark(s)" numFmtId="167">
      <sharedItems containsNonDate="0" containsString="0" containsBlank="1"/>
    </cacheField>
    <cacheField name="Estimate Cur Yr Jul - Next Yr Jun (Basic Salary)" numFmtId="167">
      <sharedItems containsSemiMixedTypes="0" containsString="0" containsNumber="1" containsInteger="1" minValue="8604" maxValue="39852"/>
    </cacheField>
    <cacheField name="2017/18 OT1.5 Hours Worked (Jul17-Jun18)" numFmtId="0">
      <sharedItems containsString="0" containsBlank="1" containsNumber="1" minValue="90.5" maxValue="160.12"/>
    </cacheField>
    <cacheField name="Estimate Cur Yr Jul - Next Yr Jun (WD - EX01)" numFmtId="167">
      <sharedItems containsString="0" containsBlank="1" containsNumber="1" minValue="1538.5" maxValue="2722.04"/>
    </cacheField>
    <cacheField name="2017/18 OT2.0 Hours Worked (Jul17-Jun18)" numFmtId="0">
      <sharedItems containsString="0" containsBlank="1" containsNumber="1" containsInteger="1" minValue="5" maxValue="6"/>
    </cacheField>
    <cacheField name="Estimate Cur Yr Jul - Next Yr Jun (WK-EX01)" numFmtId="167">
      <sharedItems containsString="0" containsBlank="1" containsNumber="1" containsInteger="1" minValue="960" maxValue="1100"/>
    </cacheField>
    <cacheField name="2017/18 PH Hours Worked (Jul17-Jun18)" numFmtId="0">
      <sharedItems containsString="0" containsBlank="1" containsNumber="1" containsInteger="1" minValue="1" maxValue="4"/>
    </cacheField>
    <cacheField name="Estimate Cur Yr Jul - Next Yr Jun (PH-EX01)" numFmtId="0">
      <sharedItems containsString="0" containsBlank="1" containsNumber="1" containsInteger="1" minValue="160" maxValue="880"/>
    </cacheField>
    <cacheField name="Actual Pre Yr Jul - Cur Yr Jun (Basic Salary)" numFmtId="167">
      <sharedItems containsSemiMixedTypes="0" containsString="0" containsNumber="1" containsInteger="1" minValue="8520" maxValue="38340"/>
    </cacheField>
    <cacheField name="Actual Pre Yr Jul - Cur Yr Jun (1.5R)" numFmtId="167">
      <sharedItems containsString="0" containsBlank="1" containsNumber="1" minValue="1828.36" maxValue="3432.63"/>
    </cacheField>
    <cacheField name="Actual Pre Yr Jul - Cur Yr Jun (2.0R)" numFmtId="167">
      <sharedItems containsString="0" containsBlank="1" containsNumber="1" minValue="1422.28" maxValue="1796.7"/>
    </cacheField>
    <cacheField name="Actual Pre Yr Jul - Cur Yr Jun (PH)" numFmtId="167">
      <sharedItems containsString="0" containsBlank="1" containsNumber="1" minValue="118.52" maxValue="718.68"/>
    </cacheField>
    <cacheField name="Diff Cur Yr (Aft PAI) vs Pre Yr (Before PAI)" numFmtId="0">
      <sharedItems containsSemiMixedTypes="0" containsString="0" containsNumber="1" minValue="-1488" maxValue="1245.9700000000003"/>
    </cacheField>
    <cacheField name="Transition Allowance (monthly) - Promote to Exe only" numFmtId="167">
      <sharedItems containsMixedTypes="1" containsNumber="1" minValue="59.221666666666657" maxValue="103.83083333333336" count="3">
        <s v="Not Needed"/>
        <n v="103.83083333333336"/>
        <n v="59.221666666666657"/>
      </sharedItems>
    </cacheField>
    <cacheField name="Total Pay increase (with Transition)" numFmtId="10">
      <sharedItems containsSemiMixedTypes="0" containsString="0" containsNumber="1" minValue="0" maxValue="0.18354430379746836"/>
    </cacheField>
    <cacheField name="BP Above Max B4 PAI" numFmtId="0">
      <sharedItems/>
    </cacheField>
    <cacheField name="BP Above Max After PAI"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0">
  <r>
    <s v="20067160"/>
    <s v="TAN PEI FANG SHIRLEY"/>
    <x v="0"/>
    <s v="Accounts"/>
    <m/>
    <s v="HH-BUSIN"/>
    <s v="SNR ACCOUNTING ASSISTANT II"/>
    <x v="0"/>
    <d v="2006-03-13T00:00:00"/>
    <m/>
    <s v="LEE BEE TENG"/>
    <d v="2016-07-01T00:00:00"/>
    <n v="3"/>
    <n v="3"/>
    <s v="N"/>
    <m/>
    <m/>
    <n v="3025"/>
    <n v="1203"/>
    <n v="1"/>
    <x v="0"/>
    <n v="2.9"/>
    <n v="88"/>
    <m/>
    <m/>
    <n v="3113"/>
    <x v="0"/>
    <n v="0"/>
    <n v="3113"/>
    <x v="0"/>
    <n v="0"/>
    <n v="3113"/>
    <n v="3113"/>
    <n v="0"/>
    <x v="0"/>
    <m/>
    <n v="2205"/>
    <n v="3195"/>
    <n v="0.94679186228482004"/>
    <n v="2205"/>
    <n v="3195"/>
    <n v="2700"/>
    <n v="1.152962962962963"/>
    <s v="Paying 15% Premium for the JC"/>
    <n v="2802"/>
    <n v="311"/>
    <n v="2.9090909090909091E-2"/>
    <m/>
    <n v="37356"/>
    <m/>
    <m/>
    <m/>
    <m/>
    <m/>
    <m/>
    <n v="36300"/>
    <m/>
    <m/>
    <m/>
    <n v="0"/>
    <x v="0"/>
    <n v="2.9090909090909091E-2"/>
    <s v="Within Range"/>
    <s v="Within Range"/>
  </r>
  <r>
    <s v="20149804"/>
    <s v="LAU PEI SHEN"/>
    <x v="0"/>
    <s v="Accounts"/>
    <m/>
    <s v="HH-BUSIN"/>
    <s v="SNR ACCOUNTING ASSISTANT"/>
    <x v="1"/>
    <d v="2014-07-14T00:00:00"/>
    <m/>
    <s v="LEE BEE TENG"/>
    <d v="2016-07-01T00:00:00"/>
    <n v="4"/>
    <n v="4"/>
    <s v="N"/>
    <m/>
    <m/>
    <n v="2314"/>
    <n v="311"/>
    <n v="1"/>
    <x v="1"/>
    <n v="3.5"/>
    <n v="81"/>
    <m/>
    <m/>
    <n v="2395"/>
    <x v="0"/>
    <n v="0"/>
    <n v="2395"/>
    <x v="0"/>
    <n v="0"/>
    <n v="2395"/>
    <n v="2395"/>
    <n v="0"/>
    <x v="0"/>
    <m/>
    <n v="2045"/>
    <n v="2946"/>
    <n v="0.78547182620502376"/>
    <n v="2045"/>
    <n v="2946"/>
    <n v="2496"/>
    <n v="0.95953525641025639"/>
    <s v="Paying 96% within JC"/>
    <n v="2155"/>
    <n v="240"/>
    <n v="3.5004321521175455E-2"/>
    <m/>
    <n v="28740"/>
    <m/>
    <m/>
    <m/>
    <m/>
    <m/>
    <m/>
    <n v="27768"/>
    <m/>
    <m/>
    <m/>
    <n v="0"/>
    <x v="0"/>
    <n v="3.5004321521175455E-2"/>
    <s v="Within Range"/>
    <s v="Within Range"/>
  </r>
  <r>
    <s v="20118830"/>
    <s v="ONG LAY WAH"/>
    <x v="0"/>
    <s v="Purchasing"/>
    <m/>
    <s v="HH-BUSIN"/>
    <s v="SNR PURCHASING ASSISTANT"/>
    <x v="1"/>
    <d v="2011-02-22T00:00:00"/>
    <m/>
    <s v="SIYU HONG MAY"/>
    <d v="2012-07-01T00:00:00"/>
    <n v="3"/>
    <n v="3"/>
    <s v="N"/>
    <m/>
    <m/>
    <n v="2381"/>
    <n v="704"/>
    <n v="1"/>
    <x v="1"/>
    <n v="2.9"/>
    <n v="69"/>
    <m/>
    <m/>
    <n v="2450"/>
    <x v="0"/>
    <n v="0"/>
    <n v="2450"/>
    <x v="0"/>
    <n v="0"/>
    <n v="2450"/>
    <n v="2450"/>
    <n v="0"/>
    <x v="0"/>
    <m/>
    <n v="2045"/>
    <n v="2946"/>
    <n v="0.80821452817379502"/>
    <n v="2045"/>
    <n v="2946"/>
    <n v="2496"/>
    <n v="0.98157051282051277"/>
    <s v="Paying 98% within JC"/>
    <n v="2205"/>
    <n v="245"/>
    <n v="2.897942041159177E-2"/>
    <m/>
    <n v="29400"/>
    <m/>
    <m/>
    <m/>
    <m/>
    <m/>
    <m/>
    <n v="28572"/>
    <m/>
    <m/>
    <m/>
    <n v="0"/>
    <x v="0"/>
    <n v="2.897942041159177E-2"/>
    <s v="Within Range"/>
    <s v="Within Range"/>
  </r>
  <r>
    <s v="20149797"/>
    <s v="YEOH WEI LING, LENA"/>
    <x v="0"/>
    <s v="Purchasing"/>
    <m/>
    <s v="HH-BUSIN"/>
    <s v="SNR PURCHASING ASSISTANT II"/>
    <x v="0"/>
    <d v="2014-06-23T00:00:00"/>
    <m/>
    <s v="SIYU HONG MAY"/>
    <d v="2017-07-01T00:00:00"/>
    <n v="3"/>
    <n v="3"/>
    <s v="N"/>
    <m/>
    <m/>
    <n v="2428"/>
    <n v="400"/>
    <n v="1"/>
    <x v="0"/>
    <n v="2.9"/>
    <n v="70"/>
    <m/>
    <m/>
    <n v="2498"/>
    <x v="0"/>
    <n v="0"/>
    <n v="2498"/>
    <x v="0"/>
    <n v="0"/>
    <n v="2498"/>
    <n v="2498"/>
    <n v="0"/>
    <x v="0"/>
    <m/>
    <n v="2205"/>
    <n v="3195"/>
    <n v="0.75993740219092332"/>
    <n v="2205"/>
    <n v="3195"/>
    <n v="2700"/>
    <n v="0.92518518518518522"/>
    <s v="Paying 93% within JC"/>
    <n v="2248"/>
    <n v="250"/>
    <n v="2.8830313014827018E-2"/>
    <m/>
    <n v="29976"/>
    <m/>
    <m/>
    <m/>
    <m/>
    <m/>
    <m/>
    <n v="29136"/>
    <m/>
    <m/>
    <m/>
    <n v="0"/>
    <x v="0"/>
    <n v="2.8830313014827018E-2"/>
    <s v="Within Range"/>
    <s v="Within Range"/>
  </r>
  <r>
    <s v="20160190"/>
    <s v="BOEY XIN YING CINDY"/>
    <x v="0"/>
    <s v="Purchasing"/>
    <m/>
    <s v="HH-BUSIN"/>
    <s v="SHIPPING &amp; PURCHASING ASSISTANT II"/>
    <x v="2"/>
    <d v="2016-09-01T00:00:00"/>
    <m/>
    <s v="SIYU HONG MAY"/>
    <m/>
    <n v="5"/>
    <n v="5"/>
    <s v="Y"/>
    <s v="SG_NE07"/>
    <s v="SENIOR SHIPPING &amp; PURCHASING ASSISTANT"/>
    <n v="2035"/>
    <n v="109"/>
    <n v="1"/>
    <x v="1"/>
    <n v="4.4000000000000004"/>
    <n v="90"/>
    <n v="0.04"/>
    <n v="81"/>
    <n v="2206"/>
    <x v="0"/>
    <n v="0"/>
    <n v="2206"/>
    <x v="0"/>
    <n v="0"/>
    <n v="2206"/>
    <n v="2206"/>
    <n v="0"/>
    <x v="0"/>
    <m/>
    <n v="1895"/>
    <n v="2695"/>
    <n v="0.75510204081632648"/>
    <n v="2045"/>
    <n v="2946"/>
    <n v="2496"/>
    <n v="0.88381410256410253"/>
    <s v="Paying 88% within JC"/>
    <n v="1985"/>
    <n v="221"/>
    <n v="8.4029484029484028E-2"/>
    <m/>
    <n v="26472"/>
    <m/>
    <m/>
    <m/>
    <m/>
    <m/>
    <m/>
    <n v="24420"/>
    <m/>
    <m/>
    <m/>
    <n v="0"/>
    <x v="0"/>
    <n v="8.4029484029484028E-2"/>
    <s v="Within Range"/>
    <s v="Within Range"/>
  </r>
  <r>
    <s v="20098282"/>
    <s v="LIEW CHEE HUEY"/>
    <x v="0"/>
    <s v="Sales"/>
    <m/>
    <s v="HH-BUSIN"/>
    <s v="ADMIN ASSISTANT II (SALES)"/>
    <x v="2"/>
    <d v="2009-09-14T00:00:00"/>
    <m/>
    <s v="NAKAMURA HIROAKI"/>
    <m/>
    <n v="2"/>
    <n v="2"/>
    <s v="N"/>
    <m/>
    <m/>
    <n v="2447"/>
    <n v="809"/>
    <n v="1"/>
    <x v="2"/>
    <n v="2.2999999999999998"/>
    <n v="56"/>
    <m/>
    <m/>
    <n v="2503"/>
    <x v="0"/>
    <n v="0"/>
    <n v="2503"/>
    <x v="0"/>
    <n v="0"/>
    <n v="2503"/>
    <n v="2503"/>
    <n v="0"/>
    <x v="0"/>
    <m/>
    <n v="1895"/>
    <n v="2695"/>
    <n v="0.90797773654916514"/>
    <n v="1895"/>
    <n v="2695"/>
    <n v="2295"/>
    <n v="1.0906318082788671"/>
    <s v="Paying 9% Premium for the JC"/>
    <n v="2253"/>
    <n v="250"/>
    <n v="2.2885165508786269E-2"/>
    <m/>
    <n v="30036"/>
    <m/>
    <m/>
    <m/>
    <m/>
    <m/>
    <m/>
    <n v="29364"/>
    <m/>
    <m/>
    <m/>
    <n v="0"/>
    <x v="0"/>
    <n v="2.2885165508786269E-2"/>
    <s v="Within Range"/>
    <s v="Within Range"/>
  </r>
  <r>
    <s v="20139555"/>
    <s v="NG CHEE KENG @ TAN GEE TECK"/>
    <x v="1"/>
    <s v="General Administration"/>
    <m/>
    <s v="HH-SPG"/>
    <s v="TECHNICIAN II"/>
    <x v="3"/>
    <d v="2013-04-29T00:00:00"/>
    <m/>
    <s v="CHUA LI YING"/>
    <d v="2015-07-01T00:00:00"/>
    <n v="5"/>
    <n v="5"/>
    <s v="N"/>
    <m/>
    <m/>
    <n v="2260"/>
    <n v="502"/>
    <n v="1"/>
    <x v="3"/>
    <n v="5.5"/>
    <n v="124"/>
    <m/>
    <m/>
    <n v="2384"/>
    <x v="0"/>
    <n v="0"/>
    <n v="2384"/>
    <x v="0"/>
    <n v="0"/>
    <n v="2384"/>
    <n v="2384"/>
    <n v="0"/>
    <x v="0"/>
    <m/>
    <n v="1595"/>
    <n v="2393"/>
    <n v="0.94442122858336819"/>
    <n v="1595"/>
    <n v="2393"/>
    <n v="1994"/>
    <n v="1.1955867602808425"/>
    <s v="Paying 20% Premium for the JC"/>
    <n v="2146"/>
    <n v="238"/>
    <n v="5.4867256637168141E-2"/>
    <m/>
    <n v="28608"/>
    <m/>
    <m/>
    <m/>
    <m/>
    <m/>
    <m/>
    <n v="27120"/>
    <m/>
    <m/>
    <m/>
    <n v="-1488"/>
    <x v="0"/>
    <n v="5.4867256637168141E-2"/>
    <s v="Within Range"/>
    <s v="Within Range"/>
  </r>
  <r>
    <s v="20149792"/>
    <s v="PUAH CHEE WHEI,ANGELA"/>
    <x v="1"/>
    <s v="General Administration"/>
    <m/>
    <s v="HH-SPG"/>
    <s v="ADMINISTRATIVE ASSIST I"/>
    <x v="3"/>
    <d v="2014-05-22T00:00:00"/>
    <d v="2018-07-03T00:00:00"/>
    <s v="CHUA LI YING"/>
    <d v="2017-07-01T00:00:00"/>
    <n v="3"/>
    <n v="3"/>
    <s v="N"/>
    <m/>
    <m/>
    <n v="1738"/>
    <n v="401"/>
    <n v="1"/>
    <x v="3"/>
    <n v="0"/>
    <n v="0"/>
    <m/>
    <m/>
    <n v="1738"/>
    <x v="0"/>
    <n v="0"/>
    <n v="1738"/>
    <x v="0"/>
    <n v="0"/>
    <n v="1738"/>
    <n v="1738"/>
    <n v="0"/>
    <x v="0"/>
    <m/>
    <n v="1595"/>
    <n v="2393"/>
    <n v="0.72628499791057255"/>
    <n v="1595"/>
    <n v="2393"/>
    <n v="1994"/>
    <n v="0.87161484453360083"/>
    <s v="Paying 87% within JC"/>
    <n v="1564"/>
    <n v="174"/>
    <n v="0"/>
    <m/>
    <n v="20856"/>
    <m/>
    <m/>
    <m/>
    <m/>
    <m/>
    <m/>
    <n v="20856"/>
    <m/>
    <m/>
    <m/>
    <n v="0"/>
    <x v="0"/>
    <n v="0"/>
    <s v="Within Range"/>
    <s v="Within Range"/>
  </r>
  <r>
    <s v="20129293"/>
    <s v="TANG PENG YIM, BHRORK"/>
    <x v="1"/>
    <s v="Human Resources"/>
    <m/>
    <s v="HH-HRM"/>
    <s v="HR CLERK"/>
    <x v="4"/>
    <d v="2012-05-28T00:00:00"/>
    <m/>
    <s v="NG WAI KHENG, MAY"/>
    <m/>
    <n v="2"/>
    <n v="2"/>
    <s v="N"/>
    <m/>
    <m/>
    <n v="1732"/>
    <n v="601"/>
    <n v="1"/>
    <x v="4"/>
    <n v="2.69"/>
    <n v="47"/>
    <m/>
    <m/>
    <n v="1779"/>
    <x v="0"/>
    <n v="0"/>
    <n v="1779"/>
    <x v="0"/>
    <n v="0"/>
    <n v="1779"/>
    <n v="1779"/>
    <n v="0"/>
    <x v="0"/>
    <m/>
    <n v="1415"/>
    <n v="2123"/>
    <n v="0.81582666038624585"/>
    <n v="1415"/>
    <n v="2123"/>
    <n v="1769"/>
    <n v="1.0056529112492933"/>
    <s v="Paying 1% Premium for the JC"/>
    <n v="1601"/>
    <n v="178"/>
    <n v="2.7136258660508082E-2"/>
    <m/>
    <n v="21348"/>
    <m/>
    <m/>
    <m/>
    <m/>
    <m/>
    <m/>
    <n v="20784"/>
    <m/>
    <m/>
    <m/>
    <n v="0"/>
    <x v="0"/>
    <n v="2.7136258660508082E-2"/>
    <s v="Within Range"/>
    <s v="Within Range"/>
  </r>
  <r>
    <s v="20150147"/>
    <s v="LEE CHE YAN"/>
    <x v="1"/>
    <s v="Human Resources"/>
    <m/>
    <s v="HH-HRT"/>
    <s v="SNR ENGINEERING ASST I"/>
    <x v="1"/>
    <d v="2015-10-26T00:00:00"/>
    <m/>
    <s v="CHUA KIM BUCK, ROGER"/>
    <d v="2017-07-01T00:00:00"/>
    <n v="4"/>
    <n v="4"/>
    <s v="N"/>
    <m/>
    <m/>
    <n v="2119"/>
    <n v="208"/>
    <n v="1"/>
    <x v="1"/>
    <n v="4.3899999999999997"/>
    <n v="93"/>
    <m/>
    <m/>
    <n v="2212"/>
    <x v="0"/>
    <n v="0"/>
    <n v="2212"/>
    <x v="0"/>
    <n v="0"/>
    <n v="2212"/>
    <n v="2212"/>
    <n v="0"/>
    <x v="0"/>
    <m/>
    <n v="2045"/>
    <n v="2946"/>
    <n v="0.71928038017651053"/>
    <n v="2045"/>
    <n v="2946"/>
    <n v="2496"/>
    <n v="0.88621794871794868"/>
    <s v="Paying 89% within JC"/>
    <n v="1991"/>
    <n v="221"/>
    <n v="4.38886267107126E-2"/>
    <m/>
    <n v="26544"/>
    <m/>
    <m/>
    <m/>
    <m/>
    <m/>
    <m/>
    <n v="25428"/>
    <m/>
    <m/>
    <m/>
    <n v="0"/>
    <x v="0"/>
    <n v="4.38886267107126E-2"/>
    <s v="Within Range"/>
    <s v="Within Range"/>
  </r>
  <r>
    <s v="20170316"/>
    <s v="LOW YAN HWEE"/>
    <x v="1"/>
    <s v="Human Resources"/>
    <m/>
    <s v="HH-HRM"/>
    <s v="SR ENGINEERING ASST (HR)"/>
    <x v="1"/>
    <d v="2017-06-19T00:00:00"/>
    <d v="2018-05-14T00:00:00"/>
    <s v="CHUA LI YING"/>
    <m/>
    <n v="1"/>
    <n v="1"/>
    <s v="N"/>
    <m/>
    <m/>
    <n v="2600"/>
    <n v="10"/>
    <n v="0.83"/>
    <x v="1"/>
    <n v="0"/>
    <n v="0"/>
    <m/>
    <m/>
    <n v="2600"/>
    <x v="0"/>
    <n v="0"/>
    <n v="2600"/>
    <x v="0"/>
    <n v="0"/>
    <n v="2600"/>
    <n v="2600"/>
    <n v="0"/>
    <x v="0"/>
    <m/>
    <n v="2045"/>
    <n v="2946"/>
    <n v="0.88255261371350979"/>
    <n v="2045"/>
    <n v="2946"/>
    <n v="2496"/>
    <n v="1.0416666666666667"/>
    <s v="Paying 4% Premium for the JC"/>
    <n v="2340"/>
    <n v="260"/>
    <n v="0"/>
    <m/>
    <n v="31200"/>
    <m/>
    <m/>
    <m/>
    <m/>
    <m/>
    <m/>
    <n v="31200"/>
    <m/>
    <m/>
    <m/>
    <n v="0"/>
    <x v="0"/>
    <n v="0"/>
    <s v="Within Range"/>
    <s v="Within Range"/>
  </r>
  <r>
    <s v="20170328"/>
    <s v="HO PUI LENG EVELYIN "/>
    <x v="1"/>
    <s v="Human Resources"/>
    <m/>
    <s v="HH-HRT"/>
    <s v="ENGINEERING ASST"/>
    <x v="2"/>
    <d v="2017-10-09T00:00:00"/>
    <m/>
    <s v="CHUA KIM BUCK, ROGER"/>
    <m/>
    <n v="3"/>
    <n v="3"/>
    <s v="N"/>
    <m/>
    <m/>
    <n v="1895"/>
    <n v="8"/>
    <n v="0.67"/>
    <x v="2"/>
    <n v="3.49"/>
    <n v="44"/>
    <m/>
    <m/>
    <n v="1939"/>
    <x v="0"/>
    <n v="0"/>
    <n v="1939"/>
    <x v="0"/>
    <n v="0"/>
    <n v="1939"/>
    <n v="1939"/>
    <n v="0"/>
    <x v="0"/>
    <m/>
    <n v="1895"/>
    <n v="2695"/>
    <n v="0.70315398886827463"/>
    <n v="1895"/>
    <n v="2695"/>
    <n v="2295"/>
    <n v="0.84488017429193896"/>
    <s v="Paying 84% within JC"/>
    <n v="1745"/>
    <n v="194"/>
    <n v="2.3218997361477572E-2"/>
    <m/>
    <n v="23268"/>
    <m/>
    <m/>
    <m/>
    <m/>
    <m/>
    <m/>
    <n v="22740"/>
    <m/>
    <m/>
    <m/>
    <n v="0"/>
    <x v="0"/>
    <n v="2.3218997361477572E-2"/>
    <s v="Within Range"/>
    <s v="Within Range"/>
  </r>
  <r>
    <s v="20129322"/>
    <s v="LIU KUAN-TING"/>
    <x v="1"/>
    <s v="Information Technology"/>
    <m/>
    <s v="HH-IT"/>
    <s v="ENGINEERING ASST (IT)"/>
    <x v="2"/>
    <d v="2012-07-02T00:00:00"/>
    <d v="2018-06-20T00:00:00"/>
    <s v="HO PENG YONG"/>
    <m/>
    <n v="2"/>
    <n v="2"/>
    <s v="N"/>
    <m/>
    <m/>
    <n v="2229"/>
    <n v="511"/>
    <n v="1"/>
    <x v="2"/>
    <n v="0"/>
    <n v="0"/>
    <m/>
    <m/>
    <n v="2229"/>
    <x v="0"/>
    <n v="0"/>
    <n v="2229"/>
    <x v="0"/>
    <n v="0"/>
    <n v="2229"/>
    <n v="2229"/>
    <n v="0"/>
    <x v="0"/>
    <m/>
    <n v="1895"/>
    <n v="2695"/>
    <n v="0.82708719851576995"/>
    <n v="1895"/>
    <n v="2695"/>
    <n v="2295"/>
    <n v="0.97124183006535947"/>
    <s v="Paying 97% within JC"/>
    <n v="2006"/>
    <n v="223"/>
    <n v="0"/>
    <m/>
    <n v="26748"/>
    <m/>
    <m/>
    <m/>
    <m/>
    <m/>
    <m/>
    <n v="26748"/>
    <m/>
    <m/>
    <m/>
    <n v="0"/>
    <x v="0"/>
    <n v="0"/>
    <s v="Within Range"/>
    <s v="Within Range"/>
  </r>
  <r>
    <s v="20149799"/>
    <s v="SOH YONG YU"/>
    <x v="1"/>
    <s v="Information Technology"/>
    <m/>
    <s v="HH-IT"/>
    <s v="SNR ENGINEERING ASST I"/>
    <x v="1"/>
    <d v="2014-07-01T00:00:00"/>
    <m/>
    <s v="SOH CHEE PENG, JEFFY"/>
    <d v="2016-07-01T00:00:00"/>
    <n v="4"/>
    <n v="4"/>
    <s v="Y"/>
    <s v="SG_NE08"/>
    <s v="SENIOR ENGINEERING ASST II"/>
    <n v="2209"/>
    <n v="311"/>
    <n v="1"/>
    <x v="0"/>
    <n v="4.3899999999999997"/>
    <n v="97"/>
    <n v="0.04"/>
    <n v="88"/>
    <n v="2394"/>
    <x v="0"/>
    <n v="0"/>
    <n v="2394"/>
    <x v="0"/>
    <n v="0"/>
    <n v="2394"/>
    <n v="2394"/>
    <n v="0"/>
    <x v="0"/>
    <m/>
    <n v="2045"/>
    <n v="2946"/>
    <n v="0.74983027834351668"/>
    <n v="2205"/>
    <n v="3195"/>
    <n v="2700"/>
    <n v="0.88666666666666671"/>
    <s v="Paying 89% within JC"/>
    <n v="2155"/>
    <n v="239"/>
    <n v="8.3748302399275693E-2"/>
    <m/>
    <n v="28728"/>
    <m/>
    <m/>
    <m/>
    <m/>
    <m/>
    <m/>
    <n v="26508"/>
    <m/>
    <m/>
    <m/>
    <n v="0"/>
    <x v="0"/>
    <n v="8.3748302399275693E-2"/>
    <s v="Within Range"/>
    <s v="Within Range"/>
  </r>
  <r>
    <s v="20149834"/>
    <s v="YEO KAI YANG, WELFRED"/>
    <x v="1"/>
    <s v="Information Technology"/>
    <m/>
    <s v="HH-IT"/>
    <s v="ENGINEERING ASST (IT)"/>
    <x v="2"/>
    <d v="2014-09-15T00:00:00"/>
    <m/>
    <s v="HO PENG YONG"/>
    <m/>
    <n v="4"/>
    <n v="4"/>
    <s v="Y"/>
    <s v="SG_NE07"/>
    <s v="SENIOR ENGINEERING ASST I"/>
    <n v="2118"/>
    <n v="309"/>
    <n v="1"/>
    <x v="1"/>
    <n v="4.3899999999999997"/>
    <n v="93"/>
    <n v="0.04"/>
    <n v="85"/>
    <n v="2296"/>
    <x v="0"/>
    <n v="0"/>
    <n v="2296"/>
    <x v="0"/>
    <n v="0"/>
    <n v="2296"/>
    <n v="2296"/>
    <n v="0"/>
    <x v="0"/>
    <m/>
    <n v="1895"/>
    <n v="2695"/>
    <n v="0.78589981447124302"/>
    <n v="2045"/>
    <n v="2946"/>
    <n v="2496"/>
    <n v="0.91987179487179482"/>
    <s v="Paying 92% within JC"/>
    <n v="2066"/>
    <n v="230"/>
    <n v="8.4041548630783752E-2"/>
    <m/>
    <n v="27552"/>
    <m/>
    <m/>
    <m/>
    <m/>
    <m/>
    <m/>
    <n v="25416"/>
    <m/>
    <m/>
    <m/>
    <n v="0"/>
    <x v="0"/>
    <n v="8.4041548630783752E-2"/>
    <s v="Within Range"/>
    <s v="Within Range"/>
  </r>
  <r>
    <s v="20149836"/>
    <s v="MUHAMMAD SYAFUL BIN BUANG"/>
    <x v="1"/>
    <s v="Information Technology"/>
    <m/>
    <s v="HH-IT"/>
    <s v="SNR ENGINEERING ASST I"/>
    <x v="1"/>
    <d v="2014-09-01T00:00:00"/>
    <m/>
    <s v="HO PENG YONG"/>
    <d v="2016-07-01T00:00:00"/>
    <n v="4"/>
    <n v="4"/>
    <s v="N"/>
    <m/>
    <m/>
    <n v="2230"/>
    <n v="309"/>
    <n v="1"/>
    <x v="1"/>
    <n v="4.3899999999999997"/>
    <n v="98"/>
    <m/>
    <m/>
    <n v="2328"/>
    <x v="0"/>
    <n v="0"/>
    <n v="2328"/>
    <x v="0"/>
    <n v="0"/>
    <n v="2328"/>
    <n v="2328"/>
    <n v="0"/>
    <x v="0"/>
    <m/>
    <n v="2045"/>
    <n v="2946"/>
    <n v="0.75695858791581805"/>
    <n v="2045"/>
    <n v="2946"/>
    <n v="2496"/>
    <n v="0.93269230769230771"/>
    <s v="Paying 93% within JC"/>
    <n v="2095"/>
    <n v="233"/>
    <n v="4.3946188340807178E-2"/>
    <m/>
    <n v="27936"/>
    <m/>
    <m/>
    <m/>
    <m/>
    <m/>
    <m/>
    <n v="26760"/>
    <m/>
    <m/>
    <m/>
    <n v="0"/>
    <x v="0"/>
    <n v="4.3946188340807178E-2"/>
    <s v="Within Range"/>
    <s v="Within Range"/>
  </r>
  <r>
    <s v="20150128"/>
    <s v="LIM HONG LEONG"/>
    <x v="1"/>
    <s v="Information Technology"/>
    <m/>
    <s v="HH-IT"/>
    <s v="ENGINEERING ASST (IT)"/>
    <x v="2"/>
    <d v="2015-09-21T00:00:00"/>
    <m/>
    <s v="HO PENG YONG"/>
    <m/>
    <n v="3"/>
    <n v="3"/>
    <s v="N"/>
    <m/>
    <m/>
    <n v="1983"/>
    <n v="209"/>
    <n v="1"/>
    <x v="2"/>
    <n v="3.49"/>
    <n v="69"/>
    <m/>
    <m/>
    <n v="2052"/>
    <x v="0"/>
    <n v="0"/>
    <n v="2052"/>
    <x v="0"/>
    <n v="0"/>
    <n v="2052"/>
    <n v="2052"/>
    <n v="0"/>
    <x v="0"/>
    <m/>
    <n v="1895"/>
    <n v="2695"/>
    <n v="0.73580705009276437"/>
    <n v="1895"/>
    <n v="2695"/>
    <n v="2295"/>
    <n v="0.89411764705882357"/>
    <s v="Paying 89% within JC"/>
    <n v="1847"/>
    <n v="205"/>
    <n v="3.4795763993948563E-2"/>
    <m/>
    <n v="24624"/>
    <m/>
    <m/>
    <m/>
    <m/>
    <m/>
    <m/>
    <n v="23796"/>
    <m/>
    <m/>
    <m/>
    <n v="0"/>
    <x v="0"/>
    <n v="3.4795763993948563E-2"/>
    <s v="Within Range"/>
    <s v="Within Range"/>
  </r>
  <r>
    <s v="20170271"/>
    <s v="WONG JIA JUN"/>
    <x v="1"/>
    <s v="Information Technology"/>
    <m/>
    <s v="HH-IT"/>
    <s v="ENGINEERING ASST"/>
    <x v="2"/>
    <d v="2017-04-24T00:00:00"/>
    <m/>
    <s v="HO PENG YONG"/>
    <m/>
    <n v="3"/>
    <n v="3"/>
    <s v="N"/>
    <m/>
    <m/>
    <n v="1902"/>
    <n v="102"/>
    <n v="1"/>
    <x v="2"/>
    <n v="3.49"/>
    <n v="66"/>
    <m/>
    <m/>
    <n v="1968"/>
    <x v="0"/>
    <n v="0"/>
    <n v="1968"/>
    <x v="0"/>
    <n v="0"/>
    <n v="1968"/>
    <n v="1968"/>
    <n v="0"/>
    <x v="0"/>
    <m/>
    <n v="1895"/>
    <n v="2695"/>
    <n v="0.70575139146567722"/>
    <n v="1895"/>
    <n v="2695"/>
    <n v="2295"/>
    <n v="0.857516339869281"/>
    <s v="Paying 86% within JC"/>
    <n v="1771"/>
    <n v="197"/>
    <n v="3.4700315457413249E-2"/>
    <m/>
    <n v="23616"/>
    <m/>
    <m/>
    <m/>
    <m/>
    <m/>
    <m/>
    <n v="22824"/>
    <m/>
    <m/>
    <m/>
    <n v="0"/>
    <x v="0"/>
    <n v="3.4700315457413249E-2"/>
    <s v="Within Range"/>
    <s v="Within Range"/>
  </r>
  <r>
    <s v="20170326"/>
    <s v="CLAUDIA CHONG YUE LIN"/>
    <x v="1"/>
    <s v="Information Technology"/>
    <m/>
    <s v="HH-IT"/>
    <s v="ENGINEERING ASST"/>
    <x v="2"/>
    <d v="2017-09-25T00:00:00"/>
    <m/>
    <s v="HO PENG YONG"/>
    <m/>
    <n v="2"/>
    <n v="2"/>
    <s v="N"/>
    <m/>
    <m/>
    <n v="1895"/>
    <n v="9"/>
    <n v="0.75"/>
    <x v="2"/>
    <n v="2.69"/>
    <n v="38"/>
    <m/>
    <m/>
    <n v="1933"/>
    <x v="0"/>
    <n v="0"/>
    <n v="1933"/>
    <x v="0"/>
    <n v="0"/>
    <n v="1933"/>
    <n v="1933"/>
    <n v="0"/>
    <x v="0"/>
    <m/>
    <n v="1895"/>
    <n v="2695"/>
    <n v="0.70315398886827463"/>
    <n v="1895"/>
    <n v="2695"/>
    <n v="2295"/>
    <n v="0.84226579520697165"/>
    <s v="Paying 84% within JC"/>
    <n v="1740"/>
    <n v="193"/>
    <n v="2.0052770448548814E-2"/>
    <m/>
    <n v="23196"/>
    <m/>
    <m/>
    <m/>
    <m/>
    <m/>
    <m/>
    <n v="22740"/>
    <m/>
    <m/>
    <m/>
    <n v="0"/>
    <x v="0"/>
    <n v="2.0052770448548814E-2"/>
    <s v="Within Range"/>
    <s v="Within Range"/>
  </r>
  <r>
    <s v="20044607"/>
    <s v="GEE AN AN ANGELINE"/>
    <x v="2"/>
    <s v="Customer Statistic Engineering"/>
    <m/>
    <s v="HH-CE"/>
    <s v="ADMINISTRATIVE ASSIST I"/>
    <x v="3"/>
    <d v="2004-05-24T00:00:00"/>
    <m/>
    <s v="LEE PEI KHIM DAPHNE"/>
    <d v="2015-07-01T00:00:00"/>
    <n v="5"/>
    <n v="5"/>
    <s v="Y"/>
    <s v="SG_NE06"/>
    <s v="ENGINEERING ASST"/>
    <n v="1862"/>
    <n v="1401"/>
    <n v="1"/>
    <x v="2"/>
    <n v="5.9"/>
    <n v="110"/>
    <n v="0.04"/>
    <n v="74"/>
    <n v="2046"/>
    <x v="0"/>
    <n v="0"/>
    <n v="2046"/>
    <x v="0"/>
    <n v="0"/>
    <n v="2046"/>
    <n v="2046"/>
    <n v="0"/>
    <x v="0"/>
    <m/>
    <n v="1595"/>
    <n v="2393"/>
    <n v="0.7781027998328458"/>
    <n v="1895"/>
    <n v="2695"/>
    <n v="2295"/>
    <n v="0.89150326797385626"/>
    <s v="Paying 89% within JC"/>
    <n v="1841"/>
    <n v="205"/>
    <n v="9.8818474758324379E-2"/>
    <m/>
    <n v="24552"/>
    <m/>
    <m/>
    <m/>
    <m/>
    <m/>
    <m/>
    <n v="22344"/>
    <m/>
    <m/>
    <m/>
    <n v="0"/>
    <x v="0"/>
    <n v="9.8818474758324379E-2"/>
    <s v="Within Range"/>
    <s v="Within Range"/>
  </r>
  <r>
    <s v="20077748"/>
    <s v="NIRMALAH D/O KUNASEGARAN"/>
    <x v="2"/>
    <s v="Customer Statistic Engineering"/>
    <m/>
    <s v="HH-CE"/>
    <s v="SNR ENGINEERING ASST (QA)"/>
    <x v="1"/>
    <d v="2007-06-04T00:00:00"/>
    <m/>
    <s v="LEE PEI KHIM DAPHNE"/>
    <d v="2011-07-01T00:00:00"/>
    <n v="3"/>
    <n v="3"/>
    <s v="N"/>
    <m/>
    <m/>
    <n v="2393"/>
    <n v="1100"/>
    <n v="1"/>
    <x v="1"/>
    <n v="3.49"/>
    <n v="84"/>
    <m/>
    <m/>
    <n v="2477"/>
    <x v="0"/>
    <n v="0"/>
    <n v="2477"/>
    <x v="0"/>
    <n v="0"/>
    <n v="2477"/>
    <n v="2477"/>
    <n v="0"/>
    <x v="0"/>
    <m/>
    <n v="2045"/>
    <n v="2946"/>
    <n v="0.81228784792939579"/>
    <n v="2045"/>
    <n v="2946"/>
    <n v="2496"/>
    <n v="0.99238782051282048"/>
    <s v="Paying 99% within JC"/>
    <n v="2229"/>
    <n v="248"/>
    <n v="3.5102381947346425E-2"/>
    <m/>
    <n v="29724"/>
    <m/>
    <m/>
    <m/>
    <m/>
    <m/>
    <m/>
    <n v="28716"/>
    <m/>
    <m/>
    <m/>
    <n v="0"/>
    <x v="0"/>
    <n v="3.5102381947346425E-2"/>
    <s v="Within Range"/>
    <s v="Within Range"/>
  </r>
  <r>
    <s v="20077887"/>
    <s v="TAN YIH LIN"/>
    <x v="2"/>
    <s v="Customer Statistic Engineering"/>
    <m/>
    <s v="HH-CE"/>
    <s v="SNR ENGINEERING ASST II"/>
    <x v="0"/>
    <d v="2007-10-09T00:00:00"/>
    <m/>
    <s v="LEE PEI KHIM DAPHNE"/>
    <d v="2013-07-01T00:00:00"/>
    <n v="4"/>
    <n v="4"/>
    <s v="N"/>
    <m/>
    <m/>
    <n v="2842"/>
    <n v="1008"/>
    <n v="1"/>
    <x v="0"/>
    <n v="4.3899999999999997"/>
    <n v="125"/>
    <m/>
    <m/>
    <n v="2967"/>
    <x v="0"/>
    <n v="0"/>
    <n v="2967"/>
    <x v="0"/>
    <n v="0"/>
    <n v="2967"/>
    <n v="2967"/>
    <n v="0"/>
    <x v="0"/>
    <m/>
    <n v="2205"/>
    <n v="3195"/>
    <n v="0.88951486697965576"/>
    <n v="2205"/>
    <n v="3195"/>
    <n v="2700"/>
    <n v="1.0988888888888888"/>
    <s v="Paying 10% Premium for the JC"/>
    <n v="2670"/>
    <n v="297"/>
    <n v="4.3983110485573539E-2"/>
    <m/>
    <n v="35604"/>
    <m/>
    <m/>
    <m/>
    <m/>
    <m/>
    <m/>
    <n v="34104"/>
    <m/>
    <m/>
    <m/>
    <n v="0"/>
    <x v="0"/>
    <n v="4.3983110485573539E-2"/>
    <s v="Within Range"/>
    <s v="Within Range"/>
  </r>
  <r>
    <s v="20088153"/>
    <s v="THEN YEE MEI"/>
    <x v="2"/>
    <s v="Customer Statistic Engineering"/>
    <m/>
    <s v="HH-CE"/>
    <s v="ENGINEERING ASST"/>
    <x v="2"/>
    <d v="2008-09-08T00:00:00"/>
    <m/>
    <s v="LEE PEI KHIM DAPHNE"/>
    <d v="2017-07-01T00:00:00"/>
    <n v="3"/>
    <n v="3"/>
    <s v="N"/>
    <m/>
    <m/>
    <n v="1968"/>
    <n v="909"/>
    <n v="1"/>
    <x v="2"/>
    <n v="3.49"/>
    <n v="69"/>
    <m/>
    <m/>
    <n v="2037"/>
    <x v="0"/>
    <n v="0"/>
    <n v="2037"/>
    <x v="0"/>
    <n v="0"/>
    <n v="2037"/>
    <n v="2037"/>
    <n v="0"/>
    <x v="0"/>
    <m/>
    <n v="1895"/>
    <n v="2695"/>
    <n v="0.73024118738404453"/>
    <n v="1895"/>
    <n v="2695"/>
    <n v="2295"/>
    <n v="0.88758169934640518"/>
    <s v="Paying 89% within JC"/>
    <n v="1833"/>
    <n v="204"/>
    <n v="3.5060975609756101E-2"/>
    <m/>
    <n v="24444"/>
    <m/>
    <m/>
    <m/>
    <m/>
    <m/>
    <m/>
    <n v="23616"/>
    <m/>
    <m/>
    <m/>
    <n v="0"/>
    <x v="0"/>
    <n v="3.5060975609756101E-2"/>
    <s v="Within Range"/>
    <s v="Within Range"/>
  </r>
  <r>
    <s v="20108481"/>
    <s v="MAY THARAPHY"/>
    <x v="2"/>
    <s v="Customer Statistic Engineering"/>
    <m/>
    <s v="HH-CE"/>
    <s v="SNR ENGINEERING ASST (QA)"/>
    <x v="1"/>
    <d v="2010-05-24T00:00:00"/>
    <d v="2018-05-30T00:00:00"/>
    <s v="LEE PEI KHIM DAPHNE"/>
    <d v="2013-07-01T00:00:00"/>
    <n v="2"/>
    <n v="2"/>
    <s v="N"/>
    <m/>
    <m/>
    <n v="2437"/>
    <n v="800"/>
    <n v="1"/>
    <x v="1"/>
    <n v="0"/>
    <n v="0"/>
    <m/>
    <m/>
    <n v="2437"/>
    <x v="0"/>
    <n v="0"/>
    <n v="2437"/>
    <x v="0"/>
    <n v="0"/>
    <n v="2437"/>
    <n v="2437"/>
    <n v="0"/>
    <x v="0"/>
    <m/>
    <n v="2045"/>
    <n v="2946"/>
    <n v="0.82722335369993216"/>
    <n v="2045"/>
    <n v="2946"/>
    <n v="2496"/>
    <n v="0.97636217948717952"/>
    <s v="Paying 98% within JC"/>
    <n v="2193"/>
    <n v="244"/>
    <n v="0"/>
    <m/>
    <n v="29244"/>
    <m/>
    <m/>
    <m/>
    <m/>
    <m/>
    <m/>
    <n v="29244"/>
    <m/>
    <m/>
    <m/>
    <n v="0"/>
    <x v="0"/>
    <n v="0"/>
    <s v="Within Range"/>
    <s v="Within Range"/>
  </r>
  <r>
    <s v="20149811"/>
    <s v="NOORAFIQAH BINTE MAHMOOD"/>
    <x v="2"/>
    <s v="Customer Statistic Engineering"/>
    <m/>
    <s v="HH-CE"/>
    <s v="ENGINEERING ASST (QA)"/>
    <x v="2"/>
    <d v="2014-08-04T00:00:00"/>
    <d v="2018-07-21T00:00:00"/>
    <s v="LEE PEI KHIM DAPHNE"/>
    <m/>
    <n v="3"/>
    <n v="3"/>
    <s v="N"/>
    <m/>
    <m/>
    <n v="2032"/>
    <n v="310"/>
    <n v="1"/>
    <x v="2"/>
    <n v="0"/>
    <n v="0"/>
    <m/>
    <m/>
    <n v="2032"/>
    <x v="0"/>
    <n v="0"/>
    <n v="2032"/>
    <x v="0"/>
    <n v="0"/>
    <n v="2032"/>
    <n v="2032"/>
    <n v="0"/>
    <x v="0"/>
    <m/>
    <n v="1895"/>
    <n v="2695"/>
    <n v="0.75398886827458256"/>
    <n v="1895"/>
    <n v="2695"/>
    <n v="2295"/>
    <n v="0.8854030501089325"/>
    <s v="Paying 89% within JC"/>
    <n v="1829"/>
    <n v="203"/>
    <n v="0"/>
    <m/>
    <n v="24384"/>
    <m/>
    <m/>
    <m/>
    <m/>
    <m/>
    <m/>
    <n v="24384"/>
    <m/>
    <m/>
    <m/>
    <n v="0"/>
    <x v="0"/>
    <n v="0"/>
    <s v="Within Range"/>
    <s v="Within Range"/>
  </r>
  <r>
    <s v="20044610"/>
    <s v="SEE YEE LIP"/>
    <x v="2"/>
    <s v="Program Management"/>
    <m/>
    <s v="HH-CE"/>
    <s v="SNR ENGINEERING ASST II"/>
    <x v="0"/>
    <d v="2004-05-27T00:00:00"/>
    <m/>
    <s v="LEE PEI KHIM DAPHNE"/>
    <d v="2014-07-01T00:00:00"/>
    <n v="3"/>
    <n v="3"/>
    <s v="N"/>
    <m/>
    <m/>
    <n v="3157"/>
    <n v="1401"/>
    <n v="1"/>
    <x v="0"/>
    <n v="3.49"/>
    <n v="110"/>
    <m/>
    <m/>
    <n v="3267"/>
    <x v="0"/>
    <n v="0"/>
    <n v="3267"/>
    <x v="0"/>
    <n v="0"/>
    <n v="3267"/>
    <n v="3195"/>
    <n v="72"/>
    <x v="1"/>
    <m/>
    <n v="2205"/>
    <n v="3195"/>
    <n v="0.98810641627543039"/>
    <n v="2205"/>
    <n v="3195"/>
    <n v="2700"/>
    <n v="1.1833333333333333"/>
    <s v="Paying 18% Premium for the JC"/>
    <n v="2875"/>
    <n v="320"/>
    <n v="1.2036743744060817E-2"/>
    <m/>
    <n v="39204"/>
    <m/>
    <m/>
    <m/>
    <m/>
    <m/>
    <m/>
    <n v="37884"/>
    <m/>
    <m/>
    <m/>
    <n v="0"/>
    <x v="0"/>
    <n v="3.6743744060817235E-2"/>
    <s v="Within Range"/>
    <s v="Within Range"/>
  </r>
  <r>
    <s v="00951073"/>
    <s v="CHOW YOKE FOONG"/>
    <x v="3"/>
    <s v="Manufacturing"/>
    <s v="SG_SU01"/>
    <s v="HH-PRODN"/>
    <s v="SNR OPERATOR (PRODUCTION)"/>
    <x v="5"/>
    <d v="1995-06-13T00:00:00"/>
    <m/>
    <s v="LIM ENG GUAN"/>
    <d v="2012-07-01T00:00:00"/>
    <n v="2"/>
    <n v="2"/>
    <s v="N"/>
    <m/>
    <m/>
    <n v="1870"/>
    <n v="2300"/>
    <n v="1"/>
    <x v="5"/>
    <n v="2"/>
    <n v="37"/>
    <m/>
    <m/>
    <n v="1907"/>
    <x v="0"/>
    <n v="0"/>
    <n v="1907"/>
    <x v="0"/>
    <n v="0"/>
    <n v="1907"/>
    <n v="1884"/>
    <n v="23"/>
    <x v="2"/>
    <m/>
    <n v="1259"/>
    <n v="1884"/>
    <n v="0.99256900212314225"/>
    <n v="1259"/>
    <n v="1884"/>
    <n v="1572"/>
    <n v="1.1984732824427482"/>
    <s v="Paying 20% Premium for the JC"/>
    <n v="1696"/>
    <n v="188"/>
    <n v="7.4866310160427805E-3"/>
    <m/>
    <n v="22884"/>
    <m/>
    <m/>
    <m/>
    <m/>
    <m/>
    <m/>
    <n v="22440"/>
    <m/>
    <m/>
    <m/>
    <n v="0"/>
    <x v="0"/>
    <n v="2.0811051693404675E-2"/>
    <s v="Within Range"/>
    <s v="Within Range"/>
  </r>
  <r>
    <s v="00961214"/>
    <s v="TAN LEE HUAH"/>
    <x v="3"/>
    <s v="Manufacturing"/>
    <s v="SG_SU01"/>
    <s v="HH-PRODN"/>
    <s v="SNR OPERATOR"/>
    <x v="5"/>
    <d v="1997-01-13T00:00:00"/>
    <m/>
    <s v="LIM ENG GUAN"/>
    <d v="2015-07-01T00:00:00"/>
    <n v="2"/>
    <n v="2"/>
    <s v="N"/>
    <m/>
    <m/>
    <n v="1769"/>
    <n v="2105"/>
    <n v="1"/>
    <x v="5"/>
    <n v="2"/>
    <n v="35"/>
    <m/>
    <m/>
    <n v="1804"/>
    <x v="0"/>
    <n v="0"/>
    <n v="1804"/>
    <x v="0"/>
    <n v="0"/>
    <n v="1804"/>
    <n v="1804"/>
    <n v="0"/>
    <x v="0"/>
    <m/>
    <n v="1259"/>
    <n v="1884"/>
    <n v="0.93895966029723987"/>
    <n v="1259"/>
    <n v="1884"/>
    <n v="1572"/>
    <n v="1.1475826972010179"/>
    <s v="Paying 15% Premium for the JC"/>
    <n v="1624"/>
    <n v="180"/>
    <n v="1.9785189372526851E-2"/>
    <m/>
    <n v="21648"/>
    <m/>
    <m/>
    <m/>
    <m/>
    <m/>
    <m/>
    <n v="21228"/>
    <m/>
    <m/>
    <m/>
    <n v="0"/>
    <x v="0"/>
    <n v="1.9785189372526851E-2"/>
    <s v="Within Range"/>
    <s v="Within Range"/>
  </r>
  <r>
    <s v="00963045"/>
    <s v="CHOW KAR KEONG"/>
    <x v="3"/>
    <s v="Manufacturing"/>
    <s v="SG_SU01"/>
    <s v="HH-PRODN"/>
    <s v="SNR TECHNICIAN (PRODN)"/>
    <x v="2"/>
    <d v="1996-09-24T00:00:00"/>
    <m/>
    <s v="LIM ENG GUAN"/>
    <d v="2012-07-01T00:00:00"/>
    <n v="1"/>
    <n v="1"/>
    <s v="N"/>
    <m/>
    <m/>
    <n v="2695"/>
    <n v="2109"/>
    <n v="1"/>
    <x v="2"/>
    <n v="0.8"/>
    <n v="22"/>
    <m/>
    <m/>
    <n v="2717"/>
    <x v="0"/>
    <n v="0"/>
    <n v="2717"/>
    <x v="0"/>
    <n v="0"/>
    <n v="2717"/>
    <n v="2695"/>
    <n v="22"/>
    <x v="3"/>
    <m/>
    <n v="1895"/>
    <n v="2695"/>
    <n v="1"/>
    <n v="1895"/>
    <n v="2695"/>
    <n v="2295"/>
    <n v="1.1742919389978212"/>
    <s v="Paying 17% Premium for the JC"/>
    <n v="2425"/>
    <n v="270"/>
    <n v="0"/>
    <m/>
    <n v="32604"/>
    <m/>
    <m/>
    <m/>
    <m/>
    <m/>
    <m/>
    <n v="32340"/>
    <m/>
    <m/>
    <m/>
    <n v="0"/>
    <x v="0"/>
    <n v="8.8435374149660427E-3"/>
    <s v="Within Range"/>
    <s v="Within Range"/>
  </r>
  <r>
    <s v="00963051"/>
    <s v="LOW AH HENG"/>
    <x v="3"/>
    <s v="Manufacturing"/>
    <s v="SG_SU01"/>
    <s v="HH-PRODN"/>
    <s v="SNR TECHNICIAN "/>
    <x v="2"/>
    <d v="1996-10-14T00:00:00"/>
    <m/>
    <s v="LOW KOK HENG"/>
    <d v="2017-07-01T00:00:00"/>
    <n v="3"/>
    <n v="3"/>
    <s v="N"/>
    <m/>
    <m/>
    <n v="1895"/>
    <n v="2108"/>
    <n v="1"/>
    <x v="2"/>
    <n v="3.1"/>
    <n v="59"/>
    <m/>
    <m/>
    <n v="1954"/>
    <x v="0"/>
    <n v="0"/>
    <n v="1954"/>
    <x v="0"/>
    <n v="0"/>
    <n v="1954"/>
    <n v="1954"/>
    <n v="0"/>
    <x v="0"/>
    <m/>
    <n v="1895"/>
    <n v="2695"/>
    <n v="0.70315398886827463"/>
    <n v="1895"/>
    <n v="2695"/>
    <n v="2295"/>
    <n v="0.85141612200435735"/>
    <s v="Paying 85% within JC"/>
    <n v="1759"/>
    <n v="195"/>
    <n v="3.1134564643799472E-2"/>
    <m/>
    <n v="23448"/>
    <m/>
    <m/>
    <m/>
    <m/>
    <m/>
    <m/>
    <n v="22740"/>
    <m/>
    <m/>
    <m/>
    <n v="0"/>
    <x v="0"/>
    <n v="3.1134564643799472E-2"/>
    <s v="Within Range"/>
    <s v="Within Range"/>
  </r>
  <r>
    <s v="00963060"/>
    <s v="YAP NYUK KIAN"/>
    <x v="3"/>
    <s v="Manufacturing"/>
    <s v="SG_SU01"/>
    <s v="HH-PRODN"/>
    <s v="TECHNICIAN I (PRODUCTION)"/>
    <x v="4"/>
    <d v="1996-10-22T00:00:00"/>
    <m/>
    <s v="ZENG LIZHI, DENNIS"/>
    <d v="2010-07-01T00:00:00"/>
    <n v="2"/>
    <n v="2"/>
    <s v="N"/>
    <m/>
    <m/>
    <n v="1704"/>
    <n v="2108"/>
    <n v="1"/>
    <x v="4"/>
    <n v="2"/>
    <n v="34"/>
    <m/>
    <m/>
    <n v="1738"/>
    <x v="0"/>
    <n v="0"/>
    <n v="1738"/>
    <x v="0"/>
    <n v="0"/>
    <n v="1738"/>
    <n v="1738"/>
    <n v="0"/>
    <x v="0"/>
    <m/>
    <n v="1415"/>
    <n v="2123"/>
    <n v="0.80263777673104097"/>
    <n v="1415"/>
    <n v="2123"/>
    <n v="1769"/>
    <n v="0.98247597512719054"/>
    <s v="Paying 98% within JC"/>
    <n v="1564"/>
    <n v="174"/>
    <n v="1.9953051643192488E-2"/>
    <m/>
    <n v="20856"/>
    <m/>
    <m/>
    <m/>
    <m/>
    <m/>
    <m/>
    <n v="20448"/>
    <m/>
    <m/>
    <m/>
    <n v="0"/>
    <x v="0"/>
    <n v="1.9953051643192488E-2"/>
    <s v="Within Range"/>
    <s v="Within Range"/>
  </r>
  <r>
    <s v="00971401"/>
    <s v="TAN LAY HAR"/>
    <x v="3"/>
    <s v="Manufacturing"/>
    <s v="SG_SU01"/>
    <s v="HH-PRODN"/>
    <s v="SNR OPERATOR (PRODUCTION)"/>
    <x v="5"/>
    <d v="1997-08-18T00:00:00"/>
    <m/>
    <s v="CHAI YUET NGOH"/>
    <d v="2012-07-01T00:00:00"/>
    <n v="2"/>
    <n v="2"/>
    <s v="N"/>
    <m/>
    <m/>
    <n v="1870"/>
    <n v="2010"/>
    <n v="1"/>
    <x v="5"/>
    <n v="2"/>
    <n v="37"/>
    <m/>
    <m/>
    <n v="1907"/>
    <x v="0"/>
    <n v="0"/>
    <n v="1907"/>
    <x v="0"/>
    <n v="0"/>
    <n v="1907"/>
    <n v="1884"/>
    <n v="23"/>
    <x v="2"/>
    <m/>
    <n v="1259"/>
    <n v="1884"/>
    <n v="0.99256900212314225"/>
    <n v="1259"/>
    <n v="1884"/>
    <n v="1572"/>
    <n v="1.1984732824427482"/>
    <s v="Paying 20% Premium for the JC"/>
    <n v="1696"/>
    <n v="188"/>
    <n v="7.4866310160427805E-3"/>
    <m/>
    <n v="22884"/>
    <m/>
    <m/>
    <m/>
    <m/>
    <m/>
    <m/>
    <n v="22440"/>
    <m/>
    <m/>
    <m/>
    <n v="0"/>
    <x v="0"/>
    <n v="2.0811051693404675E-2"/>
    <s v="Within Range"/>
    <s v="Within Range"/>
  </r>
  <r>
    <s v="00971447"/>
    <s v="FOO LOOK JIN EDMUND"/>
    <x v="3"/>
    <s v="Manufacturing"/>
    <s v="SG_SU01"/>
    <s v="HH-PRODN"/>
    <s v="ENGINEERING ASST"/>
    <x v="2"/>
    <d v="1997-12-04T00:00:00"/>
    <m/>
    <s v="LOW KOK HENG"/>
    <d v="2015-07-01T00:00:00"/>
    <n v="5"/>
    <n v="5"/>
    <s v="Y"/>
    <s v="SG_NE07"/>
    <s v="SENIOR ENGINEERING ASST I"/>
    <n v="2247"/>
    <n v="2006"/>
    <n v="1"/>
    <x v="1"/>
    <n v="4.7"/>
    <n v="106"/>
    <n v="0.04"/>
    <n v="90"/>
    <n v="2443"/>
    <x v="0"/>
    <n v="0"/>
    <n v="2443"/>
    <x v="0"/>
    <n v="0"/>
    <n v="2443"/>
    <n v="2443"/>
    <n v="0"/>
    <x v="0"/>
    <m/>
    <n v="1895"/>
    <n v="2695"/>
    <n v="0.83376623376623371"/>
    <n v="2045"/>
    <n v="2946"/>
    <n v="2496"/>
    <n v="0.97876602564102566"/>
    <s v="Paying 98% within JC"/>
    <n v="2199"/>
    <n v="244"/>
    <n v="8.7227414330218064E-2"/>
    <m/>
    <n v="29316"/>
    <m/>
    <m/>
    <m/>
    <m/>
    <m/>
    <m/>
    <n v="26964"/>
    <m/>
    <m/>
    <m/>
    <n v="0"/>
    <x v="0"/>
    <n v="8.7227414330218064E-2"/>
    <s v="Within Range"/>
    <s v="Within Range"/>
  </r>
  <r>
    <s v="00973137"/>
    <s v="LIM SAW GIM"/>
    <x v="3"/>
    <s v="Manufacturing"/>
    <s v="SG_SU01"/>
    <s v="HH-PRODN"/>
    <s v="SNR ENGINEERING ASST I"/>
    <x v="1"/>
    <d v="1997-02-21T00:00:00"/>
    <m/>
    <s v="ZENG LIZHI, DENNIS"/>
    <d v="2017-07-01T00:00:00"/>
    <n v="4"/>
    <n v="4"/>
    <s v="N"/>
    <m/>
    <m/>
    <n v="2336"/>
    <n v="2104"/>
    <n v="1"/>
    <x v="1"/>
    <n v="3.95"/>
    <n v="92"/>
    <m/>
    <m/>
    <n v="2428"/>
    <x v="0"/>
    <n v="0"/>
    <n v="2428"/>
    <x v="0"/>
    <n v="0"/>
    <n v="2428"/>
    <n v="2428"/>
    <n v="0"/>
    <x v="0"/>
    <m/>
    <n v="2045"/>
    <n v="2946"/>
    <n v="0.79293957909029189"/>
    <n v="2045"/>
    <n v="2946"/>
    <n v="2496"/>
    <n v="0.97275641025641024"/>
    <s v="Paying 97% within JC"/>
    <n v="2185"/>
    <n v="243"/>
    <n v="3.9383561643835614E-2"/>
    <m/>
    <n v="29136"/>
    <m/>
    <m/>
    <m/>
    <m/>
    <m/>
    <m/>
    <n v="28032"/>
    <m/>
    <m/>
    <m/>
    <n v="0"/>
    <x v="0"/>
    <n v="3.9383561643835614E-2"/>
    <s v="Within Range"/>
    <s v="Within Range"/>
  </r>
  <r>
    <s v="00973139"/>
    <s v="LEE FOOK SAN"/>
    <x v="3"/>
    <s v="Manufacturing"/>
    <s v="SG_SU01"/>
    <s v="HH-PRODN"/>
    <s v="SNR ENGINEERING ASST II"/>
    <x v="0"/>
    <d v="1997-02-21T00:00:00"/>
    <m/>
    <s v="LIM CHOON HUAT"/>
    <d v="2015-07-01T00:00:00"/>
    <n v="3"/>
    <n v="3"/>
    <s v="N"/>
    <m/>
    <m/>
    <n v="3195"/>
    <n v="2104"/>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00973199"/>
    <s v="LIAW LEE PIENG"/>
    <x v="3"/>
    <s v="Manufacturing"/>
    <s v="SG_SU01"/>
    <s v="HH-PRODN"/>
    <s v="TECHNICIAN II"/>
    <x v="3"/>
    <d v="1997-03-20T00:00:00"/>
    <m/>
    <s v="LIM TENG LOCK"/>
    <d v="2017-07-01T00:00:00"/>
    <n v="3"/>
    <n v="3"/>
    <s v="N"/>
    <m/>
    <m/>
    <n v="1595"/>
    <n v="2103"/>
    <n v="1"/>
    <x v="3"/>
    <n v="3.1"/>
    <n v="49"/>
    <m/>
    <m/>
    <n v="1644"/>
    <x v="0"/>
    <n v="0"/>
    <n v="1644"/>
    <x v="0"/>
    <n v="0"/>
    <n v="1644"/>
    <n v="1644"/>
    <n v="0"/>
    <x v="0"/>
    <m/>
    <n v="1595"/>
    <n v="2393"/>
    <n v="0.66652737150020891"/>
    <n v="1595"/>
    <n v="2393"/>
    <n v="1994"/>
    <n v="0.8244734202607823"/>
    <s v="Paying 82% within JC"/>
    <n v="1480"/>
    <n v="164"/>
    <n v="3.0721003134796237E-2"/>
    <m/>
    <n v="19728"/>
    <m/>
    <m/>
    <m/>
    <m/>
    <m/>
    <m/>
    <n v="19140"/>
    <m/>
    <m/>
    <m/>
    <n v="0"/>
    <x v="0"/>
    <n v="3.0721003134796237E-2"/>
    <s v="Within Range"/>
    <s v="Within Range"/>
  </r>
  <r>
    <s v="00973219"/>
    <s v="TAN EAM SIN"/>
    <x v="3"/>
    <s v="Manufacturing"/>
    <s v="SG_SU01"/>
    <s v="HH-PRODN"/>
    <s v="SNR ENGINEERING ASST (PRO)"/>
    <x v="1"/>
    <d v="1997-04-08T00:00:00"/>
    <m/>
    <s v="YONG KIEN CHIEN"/>
    <d v="2012-07-01T00:00:00"/>
    <n v="2"/>
    <n v="2"/>
    <s v="N"/>
    <m/>
    <m/>
    <n v="2933"/>
    <n v="2102"/>
    <n v="1"/>
    <x v="1"/>
    <n v="2"/>
    <n v="59"/>
    <m/>
    <m/>
    <n v="2992"/>
    <x v="0"/>
    <n v="0"/>
    <n v="2992"/>
    <x v="0"/>
    <n v="0"/>
    <n v="2992"/>
    <n v="2946"/>
    <n v="46"/>
    <x v="5"/>
    <m/>
    <n v="2045"/>
    <n v="2946"/>
    <n v="0.99558723693143247"/>
    <n v="2045"/>
    <n v="2946"/>
    <n v="2496"/>
    <n v="1.1802884615384615"/>
    <s v="Paying 18% Premium for the JC"/>
    <n v="2651"/>
    <n v="295"/>
    <n v="4.4323218547562219E-3"/>
    <m/>
    <n v="35904"/>
    <m/>
    <m/>
    <m/>
    <m/>
    <m/>
    <m/>
    <n v="35196"/>
    <m/>
    <m/>
    <m/>
    <n v="0"/>
    <x v="0"/>
    <n v="2.1422888964655128E-2"/>
    <s v="Within Range"/>
    <s v="Within Range"/>
  </r>
  <r>
    <s v="00973222"/>
    <s v="LAU PEK TEIN"/>
    <x v="3"/>
    <s v="Manufacturing"/>
    <s v="SG_SU01"/>
    <s v="HH-PRODN"/>
    <s v="PRODUCTION OPERATOR II"/>
    <x v="6"/>
    <d v="1997-04-10T00:00:00"/>
    <m/>
    <s v="LOH CHEE CHUAN"/>
    <d v="2006-07-01T00:00:00"/>
    <n v="2"/>
    <n v="2"/>
    <s v="N"/>
    <m/>
    <m/>
    <n v="1410"/>
    <n v="2102"/>
    <n v="1"/>
    <x v="6"/>
    <n v="2"/>
    <n v="28"/>
    <m/>
    <m/>
    <n v="1438"/>
    <x v="0"/>
    <n v="0"/>
    <n v="1438"/>
    <x v="0"/>
    <n v="0"/>
    <n v="1438"/>
    <n v="1438"/>
    <n v="0"/>
    <x v="0"/>
    <m/>
    <n v="1166"/>
    <n v="1750"/>
    <n v="0.80571428571428572"/>
    <n v="1166"/>
    <n v="1750"/>
    <n v="1458"/>
    <n v="0.98628257887517146"/>
    <s v="Paying 99% within JC"/>
    <n v="1294"/>
    <n v="144"/>
    <n v="1.9858156028368795E-2"/>
    <m/>
    <n v="17256"/>
    <m/>
    <m/>
    <m/>
    <m/>
    <m/>
    <m/>
    <n v="16920"/>
    <m/>
    <m/>
    <m/>
    <n v="0"/>
    <x v="0"/>
    <n v="1.9858156028368795E-2"/>
    <s v="Within Range"/>
    <s v="Within Range"/>
  </r>
  <r>
    <s v="00973226"/>
    <s v="CHANG YOKE TENG"/>
    <x v="3"/>
    <s v="Manufacturing"/>
    <s v="SG_SU01"/>
    <s v="HH-PRODN"/>
    <s v="TECHNICIAN II"/>
    <x v="3"/>
    <d v="1997-04-16T00:00:00"/>
    <m/>
    <s v="LOW KOK HENG"/>
    <d v="2016-07-01T00:00:00"/>
    <n v="5"/>
    <n v="5"/>
    <s v="N"/>
    <m/>
    <m/>
    <n v="1850"/>
    <n v="2102"/>
    <n v="1"/>
    <x v="3"/>
    <n v="5.26"/>
    <n v="97"/>
    <m/>
    <m/>
    <n v="1947"/>
    <x v="0"/>
    <n v="0"/>
    <n v="1947"/>
    <x v="0"/>
    <n v="0"/>
    <n v="1947"/>
    <n v="1947"/>
    <n v="0"/>
    <x v="0"/>
    <m/>
    <n v="1595"/>
    <n v="2393"/>
    <n v="0.77308817384036776"/>
    <n v="1595"/>
    <n v="2393"/>
    <n v="1994"/>
    <n v="0.97642928786359073"/>
    <s v="Paying 98% within JC"/>
    <n v="1752"/>
    <n v="195"/>
    <n v="5.2432432432432431E-2"/>
    <m/>
    <n v="23364"/>
    <m/>
    <m/>
    <m/>
    <m/>
    <m/>
    <m/>
    <n v="22200"/>
    <m/>
    <m/>
    <m/>
    <n v="0"/>
    <x v="0"/>
    <n v="5.2432432432432431E-2"/>
    <s v="Within Range"/>
    <s v="Within Range"/>
  </r>
  <r>
    <s v="00973244"/>
    <s v="TAN BEE LAN"/>
    <x v="3"/>
    <s v="Manufacturing"/>
    <s v="SG_SU01"/>
    <s v="HH-PRODN"/>
    <s v="ENGINEERING ASST (PRODN)"/>
    <x v="2"/>
    <d v="1997-04-25T00:00:00"/>
    <m/>
    <s v="WU YUE"/>
    <d v="2012-07-01T00:00:00"/>
    <n v="3"/>
    <n v="3"/>
    <s v="N"/>
    <m/>
    <m/>
    <n v="2335"/>
    <n v="2102"/>
    <n v="1"/>
    <x v="2"/>
    <n v="3.1"/>
    <n v="72"/>
    <m/>
    <m/>
    <n v="2407"/>
    <x v="0"/>
    <n v="0"/>
    <n v="2407"/>
    <x v="0"/>
    <n v="0"/>
    <n v="2407"/>
    <n v="2407"/>
    <n v="0"/>
    <x v="0"/>
    <m/>
    <n v="1895"/>
    <n v="2695"/>
    <n v="0.86641929499072357"/>
    <n v="1895"/>
    <n v="2695"/>
    <n v="2295"/>
    <n v="1.0488017429193899"/>
    <s v="Paying 5% Premium for the JC"/>
    <n v="2166"/>
    <n v="241"/>
    <n v="3.0835117773019272E-2"/>
    <m/>
    <n v="28884"/>
    <m/>
    <m/>
    <m/>
    <m/>
    <m/>
    <m/>
    <n v="28020"/>
    <m/>
    <m/>
    <m/>
    <n v="0"/>
    <x v="0"/>
    <n v="3.0835117773019272E-2"/>
    <s v="Within Range"/>
    <s v="Within Range"/>
  </r>
  <r>
    <s v="00973246"/>
    <s v="LIM HAI CHUAN"/>
    <x v="3"/>
    <s v="Manufacturing"/>
    <s v="SG_SU01"/>
    <s v="HH-PRODN"/>
    <s v="SNR ENGINEERING ASST II"/>
    <x v="0"/>
    <d v="1997-05-02T00:00:00"/>
    <m/>
    <s v="TIANG TONG BING"/>
    <d v="2016-07-01T00:00:00"/>
    <n v="4"/>
    <n v="4"/>
    <s v="N"/>
    <m/>
    <m/>
    <n v="2771"/>
    <n v="2101"/>
    <n v="1"/>
    <x v="0"/>
    <n v="4.25"/>
    <n v="118"/>
    <m/>
    <m/>
    <n v="2889"/>
    <x v="0"/>
    <n v="0"/>
    <n v="2889"/>
    <x v="0"/>
    <n v="0"/>
    <n v="2889"/>
    <n v="2889"/>
    <n v="0"/>
    <x v="0"/>
    <m/>
    <n v="2205"/>
    <n v="3195"/>
    <n v="0.86729264475743351"/>
    <n v="2205"/>
    <n v="3195"/>
    <n v="2700"/>
    <n v="1.07"/>
    <s v="Paying 7% Premium for the JC"/>
    <n v="2600"/>
    <n v="289"/>
    <n v="4.2583904727535184E-2"/>
    <m/>
    <n v="34668"/>
    <m/>
    <m/>
    <m/>
    <m/>
    <m/>
    <m/>
    <n v="33252"/>
    <m/>
    <m/>
    <m/>
    <n v="0"/>
    <x v="0"/>
    <n v="4.2583904727535184E-2"/>
    <s v="Within Range"/>
    <s v="Within Range"/>
  </r>
  <r>
    <s v="00973258"/>
    <s v="CHONG SIAW MIN"/>
    <x v="3"/>
    <s v="Manufacturing"/>
    <s v="SG_SU01"/>
    <s v="HH-MAINT"/>
    <s v="SNR ENGINEERING ASST II"/>
    <x v="0"/>
    <d v="1997-05-09T00:00:00"/>
    <m/>
    <s v="KAU CHAI SENG"/>
    <d v="2016-07-01T00:00:00"/>
    <n v="3"/>
    <n v="3"/>
    <s v="N"/>
    <m/>
    <m/>
    <n v="3195"/>
    <n v="2101"/>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00973262"/>
    <s v="TAN NGUT HEE"/>
    <x v="3"/>
    <s v="Manufacturing"/>
    <s v="SG_SU01"/>
    <s v="HH-PRODN"/>
    <s v="SNR ENGINEERING ASST I"/>
    <x v="1"/>
    <d v="1997-05-12T00:00:00"/>
    <m/>
    <s v="LOH CHEE CHUAN"/>
    <d v="2015-07-01T00:00:00"/>
    <n v="3"/>
    <n v="3"/>
    <s v="N"/>
    <m/>
    <m/>
    <n v="2272"/>
    <n v="2101"/>
    <n v="1"/>
    <x v="1"/>
    <n v="3.1"/>
    <n v="70"/>
    <m/>
    <m/>
    <n v="2342"/>
    <x v="0"/>
    <n v="0"/>
    <n v="2342"/>
    <x v="0"/>
    <n v="0"/>
    <n v="2342"/>
    <n v="2342"/>
    <n v="0"/>
    <x v="0"/>
    <m/>
    <n v="2045"/>
    <n v="2946"/>
    <n v="0.7712152070604209"/>
    <n v="2045"/>
    <n v="2946"/>
    <n v="2496"/>
    <n v="0.93830128205128205"/>
    <s v="Paying 94% within JC"/>
    <n v="2108"/>
    <n v="234"/>
    <n v="3.0809859154929578E-2"/>
    <m/>
    <n v="28104"/>
    <m/>
    <m/>
    <m/>
    <m/>
    <m/>
    <m/>
    <n v="27264"/>
    <m/>
    <m/>
    <m/>
    <n v="0"/>
    <x v="0"/>
    <n v="3.0809859154929578E-2"/>
    <s v="Within Range"/>
    <s v="Within Range"/>
  </r>
  <r>
    <s v="00973275"/>
    <s v="HOOI SOON YONG"/>
    <x v="3"/>
    <s v="Manufacturing"/>
    <s v="SG_SU01"/>
    <s v="HH-MAINT"/>
    <s v="SNR ENGINEERING ASST II"/>
    <x v="0"/>
    <d v="1997-05-23T00:00:00"/>
    <m/>
    <s v="LIM CHOON HUAT"/>
    <d v="2015-07-01T00:00:00"/>
    <n v="3"/>
    <n v="3"/>
    <s v="N"/>
    <m/>
    <m/>
    <n v="2838"/>
    <n v="2101"/>
    <n v="1"/>
    <x v="0"/>
    <n v="3.1"/>
    <n v="88"/>
    <m/>
    <m/>
    <n v="2926"/>
    <x v="0"/>
    <n v="0"/>
    <n v="2926"/>
    <x v="0"/>
    <n v="0"/>
    <n v="2926"/>
    <n v="2926"/>
    <n v="0"/>
    <x v="0"/>
    <m/>
    <n v="2205"/>
    <n v="3195"/>
    <n v="0.88826291079812203"/>
    <n v="2205"/>
    <n v="3195"/>
    <n v="2700"/>
    <n v="1.0837037037037036"/>
    <s v="Paying 8% Premium for the JC"/>
    <n v="2633"/>
    <n v="293"/>
    <n v="3.1007751937984496E-2"/>
    <m/>
    <n v="35112"/>
    <m/>
    <m/>
    <m/>
    <m/>
    <m/>
    <m/>
    <n v="34056"/>
    <m/>
    <m/>
    <m/>
    <n v="0"/>
    <x v="0"/>
    <n v="3.1007751937984496E-2"/>
    <s v="Within Range"/>
    <s v="Within Range"/>
  </r>
  <r>
    <s v="00973277"/>
    <s v="LOH ENG CHEOK"/>
    <x v="3"/>
    <s v="Manufacturing"/>
    <s v="SG_SU01"/>
    <s v="HH-PRODN"/>
    <s v="SNR ENGINEERING ASST II"/>
    <x v="0"/>
    <d v="1997-05-26T00:00:00"/>
    <m/>
    <s v="KAU CHAI SENG"/>
    <d v="2015-07-01T00:00:00"/>
    <n v="3"/>
    <n v="3"/>
    <s v="N"/>
    <m/>
    <m/>
    <n v="3186"/>
    <n v="2101"/>
    <n v="1"/>
    <x v="0"/>
    <n v="3.1"/>
    <n v="99"/>
    <m/>
    <m/>
    <n v="3285"/>
    <x v="0"/>
    <n v="0"/>
    <n v="3285"/>
    <x v="0"/>
    <n v="0"/>
    <n v="3285"/>
    <n v="3195"/>
    <n v="90"/>
    <x v="6"/>
    <m/>
    <n v="2205"/>
    <n v="3195"/>
    <n v="0.9971830985915493"/>
    <n v="2205"/>
    <n v="3195"/>
    <n v="2700"/>
    <n v="1.1833333333333333"/>
    <s v="Paying 18% Premium for the JC"/>
    <n v="2875"/>
    <n v="320"/>
    <n v="2.8248587570621469E-3"/>
    <m/>
    <n v="39420"/>
    <m/>
    <m/>
    <m/>
    <m/>
    <m/>
    <m/>
    <n v="38232"/>
    <m/>
    <m/>
    <m/>
    <n v="0"/>
    <x v="0"/>
    <n v="3.3427495291902073E-2"/>
    <s v="Within Range"/>
    <s v="Within Range"/>
  </r>
  <r>
    <s v="00973300"/>
    <s v="GOH BOON SEANG"/>
    <x v="3"/>
    <s v="Manufacturing"/>
    <s v="SG_SU01"/>
    <s v="HH-MAINT"/>
    <s v="SNR ENGINEERING ASST II"/>
    <x v="0"/>
    <d v="1997-06-23T00:00:00"/>
    <m/>
    <s v="KAU CHAI SENG"/>
    <d v="2014-07-01T00:00:00"/>
    <n v="3"/>
    <n v="3"/>
    <s v="N"/>
    <m/>
    <m/>
    <n v="3195"/>
    <n v="2100"/>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00973302"/>
    <s v="GOH MOI MOI"/>
    <x v="3"/>
    <s v="Manufacturing"/>
    <s v="SG_SU01"/>
    <s v="HH-PRODN"/>
    <s v="SNR OPERATOR (PRODUCTION)"/>
    <x v="5"/>
    <d v="1997-06-25T00:00:00"/>
    <m/>
    <s v="ZENG LIZHI, DENNIS"/>
    <d v="2014-07-01T00:00:00"/>
    <n v="3"/>
    <n v="3"/>
    <s v="N"/>
    <m/>
    <m/>
    <n v="1522"/>
    <n v="2100"/>
    <n v="1"/>
    <x v="5"/>
    <n v="3.1"/>
    <n v="47"/>
    <m/>
    <m/>
    <n v="1569"/>
    <x v="1"/>
    <n v="6.5703022339027592E-3"/>
    <n v="1579"/>
    <x v="0"/>
    <n v="0"/>
    <n v="1579"/>
    <n v="1579"/>
    <n v="0"/>
    <x v="0"/>
    <m/>
    <n v="1259"/>
    <n v="1884"/>
    <n v="0.80785562632696395"/>
    <n v="1259"/>
    <n v="1884"/>
    <n v="1572"/>
    <n v="1.0044529262086515"/>
    <s v="Paying 0% Premium for the JC"/>
    <n v="1421"/>
    <n v="158"/>
    <n v="3.7450722733245727E-2"/>
    <m/>
    <n v="18948"/>
    <m/>
    <m/>
    <m/>
    <m/>
    <m/>
    <m/>
    <n v="18264"/>
    <m/>
    <m/>
    <m/>
    <n v="0"/>
    <x v="0"/>
    <n v="3.7450722733245727E-2"/>
    <s v="Within Range"/>
    <s v="Within Range"/>
  </r>
  <r>
    <s v="00973348"/>
    <s v="TAN SUAN CHEOK"/>
    <x v="3"/>
    <s v="Manufacturing"/>
    <s v="SG_SU01"/>
    <s v="HH-PRODN"/>
    <s v="SNR TECHNICIAN (PRODN)"/>
    <x v="2"/>
    <d v="1997-08-07T00:00:00"/>
    <d v="2018-05-31T00:00:00"/>
    <s v="LIM ENG GUAN"/>
    <m/>
    <n v="1"/>
    <n v="1"/>
    <s v="N"/>
    <m/>
    <m/>
    <n v="2695"/>
    <n v="2009"/>
    <n v="1"/>
    <x v="2"/>
    <n v="0"/>
    <n v="0"/>
    <m/>
    <m/>
    <n v="2695"/>
    <x v="0"/>
    <n v="0"/>
    <n v="2695"/>
    <x v="0"/>
    <n v="0"/>
    <n v="2695"/>
    <n v="2695"/>
    <n v="0"/>
    <x v="0"/>
    <m/>
    <n v="1895"/>
    <n v="2695"/>
    <n v="1"/>
    <n v="1895"/>
    <n v="2695"/>
    <n v="2295"/>
    <n v="1.1742919389978212"/>
    <s v="Paying 17% Premium for the JC"/>
    <n v="2425"/>
    <n v="270"/>
    <n v="0"/>
    <m/>
    <n v="32340"/>
    <m/>
    <m/>
    <m/>
    <m/>
    <m/>
    <m/>
    <n v="32340"/>
    <m/>
    <m/>
    <m/>
    <n v="0"/>
    <x v="0"/>
    <n v="0"/>
    <s v="Within Range"/>
    <s v="Within Range"/>
  </r>
  <r>
    <s v="00973349"/>
    <s v="YONG WEI YNG"/>
    <x v="3"/>
    <s v="Manufacturing"/>
    <s v="SG_SU01"/>
    <s v="HH-PRODN"/>
    <s v="SPECIALIST (MAINT)"/>
    <x v="1"/>
    <d v="1997-08-07T00:00:00"/>
    <m/>
    <s v="CHAI YUET NGOH"/>
    <d v="2008-07-01T00:00:00"/>
    <n v="2"/>
    <n v="2"/>
    <s v="N"/>
    <m/>
    <m/>
    <n v="2946"/>
    <n v="2010"/>
    <n v="1"/>
    <x v="1"/>
    <n v="2"/>
    <n v="59"/>
    <m/>
    <m/>
    <n v="3005"/>
    <x v="0"/>
    <n v="0"/>
    <n v="3005"/>
    <x v="0"/>
    <n v="0"/>
    <n v="3005"/>
    <n v="2946"/>
    <n v="59"/>
    <x v="7"/>
    <m/>
    <n v="2045"/>
    <n v="2946"/>
    <n v="1"/>
    <n v="2045"/>
    <n v="2946"/>
    <n v="2496"/>
    <n v="1.1802884615384615"/>
    <s v="Paying 18% Premium for the JC"/>
    <n v="2651"/>
    <n v="295"/>
    <n v="0"/>
    <m/>
    <n v="36060"/>
    <m/>
    <m/>
    <m/>
    <m/>
    <m/>
    <m/>
    <n v="35352"/>
    <m/>
    <m/>
    <m/>
    <n v="0"/>
    <x v="0"/>
    <n v="2.1696085087123732E-2"/>
    <s v="Within Range"/>
    <s v="Within Range"/>
  </r>
  <r>
    <s v="00973355"/>
    <s v="LIM BOON TECK"/>
    <x v="3"/>
    <s v="Manufacturing"/>
    <s v="SG_SU01"/>
    <s v="HH-PRODN"/>
    <s v="SNR ENGINEERING ASST I"/>
    <x v="1"/>
    <d v="1997-08-14T00:00:00"/>
    <m/>
    <s v="ZENG LIZHI, DENNIS"/>
    <d v="2016-07-01T00:00:00"/>
    <n v="2"/>
    <n v="2"/>
    <s v="N"/>
    <m/>
    <m/>
    <n v="2946"/>
    <n v="2010"/>
    <n v="1"/>
    <x v="1"/>
    <n v="2"/>
    <n v="59"/>
    <m/>
    <m/>
    <n v="3005"/>
    <x v="0"/>
    <n v="0"/>
    <n v="3005"/>
    <x v="0"/>
    <n v="0"/>
    <n v="3005"/>
    <n v="2946"/>
    <n v="59"/>
    <x v="7"/>
    <m/>
    <n v="2045"/>
    <n v="2946"/>
    <n v="1"/>
    <n v="2045"/>
    <n v="2946"/>
    <n v="2496"/>
    <n v="1.1802884615384615"/>
    <s v="Paying 18% Premium for the JC"/>
    <n v="2651"/>
    <n v="295"/>
    <n v="0"/>
    <m/>
    <n v="36060"/>
    <m/>
    <m/>
    <m/>
    <m/>
    <m/>
    <m/>
    <n v="35352"/>
    <m/>
    <m/>
    <m/>
    <n v="0"/>
    <x v="0"/>
    <n v="2.1696085087123732E-2"/>
    <s v="Within Range"/>
    <s v="Within Range"/>
  </r>
  <r>
    <s v="00973399"/>
    <s v="LIM AH TOO"/>
    <x v="3"/>
    <s v="Manufacturing"/>
    <s v="SG_SU01"/>
    <s v="HH-PRODN"/>
    <s v="SNR ENGINEERING ASST II"/>
    <x v="0"/>
    <d v="1997-10-31T00:00:00"/>
    <m/>
    <s v="KAU CHAI SENG"/>
    <d v="2014-07-01T00:00:00"/>
    <n v="4"/>
    <n v="4"/>
    <s v="N"/>
    <m/>
    <m/>
    <n v="3195"/>
    <n v="2007"/>
    <n v="1"/>
    <x v="0"/>
    <n v="3.95"/>
    <n v="126"/>
    <m/>
    <m/>
    <n v="3321"/>
    <x v="0"/>
    <n v="0"/>
    <n v="3321"/>
    <x v="0"/>
    <n v="0"/>
    <n v="3321"/>
    <n v="3195"/>
    <n v="126"/>
    <x v="8"/>
    <m/>
    <n v="2205"/>
    <n v="3195"/>
    <n v="1"/>
    <n v="2205"/>
    <n v="3195"/>
    <n v="2700"/>
    <n v="1.1833333333333333"/>
    <s v="Paying 18% Premium for the JC"/>
    <n v="2875"/>
    <n v="320"/>
    <n v="0"/>
    <m/>
    <n v="39852"/>
    <m/>
    <m/>
    <m/>
    <m/>
    <m/>
    <m/>
    <n v="38340"/>
    <m/>
    <m/>
    <m/>
    <n v="0"/>
    <x v="0"/>
    <n v="4.2723004694835684E-2"/>
    <s v="Within Range"/>
    <s v="Within Range"/>
  </r>
  <r>
    <s v="00983431"/>
    <s v="MAK KAM WENG"/>
    <x v="3"/>
    <s v="Manufacturing"/>
    <s v="SG_SU01"/>
    <s v="HH-PRODN"/>
    <s v="SNR ENGINEERING ASST (PRO)"/>
    <x v="1"/>
    <d v="1998-01-05T00:00:00"/>
    <m/>
    <s v="TIANG TONG BING"/>
    <d v="2010-07-01T00:00:00"/>
    <n v="3"/>
    <n v="3"/>
    <s v="N"/>
    <m/>
    <m/>
    <n v="2505"/>
    <n v="2005"/>
    <n v="1"/>
    <x v="1"/>
    <n v="3.1"/>
    <n v="78"/>
    <m/>
    <m/>
    <n v="2583"/>
    <x v="0"/>
    <n v="0"/>
    <n v="2583"/>
    <x v="0"/>
    <n v="0"/>
    <n v="2583"/>
    <n v="2583"/>
    <n v="0"/>
    <x v="0"/>
    <m/>
    <n v="2045"/>
    <n v="2946"/>
    <n v="0.85030549898167007"/>
    <n v="2045"/>
    <n v="2946"/>
    <n v="2496"/>
    <n v="1.0348557692307692"/>
    <s v="Paying 3% Premium for the JC"/>
    <n v="2325"/>
    <n v="258"/>
    <n v="3.1137724550898204E-2"/>
    <m/>
    <n v="30996"/>
    <m/>
    <m/>
    <m/>
    <m/>
    <m/>
    <m/>
    <n v="30060"/>
    <m/>
    <m/>
    <m/>
    <n v="0"/>
    <x v="0"/>
    <n v="3.1137724550898204E-2"/>
    <s v="Within Range"/>
    <s v="Within Range"/>
  </r>
  <r>
    <s v="00983449"/>
    <s v="LIM JUI KIANG"/>
    <x v="3"/>
    <s v="Manufacturing"/>
    <s v="SG_SU01"/>
    <s v="HH-PRODN"/>
    <s v="SNR OPERATOR (PRODUCTION)"/>
    <x v="5"/>
    <d v="1998-02-05T00:00:00"/>
    <m/>
    <s v="LIM ENG GUAN"/>
    <d v="2014-07-01T00:00:00"/>
    <n v="3"/>
    <n v="3"/>
    <s v="N"/>
    <m/>
    <m/>
    <n v="1594"/>
    <n v="2004"/>
    <n v="1"/>
    <x v="5"/>
    <n v="3.1"/>
    <n v="49"/>
    <m/>
    <m/>
    <n v="1643"/>
    <x v="1"/>
    <n v="6.2735257214554582E-3"/>
    <n v="1653"/>
    <x v="0"/>
    <n v="0"/>
    <n v="1653"/>
    <n v="1653"/>
    <n v="0"/>
    <x v="0"/>
    <m/>
    <n v="1259"/>
    <n v="1884"/>
    <n v="0.84607218683651808"/>
    <n v="1259"/>
    <n v="1884"/>
    <n v="1572"/>
    <n v="1.0515267175572518"/>
    <s v="Paying 5% Premium for the JC"/>
    <n v="1488"/>
    <n v="165"/>
    <n v="3.7013801756587202E-2"/>
    <m/>
    <n v="19836"/>
    <m/>
    <m/>
    <m/>
    <m/>
    <m/>
    <m/>
    <n v="19128"/>
    <m/>
    <m/>
    <m/>
    <n v="0"/>
    <x v="0"/>
    <n v="3.7013801756587202E-2"/>
    <s v="Within Range"/>
    <s v="Within Range"/>
  </r>
  <r>
    <s v="00983498"/>
    <s v="ANG YIAN LAN"/>
    <x v="3"/>
    <s v="Manufacturing"/>
    <s v="SG_SU01"/>
    <s v="HH-PRODN"/>
    <s v="TECHNICIAN I"/>
    <x v="4"/>
    <d v="1998-05-18T00:00:00"/>
    <m/>
    <s v="YONG KIEN CHIEN"/>
    <d v="2015-07-01T00:00:00"/>
    <n v="3"/>
    <n v="3"/>
    <s v="N"/>
    <m/>
    <m/>
    <n v="1920"/>
    <n v="2001"/>
    <n v="1"/>
    <x v="4"/>
    <n v="3.1"/>
    <n v="60"/>
    <m/>
    <m/>
    <n v="1980"/>
    <x v="0"/>
    <n v="0"/>
    <n v="1980"/>
    <x v="0"/>
    <n v="0"/>
    <n v="1980"/>
    <n v="1980"/>
    <n v="0"/>
    <x v="0"/>
    <m/>
    <n v="1415"/>
    <n v="2123"/>
    <n v="0.90438059349976452"/>
    <n v="1415"/>
    <n v="2123"/>
    <n v="1769"/>
    <n v="1.1192764273600904"/>
    <s v="Paying 12% Premium for the JC"/>
    <n v="1782"/>
    <n v="198"/>
    <n v="3.125E-2"/>
    <m/>
    <n v="23760"/>
    <m/>
    <m/>
    <m/>
    <m/>
    <m/>
    <m/>
    <n v="23040"/>
    <m/>
    <m/>
    <m/>
    <n v="0"/>
    <x v="0"/>
    <n v="3.125E-2"/>
    <s v="Within Range"/>
    <s v="Within Range"/>
  </r>
  <r>
    <s v="00983531"/>
    <s v="WONG SIEW LAN"/>
    <x v="3"/>
    <s v="Manufacturing"/>
    <s v="SG_SU01"/>
    <s v="HH-PRODN"/>
    <s v="TECHNICIAN II"/>
    <x v="3"/>
    <d v="1998-06-01T00:00:00"/>
    <m/>
    <s v="YONG KIEN CHIEN"/>
    <d v="2016-07-01T00:00:00"/>
    <n v="3"/>
    <n v="3"/>
    <s v="N"/>
    <m/>
    <m/>
    <n v="2150"/>
    <n v="2000"/>
    <n v="1"/>
    <x v="3"/>
    <n v="3.1"/>
    <n v="67"/>
    <m/>
    <m/>
    <n v="2217"/>
    <x v="0"/>
    <n v="0"/>
    <n v="2217"/>
    <x v="0"/>
    <n v="0"/>
    <n v="2217"/>
    <n v="2217"/>
    <n v="0"/>
    <x v="0"/>
    <m/>
    <n v="1595"/>
    <n v="2393"/>
    <n v="0.89845382365231929"/>
    <n v="1595"/>
    <n v="2393"/>
    <n v="1994"/>
    <n v="1.1118355065195586"/>
    <s v="Paying 11% Premium for the JC"/>
    <n v="1995"/>
    <n v="222"/>
    <n v="3.1162790697674417E-2"/>
    <m/>
    <n v="26604"/>
    <m/>
    <m/>
    <m/>
    <m/>
    <m/>
    <m/>
    <n v="25800"/>
    <m/>
    <m/>
    <m/>
    <n v="0"/>
    <x v="0"/>
    <n v="3.1162790697674417E-2"/>
    <s v="Within Range"/>
    <s v="Within Range"/>
  </r>
  <r>
    <s v="00991617"/>
    <s v="FU YONG HUA"/>
    <x v="3"/>
    <s v="Manufacturing"/>
    <s v="SG_SU01"/>
    <s v="HH-PRODN"/>
    <s v="ENGINEERING ASST"/>
    <x v="2"/>
    <d v="1999-12-22T00:00:00"/>
    <m/>
    <s v="LIM TENG LOCK"/>
    <d v="2015-07-01T00:00:00"/>
    <n v="3"/>
    <n v="3"/>
    <s v="N"/>
    <m/>
    <m/>
    <n v="2045"/>
    <n v="1806"/>
    <n v="1"/>
    <x v="2"/>
    <n v="3.1"/>
    <n v="63"/>
    <m/>
    <m/>
    <n v="2108"/>
    <x v="0"/>
    <n v="0"/>
    <n v="2108"/>
    <x v="0"/>
    <n v="0"/>
    <n v="2108"/>
    <n v="2108"/>
    <n v="0"/>
    <x v="0"/>
    <m/>
    <n v="1895"/>
    <n v="2695"/>
    <n v="0.75881261595547311"/>
    <n v="1895"/>
    <n v="2695"/>
    <n v="2295"/>
    <n v="0.91851851851851851"/>
    <s v="Paying 92% within JC"/>
    <n v="1897"/>
    <n v="211"/>
    <n v="3.0806845965770172E-2"/>
    <m/>
    <n v="25296"/>
    <m/>
    <m/>
    <m/>
    <m/>
    <m/>
    <m/>
    <n v="24540"/>
    <m/>
    <m/>
    <m/>
    <n v="0"/>
    <x v="0"/>
    <n v="3.0806845965770172E-2"/>
    <s v="Within Range"/>
    <s v="Within Range"/>
  </r>
  <r>
    <s v="00993609"/>
    <s v="HAR MENG FAI"/>
    <x v="3"/>
    <s v="Manufacturing"/>
    <s v="SG_SU01"/>
    <s v="HH-PRODN"/>
    <s v="SNR ENGINEERING ASST II"/>
    <x v="0"/>
    <d v="1999-08-05T00:00:00"/>
    <m/>
    <s v="LOH CHEE CHUAN"/>
    <d v="2017-07-01T00:00:00"/>
    <n v="3"/>
    <n v="3"/>
    <s v="N"/>
    <m/>
    <m/>
    <n v="3172"/>
    <n v="1810"/>
    <n v="1"/>
    <x v="0"/>
    <n v="3.1"/>
    <n v="98"/>
    <m/>
    <m/>
    <n v="3270"/>
    <x v="0"/>
    <n v="0"/>
    <n v="3270"/>
    <x v="0"/>
    <n v="0"/>
    <n v="3270"/>
    <n v="3195"/>
    <n v="75"/>
    <x v="9"/>
    <m/>
    <n v="2205"/>
    <n v="3195"/>
    <n v="0.99280125195618152"/>
    <n v="2205"/>
    <n v="3195"/>
    <n v="2700"/>
    <n v="1.1833333333333333"/>
    <s v="Paying 18% Premium for the JC"/>
    <n v="2875"/>
    <n v="320"/>
    <n v="7.2509457755359392E-3"/>
    <m/>
    <n v="39240"/>
    <m/>
    <m/>
    <m/>
    <m/>
    <m/>
    <m/>
    <n v="38064"/>
    <m/>
    <m/>
    <m/>
    <n v="0"/>
    <x v="0"/>
    <n v="3.2865699873896592E-2"/>
    <s v="Within Range"/>
    <s v="Within Range"/>
  </r>
  <r>
    <s v="00993622"/>
    <s v="LIAU HUI BUWE"/>
    <x v="3"/>
    <s v="Manufacturing"/>
    <s v="SG_SU01"/>
    <s v="HH-PRODN"/>
    <s v="PRODUCTION OPERATOR II"/>
    <x v="6"/>
    <d v="1999-09-13T00:00:00"/>
    <m/>
    <s v="CHAI YUET NGOH"/>
    <d v="2012-07-01T00:00:00"/>
    <n v="3"/>
    <n v="3"/>
    <s v="N"/>
    <m/>
    <m/>
    <n v="1695"/>
    <n v="1809"/>
    <n v="1"/>
    <x v="6"/>
    <n v="3.1"/>
    <n v="53"/>
    <m/>
    <m/>
    <n v="1748"/>
    <x v="1"/>
    <n v="5.8997050147492625E-3"/>
    <n v="1758"/>
    <x v="0"/>
    <n v="0"/>
    <n v="1758"/>
    <n v="1750"/>
    <n v="8"/>
    <x v="10"/>
    <m/>
    <n v="1166"/>
    <n v="1750"/>
    <n v="0.96857142857142853"/>
    <n v="1166"/>
    <n v="1750"/>
    <n v="1458"/>
    <n v="1.2002743484224965"/>
    <s v="Paying 20% Premium for the JC"/>
    <n v="1575"/>
    <n v="175"/>
    <n v="3.2448377581120944E-2"/>
    <m/>
    <n v="21096"/>
    <m/>
    <m/>
    <m/>
    <m/>
    <m/>
    <m/>
    <n v="20340"/>
    <m/>
    <m/>
    <m/>
    <n v="0"/>
    <x v="0"/>
    <n v="3.7561455260570351E-2"/>
    <s v="Within Range"/>
    <s v="Within Range"/>
  </r>
  <r>
    <s v="00993629"/>
    <s v="POH BEE HONG"/>
    <x v="3"/>
    <s v="Manufacturing"/>
    <s v="SG_SU01"/>
    <s v="HH-PRODN"/>
    <s v="SNR OPERATOR"/>
    <x v="5"/>
    <d v="1999-10-07T00:00:00"/>
    <m/>
    <s v="CHAI YUET NGOH"/>
    <d v="2015-07-01T00:00:00"/>
    <n v="2"/>
    <n v="2"/>
    <s v="N"/>
    <m/>
    <m/>
    <n v="1769"/>
    <n v="1808"/>
    <n v="1"/>
    <x v="5"/>
    <n v="2"/>
    <n v="35"/>
    <m/>
    <m/>
    <n v="1804"/>
    <x v="0"/>
    <n v="0"/>
    <n v="1804"/>
    <x v="0"/>
    <n v="0"/>
    <n v="1804"/>
    <n v="1804"/>
    <n v="0"/>
    <x v="0"/>
    <m/>
    <n v="1259"/>
    <n v="1884"/>
    <n v="0.93895966029723987"/>
    <n v="1259"/>
    <n v="1884"/>
    <n v="1572"/>
    <n v="1.1475826972010179"/>
    <s v="Paying 15% Premium for the JC"/>
    <n v="1624"/>
    <n v="180"/>
    <n v="1.9785189372526851E-2"/>
    <m/>
    <n v="21648"/>
    <m/>
    <m/>
    <m/>
    <m/>
    <m/>
    <m/>
    <n v="21228"/>
    <m/>
    <m/>
    <m/>
    <n v="0"/>
    <x v="0"/>
    <n v="1.9785189372526851E-2"/>
    <s v="Within Range"/>
    <s v="Within Range"/>
  </r>
  <r>
    <s v="20001733"/>
    <s v="CHEU CHENG TIAN"/>
    <x v="3"/>
    <s v="Manufacturing"/>
    <s v="SG_SU01"/>
    <s v="HH-PRODN"/>
    <s v="SNR ENGINEERING ASST (PRO)"/>
    <x v="1"/>
    <d v="2000-06-19T00:00:00"/>
    <m/>
    <s v="LIM ENG GUAN"/>
    <d v="2013-07-01T00:00:00"/>
    <n v="2"/>
    <n v="2"/>
    <s v="N"/>
    <m/>
    <m/>
    <n v="2946"/>
    <n v="1800"/>
    <n v="1"/>
    <x v="1"/>
    <n v="2"/>
    <n v="59"/>
    <m/>
    <m/>
    <n v="3005"/>
    <x v="0"/>
    <n v="0"/>
    <n v="3005"/>
    <x v="0"/>
    <n v="0"/>
    <n v="3005"/>
    <n v="2946"/>
    <n v="59"/>
    <x v="7"/>
    <m/>
    <n v="2045"/>
    <n v="2946"/>
    <n v="1"/>
    <n v="2045"/>
    <n v="2946"/>
    <n v="2496"/>
    <n v="1.1802884615384615"/>
    <s v="Paying 18% Premium for the JC"/>
    <n v="2651"/>
    <n v="295"/>
    <n v="0"/>
    <m/>
    <n v="36060"/>
    <m/>
    <m/>
    <m/>
    <m/>
    <m/>
    <m/>
    <n v="35352"/>
    <m/>
    <m/>
    <m/>
    <n v="0"/>
    <x v="0"/>
    <n v="2.1696085087123732E-2"/>
    <s v="Within Range"/>
    <s v="Within Range"/>
  </r>
  <r>
    <s v="20001782"/>
    <s v="ONG SOR HOON"/>
    <x v="3"/>
    <s v="Manufacturing"/>
    <s v="SG_SU01"/>
    <s v="HH-MAINT"/>
    <s v="SNR OPERATOR"/>
    <x v="5"/>
    <d v="2000-08-21T00:00:00"/>
    <m/>
    <s v="ZENG LIZHI, DENNIS"/>
    <d v="2012-07-01T00:00:00"/>
    <n v="1"/>
    <n v="1"/>
    <s v="N"/>
    <m/>
    <m/>
    <n v="1616"/>
    <n v="1710"/>
    <n v="1"/>
    <x v="5"/>
    <n v="0.8"/>
    <n v="13"/>
    <m/>
    <m/>
    <n v="1629"/>
    <x v="0"/>
    <n v="0"/>
    <n v="1629"/>
    <x v="0"/>
    <n v="0"/>
    <n v="1629"/>
    <n v="1629"/>
    <n v="0"/>
    <x v="0"/>
    <m/>
    <n v="1259"/>
    <n v="1884"/>
    <n v="0.8577494692144374"/>
    <n v="1259"/>
    <n v="1884"/>
    <n v="1572"/>
    <n v="1.0362595419847329"/>
    <s v="Paying 4% Premium for the JC"/>
    <n v="1466"/>
    <n v="163"/>
    <n v="8.0445544554455448E-3"/>
    <m/>
    <n v="19548"/>
    <m/>
    <m/>
    <m/>
    <m/>
    <m/>
    <m/>
    <n v="19392"/>
    <m/>
    <m/>
    <m/>
    <n v="0"/>
    <x v="0"/>
    <n v="8.0445544554455448E-3"/>
    <s v="Within Range"/>
    <s v="Within Range"/>
  </r>
  <r>
    <s v="20001784"/>
    <s v="NG THIN YUNG"/>
    <x v="3"/>
    <s v="Manufacturing"/>
    <s v="SG_SU01"/>
    <s v="HH-MAINT"/>
    <s v="TECHNICIAN II"/>
    <x v="3"/>
    <d v="2000-08-21T00:00:00"/>
    <m/>
    <s v="WONG YI MING"/>
    <d v="2016-07-01T00:00:00"/>
    <n v="3"/>
    <n v="3"/>
    <s v="N"/>
    <m/>
    <m/>
    <n v="1735"/>
    <n v="1710"/>
    <n v="1"/>
    <x v="3"/>
    <n v="3.1"/>
    <n v="54"/>
    <m/>
    <m/>
    <n v="1789"/>
    <x v="0"/>
    <n v="0"/>
    <n v="1789"/>
    <x v="0"/>
    <n v="0"/>
    <n v="1789"/>
    <n v="1789"/>
    <n v="0"/>
    <x v="0"/>
    <m/>
    <n v="1595"/>
    <n v="2393"/>
    <n v="0.72503134141245296"/>
    <n v="1595"/>
    <n v="2393"/>
    <n v="1994"/>
    <n v="0.89719157472417255"/>
    <s v="Paying 90% within JC"/>
    <n v="1610"/>
    <n v="179"/>
    <n v="3.112391930835735E-2"/>
    <m/>
    <n v="21468"/>
    <m/>
    <m/>
    <m/>
    <m/>
    <m/>
    <m/>
    <n v="20820"/>
    <m/>
    <m/>
    <m/>
    <n v="0"/>
    <x v="0"/>
    <n v="3.112391930835735E-2"/>
    <s v="Within Range"/>
    <s v="Within Range"/>
  </r>
  <r>
    <s v="20001800"/>
    <s v="ONG LEI HONG"/>
    <x v="3"/>
    <s v="Manufacturing"/>
    <s v="SG_SU01"/>
    <s v="HH-PRODN"/>
    <s v="TECHNICIAN I"/>
    <x v="4"/>
    <d v="2000-08-30T00:00:00"/>
    <m/>
    <s v="LIM ENG GUAN"/>
    <d v="2015-07-01T00:00:00"/>
    <n v="3"/>
    <n v="3"/>
    <s v="N"/>
    <m/>
    <m/>
    <n v="1856"/>
    <n v="1710"/>
    <n v="1"/>
    <x v="4"/>
    <n v="3.1"/>
    <n v="58"/>
    <m/>
    <m/>
    <n v="1914"/>
    <x v="0"/>
    <n v="0"/>
    <n v="1914"/>
    <x v="0"/>
    <n v="0"/>
    <n v="1914"/>
    <n v="1914"/>
    <n v="0"/>
    <x v="0"/>
    <m/>
    <n v="1415"/>
    <n v="2123"/>
    <n v="0.87423457371643898"/>
    <n v="1415"/>
    <n v="2123"/>
    <n v="1769"/>
    <n v="1.0819672131147542"/>
    <s v="Paying 8% Premium for the JC"/>
    <n v="1723"/>
    <n v="191"/>
    <n v="3.125E-2"/>
    <m/>
    <n v="22968"/>
    <m/>
    <m/>
    <m/>
    <m/>
    <m/>
    <m/>
    <n v="22272"/>
    <m/>
    <m/>
    <m/>
    <n v="0"/>
    <x v="0"/>
    <n v="3.125E-2"/>
    <s v="Within Range"/>
    <s v="Within Range"/>
  </r>
  <r>
    <s v="20001801"/>
    <s v="CHOW MEI LING"/>
    <x v="3"/>
    <s v="Manufacturing"/>
    <s v="SG_SU01"/>
    <s v="HH-PRODN"/>
    <s v="TECHNICIAN I"/>
    <x v="4"/>
    <d v="2000-08-30T00:00:00"/>
    <m/>
    <s v="CHAI YUET NGOH"/>
    <d v="2017-07-01T00:00:00"/>
    <n v="3"/>
    <n v="3"/>
    <s v="N"/>
    <m/>
    <m/>
    <n v="1603"/>
    <n v="1710"/>
    <n v="1"/>
    <x v="4"/>
    <n v="3.1"/>
    <n v="50"/>
    <m/>
    <m/>
    <n v="1653"/>
    <x v="0"/>
    <n v="0"/>
    <n v="1653"/>
    <x v="0"/>
    <n v="0"/>
    <n v="1653"/>
    <n v="1653"/>
    <n v="0"/>
    <x v="0"/>
    <m/>
    <n v="1415"/>
    <n v="2123"/>
    <n v="0.75506358926048045"/>
    <n v="1415"/>
    <n v="2123"/>
    <n v="1769"/>
    <n v="0.93442622950819676"/>
    <s v="Paying 93% within JC"/>
    <n v="1488"/>
    <n v="165"/>
    <n v="3.1191515907673113E-2"/>
    <m/>
    <n v="19836"/>
    <m/>
    <m/>
    <m/>
    <m/>
    <m/>
    <m/>
    <n v="19236"/>
    <m/>
    <m/>
    <m/>
    <n v="0"/>
    <x v="0"/>
    <n v="3.1191515907673113E-2"/>
    <s v="Within Range"/>
    <s v="Within Range"/>
  </r>
  <r>
    <s v="20001811"/>
    <s v="LEONG HUNG NGEE"/>
    <x v="3"/>
    <s v="Manufacturing"/>
    <s v="SG_SU01"/>
    <s v="HH-PRODN"/>
    <s v="SNR ENGINEERING ASST I"/>
    <x v="1"/>
    <d v="2000-09-07T00:00:00"/>
    <m/>
    <s v="TIANG TONG BING"/>
    <d v="2016-07-01T00:00:00"/>
    <n v="3"/>
    <n v="3"/>
    <s v="N"/>
    <m/>
    <m/>
    <n v="2376"/>
    <n v="1709"/>
    <n v="1"/>
    <x v="1"/>
    <n v="3.1"/>
    <n v="74"/>
    <m/>
    <m/>
    <n v="2450"/>
    <x v="0"/>
    <n v="0"/>
    <n v="2450"/>
    <x v="0"/>
    <n v="0"/>
    <n v="2450"/>
    <n v="2450"/>
    <n v="0"/>
    <x v="0"/>
    <m/>
    <n v="2045"/>
    <n v="2946"/>
    <n v="0.80651731160896134"/>
    <n v="2045"/>
    <n v="2946"/>
    <n v="2496"/>
    <n v="0.98157051282051277"/>
    <s v="Paying 98% within JC"/>
    <n v="2205"/>
    <n v="245"/>
    <n v="3.1144781144781145E-2"/>
    <m/>
    <n v="29400"/>
    <m/>
    <m/>
    <m/>
    <m/>
    <m/>
    <m/>
    <n v="28512"/>
    <m/>
    <m/>
    <m/>
    <n v="0"/>
    <x v="0"/>
    <n v="3.1144781144781145E-2"/>
    <s v="Within Range"/>
    <s v="Within Range"/>
  </r>
  <r>
    <s v="20001831"/>
    <s v="LIM LEE POI"/>
    <x v="3"/>
    <s v="Manufacturing"/>
    <s v="SG_SU01"/>
    <s v="HH-PRODN"/>
    <s v="PRODUCTION OPERATOR I"/>
    <x v="7"/>
    <d v="2000-09-18T00:00:00"/>
    <m/>
    <s v="CHAI YUET NGOH"/>
    <m/>
    <n v="2"/>
    <n v="2"/>
    <s v="N"/>
    <m/>
    <m/>
    <n v="1315"/>
    <n v="1709"/>
    <n v="1"/>
    <x v="7"/>
    <n v="2"/>
    <n v="26"/>
    <m/>
    <m/>
    <n v="1341"/>
    <x v="0"/>
    <n v="0"/>
    <n v="1341"/>
    <x v="0"/>
    <n v="0"/>
    <n v="1341"/>
    <n v="1341"/>
    <n v="0"/>
    <x v="0"/>
    <m/>
    <n v="1100"/>
    <n v="1650"/>
    <n v="0.79696969696969699"/>
    <n v="1100"/>
    <n v="1650"/>
    <n v="1375"/>
    <n v="0.97527272727272729"/>
    <s v="Paying 98% within JC"/>
    <n v="1207"/>
    <n v="134"/>
    <n v="1.9771863117870721E-2"/>
    <m/>
    <n v="16092"/>
    <m/>
    <m/>
    <m/>
    <m/>
    <m/>
    <m/>
    <n v="15780"/>
    <m/>
    <m/>
    <m/>
    <n v="0"/>
    <x v="0"/>
    <n v="1.9771863117870721E-2"/>
    <s v="Within Range"/>
    <s v="Within Range"/>
  </r>
  <r>
    <s v="20003662"/>
    <s v="LEE CHOON KEOW"/>
    <x v="3"/>
    <s v="Manufacturing"/>
    <s v="SG_SU01"/>
    <s v="HH-PRODN"/>
    <s v="SNR OPERATOR (PRODUCTION)"/>
    <x v="5"/>
    <d v="2000-02-16T00:00:00"/>
    <m/>
    <s v="TIANG TONG BING"/>
    <d v="2011-07-01T00:00:00"/>
    <n v="3"/>
    <n v="3"/>
    <s v="N"/>
    <m/>
    <m/>
    <n v="1838"/>
    <n v="1804"/>
    <n v="1"/>
    <x v="5"/>
    <n v="3.1"/>
    <n v="57"/>
    <m/>
    <m/>
    <n v="1895"/>
    <x v="1"/>
    <n v="5.4406964091403701E-3"/>
    <n v="1905"/>
    <x v="0"/>
    <n v="0"/>
    <n v="1905"/>
    <n v="1884"/>
    <n v="21"/>
    <x v="11"/>
    <m/>
    <n v="1259"/>
    <n v="1884"/>
    <n v="0.97558386411889597"/>
    <n v="1259"/>
    <n v="1884"/>
    <n v="1572"/>
    <n v="1.1984732824427482"/>
    <s v="Paying 20% Premium for the JC"/>
    <n v="1696"/>
    <n v="188"/>
    <n v="2.5027203482045703E-2"/>
    <m/>
    <n v="22860"/>
    <m/>
    <m/>
    <m/>
    <m/>
    <m/>
    <m/>
    <n v="22056"/>
    <m/>
    <m/>
    <m/>
    <n v="0"/>
    <x v="0"/>
    <n v="3.740478781284004E-2"/>
    <s v="Within Range"/>
    <s v="Within Range"/>
  </r>
  <r>
    <s v="20003674"/>
    <s v="FONG WEE SIONG"/>
    <x v="3"/>
    <s v="Manufacturing"/>
    <s v="SG_SU01"/>
    <s v="HH-PRODN"/>
    <s v="ENGINEERING ASST"/>
    <x v="2"/>
    <d v="2000-03-06T00:00:00"/>
    <m/>
    <s v="KAU CHAI SENG"/>
    <d v="2015-07-01T00:00:00"/>
    <n v="3"/>
    <n v="3"/>
    <s v="N"/>
    <m/>
    <m/>
    <n v="2569"/>
    <n v="1803"/>
    <n v="1"/>
    <x v="2"/>
    <n v="3.1"/>
    <n v="80"/>
    <m/>
    <m/>
    <n v="2649"/>
    <x v="0"/>
    <n v="0"/>
    <n v="2649"/>
    <x v="0"/>
    <n v="0"/>
    <n v="2649"/>
    <n v="2649"/>
    <n v="0"/>
    <x v="0"/>
    <m/>
    <n v="1895"/>
    <n v="2695"/>
    <n v="0.95324675324675323"/>
    <n v="1895"/>
    <n v="2695"/>
    <n v="2295"/>
    <n v="1.1542483660130718"/>
    <s v="Paying 15% Premium for the JC"/>
    <n v="2384"/>
    <n v="265"/>
    <n v="3.1140521603736863E-2"/>
    <m/>
    <n v="31788"/>
    <m/>
    <m/>
    <m/>
    <m/>
    <m/>
    <m/>
    <n v="30828"/>
    <m/>
    <m/>
    <m/>
    <n v="0"/>
    <x v="0"/>
    <n v="3.1140521603736863E-2"/>
    <s v="Within Range"/>
    <s v="Within Range"/>
  </r>
  <r>
    <s v="20003681"/>
    <s v="CHUNG CHIEW HOONG"/>
    <x v="3"/>
    <s v="Manufacturing"/>
    <s v="SG_SU01"/>
    <s v="HH-MAINT"/>
    <s v="SNR ENGINEERING ASST II"/>
    <x v="0"/>
    <d v="2000-03-13T00:00:00"/>
    <m/>
    <s v="LIM CHOON HUAT"/>
    <d v="2014-07-01T00:00:00"/>
    <n v="4"/>
    <n v="4"/>
    <s v="N"/>
    <m/>
    <m/>
    <n v="3031"/>
    <n v="1803"/>
    <n v="1"/>
    <x v="0"/>
    <n v="3.95"/>
    <n v="120"/>
    <m/>
    <m/>
    <n v="3151"/>
    <x v="0"/>
    <n v="0"/>
    <n v="3151"/>
    <x v="0"/>
    <n v="0"/>
    <n v="3151"/>
    <n v="3151"/>
    <n v="0"/>
    <x v="0"/>
    <m/>
    <n v="2205"/>
    <n v="3195"/>
    <n v="0.94866979655712047"/>
    <n v="2205"/>
    <n v="3195"/>
    <n v="2700"/>
    <n v="1.1670370370370371"/>
    <s v="Paying 17% Premium for the JC"/>
    <n v="2836"/>
    <n v="315"/>
    <n v="3.95908940943583E-2"/>
    <m/>
    <n v="37812"/>
    <m/>
    <m/>
    <m/>
    <m/>
    <m/>
    <m/>
    <n v="36372"/>
    <m/>
    <m/>
    <m/>
    <n v="0"/>
    <x v="0"/>
    <n v="3.95908940943583E-2"/>
    <s v="Within Range"/>
    <s v="Within Range"/>
  </r>
  <r>
    <s v="20003772"/>
    <s v="TAN SIN CHOON"/>
    <x v="3"/>
    <s v="Manufacturing"/>
    <s v="SG_SU01"/>
    <s v="HH-MAINT"/>
    <s v="SNR ENGINEERING ASST II"/>
    <x v="0"/>
    <d v="2000-07-28T00:00:00"/>
    <m/>
    <s v="LIM CHOON HUAT"/>
    <d v="2013-07-01T00:00:00"/>
    <n v="4"/>
    <n v="4"/>
    <s v="N"/>
    <m/>
    <m/>
    <n v="3195"/>
    <n v="1711"/>
    <n v="1"/>
    <x v="0"/>
    <n v="3.95"/>
    <n v="126"/>
    <m/>
    <m/>
    <n v="3321"/>
    <x v="0"/>
    <n v="0"/>
    <n v="3321"/>
    <x v="0"/>
    <n v="0"/>
    <n v="3321"/>
    <n v="3195"/>
    <n v="126"/>
    <x v="8"/>
    <m/>
    <n v="2205"/>
    <n v="3195"/>
    <n v="1"/>
    <n v="2205"/>
    <n v="3195"/>
    <n v="2700"/>
    <n v="1.1833333333333333"/>
    <s v="Paying 18% Premium for the JC"/>
    <n v="2875"/>
    <n v="320"/>
    <n v="0"/>
    <m/>
    <n v="39852"/>
    <m/>
    <m/>
    <m/>
    <m/>
    <m/>
    <m/>
    <n v="38340"/>
    <m/>
    <m/>
    <m/>
    <n v="0"/>
    <x v="0"/>
    <n v="4.2723004694835684E-2"/>
    <s v="Within Range"/>
    <s v="Within Range"/>
  </r>
  <r>
    <s v="20003777"/>
    <s v="CHIN KIM SHING"/>
    <x v="3"/>
    <s v="Manufacturing"/>
    <s v="SG_SU01"/>
    <s v="HH-MAINT"/>
    <s v="SNR ENGINEERING ASST II"/>
    <x v="0"/>
    <d v="2000-08-01T00:00:00"/>
    <m/>
    <s v="LIM CHOON HUAT"/>
    <d v="2014-07-01T00:00:00"/>
    <n v="3"/>
    <n v="3"/>
    <s v="N"/>
    <m/>
    <m/>
    <n v="3195"/>
    <n v="1710"/>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20005174"/>
    <s v="KOH CHEO ENG"/>
    <x v="3"/>
    <s v="Manufacturing"/>
    <s v="SG_SU01"/>
    <s v="HH-PRODN"/>
    <s v="SNR OPERATOR (PRODUCTION)"/>
    <x v="5"/>
    <d v="2000-04-10T00:00:00"/>
    <m/>
    <s v="TIANG TONG BING"/>
    <d v="2011-07-01T00:00:00"/>
    <n v="3"/>
    <n v="3"/>
    <s v="N"/>
    <m/>
    <m/>
    <n v="1776"/>
    <n v="1802"/>
    <n v="1"/>
    <x v="5"/>
    <n v="3.1"/>
    <n v="55"/>
    <m/>
    <m/>
    <n v="1831"/>
    <x v="1"/>
    <n v="5.6306306306306304E-3"/>
    <n v="1841"/>
    <x v="0"/>
    <n v="0"/>
    <n v="1841"/>
    <n v="1841"/>
    <n v="0"/>
    <x v="0"/>
    <m/>
    <n v="1259"/>
    <n v="1884"/>
    <n v="0.9426751592356688"/>
    <n v="1259"/>
    <n v="1884"/>
    <n v="1572"/>
    <n v="1.171119592875318"/>
    <s v="Paying 17% Premium for the JC"/>
    <n v="1657"/>
    <n v="184"/>
    <n v="3.65990990990991E-2"/>
    <m/>
    <n v="22092"/>
    <m/>
    <m/>
    <m/>
    <m/>
    <m/>
    <m/>
    <n v="21312"/>
    <m/>
    <m/>
    <m/>
    <n v="0"/>
    <x v="0"/>
    <n v="3.65990990990991E-2"/>
    <s v="Within Range"/>
    <s v="Within Range"/>
  </r>
  <r>
    <s v="20005184"/>
    <s v="WONG HWEE CHIN"/>
    <x v="3"/>
    <s v="Manufacturing"/>
    <s v="SG_SU01"/>
    <s v="HH-PRODN"/>
    <s v="PRODUCTION OPERATOR II"/>
    <x v="6"/>
    <d v="2000-04-24T00:00:00"/>
    <m/>
    <s v="YONG KIEN CHIEN"/>
    <d v="2013-07-01T00:00:00"/>
    <n v="3"/>
    <n v="3"/>
    <s v="N"/>
    <m/>
    <m/>
    <n v="1660"/>
    <n v="1802"/>
    <n v="1"/>
    <x v="6"/>
    <n v="3.1"/>
    <n v="51"/>
    <m/>
    <m/>
    <n v="1711"/>
    <x v="1"/>
    <n v="6.024096385542169E-3"/>
    <n v="1721"/>
    <x v="0"/>
    <n v="0"/>
    <n v="1721"/>
    <n v="1721"/>
    <n v="0"/>
    <x v="0"/>
    <m/>
    <n v="1166"/>
    <n v="1750"/>
    <n v="0.94857142857142862"/>
    <n v="1166"/>
    <n v="1750"/>
    <n v="1458"/>
    <n v="1.1803840877914953"/>
    <s v="Paying 18% Premium for the JC"/>
    <n v="1549"/>
    <n v="172"/>
    <n v="3.6746987951807232E-2"/>
    <m/>
    <n v="20652"/>
    <m/>
    <m/>
    <m/>
    <m/>
    <m/>
    <m/>
    <n v="19920"/>
    <m/>
    <m/>
    <m/>
    <n v="0"/>
    <x v="0"/>
    <n v="3.6746987951807232E-2"/>
    <s v="Within Range"/>
    <s v="Within Range"/>
  </r>
  <r>
    <s v="20005196"/>
    <s v="TAY SIEW HUAY"/>
    <x v="3"/>
    <s v="Manufacturing"/>
    <s v="SG_SU01"/>
    <s v="HH-PRODN"/>
    <s v="SNR OPERATOR"/>
    <x v="5"/>
    <d v="2000-05-15T00:00:00"/>
    <m/>
    <s v="LIM ENG GUAN"/>
    <d v="2015-07-01T00:00:00"/>
    <n v="2"/>
    <n v="2"/>
    <s v="N"/>
    <m/>
    <m/>
    <n v="1694"/>
    <n v="1801"/>
    <n v="1"/>
    <x v="5"/>
    <n v="2"/>
    <n v="34"/>
    <m/>
    <m/>
    <n v="1728"/>
    <x v="0"/>
    <n v="0"/>
    <n v="1728"/>
    <x v="0"/>
    <n v="0"/>
    <n v="1728"/>
    <n v="1728"/>
    <n v="0"/>
    <x v="0"/>
    <m/>
    <n v="1259"/>
    <n v="1884"/>
    <n v="0.89915074309978771"/>
    <n v="1259"/>
    <n v="1884"/>
    <n v="1572"/>
    <n v="1.0992366412213741"/>
    <s v="Paying 10% Premium for the JC"/>
    <n v="1555"/>
    <n v="173"/>
    <n v="2.0070838252656435E-2"/>
    <m/>
    <n v="20736"/>
    <m/>
    <m/>
    <m/>
    <m/>
    <m/>
    <m/>
    <n v="20328"/>
    <m/>
    <m/>
    <m/>
    <n v="0"/>
    <x v="0"/>
    <n v="2.0070838252656435E-2"/>
    <s v="Within Range"/>
    <s v="Within Range"/>
  </r>
  <r>
    <s v="20013872"/>
    <s v="CUI TING JIE"/>
    <x v="3"/>
    <s v="Manufacturing"/>
    <s v="SG_SU01"/>
    <s v="HH-PRODN"/>
    <s v="SNR ENGINEERING ASST II"/>
    <x v="0"/>
    <d v="2001-01-08T00:00:00"/>
    <m/>
    <s v="ZENG LIZHI, DENNIS"/>
    <d v="2013-07-01T00:00:00"/>
    <n v="3"/>
    <n v="3"/>
    <s v="N"/>
    <m/>
    <m/>
    <n v="3195"/>
    <n v="1705"/>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20034043"/>
    <s v="TANG CHEE YEONG"/>
    <x v="3"/>
    <s v="Manufacturing"/>
    <s v="SG_SU01"/>
    <s v="HH-PRODN"/>
    <s v="ENGINEERING ASST (PRODN)"/>
    <x v="2"/>
    <d v="2003-01-06T00:00:00"/>
    <m/>
    <s v="TIANG TONG BING"/>
    <d v="2012-07-01T00:00:00"/>
    <n v="5"/>
    <n v="5"/>
    <s v="Y"/>
    <s v="SG_NE07"/>
    <s v="SENIOR ENGINEERING ASST I"/>
    <n v="2650"/>
    <n v="1505"/>
    <n v="1"/>
    <x v="1"/>
    <n v="4.7"/>
    <n v="125"/>
    <n v="0.04"/>
    <n v="106"/>
    <n v="2881"/>
    <x v="0"/>
    <n v="0"/>
    <n v="2881"/>
    <x v="0"/>
    <n v="0"/>
    <n v="2881"/>
    <n v="2881"/>
    <n v="0"/>
    <x v="0"/>
    <m/>
    <n v="1895"/>
    <n v="2695"/>
    <n v="0.98330241187384049"/>
    <n v="2045"/>
    <n v="2946"/>
    <n v="2496"/>
    <n v="1.1542467948717949"/>
    <s v="Paying 15% Premium for the JC"/>
    <n v="2593"/>
    <n v="288"/>
    <n v="8.7169811320754714E-2"/>
    <m/>
    <n v="34572"/>
    <m/>
    <m/>
    <m/>
    <m/>
    <m/>
    <m/>
    <n v="31800"/>
    <m/>
    <m/>
    <m/>
    <n v="0"/>
    <x v="0"/>
    <n v="8.7169811320754714E-2"/>
    <s v="Within Range"/>
    <s v="Within Range"/>
  </r>
  <r>
    <s v="20034075"/>
    <s v="BONG YEU HONG"/>
    <x v="3"/>
    <s v="Manufacturing"/>
    <s v="SG_SU01"/>
    <s v="HH-MAINT"/>
    <s v="SNR ENGINEERING ASST II"/>
    <x v="0"/>
    <d v="2003-02-04T00:00:00"/>
    <m/>
    <s v="YONG KIEN CHIEN"/>
    <d v="2014-07-01T00:00:00"/>
    <n v="3"/>
    <n v="3"/>
    <s v="N"/>
    <m/>
    <m/>
    <n v="3195"/>
    <n v="1504"/>
    <n v="1"/>
    <x v="0"/>
    <n v="3.1"/>
    <n v="99"/>
    <m/>
    <m/>
    <n v="3294"/>
    <x v="0"/>
    <n v="0"/>
    <n v="3294"/>
    <x v="0"/>
    <n v="0"/>
    <n v="3294"/>
    <n v="3195"/>
    <n v="99"/>
    <x v="4"/>
    <m/>
    <n v="2205"/>
    <n v="3195"/>
    <n v="1"/>
    <n v="2205"/>
    <n v="3195"/>
    <n v="2700"/>
    <n v="1.1833333333333333"/>
    <s v="Paying 18% Premium for the JC"/>
    <n v="2875"/>
    <n v="320"/>
    <n v="0"/>
    <m/>
    <n v="39528"/>
    <m/>
    <m/>
    <m/>
    <m/>
    <m/>
    <m/>
    <n v="38340"/>
    <m/>
    <m/>
    <m/>
    <n v="0"/>
    <x v="0"/>
    <n v="3.3568075117370894E-2"/>
    <s v="Within Range"/>
    <s v="Within Range"/>
  </r>
  <r>
    <s v="20034085"/>
    <s v="OOI KIM POH VINCENT"/>
    <x v="3"/>
    <s v="Manufacturing"/>
    <s v="SG_SU01"/>
    <s v="HH-PRODN"/>
    <s v="SNR ENGINEERING ASST I"/>
    <x v="1"/>
    <d v="2003-02-17T00:00:00"/>
    <m/>
    <s v="WU YUE"/>
    <d v="2015-07-01T00:00:00"/>
    <n v="3"/>
    <n v="3"/>
    <s v="N"/>
    <m/>
    <m/>
    <n v="2803"/>
    <n v="1504"/>
    <n v="1"/>
    <x v="1"/>
    <n v="3.1"/>
    <n v="87"/>
    <m/>
    <m/>
    <n v="2890"/>
    <x v="0"/>
    <n v="0"/>
    <n v="2890"/>
    <x v="0"/>
    <n v="0"/>
    <n v="2890"/>
    <n v="2890"/>
    <n v="0"/>
    <x v="0"/>
    <m/>
    <n v="2045"/>
    <n v="2946"/>
    <n v="0.95145960624575698"/>
    <n v="2045"/>
    <n v="2946"/>
    <n v="2496"/>
    <n v="1.1578525641025641"/>
    <s v="Paying 16% Premium for the JC"/>
    <n v="2601"/>
    <n v="289"/>
    <n v="3.1038173385658223E-2"/>
    <m/>
    <n v="34680"/>
    <m/>
    <m/>
    <m/>
    <m/>
    <m/>
    <m/>
    <n v="33636"/>
    <m/>
    <m/>
    <m/>
    <n v="0"/>
    <x v="0"/>
    <n v="3.1038173385658223E-2"/>
    <s v="Within Range"/>
    <s v="Within Range"/>
  </r>
  <r>
    <s v="20034094"/>
    <s v="LO JEE FUK KELVIN"/>
    <x v="3"/>
    <s v="Manufacturing"/>
    <s v="SG_SU01"/>
    <s v="HH-PRODN"/>
    <s v="SNR ENGINEERING ASST (PRO)"/>
    <x v="1"/>
    <d v="2003-03-03T00:00:00"/>
    <m/>
    <s v="CHAI YUET NGOH"/>
    <d v="2012-07-01T00:00:00"/>
    <n v="4"/>
    <n v="4"/>
    <s v="Y"/>
    <s v="SG_NE08"/>
    <s v="SENIOR ENGINEERING ASST II"/>
    <n v="2853"/>
    <n v="1503"/>
    <n v="1"/>
    <x v="0"/>
    <n v="3.95"/>
    <n v="113"/>
    <n v="0.04"/>
    <n v="114"/>
    <n v="3080"/>
    <x v="0"/>
    <n v="0"/>
    <n v="3080"/>
    <x v="0"/>
    <n v="0"/>
    <n v="3080"/>
    <n v="3080"/>
    <n v="0"/>
    <x v="0"/>
    <m/>
    <n v="2045"/>
    <n v="2946"/>
    <n v="0.96843177189409368"/>
    <n v="2205"/>
    <n v="3195"/>
    <n v="2700"/>
    <n v="1.1407407407407408"/>
    <s v="Paying 14% Premium for the JC"/>
    <n v="2772"/>
    <n v="308"/>
    <n v="7.9565369786189971E-2"/>
    <m/>
    <n v="36960"/>
    <m/>
    <m/>
    <m/>
    <m/>
    <m/>
    <m/>
    <n v="34236"/>
    <m/>
    <m/>
    <m/>
    <n v="0"/>
    <x v="0"/>
    <n v="7.9565369786189971E-2"/>
    <s v="Within Range"/>
    <s v="Within Range"/>
  </r>
  <r>
    <s v="20034109"/>
    <s v="FOO KAM YOKE"/>
    <x v="3"/>
    <s v="Manufacturing"/>
    <s v="SG_SU01"/>
    <s v="HH-PRODN"/>
    <s v="SNR OPERATOR"/>
    <x v="5"/>
    <d v="2003-03-24T00:00:00"/>
    <m/>
    <s v="LIM ENG GUAN"/>
    <d v="2015-07-01T00:00:00"/>
    <n v="3"/>
    <n v="3"/>
    <s v="N"/>
    <m/>
    <m/>
    <n v="1669"/>
    <n v="1503"/>
    <n v="1"/>
    <x v="5"/>
    <n v="3.1"/>
    <n v="52"/>
    <m/>
    <m/>
    <n v="1721"/>
    <x v="1"/>
    <n v="5.9916117435590173E-3"/>
    <n v="1731"/>
    <x v="0"/>
    <n v="0"/>
    <n v="1731"/>
    <n v="1731"/>
    <n v="0"/>
    <x v="0"/>
    <m/>
    <n v="1259"/>
    <n v="1884"/>
    <n v="0.88588110403397025"/>
    <n v="1259"/>
    <n v="1884"/>
    <n v="1572"/>
    <n v="1.1011450381679388"/>
    <s v="Paying 10% Premium for the JC"/>
    <n v="1558"/>
    <n v="173"/>
    <n v="3.7147992810065908E-2"/>
    <m/>
    <n v="20772"/>
    <m/>
    <m/>
    <m/>
    <m/>
    <m/>
    <m/>
    <n v="20028"/>
    <m/>
    <m/>
    <m/>
    <n v="0"/>
    <x v="0"/>
    <n v="3.7147992810065908E-2"/>
    <s v="Within Range"/>
    <s v="Within Range"/>
  </r>
  <r>
    <s v="20034111"/>
    <s v="LIM SIEW CHEN"/>
    <x v="3"/>
    <s v="Manufacturing"/>
    <s v="SG_SU01"/>
    <s v="HH-PRODN"/>
    <s v="SNR OPERATOR (PRODUCTION)"/>
    <x v="5"/>
    <d v="2003-03-24T00:00:00"/>
    <m/>
    <s v="WONG YI MING"/>
    <d v="2014-07-01T00:00:00"/>
    <n v="4"/>
    <n v="4"/>
    <s v="Y"/>
    <s v="SG_NE04"/>
    <s v="TECHNICIAN I"/>
    <n v="1669"/>
    <n v="1503"/>
    <n v="1"/>
    <x v="4"/>
    <n v="3.95"/>
    <n v="66"/>
    <n v="0.04"/>
    <n v="67"/>
    <n v="1802"/>
    <x v="0"/>
    <n v="0"/>
    <n v="1802"/>
    <x v="0"/>
    <n v="0"/>
    <n v="1802"/>
    <n v="1802"/>
    <n v="0"/>
    <x v="0"/>
    <m/>
    <n v="1259"/>
    <n v="1884"/>
    <n v="0.88588110403397025"/>
    <n v="1415"/>
    <n v="2123"/>
    <n v="1769"/>
    <n v="1.0186546071226681"/>
    <s v="Paying 2% Premium for the JC"/>
    <n v="1622"/>
    <n v="180"/>
    <n v="7.9688436189334938E-2"/>
    <m/>
    <n v="21624"/>
    <m/>
    <m/>
    <m/>
    <m/>
    <m/>
    <m/>
    <n v="20028"/>
    <m/>
    <m/>
    <m/>
    <n v="0"/>
    <x v="0"/>
    <n v="7.9688436189334938E-2"/>
    <s v="Within Range"/>
    <s v="Within Range"/>
  </r>
  <r>
    <s v="20034112"/>
    <s v="LIONG CHUN LEN"/>
    <x v="3"/>
    <s v="Manufacturing"/>
    <s v="SG_SU01"/>
    <s v="HH-PRODN"/>
    <s v="SNR OPERATOR"/>
    <x v="5"/>
    <d v="2003-03-24T00:00:00"/>
    <m/>
    <s v="LIM ENG GUAN"/>
    <d v="2015-07-01T00:00:00"/>
    <n v="3"/>
    <n v="3"/>
    <s v="N"/>
    <m/>
    <m/>
    <n v="1642"/>
    <n v="1503"/>
    <n v="1"/>
    <x v="5"/>
    <n v="3.1"/>
    <n v="51"/>
    <m/>
    <m/>
    <n v="1693"/>
    <x v="1"/>
    <n v="6.0901339829476245E-3"/>
    <n v="1703"/>
    <x v="0"/>
    <n v="0"/>
    <n v="1703"/>
    <n v="1703"/>
    <n v="0"/>
    <x v="0"/>
    <m/>
    <n v="1259"/>
    <n v="1884"/>
    <n v="0.8715498938428875"/>
    <n v="1259"/>
    <n v="1884"/>
    <n v="1572"/>
    <n v="1.0833333333333333"/>
    <s v="Paying 8% Premium for the JC"/>
    <n v="1533"/>
    <n v="170"/>
    <n v="3.7149817295980513E-2"/>
    <m/>
    <n v="20436"/>
    <m/>
    <m/>
    <m/>
    <m/>
    <m/>
    <m/>
    <n v="19704"/>
    <m/>
    <m/>
    <m/>
    <n v="0"/>
    <x v="0"/>
    <n v="3.7149817295980513E-2"/>
    <s v="Within Range"/>
    <s v="Within Range"/>
  </r>
  <r>
    <s v="20034113"/>
    <s v="WONG LEE CHIN"/>
    <x v="3"/>
    <s v="Manufacturing"/>
    <s v="SG_SU01"/>
    <s v="HH-PRODN"/>
    <s v="SNR OPERATOR (PRODUCTION)"/>
    <x v="5"/>
    <d v="2003-03-24T00:00:00"/>
    <m/>
    <s v="ZENG LIZHI, DENNIS"/>
    <d v="2012-07-01T00:00:00"/>
    <n v="3"/>
    <n v="3"/>
    <s v="N"/>
    <m/>
    <m/>
    <n v="1702"/>
    <n v="1503"/>
    <n v="1"/>
    <x v="5"/>
    <n v="3.1"/>
    <n v="53"/>
    <m/>
    <m/>
    <n v="1755"/>
    <x v="1"/>
    <n v="5.8754406580493537E-3"/>
    <n v="1765"/>
    <x v="0"/>
    <n v="0"/>
    <n v="1765"/>
    <n v="1765"/>
    <n v="0"/>
    <x v="0"/>
    <m/>
    <n v="1259"/>
    <n v="1884"/>
    <n v="0.90339702760084928"/>
    <n v="1259"/>
    <n v="1884"/>
    <n v="1572"/>
    <n v="1.1227735368956744"/>
    <s v="Paying 12% Premium for the JC"/>
    <n v="1588"/>
    <n v="177"/>
    <n v="3.7015276145710929E-2"/>
    <m/>
    <n v="21180"/>
    <m/>
    <m/>
    <m/>
    <m/>
    <m/>
    <m/>
    <n v="20424"/>
    <m/>
    <m/>
    <m/>
    <n v="0"/>
    <x v="0"/>
    <n v="3.7015276145710929E-2"/>
    <s v="Within Range"/>
    <s v="Within Range"/>
  </r>
  <r>
    <s v="20034138"/>
    <s v="LEE KWEE CHING"/>
    <x v="3"/>
    <s v="Manufacturing"/>
    <s v="SG_SU01"/>
    <s v="HH-PRODN"/>
    <s v="TECHNICIAN I (PRODUCTION)"/>
    <x v="4"/>
    <d v="2003-04-14T00:00:00"/>
    <m/>
    <s v="ZENG LIZHI, DENNIS"/>
    <d v="2014-07-01T00:00:00"/>
    <n v="3"/>
    <n v="3"/>
    <s v="N"/>
    <m/>
    <m/>
    <n v="1782"/>
    <n v="1502"/>
    <n v="1"/>
    <x v="4"/>
    <n v="3.1"/>
    <n v="55"/>
    <m/>
    <m/>
    <n v="1837"/>
    <x v="0"/>
    <n v="0"/>
    <n v="1837"/>
    <x v="0"/>
    <n v="0"/>
    <n v="1837"/>
    <n v="1837"/>
    <n v="0"/>
    <x v="0"/>
    <m/>
    <n v="1415"/>
    <n v="2123"/>
    <n v="0.8393782383419689"/>
    <n v="1415"/>
    <n v="2123"/>
    <n v="1769"/>
    <n v="1.038439796495195"/>
    <s v="Paying 4% Premium for the JC"/>
    <n v="1653"/>
    <n v="184"/>
    <n v="3.0864197530864196E-2"/>
    <m/>
    <n v="22044"/>
    <m/>
    <m/>
    <m/>
    <m/>
    <m/>
    <m/>
    <n v="21384"/>
    <m/>
    <m/>
    <m/>
    <n v="0"/>
    <x v="0"/>
    <n v="3.0864197530864196E-2"/>
    <s v="Within Range"/>
    <s v="Within Range"/>
  </r>
  <r>
    <s v="20034139"/>
    <s v="NYOK YEONG FUN"/>
    <x v="3"/>
    <s v="Manufacturing"/>
    <s v="SG_SU01"/>
    <s v="HH-PRODN"/>
    <s v="SNR OPERATOR (PRODUCTION)"/>
    <x v="5"/>
    <d v="2003-04-14T00:00:00"/>
    <m/>
    <s v="CHAI YUET NGOH"/>
    <d v="2012-07-01T00:00:00"/>
    <n v="4"/>
    <n v="4"/>
    <s v="N"/>
    <m/>
    <m/>
    <n v="1682"/>
    <n v="1502"/>
    <n v="1"/>
    <x v="5"/>
    <n v="3.95"/>
    <n v="66"/>
    <m/>
    <m/>
    <n v="1748"/>
    <x v="2"/>
    <n v="7.1343638525564806E-3"/>
    <n v="1760"/>
    <x v="0"/>
    <n v="0"/>
    <n v="1760"/>
    <n v="1760"/>
    <n v="0"/>
    <x v="0"/>
    <m/>
    <n v="1259"/>
    <n v="1884"/>
    <n v="0.89278131634819535"/>
    <n v="1259"/>
    <n v="1884"/>
    <n v="1572"/>
    <n v="1.1195928753180662"/>
    <s v="Paying 12% Premium for the JC"/>
    <n v="1584"/>
    <n v="176"/>
    <n v="4.6373365041617119E-2"/>
    <m/>
    <n v="21120"/>
    <m/>
    <m/>
    <m/>
    <m/>
    <m/>
    <m/>
    <n v="20184"/>
    <m/>
    <m/>
    <m/>
    <n v="0"/>
    <x v="0"/>
    <n v="4.6373365041617119E-2"/>
    <s v="Within Range"/>
    <s v="Within Range"/>
  </r>
  <r>
    <s v="20034185"/>
    <s v="FONG MEI LAN"/>
    <x v="3"/>
    <s v="Manufacturing"/>
    <s v="SG_SU01"/>
    <s v="HH-PRODN"/>
    <s v="SNR OPERATOR"/>
    <x v="5"/>
    <d v="2003-06-02T00:00:00"/>
    <m/>
    <s v="CHAI YUET NGOH"/>
    <d v="2016-07-01T00:00:00"/>
    <n v="3"/>
    <n v="3"/>
    <s v="N"/>
    <m/>
    <m/>
    <n v="1662"/>
    <n v="1500"/>
    <n v="1"/>
    <x v="5"/>
    <n v="3.1"/>
    <n v="52"/>
    <m/>
    <m/>
    <n v="1714"/>
    <x v="1"/>
    <n v="6.0168471720818293E-3"/>
    <n v="1724"/>
    <x v="0"/>
    <n v="0"/>
    <n v="1724"/>
    <n v="1724"/>
    <n v="0"/>
    <x v="0"/>
    <m/>
    <n v="1259"/>
    <n v="1884"/>
    <n v="0.88216560509554143"/>
    <n v="1259"/>
    <n v="1884"/>
    <n v="1572"/>
    <n v="1.0966921119592876"/>
    <s v="Paying 10% Premium for the JC"/>
    <n v="1552"/>
    <n v="172"/>
    <n v="3.7304452466907341E-2"/>
    <m/>
    <n v="20688"/>
    <m/>
    <m/>
    <m/>
    <m/>
    <m/>
    <m/>
    <n v="19944"/>
    <m/>
    <m/>
    <m/>
    <n v="0"/>
    <x v="0"/>
    <n v="3.7304452466907341E-2"/>
    <s v="Within Range"/>
    <s v="Within Range"/>
  </r>
  <r>
    <s v="20034189"/>
    <s v="TAN CHEE HONG"/>
    <x v="3"/>
    <s v="Manufacturing"/>
    <s v="SG_SU01"/>
    <s v="HH-MAINT"/>
    <s v="SNR ENGINEERING ASST II"/>
    <x v="0"/>
    <d v="2003-06-02T00:00:00"/>
    <m/>
    <s v="KAU CHAI SENG"/>
    <d v="2015-07-01T00:00:00"/>
    <n v="4"/>
    <n v="4"/>
    <s v="N"/>
    <m/>
    <m/>
    <n v="2674"/>
    <n v="1500"/>
    <n v="1"/>
    <x v="0"/>
    <n v="3.95"/>
    <n v="106"/>
    <m/>
    <m/>
    <n v="2780"/>
    <x v="0"/>
    <n v="0"/>
    <n v="2780"/>
    <x v="0"/>
    <n v="0"/>
    <n v="2780"/>
    <n v="2780"/>
    <n v="0"/>
    <x v="0"/>
    <m/>
    <n v="2205"/>
    <n v="3195"/>
    <n v="0.83693270735524261"/>
    <n v="2205"/>
    <n v="3195"/>
    <n v="2700"/>
    <n v="1.0296296296296297"/>
    <s v="Paying 3% Premium for the JC"/>
    <n v="2502"/>
    <n v="278"/>
    <n v="3.9640987284966345E-2"/>
    <m/>
    <n v="33360"/>
    <m/>
    <m/>
    <m/>
    <m/>
    <m/>
    <m/>
    <n v="32088"/>
    <m/>
    <m/>
    <m/>
    <n v="0"/>
    <x v="0"/>
    <n v="3.9640987284966345E-2"/>
    <s v="Within Range"/>
    <s v="Within Range"/>
  </r>
  <r>
    <s v="20034200"/>
    <s v="NG SOCK FOON"/>
    <x v="3"/>
    <s v="Manufacturing"/>
    <s v="SG_SU01"/>
    <s v="HH-PRODN"/>
    <s v="TECHNICIAN II"/>
    <x v="3"/>
    <d v="2003-06-09T00:00:00"/>
    <m/>
    <s v="ZENG LIZHI, DENNIS"/>
    <d v="2017-07-01T00:00:00"/>
    <n v="3"/>
    <n v="3"/>
    <s v="N"/>
    <m/>
    <m/>
    <n v="1874"/>
    <n v="1500"/>
    <n v="1"/>
    <x v="3"/>
    <n v="3.1"/>
    <n v="58"/>
    <m/>
    <m/>
    <n v="1932"/>
    <x v="0"/>
    <n v="0"/>
    <n v="1932"/>
    <x v="0"/>
    <n v="0"/>
    <n v="1932"/>
    <n v="1932"/>
    <n v="0"/>
    <x v="0"/>
    <m/>
    <n v="1595"/>
    <n v="2393"/>
    <n v="0.78311742582532384"/>
    <n v="1595"/>
    <n v="2393"/>
    <n v="1994"/>
    <n v="0.96890672016048141"/>
    <s v="Paying 97% within JC"/>
    <n v="1739"/>
    <n v="193"/>
    <n v="3.0949839914621132E-2"/>
    <m/>
    <n v="23184"/>
    <m/>
    <m/>
    <m/>
    <m/>
    <m/>
    <m/>
    <n v="22488"/>
    <m/>
    <m/>
    <m/>
    <n v="0"/>
    <x v="0"/>
    <n v="3.0949839914621132E-2"/>
    <s v="Within Range"/>
    <s v="Within Range"/>
  </r>
  <r>
    <s v="20034212"/>
    <s v="ONG LAY KIM"/>
    <x v="3"/>
    <s v="Manufacturing"/>
    <s v="SG_SU01"/>
    <s v="HH-PRODN"/>
    <s v="PRODUCTION OPERATOR II"/>
    <x v="6"/>
    <d v="2003-06-16T00:00:00"/>
    <m/>
    <s v="CHAI YUET NGOH"/>
    <d v="2012-07-01T00:00:00"/>
    <n v="3"/>
    <n v="3"/>
    <s v="N"/>
    <m/>
    <m/>
    <n v="1545"/>
    <n v="1500"/>
    <n v="1"/>
    <x v="6"/>
    <n v="3.1"/>
    <n v="48"/>
    <m/>
    <m/>
    <n v="1593"/>
    <x v="1"/>
    <n v="6.4724919093851136E-3"/>
    <n v="1603"/>
    <x v="0"/>
    <n v="0"/>
    <n v="1603"/>
    <n v="1603"/>
    <n v="0"/>
    <x v="0"/>
    <m/>
    <n v="1166"/>
    <n v="1750"/>
    <n v="0.8828571428571429"/>
    <n v="1166"/>
    <n v="1750"/>
    <n v="1458"/>
    <n v="1.0994513031550068"/>
    <s v="Paying 10% Premium for the JC"/>
    <n v="1443"/>
    <n v="160"/>
    <n v="3.7540453074433655E-2"/>
    <m/>
    <n v="19236"/>
    <m/>
    <m/>
    <m/>
    <m/>
    <m/>
    <m/>
    <n v="18540"/>
    <m/>
    <m/>
    <m/>
    <n v="0"/>
    <x v="0"/>
    <n v="3.7540453074433655E-2"/>
    <s v="Within Range"/>
    <s v="Within Range"/>
  </r>
  <r>
    <s v="20034225"/>
    <s v="CHONG YEW CHION"/>
    <x v="3"/>
    <s v="Manufacturing"/>
    <s v="SG_SU01"/>
    <s v="HH-PRODN"/>
    <s v="SNR ENGINEERING ASST II"/>
    <x v="0"/>
    <d v="2003-06-19T00:00:00"/>
    <m/>
    <s v="LOH CHEE CHUAN"/>
    <d v="2014-07-01T00:00:00"/>
    <n v="4"/>
    <n v="4"/>
    <s v="N"/>
    <m/>
    <m/>
    <n v="2766"/>
    <n v="1500"/>
    <n v="1"/>
    <x v="0"/>
    <n v="3.95"/>
    <n v="109"/>
    <m/>
    <m/>
    <n v="2875"/>
    <x v="0"/>
    <n v="0"/>
    <n v="2875"/>
    <x v="0"/>
    <n v="0"/>
    <n v="2875"/>
    <n v="2875"/>
    <n v="0"/>
    <x v="0"/>
    <m/>
    <n v="2205"/>
    <n v="3195"/>
    <n v="0.86572769953051643"/>
    <n v="2205"/>
    <n v="3195"/>
    <n v="2700"/>
    <n v="1.0648148148148149"/>
    <s v="Paying 6% Premium for the JC"/>
    <n v="2587"/>
    <n v="288"/>
    <n v="3.9407086044830078E-2"/>
    <m/>
    <n v="34500"/>
    <m/>
    <m/>
    <m/>
    <m/>
    <m/>
    <m/>
    <n v="33192"/>
    <m/>
    <m/>
    <m/>
    <n v="0"/>
    <x v="0"/>
    <n v="3.9407086044830078E-2"/>
    <s v="Within Range"/>
    <s v="Within Range"/>
  </r>
  <r>
    <s v="20034371"/>
    <s v="ZAMRI BIN SAMSUDIN"/>
    <x v="3"/>
    <s v="Manufacturing"/>
    <m/>
    <s v="HH-PRODN"/>
    <s v="SNR ENGINEERING ASST I"/>
    <x v="1"/>
    <d v="2003-10-06T00:00:00"/>
    <m/>
    <s v="AW GEK CHYE"/>
    <d v="2015-07-01T00:00:00"/>
    <n v="4"/>
    <n v="4"/>
    <s v="Y"/>
    <s v="SG_NE08"/>
    <s v="SENIOR ENGINEERING ASST II"/>
    <n v="2634"/>
    <n v="1408"/>
    <n v="1"/>
    <x v="0"/>
    <n v="3.95"/>
    <n v="104"/>
    <n v="0.04"/>
    <n v="105"/>
    <n v="2843"/>
    <x v="0"/>
    <n v="0"/>
    <n v="2843"/>
    <x v="0"/>
    <n v="0"/>
    <n v="2843"/>
    <n v="2843"/>
    <n v="0"/>
    <x v="0"/>
    <m/>
    <n v="2045"/>
    <n v="2946"/>
    <n v="0.8940936863543788"/>
    <n v="2205"/>
    <n v="3195"/>
    <n v="2700"/>
    <n v="1.0529629629629629"/>
    <s v="Paying 5% Premium for the JC"/>
    <n v="2559"/>
    <n v="284"/>
    <n v="7.9347000759301442E-2"/>
    <m/>
    <n v="34116"/>
    <m/>
    <m/>
    <m/>
    <m/>
    <m/>
    <m/>
    <n v="31608"/>
    <m/>
    <m/>
    <m/>
    <n v="0"/>
    <x v="0"/>
    <n v="7.9347000759301442E-2"/>
    <s v="Within Range"/>
    <s v="Within Range"/>
  </r>
  <r>
    <s v="20034415"/>
    <s v="LOH CHEE LENG"/>
    <x v="3"/>
    <s v="Manufacturing"/>
    <s v="SG_SU01"/>
    <s v="HH-PRODN"/>
    <s v="SNR OPERATOR (PRODUCTION)"/>
    <x v="5"/>
    <d v="2003-11-10T00:00:00"/>
    <m/>
    <s v="LOW KOK HENG"/>
    <d v="2012-07-01T00:00:00"/>
    <n v="3"/>
    <n v="3"/>
    <s v="N"/>
    <m/>
    <m/>
    <n v="1658"/>
    <n v="1407"/>
    <n v="1"/>
    <x v="5"/>
    <n v="3.1"/>
    <n v="51"/>
    <m/>
    <m/>
    <n v="1709"/>
    <x v="1"/>
    <n v="6.0313630880579009E-3"/>
    <n v="1719"/>
    <x v="0"/>
    <n v="0"/>
    <n v="1719"/>
    <n v="1719"/>
    <n v="0"/>
    <x v="0"/>
    <m/>
    <n v="1259"/>
    <n v="1884"/>
    <n v="0.88004246284501064"/>
    <n v="1259"/>
    <n v="1884"/>
    <n v="1572"/>
    <n v="1.0935114503816794"/>
    <s v="Paying 9% Premium for the JC"/>
    <n v="1547"/>
    <n v="172"/>
    <n v="3.67913148371532E-2"/>
    <m/>
    <n v="20628"/>
    <m/>
    <m/>
    <m/>
    <m/>
    <m/>
    <m/>
    <n v="19896"/>
    <m/>
    <m/>
    <m/>
    <n v="0"/>
    <x v="0"/>
    <n v="3.67913148371532E-2"/>
    <s v="Within Range"/>
    <s v="Within Range"/>
  </r>
  <r>
    <s v="20034422"/>
    <s v="KOY CHING CHING"/>
    <x v="3"/>
    <s v="Manufacturing"/>
    <s v="SG_SU01"/>
    <s v="HH-PRODN"/>
    <s v="SNR OPERATOR"/>
    <x v="5"/>
    <d v="2003-11-13T00:00:00"/>
    <m/>
    <s v="LOW KOK HENG"/>
    <d v="2017-07-01T00:00:00"/>
    <n v="3"/>
    <n v="3"/>
    <s v="N"/>
    <m/>
    <m/>
    <n v="1629"/>
    <n v="1407"/>
    <n v="1"/>
    <x v="5"/>
    <n v="3.1"/>
    <n v="50"/>
    <m/>
    <m/>
    <n v="1679"/>
    <x v="1"/>
    <n v="6.1387354205033762E-3"/>
    <n v="1689"/>
    <x v="0"/>
    <n v="0"/>
    <n v="1689"/>
    <n v="1689"/>
    <n v="0"/>
    <x v="0"/>
    <m/>
    <n v="1259"/>
    <n v="1884"/>
    <n v="0.86464968152866239"/>
    <n v="1259"/>
    <n v="1884"/>
    <n v="1572"/>
    <n v="1.0744274809160306"/>
    <s v="Paying 7% Premium for the JC"/>
    <n v="1520"/>
    <n v="169"/>
    <n v="3.6832412523020261E-2"/>
    <m/>
    <n v="20268"/>
    <m/>
    <m/>
    <m/>
    <m/>
    <m/>
    <m/>
    <n v="19548"/>
    <m/>
    <m/>
    <m/>
    <n v="0"/>
    <x v="0"/>
    <n v="3.6832412523020261E-2"/>
    <s v="Within Range"/>
    <s v="Within Range"/>
  </r>
  <r>
    <s v="20034424"/>
    <s v="LOH CHEE SIANG"/>
    <x v="3"/>
    <s v="Manufacturing"/>
    <s v="SG_SU01"/>
    <s v="HH-PRODN"/>
    <s v="SNR ENGINEERING ASST I"/>
    <x v="1"/>
    <d v="2003-11-13T00:00:00"/>
    <m/>
    <s v="LIM ENG GUAN"/>
    <d v="2016-07-01T00:00:00"/>
    <n v="4"/>
    <n v="4"/>
    <s v="N"/>
    <m/>
    <m/>
    <n v="2668"/>
    <n v="1407"/>
    <n v="1"/>
    <x v="1"/>
    <n v="3.95"/>
    <n v="105"/>
    <m/>
    <m/>
    <n v="2773"/>
    <x v="0"/>
    <n v="0"/>
    <n v="2773"/>
    <x v="0"/>
    <n v="0"/>
    <n v="2773"/>
    <n v="2773"/>
    <n v="0"/>
    <x v="0"/>
    <m/>
    <n v="2045"/>
    <n v="2946"/>
    <n v="0.90563475899524781"/>
    <n v="2045"/>
    <n v="2946"/>
    <n v="2496"/>
    <n v="1.1109775641025641"/>
    <s v="Paying 11% Premium for the JC"/>
    <n v="2496"/>
    <n v="277"/>
    <n v="3.9355322338830587E-2"/>
    <m/>
    <n v="33276"/>
    <m/>
    <m/>
    <m/>
    <m/>
    <m/>
    <m/>
    <n v="32016"/>
    <m/>
    <m/>
    <m/>
    <n v="0"/>
    <x v="0"/>
    <n v="3.9355322338830587E-2"/>
    <s v="Within Range"/>
    <s v="Within Range"/>
  </r>
  <r>
    <s v="20034432"/>
    <s v="LIEW KIM LIAN"/>
    <x v="3"/>
    <s v="Manufacturing"/>
    <s v="SG_SU01"/>
    <s v="HH-PRODN"/>
    <s v="TECHNICIAN I"/>
    <x v="4"/>
    <d v="2003-11-20T00:00:00"/>
    <m/>
    <s v="LIM TENG LOCK"/>
    <d v="2017-07-01T00:00:00"/>
    <n v="3"/>
    <n v="3"/>
    <s v="N"/>
    <m/>
    <m/>
    <n v="1429"/>
    <n v="1407"/>
    <n v="1"/>
    <x v="4"/>
    <n v="3.1"/>
    <n v="44"/>
    <m/>
    <m/>
    <n v="1473"/>
    <x v="0"/>
    <n v="0"/>
    <n v="1473"/>
    <x v="0"/>
    <n v="0"/>
    <n v="1473"/>
    <n v="1473"/>
    <n v="0"/>
    <x v="0"/>
    <m/>
    <n v="1415"/>
    <n v="2123"/>
    <n v="0.67310409797456427"/>
    <n v="1415"/>
    <n v="2123"/>
    <n v="1769"/>
    <n v="0.83267382702091575"/>
    <s v="Paying 83% within JC"/>
    <n v="1326"/>
    <n v="147"/>
    <n v="3.0790762771168649E-2"/>
    <m/>
    <n v="17676"/>
    <m/>
    <m/>
    <m/>
    <m/>
    <m/>
    <m/>
    <n v="17148"/>
    <m/>
    <m/>
    <m/>
    <n v="0"/>
    <x v="0"/>
    <n v="3.0790762771168649E-2"/>
    <s v="Within Range"/>
    <s v="Within Range"/>
  </r>
  <r>
    <s v="20044523"/>
    <s v="LEE KIM PING"/>
    <x v="3"/>
    <s v="Manufacturing"/>
    <s v="SG_SU01"/>
    <s v="HH-PRODN"/>
    <s v="SNR OPERATOR"/>
    <x v="5"/>
    <d v="2004-02-05T00:00:00"/>
    <m/>
    <s v="ZENG LIZHI, DENNIS"/>
    <d v="2016-07-01T00:00:00"/>
    <n v="3"/>
    <n v="3"/>
    <s v="N"/>
    <m/>
    <m/>
    <n v="1634"/>
    <n v="1404"/>
    <n v="1"/>
    <x v="5"/>
    <n v="3.1"/>
    <n v="51"/>
    <m/>
    <m/>
    <n v="1685"/>
    <x v="1"/>
    <n v="6.1199510403916772E-3"/>
    <n v="1695"/>
    <x v="0"/>
    <n v="0"/>
    <n v="1695"/>
    <n v="1695"/>
    <n v="0"/>
    <x v="0"/>
    <m/>
    <n v="1259"/>
    <n v="1884"/>
    <n v="0.86730360934182593"/>
    <n v="1259"/>
    <n v="1884"/>
    <n v="1572"/>
    <n v="1.0782442748091603"/>
    <s v="Paying 8% Premium for the JC"/>
    <n v="1525"/>
    <n v="170"/>
    <n v="3.7331701346389232E-2"/>
    <m/>
    <n v="20340"/>
    <m/>
    <m/>
    <m/>
    <m/>
    <m/>
    <m/>
    <n v="19608"/>
    <m/>
    <m/>
    <m/>
    <n v="0"/>
    <x v="0"/>
    <n v="3.7331701346389232E-2"/>
    <s v="Within Range"/>
    <s v="Within Range"/>
  </r>
  <r>
    <s v="20044528"/>
    <s v="HENG SUE KIANG"/>
    <x v="3"/>
    <s v="Manufacturing"/>
    <s v="SG_SU01"/>
    <s v="HH-PRODN"/>
    <s v="SNR OPERATOR"/>
    <x v="5"/>
    <d v="2004-02-09T00:00:00"/>
    <m/>
    <s v="LOW KOK HENG"/>
    <d v="2016-07-01T00:00:00"/>
    <n v="3"/>
    <n v="3"/>
    <s v="N"/>
    <m/>
    <m/>
    <n v="1653"/>
    <n v="1404"/>
    <n v="1"/>
    <x v="5"/>
    <n v="3.1"/>
    <n v="51"/>
    <m/>
    <m/>
    <n v="1704"/>
    <x v="1"/>
    <n v="6.0496067755595887E-3"/>
    <n v="1714"/>
    <x v="0"/>
    <n v="0"/>
    <n v="1714"/>
    <n v="1714"/>
    <n v="0"/>
    <x v="0"/>
    <m/>
    <n v="1259"/>
    <n v="1884"/>
    <n v="0.87738853503184711"/>
    <n v="1259"/>
    <n v="1884"/>
    <n v="1572"/>
    <n v="1.0903307888040712"/>
    <s v="Paying 9% Premium for the JC"/>
    <n v="1543"/>
    <n v="171"/>
    <n v="3.6902601330913491E-2"/>
    <m/>
    <n v="20568"/>
    <m/>
    <m/>
    <m/>
    <m/>
    <m/>
    <m/>
    <n v="19836"/>
    <m/>
    <m/>
    <m/>
    <n v="0"/>
    <x v="0"/>
    <n v="3.6902601330913491E-2"/>
    <s v="Within Range"/>
    <s v="Within Range"/>
  </r>
  <r>
    <s v="20044540"/>
    <s v="LAI SIEW HOON"/>
    <x v="3"/>
    <s v="Manufacturing"/>
    <s v="SG_SU01"/>
    <s v="HH-PRODN"/>
    <s v="TECHNICIAN I"/>
    <x v="4"/>
    <d v="2004-03-01T00:00:00"/>
    <m/>
    <s v="LOW KOK HENG"/>
    <d v="2016-07-01T00:00:00"/>
    <n v="3"/>
    <n v="3"/>
    <s v="N"/>
    <m/>
    <m/>
    <n v="1695"/>
    <n v="1403"/>
    <n v="1"/>
    <x v="4"/>
    <n v="3.1"/>
    <n v="53"/>
    <m/>
    <m/>
    <n v="1748"/>
    <x v="0"/>
    <n v="0"/>
    <n v="1748"/>
    <x v="0"/>
    <n v="0"/>
    <n v="1748"/>
    <n v="1748"/>
    <n v="0"/>
    <x v="0"/>
    <m/>
    <n v="1415"/>
    <n v="2123"/>
    <n v="0.79839849269901086"/>
    <n v="1415"/>
    <n v="2123"/>
    <n v="1769"/>
    <n v="0.98812888637648388"/>
    <s v="Paying 99% within JC"/>
    <n v="1573"/>
    <n v="175"/>
    <n v="3.1268436578171091E-2"/>
    <m/>
    <n v="20976"/>
    <m/>
    <m/>
    <m/>
    <m/>
    <m/>
    <m/>
    <n v="20340"/>
    <m/>
    <m/>
    <m/>
    <n v="0"/>
    <x v="0"/>
    <n v="3.1268436578171091E-2"/>
    <s v="Within Range"/>
    <s v="Within Range"/>
  </r>
  <r>
    <s v="20044548"/>
    <s v="TAN SWEE LUAN"/>
    <x v="3"/>
    <s v="Manufacturing"/>
    <s v="SG_SU01"/>
    <s v="HH-PRODN"/>
    <s v="TECHNICIAN I"/>
    <x v="4"/>
    <d v="2004-03-11T00:00:00"/>
    <m/>
    <s v="ZENG LIZHI, DENNIS"/>
    <d v="2015-07-01T00:00:00"/>
    <n v="4"/>
    <n v="4"/>
    <s v="Y"/>
    <s v="SG_NE05"/>
    <s v="TECHNICIAN II"/>
    <n v="1661"/>
    <n v="1403"/>
    <n v="1"/>
    <x v="3"/>
    <n v="3.95"/>
    <n v="66"/>
    <n v="0.04"/>
    <n v="66"/>
    <n v="1793"/>
    <x v="0"/>
    <n v="0"/>
    <n v="1793"/>
    <x v="0"/>
    <n v="0"/>
    <n v="1793"/>
    <n v="1793"/>
    <n v="0"/>
    <x v="0"/>
    <m/>
    <n v="1415"/>
    <n v="2123"/>
    <n v="0.78238341968911918"/>
    <n v="1595"/>
    <n v="2393"/>
    <n v="1994"/>
    <n v="0.899197592778335"/>
    <s v="Paying 90% within JC"/>
    <n v="1614"/>
    <n v="179"/>
    <n v="7.9470198675496692E-2"/>
    <m/>
    <n v="21516"/>
    <m/>
    <m/>
    <m/>
    <m/>
    <m/>
    <m/>
    <n v="19932"/>
    <m/>
    <m/>
    <m/>
    <n v="0"/>
    <x v="0"/>
    <n v="7.9470198675496692E-2"/>
    <s v="Within Range"/>
    <s v="Within Range"/>
  </r>
  <r>
    <s v="20044549"/>
    <s v="CHAI MIN FUTT"/>
    <x v="3"/>
    <s v="Manufacturing"/>
    <s v="SG_SU01"/>
    <s v="HH-PRODN"/>
    <s v="TECHNICIAN II (PRODUCTION"/>
    <x v="3"/>
    <d v="2004-03-15T00:00:00"/>
    <m/>
    <s v="ZENG LIZHI, DENNIS"/>
    <d v="2014-07-01T00:00:00"/>
    <n v="4"/>
    <n v="4"/>
    <s v="Y"/>
    <s v="SG_NE06"/>
    <s v="SENIOR TECHNICIAN"/>
    <n v="1798"/>
    <n v="1403"/>
    <n v="1"/>
    <x v="2"/>
    <n v="3.95"/>
    <n v="71"/>
    <n v="0.04"/>
    <n v="72"/>
    <n v="1941"/>
    <x v="0"/>
    <n v="0"/>
    <n v="1941"/>
    <x v="0"/>
    <n v="0"/>
    <n v="1941"/>
    <n v="1941"/>
    <n v="0"/>
    <x v="0"/>
    <m/>
    <n v="1595"/>
    <n v="2393"/>
    <n v="0.75135812787296286"/>
    <n v="1895"/>
    <n v="2695"/>
    <n v="2295"/>
    <n v="0.8457516339869281"/>
    <s v="Paying 85% within JC"/>
    <n v="1747"/>
    <n v="194"/>
    <n v="7.9532814238042274E-2"/>
    <m/>
    <n v="23292"/>
    <m/>
    <m/>
    <m/>
    <m/>
    <m/>
    <m/>
    <n v="21576"/>
    <m/>
    <m/>
    <m/>
    <n v="0"/>
    <x v="0"/>
    <n v="7.9532814238042274E-2"/>
    <s v="Within Range"/>
    <s v="Within Range"/>
  </r>
  <r>
    <s v="20044565"/>
    <s v="NG KWEE LIAN"/>
    <x v="3"/>
    <s v="Manufacturing"/>
    <s v="SG_SU01"/>
    <s v="HH-PRODN"/>
    <s v="TECHNICIAN I"/>
    <x v="4"/>
    <d v="2004-03-29T00:00:00"/>
    <m/>
    <s v="CHAI YUET NGOH"/>
    <d v="2017-07-01T00:00:00"/>
    <n v="4"/>
    <n v="4"/>
    <s v="N"/>
    <m/>
    <m/>
    <n v="1674"/>
    <n v="1403"/>
    <n v="1"/>
    <x v="4"/>
    <n v="3.95"/>
    <n v="66"/>
    <m/>
    <m/>
    <n v="1740"/>
    <x v="0"/>
    <n v="0"/>
    <n v="1740"/>
    <x v="0"/>
    <n v="0"/>
    <n v="1740"/>
    <n v="1740"/>
    <n v="0"/>
    <x v="0"/>
    <m/>
    <n v="1415"/>
    <n v="2123"/>
    <n v="0.78850682995760712"/>
    <n v="1415"/>
    <n v="2123"/>
    <n v="1769"/>
    <n v="0.98360655737704916"/>
    <s v="Paying 98% within JC"/>
    <n v="1566"/>
    <n v="174"/>
    <n v="3.9426523297491037E-2"/>
    <m/>
    <n v="20880"/>
    <m/>
    <m/>
    <m/>
    <m/>
    <m/>
    <m/>
    <n v="20088"/>
    <m/>
    <m/>
    <m/>
    <n v="0"/>
    <x v="0"/>
    <n v="3.9426523297491037E-2"/>
    <s v="Within Range"/>
    <s v="Within Range"/>
  </r>
  <r>
    <s v="20044566"/>
    <s v="SHEE CHOON HONG"/>
    <x v="3"/>
    <s v="Manufacturing"/>
    <s v="SG_SU01"/>
    <s v="HH-PRODN"/>
    <s v="SNR OPERATOR (PRODUCTION)"/>
    <x v="5"/>
    <d v="2004-03-29T00:00:00"/>
    <m/>
    <s v="CHAI YUET NGOH"/>
    <d v="2014-07-01T00:00:00"/>
    <n v="3"/>
    <n v="3"/>
    <s v="N"/>
    <m/>
    <m/>
    <n v="1624"/>
    <n v="1403"/>
    <n v="1"/>
    <x v="5"/>
    <n v="3.1"/>
    <n v="50"/>
    <m/>
    <m/>
    <n v="1674"/>
    <x v="1"/>
    <n v="6.1576354679802959E-3"/>
    <n v="1684"/>
    <x v="0"/>
    <n v="0"/>
    <n v="1684"/>
    <n v="1684"/>
    <n v="0"/>
    <x v="0"/>
    <m/>
    <n v="1259"/>
    <n v="1884"/>
    <n v="0.86199575371549897"/>
    <n v="1259"/>
    <n v="1884"/>
    <n v="1572"/>
    <n v="1.0712468193384224"/>
    <s v="Paying 7% Premium for the JC"/>
    <n v="1516"/>
    <n v="168"/>
    <n v="3.6945812807881777E-2"/>
    <m/>
    <n v="20208"/>
    <m/>
    <m/>
    <m/>
    <m/>
    <m/>
    <m/>
    <n v="19488"/>
    <m/>
    <m/>
    <m/>
    <n v="0"/>
    <x v="0"/>
    <n v="3.6945812807881777E-2"/>
    <s v="Within Range"/>
    <s v="Within Range"/>
  </r>
  <r>
    <s v="20044575"/>
    <s v="CHIA TSUI PING"/>
    <x v="3"/>
    <s v="Manufacturing"/>
    <s v="SG_SU01"/>
    <s v="HH-PRODN"/>
    <s v="PRODUCTION OPERATOR II"/>
    <x v="6"/>
    <d v="2004-04-05T00:00:00"/>
    <m/>
    <s v="ZENG LIZHI, DENNIS"/>
    <d v="2011-07-01T00:00:00"/>
    <n v="3"/>
    <n v="3"/>
    <s v="N"/>
    <m/>
    <m/>
    <n v="1572"/>
    <n v="1402"/>
    <n v="1"/>
    <x v="6"/>
    <n v="3.1"/>
    <n v="49"/>
    <m/>
    <m/>
    <n v="1621"/>
    <x v="1"/>
    <n v="6.3613231552162846E-3"/>
    <n v="1631"/>
    <x v="0"/>
    <n v="0"/>
    <n v="1631"/>
    <n v="1631"/>
    <n v="0"/>
    <x v="0"/>
    <m/>
    <n v="1166"/>
    <n v="1750"/>
    <n v="0.89828571428571424"/>
    <n v="1166"/>
    <n v="1750"/>
    <n v="1458"/>
    <n v="1.1186556927297668"/>
    <s v="Paying 12% Premium for the JC"/>
    <n v="1468"/>
    <n v="163"/>
    <n v="3.7531806615776084E-2"/>
    <m/>
    <n v="19572"/>
    <m/>
    <m/>
    <m/>
    <m/>
    <m/>
    <m/>
    <n v="18864"/>
    <m/>
    <m/>
    <m/>
    <n v="0"/>
    <x v="0"/>
    <n v="3.7531806615776084E-2"/>
    <s v="Within Range"/>
    <s v="Within Range"/>
  </r>
  <r>
    <s v="20044586"/>
    <s v="QUAH GEK NGOR"/>
    <x v="3"/>
    <s v="Manufacturing"/>
    <s v="SG_SU01"/>
    <s v="HH-PRODN"/>
    <s v="SNR OPERATOR"/>
    <x v="5"/>
    <d v="2004-04-19T00:00:00"/>
    <m/>
    <s v="WONG YI MING"/>
    <d v="2016-07-01T00:00:00"/>
    <n v="3"/>
    <n v="3"/>
    <s v="N"/>
    <m/>
    <m/>
    <n v="1656"/>
    <n v="1402"/>
    <n v="1"/>
    <x v="5"/>
    <n v="3.1"/>
    <n v="51"/>
    <m/>
    <m/>
    <n v="1707"/>
    <x v="1"/>
    <n v="6.038647342995169E-3"/>
    <n v="1717"/>
    <x v="0"/>
    <n v="0"/>
    <n v="1717"/>
    <n v="1717"/>
    <n v="0"/>
    <x v="0"/>
    <m/>
    <n v="1259"/>
    <n v="1884"/>
    <n v="0.87898089171974525"/>
    <n v="1259"/>
    <n v="1884"/>
    <n v="1572"/>
    <n v="1.0922391857506362"/>
    <s v="Paying 9% Premium for the JC"/>
    <n v="1545"/>
    <n v="172"/>
    <n v="3.6835748792270528E-2"/>
    <m/>
    <n v="20604"/>
    <m/>
    <m/>
    <m/>
    <m/>
    <m/>
    <m/>
    <n v="19872"/>
    <m/>
    <m/>
    <m/>
    <n v="0"/>
    <x v="0"/>
    <n v="3.6835748792270528E-2"/>
    <s v="Within Range"/>
    <s v="Within Range"/>
  </r>
  <r>
    <s v="20044590"/>
    <s v="S ROSNAHNI BTE TUGIRAN"/>
    <x v="3"/>
    <s v="Manufacturing"/>
    <s v="SG_SU01"/>
    <s v="HH-PRODN"/>
    <s v="PRODUCTION OPERATOR I"/>
    <x v="7"/>
    <d v="2004-05-03T00:00:00"/>
    <m/>
    <s v="TAN KIOK HUA"/>
    <m/>
    <n v="2"/>
    <n v="2"/>
    <s v="N"/>
    <m/>
    <m/>
    <n v="1313"/>
    <n v="1401"/>
    <n v="1"/>
    <x v="7"/>
    <n v="2"/>
    <n v="26"/>
    <m/>
    <m/>
    <n v="1339"/>
    <x v="0"/>
    <n v="0"/>
    <n v="1339"/>
    <x v="0"/>
    <n v="0"/>
    <n v="1339"/>
    <n v="1339"/>
    <n v="0"/>
    <x v="0"/>
    <m/>
    <n v="1100"/>
    <n v="1650"/>
    <n v="0.79575757575757577"/>
    <n v="1100"/>
    <n v="1650"/>
    <n v="1375"/>
    <n v="0.97381818181818181"/>
    <s v="Paying 97% within JC"/>
    <n v="1205"/>
    <n v="134"/>
    <n v="1.9801980198019802E-2"/>
    <m/>
    <n v="16068"/>
    <m/>
    <m/>
    <m/>
    <m/>
    <m/>
    <m/>
    <n v="15756"/>
    <m/>
    <m/>
    <m/>
    <n v="0"/>
    <x v="0"/>
    <n v="1.9801980198019802E-2"/>
    <s v="Within Range"/>
    <s v="Within Range"/>
  </r>
  <r>
    <s v="20044591"/>
    <s v="SALIZAH BINTE NANWI"/>
    <x v="3"/>
    <s v="Manufacturing"/>
    <s v="SG_SU01"/>
    <s v="HH-PRODN"/>
    <s v="SNR OPERATOR (PRODUCTION)"/>
    <x v="5"/>
    <d v="2004-05-03T00:00:00"/>
    <m/>
    <s v="TAN KIOK HUA"/>
    <d v="2013-07-01T00:00:00"/>
    <n v="3"/>
    <n v="3"/>
    <s v="N"/>
    <m/>
    <m/>
    <n v="1595"/>
    <n v="1401"/>
    <n v="1"/>
    <x v="5"/>
    <n v="3.1"/>
    <n v="49"/>
    <m/>
    <m/>
    <n v="1644"/>
    <x v="1"/>
    <n v="6.269592476489028E-3"/>
    <n v="1654"/>
    <x v="0"/>
    <n v="0"/>
    <n v="1654"/>
    <n v="1654"/>
    <n v="0"/>
    <x v="0"/>
    <m/>
    <n v="1259"/>
    <n v="1884"/>
    <n v="0.84660297239915072"/>
    <n v="1259"/>
    <n v="1884"/>
    <n v="1572"/>
    <n v="1.0521628498727735"/>
    <s v="Paying 5% Premium for the JC"/>
    <n v="1489"/>
    <n v="165"/>
    <n v="3.6990595611285267E-2"/>
    <m/>
    <n v="19848"/>
    <m/>
    <m/>
    <m/>
    <m/>
    <m/>
    <m/>
    <n v="19140"/>
    <m/>
    <m/>
    <m/>
    <n v="0"/>
    <x v="0"/>
    <n v="3.6990595611285267E-2"/>
    <s v="Within Range"/>
    <s v="Within Range"/>
  </r>
  <r>
    <s v="20044592"/>
    <s v="TEO BEE LAY"/>
    <x v="3"/>
    <s v="Manufacturing"/>
    <s v="SG_SU01"/>
    <s v="HH-PRODN"/>
    <s v="PRODUCTION OPERATOR II"/>
    <x v="6"/>
    <d v="2004-05-03T00:00:00"/>
    <m/>
    <s v="LIM TENG LOCK"/>
    <d v="2013-07-01T00:00:00"/>
    <n v="3"/>
    <n v="3"/>
    <s v="N"/>
    <m/>
    <m/>
    <n v="1469"/>
    <n v="1401"/>
    <n v="1"/>
    <x v="6"/>
    <n v="3.1"/>
    <n v="46"/>
    <m/>
    <m/>
    <n v="1515"/>
    <x v="1"/>
    <n v="6.8073519400953025E-3"/>
    <n v="1525"/>
    <x v="0"/>
    <n v="0"/>
    <n v="1525"/>
    <n v="1525"/>
    <n v="0"/>
    <x v="0"/>
    <m/>
    <n v="1166"/>
    <n v="1750"/>
    <n v="0.83942857142857141"/>
    <n v="1166"/>
    <n v="1750"/>
    <n v="1458"/>
    <n v="1.0459533607681757"/>
    <s v="Paying 5% Premium for the JC"/>
    <n v="1372"/>
    <n v="153"/>
    <n v="3.8121170864533697E-2"/>
    <m/>
    <n v="18300"/>
    <m/>
    <m/>
    <m/>
    <m/>
    <m/>
    <m/>
    <n v="17628"/>
    <m/>
    <m/>
    <m/>
    <n v="0"/>
    <x v="0"/>
    <n v="3.8121170864533697E-2"/>
    <s v="Within Range"/>
    <s v="Within Range"/>
  </r>
  <r>
    <s v="20044615"/>
    <s v="LI XIU YING"/>
    <x v="3"/>
    <s v="Manufacturing"/>
    <s v="SG_SU01"/>
    <s v="HH-PRODN"/>
    <s v="TECHNICIAN I"/>
    <x v="4"/>
    <d v="2004-06-03T00:00:00"/>
    <m/>
    <s v="LOW KOK HENG"/>
    <d v="2016-07-01T00:00:00"/>
    <n v="3"/>
    <n v="3"/>
    <s v="N"/>
    <m/>
    <m/>
    <n v="1700"/>
    <n v="1400"/>
    <n v="1"/>
    <x v="4"/>
    <n v="3.1"/>
    <n v="53"/>
    <m/>
    <m/>
    <n v="1753"/>
    <x v="0"/>
    <n v="0"/>
    <n v="1753"/>
    <x v="0"/>
    <n v="0"/>
    <n v="1753"/>
    <n v="1753"/>
    <n v="0"/>
    <x v="0"/>
    <m/>
    <n v="1415"/>
    <n v="2123"/>
    <n v="0.80075365049458314"/>
    <n v="1415"/>
    <n v="2123"/>
    <n v="1769"/>
    <n v="0.99095534200113056"/>
    <s v="Paying 99% within JC"/>
    <n v="1578"/>
    <n v="175"/>
    <n v="3.1176470588235295E-2"/>
    <m/>
    <n v="21036"/>
    <m/>
    <m/>
    <m/>
    <m/>
    <m/>
    <m/>
    <n v="20400"/>
    <m/>
    <m/>
    <m/>
    <n v="0"/>
    <x v="0"/>
    <n v="3.1176470588235295E-2"/>
    <s v="Within Range"/>
    <s v="Within Range"/>
  </r>
  <r>
    <s v="20044645"/>
    <s v="YAP PING LIANG"/>
    <x v="3"/>
    <s v="Manufacturing"/>
    <s v="SG_SU01"/>
    <s v="HH-PRODN"/>
    <s v="SNR ENGINEERING ASST II"/>
    <x v="0"/>
    <d v="2004-06-21T00:00:00"/>
    <m/>
    <s v="KAU CHAI SENG"/>
    <d v="2017-07-01T00:00:00"/>
    <n v="3"/>
    <n v="3"/>
    <s v="N"/>
    <m/>
    <m/>
    <n v="2847"/>
    <n v="1400"/>
    <n v="1"/>
    <x v="0"/>
    <n v="3.1"/>
    <n v="88"/>
    <m/>
    <m/>
    <n v="2935"/>
    <x v="0"/>
    <n v="0"/>
    <n v="2935"/>
    <x v="0"/>
    <n v="0"/>
    <n v="2935"/>
    <n v="2935"/>
    <n v="0"/>
    <x v="0"/>
    <m/>
    <n v="2205"/>
    <n v="3195"/>
    <n v="0.89107981220657273"/>
    <n v="2205"/>
    <n v="3195"/>
    <n v="2700"/>
    <n v="1.087037037037037"/>
    <s v="Paying 9% Premium for the JC"/>
    <n v="2641"/>
    <n v="294"/>
    <n v="3.0909729539866527E-2"/>
    <m/>
    <n v="35220"/>
    <m/>
    <m/>
    <m/>
    <m/>
    <m/>
    <m/>
    <n v="34164"/>
    <m/>
    <m/>
    <m/>
    <n v="0"/>
    <x v="0"/>
    <n v="3.0909729539866527E-2"/>
    <s v="Within Range"/>
    <s v="Within Range"/>
  </r>
  <r>
    <s v="20044658"/>
    <s v="MOHAMMAD RIDZUAN BIN MAHURI"/>
    <x v="3"/>
    <s v="Manufacturing"/>
    <s v="SG_SU01"/>
    <s v="HH-PRODN"/>
    <s v="SNR ENGINEERING ASST I"/>
    <x v="1"/>
    <d v="2004-07-05T00:00:00"/>
    <m/>
    <s v="LIM ENG GUAN"/>
    <d v="2016-07-01T00:00:00"/>
    <n v="4"/>
    <n v="4"/>
    <s v="N"/>
    <m/>
    <m/>
    <n v="2542"/>
    <n v="1311"/>
    <n v="1"/>
    <x v="1"/>
    <n v="3.95"/>
    <n v="100"/>
    <m/>
    <m/>
    <n v="2642"/>
    <x v="0"/>
    <n v="0"/>
    <n v="2642"/>
    <x v="0"/>
    <n v="0"/>
    <n v="2642"/>
    <n v="2642"/>
    <n v="0"/>
    <x v="0"/>
    <m/>
    <n v="2045"/>
    <n v="2946"/>
    <n v="0.86286490156143925"/>
    <n v="2045"/>
    <n v="2946"/>
    <n v="2496"/>
    <n v="1.0584935897435896"/>
    <s v="Paying 6% Premium for the JC"/>
    <n v="2378"/>
    <n v="264"/>
    <n v="3.9339103068450038E-2"/>
    <m/>
    <n v="31704"/>
    <m/>
    <m/>
    <m/>
    <m/>
    <m/>
    <m/>
    <n v="30504"/>
    <m/>
    <m/>
    <m/>
    <n v="0"/>
    <x v="0"/>
    <n v="3.9339103068450038E-2"/>
    <s v="Within Range"/>
    <s v="Within Range"/>
  </r>
  <r>
    <s v="20044707"/>
    <s v="LEE ENG SIONG"/>
    <x v="3"/>
    <s v="Manufacturing"/>
    <s v="SG_SU01"/>
    <s v="HH-PRODN"/>
    <s v="ENGINEERING ASST (PRODN)"/>
    <x v="2"/>
    <d v="2004-08-23T00:00:00"/>
    <m/>
    <s v="ZENG LIZHI, DENNIS"/>
    <d v="2014-07-01T00:00:00"/>
    <n v="4"/>
    <n v="4"/>
    <s v="Y"/>
    <s v="SG_NE07"/>
    <s v="SENIOR ENGINEERING ASST I"/>
    <n v="2480"/>
    <n v="1310"/>
    <n v="1"/>
    <x v="1"/>
    <n v="3.95"/>
    <n v="98"/>
    <n v="0.04"/>
    <n v="99"/>
    <n v="2677"/>
    <x v="0"/>
    <n v="0"/>
    <n v="2677"/>
    <x v="0"/>
    <n v="0"/>
    <n v="2677"/>
    <n v="2677"/>
    <n v="0"/>
    <x v="0"/>
    <m/>
    <n v="1895"/>
    <n v="2695"/>
    <n v="0.92022263450834885"/>
    <n v="2045"/>
    <n v="2946"/>
    <n v="2496"/>
    <n v="1.0725160256410255"/>
    <s v="Paying 7% Premium for the JC"/>
    <n v="2409"/>
    <n v="268"/>
    <n v="7.9435483870967744E-2"/>
    <m/>
    <n v="32124"/>
    <m/>
    <m/>
    <m/>
    <m/>
    <m/>
    <m/>
    <n v="29760"/>
    <m/>
    <m/>
    <m/>
    <n v="0"/>
    <x v="0"/>
    <n v="7.9435483870967744E-2"/>
    <s v="Within Range"/>
    <s v="Within Range"/>
  </r>
  <r>
    <s v="20054768"/>
    <s v="KUAN KHEK PENG"/>
    <x v="3"/>
    <s v="Manufacturing"/>
    <s v="SG_SU01"/>
    <s v="HH-PRODN"/>
    <s v="SNR ENGINEERING ASST (PRO)"/>
    <x v="1"/>
    <d v="2005-03-28T00:00:00"/>
    <m/>
    <s v="LIM CHOON HUAT"/>
    <d v="2013-07-01T00:00:00"/>
    <n v="4"/>
    <n v="4"/>
    <s v="N"/>
    <m/>
    <m/>
    <n v="2710"/>
    <n v="1303"/>
    <n v="1"/>
    <x v="1"/>
    <n v="3.95"/>
    <n v="107"/>
    <m/>
    <m/>
    <n v="2817"/>
    <x v="0"/>
    <n v="0"/>
    <n v="2817"/>
    <x v="0"/>
    <n v="0"/>
    <n v="2817"/>
    <n v="2817"/>
    <n v="0"/>
    <x v="0"/>
    <m/>
    <n v="2045"/>
    <n v="2946"/>
    <n v="0.91989137813985067"/>
    <n v="2045"/>
    <n v="2946"/>
    <n v="2496"/>
    <n v="1.1286057692307692"/>
    <s v="Paying 13% Premium for the JC"/>
    <n v="2535"/>
    <n v="282"/>
    <n v="3.9483394833948339E-2"/>
    <m/>
    <n v="33804"/>
    <m/>
    <m/>
    <m/>
    <m/>
    <m/>
    <m/>
    <n v="32520"/>
    <m/>
    <m/>
    <m/>
    <n v="0"/>
    <x v="0"/>
    <n v="3.9483394833948339E-2"/>
    <s v="Within Range"/>
    <s v="Within Range"/>
  </r>
  <r>
    <s v="20054775"/>
    <s v="ROZITA BINTE HUSSAIN"/>
    <x v="3"/>
    <s v="Manufacturing"/>
    <s v="SG_SU01"/>
    <s v="HH-PRODN"/>
    <s v="SNR OPERATOR"/>
    <x v="5"/>
    <d v="2005-04-14T00:00:00"/>
    <m/>
    <s v="TAN KIOK HUA"/>
    <d v="2016-07-01T00:00:00"/>
    <n v="3"/>
    <n v="3"/>
    <s v="N"/>
    <m/>
    <m/>
    <n v="1518"/>
    <n v="1302"/>
    <n v="1"/>
    <x v="5"/>
    <n v="3.1"/>
    <n v="47"/>
    <m/>
    <m/>
    <n v="1565"/>
    <x v="1"/>
    <n v="6.587615283267457E-3"/>
    <n v="1575"/>
    <x v="0"/>
    <n v="0"/>
    <n v="1575"/>
    <n v="1575"/>
    <n v="0"/>
    <x v="0"/>
    <m/>
    <n v="1259"/>
    <n v="1884"/>
    <n v="0.80573248407643316"/>
    <n v="1259"/>
    <n v="1884"/>
    <n v="1572"/>
    <n v="1.001908396946565"/>
    <s v="Paying 0% Premium for the JC"/>
    <n v="1417"/>
    <n v="158"/>
    <n v="3.7549407114624504E-2"/>
    <m/>
    <n v="18900"/>
    <m/>
    <m/>
    <m/>
    <m/>
    <m/>
    <m/>
    <n v="18216"/>
    <m/>
    <m/>
    <m/>
    <n v="0"/>
    <x v="0"/>
    <n v="3.7549407114624504E-2"/>
    <s v="Within Range"/>
    <s v="Within Range"/>
  </r>
  <r>
    <s v="20054776"/>
    <s v="YAP YAW KHIUN"/>
    <x v="3"/>
    <s v="Manufacturing"/>
    <s v="SG_SU01"/>
    <s v="HH-PRODN"/>
    <s v="SNR OPERATOR"/>
    <x v="5"/>
    <d v="2005-04-14T00:00:00"/>
    <m/>
    <s v="CHAI YUET NGOH"/>
    <d v="2017-07-01T00:00:00"/>
    <n v="2"/>
    <n v="2"/>
    <s v="N"/>
    <m/>
    <m/>
    <n v="1526"/>
    <n v="1302"/>
    <n v="1"/>
    <x v="5"/>
    <n v="2"/>
    <n v="31"/>
    <m/>
    <m/>
    <n v="1557"/>
    <x v="0"/>
    <n v="0"/>
    <n v="1557"/>
    <x v="0"/>
    <n v="0"/>
    <n v="1557"/>
    <n v="1557"/>
    <n v="0"/>
    <x v="0"/>
    <m/>
    <n v="1259"/>
    <n v="1884"/>
    <n v="0.80997876857749473"/>
    <n v="1259"/>
    <n v="1884"/>
    <n v="1572"/>
    <n v="0.99045801526717558"/>
    <s v="Paying 99% within JC"/>
    <n v="1401"/>
    <n v="156"/>
    <n v="2.0314547837483616E-2"/>
    <m/>
    <n v="18684"/>
    <m/>
    <m/>
    <m/>
    <m/>
    <m/>
    <m/>
    <n v="18312"/>
    <m/>
    <m/>
    <m/>
    <n v="0"/>
    <x v="0"/>
    <n v="2.0314547837483616E-2"/>
    <s v="Within Range"/>
    <s v="Within Range"/>
  </r>
  <r>
    <s v="20054789"/>
    <s v="YEE SAM MOI"/>
    <x v="3"/>
    <s v="Manufacturing"/>
    <s v="SG_SU01"/>
    <s v="HH-PRODN"/>
    <s v="PRODUCTION OPERATOR II"/>
    <x v="6"/>
    <d v="2005-04-28T00:00:00"/>
    <m/>
    <s v="TIANG TONG BING"/>
    <d v="2014-07-01T00:00:00"/>
    <n v="3"/>
    <n v="3"/>
    <s v="N"/>
    <m/>
    <m/>
    <n v="1380"/>
    <n v="1302"/>
    <n v="1"/>
    <x v="6"/>
    <n v="3.1"/>
    <n v="43"/>
    <m/>
    <m/>
    <n v="1423"/>
    <x v="1"/>
    <n v="7.246376811594203E-3"/>
    <n v="1433"/>
    <x v="0"/>
    <n v="0"/>
    <n v="1433"/>
    <n v="1433"/>
    <n v="0"/>
    <x v="0"/>
    <m/>
    <n v="1166"/>
    <n v="1750"/>
    <n v="0.78857142857142859"/>
    <n v="1166"/>
    <n v="1750"/>
    <n v="1458"/>
    <n v="0.98285322359396432"/>
    <s v="Paying 98% within JC"/>
    <n v="1290"/>
    <n v="143"/>
    <n v="3.8405797101449278E-2"/>
    <m/>
    <n v="17196"/>
    <m/>
    <m/>
    <m/>
    <m/>
    <m/>
    <m/>
    <n v="16560"/>
    <m/>
    <m/>
    <m/>
    <n v="0"/>
    <x v="0"/>
    <n v="3.8405797101449278E-2"/>
    <s v="Within Range"/>
    <s v="Within Range"/>
  </r>
  <r>
    <s v="20054816"/>
    <s v="LI ZHIXIONG"/>
    <x v="3"/>
    <s v="Manufacturing"/>
    <s v="SG_SU01"/>
    <s v="HH-PRODN"/>
    <s v="SNR ENGINEERING ASST I"/>
    <x v="1"/>
    <d v="2005-05-24T00:00:00"/>
    <m/>
    <s v="KAU CHAI SENG"/>
    <d v="2016-07-01T00:00:00"/>
    <n v="3"/>
    <n v="3"/>
    <s v="N"/>
    <m/>
    <m/>
    <n v="2481"/>
    <n v="1301"/>
    <n v="1"/>
    <x v="1"/>
    <n v="3.1"/>
    <n v="77"/>
    <m/>
    <m/>
    <n v="2558"/>
    <x v="0"/>
    <n v="0"/>
    <n v="2558"/>
    <x v="0"/>
    <n v="0"/>
    <n v="2558"/>
    <n v="2558"/>
    <n v="0"/>
    <x v="0"/>
    <m/>
    <n v="2045"/>
    <n v="2946"/>
    <n v="0.84215885947046842"/>
    <n v="2045"/>
    <n v="2946"/>
    <n v="2496"/>
    <n v="1.0248397435897436"/>
    <s v="Paying 2% Premium for the JC"/>
    <n v="2302"/>
    <n v="256"/>
    <n v="3.1035872632003223E-2"/>
    <m/>
    <n v="30696"/>
    <m/>
    <m/>
    <m/>
    <m/>
    <m/>
    <m/>
    <n v="29772"/>
    <m/>
    <m/>
    <m/>
    <n v="0"/>
    <x v="0"/>
    <n v="3.1035872632003223E-2"/>
    <s v="Within Range"/>
    <s v="Within Range"/>
  </r>
  <r>
    <s v="20057032"/>
    <s v="ZAMRI BIN JAFFAR"/>
    <x v="3"/>
    <s v="Manufacturing"/>
    <s v="SG_SU01"/>
    <s v="HH-PRODN"/>
    <s v="SNR ENGINEERING ASST II"/>
    <x v="0"/>
    <d v="2005-09-19T00:00:00"/>
    <m/>
    <s v="LIM CHOON HUAT"/>
    <d v="2017-07-01T00:00:00"/>
    <n v="3"/>
    <n v="3"/>
    <s v="N"/>
    <m/>
    <m/>
    <n v="2922"/>
    <n v="1209"/>
    <n v="1"/>
    <x v="0"/>
    <n v="3.1"/>
    <n v="91"/>
    <m/>
    <m/>
    <n v="3013"/>
    <x v="0"/>
    <n v="0"/>
    <n v="3013"/>
    <x v="0"/>
    <n v="0"/>
    <n v="3013"/>
    <n v="3013"/>
    <n v="0"/>
    <x v="0"/>
    <m/>
    <n v="2205"/>
    <n v="3195"/>
    <n v="0.9145539906103286"/>
    <n v="2205"/>
    <n v="3195"/>
    <n v="2700"/>
    <n v="1.115925925925926"/>
    <s v="Paying 12% Premium for the JC"/>
    <n v="2712"/>
    <n v="301"/>
    <n v="3.1143052703627654E-2"/>
    <m/>
    <n v="36156"/>
    <m/>
    <m/>
    <m/>
    <m/>
    <m/>
    <m/>
    <n v="35064"/>
    <m/>
    <m/>
    <m/>
    <n v="0"/>
    <x v="0"/>
    <n v="3.1143052703627654E-2"/>
    <s v="Within Range"/>
    <s v="Within Range"/>
  </r>
  <r>
    <s v="20057059"/>
    <s v="TANG SIEW FONG"/>
    <x v="3"/>
    <s v="Manufacturing"/>
    <s v="SG_SU01"/>
    <s v="HH-PRODN"/>
    <s v="PRODUCTION OPERATOR I"/>
    <x v="7"/>
    <d v="2005-10-17T00:00:00"/>
    <m/>
    <s v="CHAI YUET NGOH"/>
    <m/>
    <n v="4"/>
    <n v="4"/>
    <s v="N"/>
    <m/>
    <m/>
    <n v="1317"/>
    <n v="1208"/>
    <n v="1"/>
    <x v="7"/>
    <n v="3.95"/>
    <n v="52"/>
    <m/>
    <m/>
    <n v="1369"/>
    <x v="2"/>
    <n v="9.1116173120728925E-3"/>
    <n v="1381"/>
    <x v="0"/>
    <n v="0"/>
    <n v="1381"/>
    <n v="1381"/>
    <n v="0"/>
    <x v="0"/>
    <m/>
    <n v="1100"/>
    <n v="1650"/>
    <n v="0.79818181818181821"/>
    <n v="1100"/>
    <n v="1650"/>
    <n v="1375"/>
    <n v="1.0043636363636363"/>
    <s v="Paying 0% Premium for the JC"/>
    <n v="1243"/>
    <n v="138"/>
    <n v="4.8595292331055431E-2"/>
    <m/>
    <n v="16572"/>
    <m/>
    <m/>
    <m/>
    <m/>
    <m/>
    <m/>
    <n v="15804"/>
    <m/>
    <m/>
    <m/>
    <n v="0"/>
    <x v="0"/>
    <n v="4.8595292331055431E-2"/>
    <s v="Within Range"/>
    <s v="Within Range"/>
  </r>
  <r>
    <s v="20057066"/>
    <s v="TAN JOCK HUA"/>
    <x v="3"/>
    <s v="Manufacturing"/>
    <s v="SG_SU01"/>
    <s v="HH-PRODN"/>
    <s v="SNR OPERATOR"/>
    <x v="5"/>
    <d v="2005-11-07T00:00:00"/>
    <m/>
    <s v="CHAI YUET NGOH"/>
    <d v="2015-07-01T00:00:00"/>
    <n v="3"/>
    <n v="3"/>
    <s v="N"/>
    <m/>
    <m/>
    <n v="1481"/>
    <n v="1207"/>
    <n v="1"/>
    <x v="5"/>
    <n v="3.1"/>
    <n v="46"/>
    <m/>
    <m/>
    <n v="1527"/>
    <x v="1"/>
    <n v="6.75219446320054E-3"/>
    <n v="1537"/>
    <x v="0"/>
    <n v="0"/>
    <n v="1537"/>
    <n v="1537"/>
    <n v="0"/>
    <x v="0"/>
    <m/>
    <n v="1259"/>
    <n v="1884"/>
    <n v="0.78609341825902335"/>
    <n v="1259"/>
    <n v="1884"/>
    <n v="1572"/>
    <n v="0.97773536895674296"/>
    <s v="Paying 98% within JC"/>
    <n v="1383"/>
    <n v="154"/>
    <n v="3.7812288993923027E-2"/>
    <m/>
    <n v="18444"/>
    <m/>
    <m/>
    <m/>
    <m/>
    <m/>
    <m/>
    <n v="17772"/>
    <m/>
    <m/>
    <m/>
    <n v="0"/>
    <x v="0"/>
    <n v="3.7812288993923027E-2"/>
    <s v="Within Range"/>
    <s v="Within Range"/>
  </r>
  <r>
    <s v="20057074"/>
    <s v="AMUTHAVALLI D/O RAJOOLINGAM"/>
    <x v="3"/>
    <s v="Manufacturing"/>
    <s v="SG_SU01"/>
    <s v="HH-PRODN"/>
    <s v="PRODUCTION OPERATOR II"/>
    <x v="6"/>
    <d v="2005-11-14T00:00:00"/>
    <m/>
    <s v="LOH CHEE CHUAN"/>
    <d v="2010-07-01T00:00:00"/>
    <n v="3"/>
    <n v="3"/>
    <s v="N"/>
    <m/>
    <m/>
    <n v="1504"/>
    <n v="1207"/>
    <n v="1"/>
    <x v="6"/>
    <n v="3.1"/>
    <n v="47"/>
    <m/>
    <m/>
    <n v="1551"/>
    <x v="1"/>
    <n v="6.648936170212766E-3"/>
    <n v="1561"/>
    <x v="0"/>
    <n v="0"/>
    <n v="1561"/>
    <n v="1561"/>
    <n v="0"/>
    <x v="0"/>
    <m/>
    <n v="1166"/>
    <n v="1750"/>
    <n v="0.85942857142857143"/>
    <n v="1166"/>
    <n v="1750"/>
    <n v="1458"/>
    <n v="1.0706447187928669"/>
    <s v="Paying 7% Premium for the JC"/>
    <n v="1405"/>
    <n v="156"/>
    <n v="3.7898936170212769E-2"/>
    <m/>
    <n v="18732"/>
    <m/>
    <m/>
    <m/>
    <m/>
    <m/>
    <m/>
    <n v="18048"/>
    <m/>
    <m/>
    <m/>
    <n v="0"/>
    <x v="0"/>
    <n v="3.7898936170212769E-2"/>
    <s v="Within Range"/>
    <s v="Within Range"/>
  </r>
  <r>
    <s v="20057085"/>
    <s v="MOHAMAD SAHRIN BIN SUBHAN"/>
    <x v="3"/>
    <s v="Manufacturing"/>
    <s v="SG_SU01"/>
    <s v="HH-MAINT"/>
    <s v="SNR ENGINEERING ASST II"/>
    <x v="0"/>
    <d v="2005-12-01T00:00:00"/>
    <m/>
    <s v="LIM CHOON HUAT"/>
    <d v="2014-07-01T00:00:00"/>
    <n v="5"/>
    <n v="5"/>
    <s v="N"/>
    <m/>
    <m/>
    <n v="3079"/>
    <n v="1206"/>
    <n v="1"/>
    <x v="0"/>
    <n v="5.26"/>
    <n v="162"/>
    <m/>
    <m/>
    <n v="3241"/>
    <x v="0"/>
    <n v="0"/>
    <n v="3241"/>
    <x v="0"/>
    <n v="0"/>
    <n v="3241"/>
    <n v="3195"/>
    <n v="46"/>
    <x v="5"/>
    <m/>
    <n v="2205"/>
    <n v="3195"/>
    <n v="0.96369327073552424"/>
    <n v="2205"/>
    <n v="3195"/>
    <n v="2700"/>
    <n v="1.1833333333333333"/>
    <s v="Paying 18% Premium for the JC"/>
    <n v="2875"/>
    <n v="320"/>
    <n v="3.7674569665475804E-2"/>
    <m/>
    <n v="38892"/>
    <m/>
    <m/>
    <m/>
    <m/>
    <m/>
    <m/>
    <n v="36948"/>
    <m/>
    <m/>
    <m/>
    <n v="0"/>
    <x v="0"/>
    <n v="5.3859478185558134E-2"/>
    <s v="Within Range"/>
    <s v="Within Range"/>
  </r>
  <r>
    <s v="20057089"/>
    <s v="ONG JUNXIONG"/>
    <x v="3"/>
    <s v="Manufacturing"/>
    <s v="SG_SU01"/>
    <s v="HH-PRODN"/>
    <s v="SNR ENGINEERING ASST II"/>
    <x v="0"/>
    <d v="2005-12-05T00:00:00"/>
    <m/>
    <s v="KAU CHAI SENG"/>
    <d v="2015-07-01T00:00:00"/>
    <n v="3"/>
    <n v="3"/>
    <s v="N"/>
    <m/>
    <m/>
    <n v="2787"/>
    <n v="1206"/>
    <n v="1"/>
    <x v="0"/>
    <n v="3.1"/>
    <n v="86"/>
    <m/>
    <m/>
    <n v="2873"/>
    <x v="0"/>
    <n v="0"/>
    <n v="2873"/>
    <x v="0"/>
    <n v="0"/>
    <n v="2873"/>
    <n v="2873"/>
    <n v="0"/>
    <x v="0"/>
    <m/>
    <n v="2205"/>
    <n v="3195"/>
    <n v="0.8723004694835681"/>
    <n v="2205"/>
    <n v="3195"/>
    <n v="2700"/>
    <n v="1.0640740740740742"/>
    <s v="Paying 6% Premium for the JC"/>
    <n v="2586"/>
    <n v="287"/>
    <n v="3.0857552924291352E-2"/>
    <m/>
    <n v="34476"/>
    <m/>
    <m/>
    <m/>
    <m/>
    <m/>
    <m/>
    <n v="33444"/>
    <m/>
    <m/>
    <m/>
    <n v="0"/>
    <x v="0"/>
    <n v="3.0857552924291352E-2"/>
    <s v="Within Range"/>
    <s v="Within Range"/>
  </r>
  <r>
    <s v="20067123"/>
    <s v="TING JING YAU SIMON"/>
    <x v="3"/>
    <s v="Manufacturing"/>
    <s v="SG_SU01"/>
    <s v="HH-PRODN"/>
    <s v="SNR ENGINEERING ASST II"/>
    <x v="0"/>
    <d v="2006-01-23T00:00:00"/>
    <m/>
    <s v="WU YUE"/>
    <d v="2017-07-01T00:00:00"/>
    <n v="3"/>
    <n v="3"/>
    <s v="N"/>
    <m/>
    <m/>
    <n v="2962"/>
    <n v="1205"/>
    <n v="1"/>
    <x v="0"/>
    <n v="3.1"/>
    <n v="92"/>
    <m/>
    <m/>
    <n v="3054"/>
    <x v="0"/>
    <n v="0"/>
    <n v="3054"/>
    <x v="0"/>
    <n v="0"/>
    <n v="3054"/>
    <n v="3054"/>
    <n v="0"/>
    <x v="0"/>
    <m/>
    <n v="2205"/>
    <n v="3195"/>
    <n v="0.92707355242566514"/>
    <n v="2205"/>
    <n v="3195"/>
    <n v="2700"/>
    <n v="1.1311111111111112"/>
    <s v="Paying 13% Premium for the JC"/>
    <n v="2749"/>
    <n v="305"/>
    <n v="3.1060094530722483E-2"/>
    <m/>
    <n v="36648"/>
    <m/>
    <m/>
    <m/>
    <m/>
    <m/>
    <m/>
    <n v="35544"/>
    <m/>
    <m/>
    <m/>
    <n v="0"/>
    <x v="0"/>
    <n v="3.1060094530722483E-2"/>
    <s v="Within Range"/>
    <s v="Within Range"/>
  </r>
  <r>
    <s v="20067151"/>
    <s v="YONG CHOI FONG"/>
    <x v="3"/>
    <s v="Manufacturing"/>
    <s v="SG_SU01"/>
    <s v="HH-PRODN"/>
    <s v="SNR OPERATOR"/>
    <x v="5"/>
    <d v="2006-02-27T00:00:00"/>
    <m/>
    <s v="CHAI YUET NGOH"/>
    <d v="2017-07-01T00:00:00"/>
    <n v="3"/>
    <n v="3"/>
    <s v="N"/>
    <m/>
    <m/>
    <n v="1527"/>
    <n v="1204"/>
    <n v="1"/>
    <x v="5"/>
    <n v="3.1"/>
    <n v="47"/>
    <m/>
    <m/>
    <n v="1574"/>
    <x v="1"/>
    <n v="6.5487884741322853E-3"/>
    <n v="1584"/>
    <x v="0"/>
    <n v="0"/>
    <n v="1584"/>
    <n v="1584"/>
    <n v="0"/>
    <x v="0"/>
    <m/>
    <n v="1259"/>
    <n v="1884"/>
    <n v="0.81050955414012738"/>
    <n v="1259"/>
    <n v="1884"/>
    <n v="1572"/>
    <n v="1.0076335877862594"/>
    <s v="Paying 1% Premium for the JC"/>
    <n v="1426"/>
    <n v="158"/>
    <n v="3.732809430255403E-2"/>
    <m/>
    <n v="19008"/>
    <m/>
    <m/>
    <m/>
    <m/>
    <m/>
    <m/>
    <n v="18324"/>
    <m/>
    <m/>
    <m/>
    <n v="0"/>
    <x v="0"/>
    <n v="3.732809430255403E-2"/>
    <s v="Within Range"/>
    <s v="Within Range"/>
  </r>
  <r>
    <s v="20067196"/>
    <s v="ZHOU XIUMING"/>
    <x v="3"/>
    <s v="Manufacturing"/>
    <s v="SG_SU01"/>
    <s v="HH-MAINT"/>
    <s v="SNR ENGINEERING ASST I"/>
    <x v="8"/>
    <d v="2006-04-03T00:00:00"/>
    <m/>
    <s v="YONG KIEN CHIEN"/>
    <d v="2017-07-01T00:00:00"/>
    <n v="4"/>
    <n v="4"/>
    <s v="N"/>
    <m/>
    <m/>
    <n v="1607"/>
    <n v="1202"/>
    <n v="1"/>
    <x v="8"/>
    <n v="3.95"/>
    <n v="63"/>
    <m/>
    <m/>
    <n v="1670"/>
    <x v="0"/>
    <n v="0"/>
    <n v="1670"/>
    <x v="0"/>
    <n v="0"/>
    <n v="1670"/>
    <n v="1670"/>
    <n v="0"/>
    <x v="0"/>
    <m/>
    <n v="1476"/>
    <n v="2125"/>
    <n v="0.75623529411764701"/>
    <n v="1476"/>
    <n v="2125"/>
    <n v="1801"/>
    <n v="0.92726263187118263"/>
    <s v="Paying 93% within JC"/>
    <n v="1503"/>
    <n v="167"/>
    <n v="3.9203484754200373E-2"/>
    <m/>
    <n v="20040"/>
    <m/>
    <m/>
    <m/>
    <m/>
    <m/>
    <m/>
    <n v="19284"/>
    <m/>
    <m/>
    <m/>
    <n v="0"/>
    <x v="0"/>
    <n v="3.9203484754200373E-2"/>
    <s v="Within Range"/>
    <s v="Within Range"/>
  </r>
  <r>
    <s v="20067206"/>
    <s v="KYAW SWAR"/>
    <x v="3"/>
    <s v="Manufacturing"/>
    <m/>
    <s v="HH-MAINT"/>
    <s v="SNR ENGINEERING ASST (PRO)"/>
    <x v="1"/>
    <d v="2006-04-17T00:00:00"/>
    <d v="2018-07-07T00:00:00"/>
    <s v="KONG WENG CHEONG"/>
    <d v="2012-07-01T00:00:00"/>
    <n v="3"/>
    <n v="3"/>
    <s v="N"/>
    <m/>
    <m/>
    <n v="2647"/>
    <n v="1202"/>
    <n v="1"/>
    <x v="1"/>
    <n v="0"/>
    <n v="0"/>
    <m/>
    <m/>
    <n v="2647"/>
    <x v="0"/>
    <n v="0"/>
    <n v="2647"/>
    <x v="0"/>
    <n v="0"/>
    <n v="2647"/>
    <n v="2647"/>
    <n v="0"/>
    <x v="0"/>
    <m/>
    <n v="2045"/>
    <n v="2946"/>
    <n v="0.89850644942294633"/>
    <n v="2045"/>
    <n v="2946"/>
    <n v="2496"/>
    <n v="1.0604967948717949"/>
    <s v="Paying 6% Premium for the JC"/>
    <n v="2382"/>
    <n v="265"/>
    <n v="0"/>
    <m/>
    <n v="31764"/>
    <m/>
    <m/>
    <m/>
    <m/>
    <m/>
    <m/>
    <n v="31764"/>
    <m/>
    <m/>
    <m/>
    <n v="0"/>
    <x v="0"/>
    <n v="0"/>
    <s v="Within Range"/>
    <s v="Within Range"/>
  </r>
  <r>
    <s v="20067207"/>
    <s v="K SUBHASH"/>
    <x v="3"/>
    <s v="Manufacturing"/>
    <s v="SG_SU01"/>
    <s v="HH-PRODN"/>
    <s v="SNR ENGINEERING ASST I"/>
    <x v="1"/>
    <d v="2006-04-17T00:00:00"/>
    <m/>
    <s v="LIM CHOON HUAT"/>
    <d v="2017-07-01T00:00:00"/>
    <n v="3"/>
    <n v="3"/>
    <s v="N"/>
    <m/>
    <m/>
    <n v="2630"/>
    <n v="1202"/>
    <n v="1"/>
    <x v="1"/>
    <n v="3.1"/>
    <n v="82"/>
    <m/>
    <m/>
    <n v="2712"/>
    <x v="0"/>
    <n v="0"/>
    <n v="2712"/>
    <x v="0"/>
    <n v="0"/>
    <n v="2712"/>
    <n v="2712"/>
    <n v="0"/>
    <x v="0"/>
    <m/>
    <n v="2045"/>
    <n v="2946"/>
    <n v="0.89273591310251188"/>
    <n v="2045"/>
    <n v="2946"/>
    <n v="2496"/>
    <n v="1.0865384615384615"/>
    <s v="Paying 9% Premium for the JC"/>
    <n v="2441"/>
    <n v="271"/>
    <n v="3.1178707224334599E-2"/>
    <m/>
    <n v="32544"/>
    <m/>
    <m/>
    <m/>
    <m/>
    <m/>
    <m/>
    <n v="31560"/>
    <m/>
    <m/>
    <m/>
    <n v="0"/>
    <x v="0"/>
    <n v="3.1178707224334599E-2"/>
    <s v="Within Range"/>
    <s v="Within Range"/>
  </r>
  <r>
    <s v="20067230"/>
    <s v="MUHAMMAD GADDAFI BIN SHUBAHI"/>
    <x v="3"/>
    <s v="Manufacturing"/>
    <s v="SG_SU01"/>
    <s v="HH-MAINT"/>
    <s v="SNR ENGINEERING ASST II"/>
    <x v="0"/>
    <d v="2006-05-15T00:00:00"/>
    <m/>
    <s v="LIM CHOON HUAT"/>
    <d v="2015-07-01T00:00:00"/>
    <n v="3"/>
    <n v="3"/>
    <s v="N"/>
    <m/>
    <m/>
    <n v="2788"/>
    <n v="1201"/>
    <n v="1"/>
    <x v="0"/>
    <n v="3.1"/>
    <n v="86"/>
    <m/>
    <m/>
    <n v="2874"/>
    <x v="0"/>
    <n v="0"/>
    <n v="2874"/>
    <x v="0"/>
    <n v="0"/>
    <n v="2874"/>
    <n v="2874"/>
    <n v="0"/>
    <x v="0"/>
    <m/>
    <n v="2205"/>
    <n v="3195"/>
    <n v="0.87261345852895145"/>
    <n v="2205"/>
    <n v="3195"/>
    <n v="2700"/>
    <n v="1.0644444444444445"/>
    <s v="Paying 6% Premium for the JC"/>
    <n v="2587"/>
    <n v="287"/>
    <n v="3.0846484935437589E-2"/>
    <m/>
    <n v="34488"/>
    <m/>
    <m/>
    <m/>
    <m/>
    <m/>
    <m/>
    <n v="33456"/>
    <m/>
    <m/>
    <m/>
    <n v="0"/>
    <x v="0"/>
    <n v="3.0846484935437589E-2"/>
    <s v="Within Range"/>
    <s v="Within Range"/>
  </r>
  <r>
    <s v="20067273"/>
    <s v="SHAIK ISMAIL BIN SULAIMAN"/>
    <x v="3"/>
    <s v="Manufacturing"/>
    <s v="SG_SU01"/>
    <s v="HH-MAINT"/>
    <s v="SNR ENGINEERING ASST II"/>
    <x v="0"/>
    <d v="2006-06-19T00:00:00"/>
    <m/>
    <s v="KAU CHAI SENG"/>
    <d v="2015-07-01T00:00:00"/>
    <n v="4"/>
    <n v="4"/>
    <s v="N"/>
    <m/>
    <m/>
    <n v="2808"/>
    <n v="1200"/>
    <n v="1"/>
    <x v="0"/>
    <n v="3.95"/>
    <n v="111"/>
    <m/>
    <m/>
    <n v="2919"/>
    <x v="0"/>
    <n v="0"/>
    <n v="2919"/>
    <x v="0"/>
    <n v="0"/>
    <n v="2919"/>
    <n v="2919"/>
    <n v="0"/>
    <x v="0"/>
    <m/>
    <n v="2205"/>
    <n v="3195"/>
    <n v="0.87887323943661977"/>
    <n v="2205"/>
    <n v="3195"/>
    <n v="2700"/>
    <n v="1.0811111111111111"/>
    <s v="Paying 8% Premium for the JC"/>
    <n v="2627"/>
    <n v="292"/>
    <n v="3.9529914529914528E-2"/>
    <m/>
    <n v="35028"/>
    <m/>
    <m/>
    <m/>
    <m/>
    <m/>
    <m/>
    <n v="33696"/>
    <m/>
    <m/>
    <m/>
    <n v="0"/>
    <x v="0"/>
    <n v="3.9529914529914528E-2"/>
    <s v="Within Range"/>
    <s v="Within Range"/>
  </r>
  <r>
    <s v="20067279"/>
    <s v="SUNDARAMOORTHY JEYARAJ"/>
    <x v="3"/>
    <s v="Manufacturing"/>
    <s v="SG_SU01"/>
    <s v="HH-PRODN"/>
    <s v="SNR ENGINEERING ASST II"/>
    <x v="0"/>
    <d v="2006-06-19T00:00:00"/>
    <m/>
    <s v="LIM CHOON HUAT"/>
    <d v="2015-07-01T00:00:00"/>
    <n v="3"/>
    <n v="3"/>
    <s v="N"/>
    <m/>
    <m/>
    <n v="2788"/>
    <n v="1200"/>
    <n v="1"/>
    <x v="0"/>
    <n v="3.1"/>
    <n v="86"/>
    <m/>
    <m/>
    <n v="2874"/>
    <x v="0"/>
    <n v="0"/>
    <n v="2874"/>
    <x v="0"/>
    <n v="0"/>
    <n v="2874"/>
    <n v="2874"/>
    <n v="0"/>
    <x v="0"/>
    <m/>
    <n v="2205"/>
    <n v="3195"/>
    <n v="0.87261345852895145"/>
    <n v="2205"/>
    <n v="3195"/>
    <n v="2700"/>
    <n v="1.0644444444444445"/>
    <s v="Paying 6% Premium for the JC"/>
    <n v="2587"/>
    <n v="287"/>
    <n v="3.0846484935437589E-2"/>
    <m/>
    <n v="34488"/>
    <m/>
    <m/>
    <m/>
    <m/>
    <m/>
    <m/>
    <n v="33456"/>
    <m/>
    <m/>
    <m/>
    <n v="0"/>
    <x v="0"/>
    <n v="3.0846484935437589E-2"/>
    <s v="Within Range"/>
    <s v="Within Range"/>
  </r>
  <r>
    <s v="20067288"/>
    <s v="SINNUNG GERARDO JR MILLORA"/>
    <x v="3"/>
    <s v="Manufacturing"/>
    <s v="SG_SU01"/>
    <s v="HH-PRODN"/>
    <s v="SNR ENGINEERING ASST II"/>
    <x v="0"/>
    <d v="2006-06-26T00:00:00"/>
    <m/>
    <s v="KAU CHAI SENG"/>
    <d v="2015-07-01T00:00:00"/>
    <n v="3"/>
    <n v="3"/>
    <s v="N"/>
    <m/>
    <m/>
    <n v="2566"/>
    <n v="1200"/>
    <n v="1"/>
    <x v="0"/>
    <n v="3.1"/>
    <n v="80"/>
    <m/>
    <m/>
    <n v="2646"/>
    <x v="0"/>
    <n v="0"/>
    <n v="2646"/>
    <x v="0"/>
    <n v="0"/>
    <n v="2646"/>
    <n v="2646"/>
    <n v="0"/>
    <x v="0"/>
    <m/>
    <n v="2205"/>
    <n v="3195"/>
    <n v="0.80312989045383409"/>
    <n v="2205"/>
    <n v="3195"/>
    <n v="2700"/>
    <n v="0.98"/>
    <s v="Paying 98% within JC"/>
    <n v="2381"/>
    <n v="265"/>
    <n v="3.117692907248636E-2"/>
    <m/>
    <n v="31752"/>
    <m/>
    <m/>
    <m/>
    <m/>
    <m/>
    <m/>
    <n v="30792"/>
    <m/>
    <m/>
    <m/>
    <n v="0"/>
    <x v="0"/>
    <n v="3.117692907248636E-2"/>
    <s v="Within Range"/>
    <s v="Within Range"/>
  </r>
  <r>
    <s v="20067301"/>
    <s v="WEE GUAN HOE, ROY"/>
    <x v="3"/>
    <s v="Manufacturing"/>
    <s v="SG_SU01"/>
    <s v="HH-MAINT"/>
    <s v="SNR ENGINEERING ASST II"/>
    <x v="0"/>
    <d v="2006-06-26T00:00:00"/>
    <m/>
    <s v="TAN KIOK HUA"/>
    <d v="2015-07-01T00:00:00"/>
    <n v="3"/>
    <n v="3"/>
    <s v="N"/>
    <m/>
    <m/>
    <n v="2838"/>
    <n v="1200"/>
    <n v="1"/>
    <x v="0"/>
    <n v="3.1"/>
    <n v="88"/>
    <m/>
    <m/>
    <n v="2926"/>
    <x v="0"/>
    <n v="0"/>
    <n v="2926"/>
    <x v="0"/>
    <n v="0"/>
    <n v="2926"/>
    <n v="2926"/>
    <n v="0"/>
    <x v="0"/>
    <m/>
    <n v="2205"/>
    <n v="3195"/>
    <n v="0.88826291079812203"/>
    <n v="2205"/>
    <n v="3195"/>
    <n v="2700"/>
    <n v="1.0837037037037036"/>
    <s v="Paying 8% Premium for the JC"/>
    <n v="2633"/>
    <n v="293"/>
    <n v="3.1007751937984496E-2"/>
    <m/>
    <n v="35112"/>
    <m/>
    <m/>
    <m/>
    <m/>
    <m/>
    <m/>
    <n v="34056"/>
    <m/>
    <m/>
    <m/>
    <n v="0"/>
    <x v="0"/>
    <n v="3.1007751937984496E-2"/>
    <s v="Within Range"/>
    <s v="Within Range"/>
  </r>
  <r>
    <s v="20067303"/>
    <s v="FAIDZAL BIN MOHAMED ALI"/>
    <x v="3"/>
    <s v="Manufacturing"/>
    <s v="SG_SU01"/>
    <s v="HH-MAINT"/>
    <s v="SNR ENGINEERING ASST II"/>
    <x v="0"/>
    <d v="2006-06-26T00:00:00"/>
    <m/>
    <s v="LIM CHOON HUAT"/>
    <d v="2016-07-01T00:00:00"/>
    <n v="2"/>
    <n v="2"/>
    <s v="N"/>
    <m/>
    <m/>
    <n v="2812"/>
    <n v="1200"/>
    <n v="1"/>
    <x v="0"/>
    <n v="2"/>
    <n v="56"/>
    <m/>
    <m/>
    <n v="2868"/>
    <x v="0"/>
    <n v="0"/>
    <n v="2868"/>
    <x v="0"/>
    <n v="0"/>
    <n v="2868"/>
    <n v="2868"/>
    <n v="0"/>
    <x v="0"/>
    <m/>
    <n v="2205"/>
    <n v="3195"/>
    <n v="0.88012519561815339"/>
    <n v="2205"/>
    <n v="3195"/>
    <n v="2700"/>
    <n v="1.0622222222222222"/>
    <s v="Paying 6% Premium for the JC"/>
    <n v="2581"/>
    <n v="287"/>
    <n v="1.9914651493598862E-2"/>
    <m/>
    <n v="34416"/>
    <m/>
    <m/>
    <m/>
    <m/>
    <m/>
    <m/>
    <n v="33744"/>
    <m/>
    <m/>
    <m/>
    <n v="0"/>
    <x v="0"/>
    <n v="1.9914651493598862E-2"/>
    <s v="Within Range"/>
    <s v="Within Range"/>
  </r>
  <r>
    <s v="20067326"/>
    <s v="AW PENG HENG"/>
    <x v="3"/>
    <s v="Manufacturing"/>
    <s v="SG_SU01"/>
    <s v="HH-PRODN"/>
    <s v="SNR ENGINEERING ASST II"/>
    <x v="0"/>
    <d v="2006-07-03T00:00:00"/>
    <m/>
    <s v="KAU CHAI SENG"/>
    <d v="2014-07-01T00:00:00"/>
    <n v="3"/>
    <n v="3"/>
    <s v="N"/>
    <m/>
    <m/>
    <n v="2903"/>
    <n v="1111"/>
    <n v="1"/>
    <x v="0"/>
    <n v="3.1"/>
    <n v="90"/>
    <m/>
    <m/>
    <n v="2993"/>
    <x v="0"/>
    <n v="0"/>
    <n v="2993"/>
    <x v="0"/>
    <n v="0"/>
    <n v="2993"/>
    <n v="2993"/>
    <n v="0"/>
    <x v="0"/>
    <m/>
    <n v="2205"/>
    <n v="3195"/>
    <n v="0.90860719874804385"/>
    <n v="2205"/>
    <n v="3195"/>
    <n v="2700"/>
    <n v="1.1085185185185185"/>
    <s v="Paying 11% Premium for the JC"/>
    <n v="2694"/>
    <n v="299"/>
    <n v="3.1002411298656562E-2"/>
    <m/>
    <n v="35916"/>
    <m/>
    <m/>
    <m/>
    <m/>
    <m/>
    <m/>
    <n v="34836"/>
    <m/>
    <m/>
    <m/>
    <n v="0"/>
    <x v="0"/>
    <n v="3.1002411298656562E-2"/>
    <s v="Within Range"/>
    <s v="Within Range"/>
  </r>
  <r>
    <s v="20067345"/>
    <s v="TAN ZHI GUANG"/>
    <x v="3"/>
    <s v="Manufacturing"/>
    <s v="SG_SU01"/>
    <s v="HH-PRODN"/>
    <s v="SNR ENGINEERING ASST II"/>
    <x v="0"/>
    <d v="2006-07-10T00:00:00"/>
    <m/>
    <s v="ZENG LIZHI, DENNIS"/>
    <d v="2014-07-01T00:00:00"/>
    <n v="3"/>
    <n v="3"/>
    <s v="N"/>
    <m/>
    <m/>
    <n v="2766"/>
    <n v="1111"/>
    <n v="1"/>
    <x v="0"/>
    <n v="3.1"/>
    <n v="86"/>
    <m/>
    <m/>
    <n v="2852"/>
    <x v="0"/>
    <n v="0"/>
    <n v="2852"/>
    <x v="0"/>
    <n v="0"/>
    <n v="2852"/>
    <n v="2852"/>
    <n v="0"/>
    <x v="0"/>
    <m/>
    <n v="2205"/>
    <n v="3195"/>
    <n v="0.86572769953051643"/>
    <n v="2205"/>
    <n v="3195"/>
    <n v="2700"/>
    <n v="1.0562962962962963"/>
    <s v="Paying 6% Premium for the JC"/>
    <n v="2567"/>
    <n v="285"/>
    <n v="3.1091829356471441E-2"/>
    <m/>
    <n v="34224"/>
    <m/>
    <m/>
    <m/>
    <m/>
    <m/>
    <m/>
    <n v="33192"/>
    <m/>
    <m/>
    <m/>
    <n v="0"/>
    <x v="0"/>
    <n v="3.1091829356471441E-2"/>
    <s v="Within Range"/>
    <s v="Within Range"/>
  </r>
  <r>
    <s v="20067355"/>
    <s v="LEE CHING SAN"/>
    <x v="3"/>
    <s v="Manufacturing"/>
    <s v="SG_SU01"/>
    <s v="HH-PRODN"/>
    <s v="SNR TECHNICIAN "/>
    <x v="2"/>
    <d v="2006-07-17T00:00:00"/>
    <m/>
    <s v="WONG YI MING"/>
    <d v="2017-07-01T00:00:00"/>
    <n v="3"/>
    <n v="3"/>
    <s v="N"/>
    <m/>
    <m/>
    <n v="2108"/>
    <n v="1111"/>
    <n v="1"/>
    <x v="2"/>
    <n v="3.1"/>
    <n v="65"/>
    <m/>
    <m/>
    <n v="2173"/>
    <x v="0"/>
    <n v="0"/>
    <n v="2173"/>
    <x v="0"/>
    <n v="0"/>
    <n v="2173"/>
    <n v="2173"/>
    <n v="0"/>
    <x v="0"/>
    <m/>
    <n v="1895"/>
    <n v="2695"/>
    <n v="0.7821892393320965"/>
    <n v="1895"/>
    <n v="2695"/>
    <n v="2295"/>
    <n v="0.94684095860566453"/>
    <s v="Paying 95% within JC"/>
    <n v="1956"/>
    <n v="217"/>
    <n v="3.0834914611005692E-2"/>
    <m/>
    <n v="26076"/>
    <m/>
    <m/>
    <m/>
    <m/>
    <m/>
    <m/>
    <n v="25296"/>
    <m/>
    <m/>
    <m/>
    <n v="0"/>
    <x v="0"/>
    <n v="3.0834914611005692E-2"/>
    <s v="Within Range"/>
    <s v="Within Range"/>
  </r>
  <r>
    <s v="20067356"/>
    <s v="HUANG TIANTIAN, ERICA"/>
    <x v="3"/>
    <s v="Manufacturing"/>
    <m/>
    <s v="HH-PRODN"/>
    <s v="SNR ENGINEERING ASST II"/>
    <x v="0"/>
    <d v="2006-07-17T00:00:00"/>
    <m/>
    <s v="LIM ENG ANN"/>
    <d v="2013-07-01T00:00:00"/>
    <n v="5"/>
    <n v="5"/>
    <s v="N"/>
    <m/>
    <m/>
    <n v="2873"/>
    <n v="1111"/>
    <n v="1"/>
    <x v="0"/>
    <n v="5.26"/>
    <n v="151"/>
    <m/>
    <m/>
    <n v="3024"/>
    <x v="0"/>
    <n v="0"/>
    <n v="3024"/>
    <x v="0"/>
    <n v="0"/>
    <n v="3024"/>
    <n v="3024"/>
    <n v="0"/>
    <x v="0"/>
    <m/>
    <n v="2205"/>
    <n v="3195"/>
    <n v="0.89921752738654148"/>
    <n v="2205"/>
    <n v="3195"/>
    <n v="2700"/>
    <n v="1.1200000000000001"/>
    <s v="Paying 12% Premium for the JC"/>
    <n v="2722"/>
    <n v="302"/>
    <n v="5.2558301427079707E-2"/>
    <m/>
    <n v="36288"/>
    <m/>
    <m/>
    <m/>
    <m/>
    <m/>
    <m/>
    <n v="34476"/>
    <m/>
    <m/>
    <m/>
    <n v="0"/>
    <x v="0"/>
    <n v="5.2558301427079707E-2"/>
    <s v="Within Range"/>
    <s v="Within Range"/>
  </r>
  <r>
    <s v="20067443"/>
    <s v="ZHAO LIMING"/>
    <x v="3"/>
    <s v="Manufacturing"/>
    <s v="SG_SU01"/>
    <s v="HH-PRODN"/>
    <s v="SNR OPERATOR"/>
    <x v="5"/>
    <d v="2006-08-07T00:00:00"/>
    <m/>
    <s v="WONG YI MING"/>
    <d v="2016-07-01T00:00:00"/>
    <n v="3"/>
    <n v="3"/>
    <s v="N"/>
    <m/>
    <m/>
    <n v="1484"/>
    <n v="1110"/>
    <n v="1"/>
    <x v="5"/>
    <n v="3.1"/>
    <n v="46"/>
    <m/>
    <m/>
    <n v="1530"/>
    <x v="1"/>
    <n v="6.7385444743935314E-3"/>
    <n v="1540"/>
    <x v="0"/>
    <n v="0"/>
    <n v="1540"/>
    <n v="1540"/>
    <n v="0"/>
    <x v="0"/>
    <m/>
    <n v="1259"/>
    <n v="1884"/>
    <n v="0.78768577494692149"/>
    <n v="1259"/>
    <n v="1884"/>
    <n v="1572"/>
    <n v="0.97964376590330793"/>
    <s v="Paying 98% within JC"/>
    <n v="1386"/>
    <n v="154"/>
    <n v="3.7735849056603772E-2"/>
    <m/>
    <n v="18480"/>
    <m/>
    <m/>
    <m/>
    <m/>
    <m/>
    <m/>
    <n v="17808"/>
    <m/>
    <m/>
    <m/>
    <n v="0"/>
    <x v="0"/>
    <n v="3.7735849056603772E-2"/>
    <s v="Within Range"/>
    <s v="Within Range"/>
  </r>
  <r>
    <s v="20067447"/>
    <s v="WONG KIA SENG"/>
    <x v="3"/>
    <s v="Manufacturing"/>
    <s v="SG_SU01"/>
    <s v="HH-MAINT"/>
    <s v="SNR ENGINEERING ASST II"/>
    <x v="0"/>
    <d v="2006-08-07T00:00:00"/>
    <m/>
    <s v="KAU CHAI SENG"/>
    <d v="2015-07-01T00:00:00"/>
    <n v="3"/>
    <n v="3"/>
    <s v="N"/>
    <m/>
    <m/>
    <n v="2741"/>
    <n v="1110"/>
    <n v="1"/>
    <x v="0"/>
    <n v="3.1"/>
    <n v="85"/>
    <m/>
    <m/>
    <n v="2826"/>
    <x v="0"/>
    <n v="0"/>
    <n v="2826"/>
    <x v="0"/>
    <n v="0"/>
    <n v="2826"/>
    <n v="2826"/>
    <n v="0"/>
    <x v="0"/>
    <m/>
    <n v="2205"/>
    <n v="3195"/>
    <n v="0.85790297339593113"/>
    <n v="2205"/>
    <n v="3195"/>
    <n v="2700"/>
    <n v="1.0466666666666666"/>
    <s v="Paying 5% Premium for the JC"/>
    <n v="2543"/>
    <n v="283"/>
    <n v="3.1010580080262678E-2"/>
    <m/>
    <n v="33912"/>
    <m/>
    <m/>
    <m/>
    <m/>
    <m/>
    <m/>
    <n v="32892"/>
    <m/>
    <m/>
    <m/>
    <n v="0"/>
    <x v="0"/>
    <n v="3.1010580080262678E-2"/>
    <s v="Within Range"/>
    <s v="Within Range"/>
  </r>
  <r>
    <s v="20067496"/>
    <s v="HEA KIN TICK"/>
    <x v="3"/>
    <s v="Manufacturing"/>
    <s v="SG_SU01"/>
    <s v="HH-MAINT"/>
    <s v="SNR ENGINEERING ASST II"/>
    <x v="0"/>
    <d v="2006-08-21T00:00:00"/>
    <m/>
    <s v="LIM CHOON HUAT"/>
    <d v="2016-07-01T00:00:00"/>
    <n v="4"/>
    <n v="4"/>
    <s v="N"/>
    <m/>
    <m/>
    <n v="2472"/>
    <n v="1110"/>
    <n v="1"/>
    <x v="0"/>
    <n v="3.95"/>
    <n v="98"/>
    <m/>
    <m/>
    <n v="2570"/>
    <x v="0"/>
    <n v="0"/>
    <n v="2570"/>
    <x v="0"/>
    <n v="0"/>
    <n v="2570"/>
    <n v="2570"/>
    <n v="0"/>
    <x v="0"/>
    <m/>
    <n v="2205"/>
    <n v="3195"/>
    <n v="0.77370892018779347"/>
    <n v="2205"/>
    <n v="3195"/>
    <n v="2700"/>
    <n v="0.95185185185185184"/>
    <s v="Paying 95% within JC"/>
    <n v="2313"/>
    <n v="257"/>
    <n v="3.964401294498382E-2"/>
    <m/>
    <n v="30840"/>
    <m/>
    <m/>
    <m/>
    <m/>
    <m/>
    <m/>
    <n v="29664"/>
    <m/>
    <m/>
    <m/>
    <n v="0"/>
    <x v="0"/>
    <n v="3.964401294498382E-2"/>
    <s v="Within Range"/>
    <s v="Within Range"/>
  </r>
  <r>
    <s v="20067515"/>
    <s v="SONG TEE CHING"/>
    <x v="3"/>
    <s v="Manufacturing"/>
    <m/>
    <s v="HH-PRODN"/>
    <s v="SNR ADMIN ASSIST II"/>
    <x v="0"/>
    <d v="2006-08-28T00:00:00"/>
    <m/>
    <s v="YEO CHENG CHAI"/>
    <d v="2016-07-01T00:00:00"/>
    <n v="4"/>
    <n v="4"/>
    <s v="N"/>
    <m/>
    <m/>
    <n v="2738"/>
    <n v="1110"/>
    <n v="1"/>
    <x v="0"/>
    <n v="3.95"/>
    <n v="108"/>
    <m/>
    <m/>
    <n v="2846"/>
    <x v="0"/>
    <n v="0"/>
    <n v="2846"/>
    <x v="0"/>
    <n v="0"/>
    <n v="2846"/>
    <n v="2846"/>
    <n v="0"/>
    <x v="0"/>
    <m/>
    <n v="2205"/>
    <n v="3195"/>
    <n v="0.85696400625978086"/>
    <n v="2205"/>
    <n v="3195"/>
    <n v="2700"/>
    <n v="1.0540740740740742"/>
    <s v="Paying 5% Premium for the JC"/>
    <n v="2561"/>
    <n v="285"/>
    <n v="3.9444850255661065E-2"/>
    <m/>
    <n v="34152"/>
    <m/>
    <m/>
    <m/>
    <m/>
    <m/>
    <m/>
    <n v="32856"/>
    <m/>
    <m/>
    <m/>
    <n v="0"/>
    <x v="0"/>
    <n v="3.9444850255661065E-2"/>
    <s v="Within Range"/>
    <s v="Within Range"/>
  </r>
  <r>
    <s v="20067517"/>
    <s v="ALIDAH BTE ABDUL RASHID"/>
    <x v="3"/>
    <s v="Manufacturing"/>
    <s v="SG_SU01"/>
    <s v="HH-PRODN"/>
    <s v="INSPECTOR I (QA)"/>
    <x v="7"/>
    <d v="2006-08-28T00:00:00"/>
    <m/>
    <s v="ZENG LIZHI, DENNIS"/>
    <m/>
    <n v="2"/>
    <n v="2"/>
    <s v="N"/>
    <m/>
    <m/>
    <n v="1220"/>
    <n v="1110"/>
    <n v="1"/>
    <x v="7"/>
    <n v="2"/>
    <n v="24"/>
    <m/>
    <m/>
    <n v="1244"/>
    <x v="3"/>
    <n v="2.1311475409836064E-2"/>
    <n v="1270"/>
    <x v="0"/>
    <n v="0"/>
    <n v="1270"/>
    <n v="1270"/>
    <n v="0"/>
    <x v="0"/>
    <m/>
    <n v="1100"/>
    <n v="1650"/>
    <n v="0.73939393939393938"/>
    <n v="1100"/>
    <n v="1650"/>
    <n v="1375"/>
    <n v="0.92363636363636359"/>
    <s v="Paying 92% within JC"/>
    <n v="1143"/>
    <n v="127"/>
    <n v="4.0983606557377046E-2"/>
    <m/>
    <n v="15240"/>
    <m/>
    <m/>
    <m/>
    <m/>
    <m/>
    <m/>
    <n v="14640"/>
    <m/>
    <m/>
    <m/>
    <n v="0"/>
    <x v="0"/>
    <n v="4.0983606557377046E-2"/>
    <s v="Within Range"/>
    <s v="Within Range"/>
  </r>
  <r>
    <s v="20067567"/>
    <s v="TAY KIM CHUAN LARRY"/>
    <x v="3"/>
    <s v="Manufacturing"/>
    <s v="SG_SU01"/>
    <s v="HH-PRODN"/>
    <s v="SNR ENGINEERING ASST I"/>
    <x v="1"/>
    <d v="2006-12-11T00:00:00"/>
    <m/>
    <s v="LIM CHOON HUAT"/>
    <d v="2016-07-01T00:00:00"/>
    <n v="4"/>
    <n v="4"/>
    <s v="Y"/>
    <s v="SG_NE08"/>
    <s v="SENIOR ENGINEERING ASST II"/>
    <n v="2189"/>
    <n v="1106"/>
    <n v="1"/>
    <x v="0"/>
    <n v="3.95"/>
    <n v="86"/>
    <n v="0.04"/>
    <n v="88"/>
    <n v="2363"/>
    <x v="0"/>
    <n v="0"/>
    <n v="2363"/>
    <x v="0"/>
    <n v="0"/>
    <n v="2363"/>
    <n v="2363"/>
    <n v="0"/>
    <x v="0"/>
    <m/>
    <n v="2045"/>
    <n v="2946"/>
    <n v="0.74304141208418195"/>
    <n v="2205"/>
    <n v="3195"/>
    <n v="2700"/>
    <n v="0.87518518518518518"/>
    <s v="Paying 88% within JC"/>
    <n v="2127"/>
    <n v="236"/>
    <n v="7.9488350845134767E-2"/>
    <m/>
    <n v="28356"/>
    <m/>
    <m/>
    <m/>
    <m/>
    <m/>
    <m/>
    <n v="26268"/>
    <m/>
    <m/>
    <m/>
    <n v="0"/>
    <x v="0"/>
    <n v="7.9488350845134767E-2"/>
    <s v="Within Range"/>
    <s v="Within Range"/>
  </r>
  <r>
    <s v="20077589"/>
    <s v="CHONG SIN HUA"/>
    <x v="3"/>
    <s v="Manufacturing"/>
    <s v="SG_SU01"/>
    <s v="HH-PRODN"/>
    <s v="SNR ENGINEERING ASST (PRO)"/>
    <x v="1"/>
    <d v="2007-02-05T00:00:00"/>
    <m/>
    <s v="LOW KOK HENG"/>
    <d v="2014-07-01T00:00:00"/>
    <n v="3"/>
    <n v="3"/>
    <s v="N"/>
    <m/>
    <m/>
    <n v="2620"/>
    <n v="1104"/>
    <n v="1"/>
    <x v="1"/>
    <n v="3.1"/>
    <n v="81"/>
    <m/>
    <m/>
    <n v="2701"/>
    <x v="0"/>
    <n v="0"/>
    <n v="2701"/>
    <x v="0"/>
    <n v="0"/>
    <n v="2701"/>
    <n v="2701"/>
    <n v="0"/>
    <x v="0"/>
    <m/>
    <n v="2045"/>
    <n v="2946"/>
    <n v="0.88934147997284452"/>
    <n v="2045"/>
    <n v="2946"/>
    <n v="2496"/>
    <n v="1.0821314102564104"/>
    <s v="Paying 8% Premium for the JC"/>
    <n v="2431"/>
    <n v="270"/>
    <n v="3.0916030534351144E-2"/>
    <m/>
    <n v="32412"/>
    <m/>
    <m/>
    <m/>
    <m/>
    <m/>
    <m/>
    <n v="31440"/>
    <m/>
    <m/>
    <m/>
    <n v="0"/>
    <x v="0"/>
    <n v="3.0916030534351144E-2"/>
    <s v="Within Range"/>
    <s v="Within Range"/>
  </r>
  <r>
    <s v="20077590"/>
    <s v="ONG BOO SIN"/>
    <x v="3"/>
    <s v="Manufacturing"/>
    <s v="SG_SU01"/>
    <s v="HH-PRODN"/>
    <s v="SNR ENGINEERING ASST (PRO)"/>
    <x v="1"/>
    <d v="2007-02-05T00:00:00"/>
    <m/>
    <s v="TAN KIOK HUA"/>
    <d v="2012-07-01T00:00:00"/>
    <n v="3"/>
    <n v="3"/>
    <s v="N"/>
    <m/>
    <m/>
    <n v="2633"/>
    <n v="1104"/>
    <n v="1"/>
    <x v="1"/>
    <n v="3.1"/>
    <n v="82"/>
    <m/>
    <m/>
    <n v="2715"/>
    <x v="0"/>
    <n v="0"/>
    <n v="2715"/>
    <x v="0"/>
    <n v="0"/>
    <n v="2715"/>
    <n v="2715"/>
    <n v="0"/>
    <x v="0"/>
    <m/>
    <n v="2045"/>
    <n v="2946"/>
    <n v="0.89375424304141204"/>
    <n v="2045"/>
    <n v="2946"/>
    <n v="2496"/>
    <n v="1.0877403846153846"/>
    <s v="Paying 9% Premium for the JC"/>
    <n v="2443"/>
    <n v="272"/>
    <n v="3.114318268135207E-2"/>
    <m/>
    <n v="32580"/>
    <m/>
    <m/>
    <m/>
    <m/>
    <m/>
    <m/>
    <n v="31596"/>
    <m/>
    <m/>
    <m/>
    <n v="0"/>
    <x v="0"/>
    <n v="3.114318268135207E-2"/>
    <s v="Within Range"/>
    <s v="Within Range"/>
  </r>
  <r>
    <s v="20077592"/>
    <s v="TAMILMANI A/L GESPARAJ"/>
    <x v="3"/>
    <s v="Manufacturing"/>
    <s v="SG_SU01"/>
    <s v="HH-PRODN"/>
    <s v="ENGINEERING ASST (PRODN)"/>
    <x v="2"/>
    <d v="2007-02-05T00:00:00"/>
    <m/>
    <s v="LOH CHEE CHUAN"/>
    <d v="2013-07-01T00:00:00"/>
    <n v="2"/>
    <n v="2"/>
    <s v="N"/>
    <m/>
    <m/>
    <n v="2252"/>
    <n v="1104"/>
    <n v="1"/>
    <x v="2"/>
    <n v="2"/>
    <n v="45"/>
    <m/>
    <m/>
    <n v="2297"/>
    <x v="0"/>
    <n v="0"/>
    <n v="2297"/>
    <x v="0"/>
    <n v="0"/>
    <n v="2297"/>
    <n v="2297"/>
    <n v="0"/>
    <x v="0"/>
    <m/>
    <n v="1895"/>
    <n v="2695"/>
    <n v="0.83562152133580703"/>
    <n v="1895"/>
    <n v="2695"/>
    <n v="2295"/>
    <n v="1.000871459694989"/>
    <s v="Paying 0% Premium for the JC"/>
    <n v="2067"/>
    <n v="230"/>
    <n v="1.9982238010657193E-2"/>
    <m/>
    <n v="27564"/>
    <m/>
    <m/>
    <m/>
    <m/>
    <m/>
    <m/>
    <n v="27024"/>
    <m/>
    <m/>
    <m/>
    <n v="0"/>
    <x v="0"/>
    <n v="1.9982238010657193E-2"/>
    <s v="Within Range"/>
    <s v="Within Range"/>
  </r>
  <r>
    <s v="20077629"/>
    <s v="SUNDARRAJ GOPAL"/>
    <x v="3"/>
    <s v="Manufacturing"/>
    <s v="SG_SU01"/>
    <s v="HH-PRODN"/>
    <s v="SNR TECHNICIAN (PRODN)"/>
    <x v="2"/>
    <d v="2007-03-05T00:00:00"/>
    <m/>
    <s v="LOH CHEE CHUAN"/>
    <d v="2014-07-01T00:00:00"/>
    <n v="2"/>
    <n v="2"/>
    <s v="N"/>
    <m/>
    <m/>
    <n v="2187"/>
    <n v="1103"/>
    <n v="1"/>
    <x v="2"/>
    <n v="2"/>
    <n v="44"/>
    <m/>
    <m/>
    <n v="2231"/>
    <x v="0"/>
    <n v="0"/>
    <n v="2231"/>
    <x v="0"/>
    <n v="0"/>
    <n v="2231"/>
    <n v="2231"/>
    <n v="0"/>
    <x v="0"/>
    <m/>
    <n v="1895"/>
    <n v="2695"/>
    <n v="0.81150278293135436"/>
    <n v="1895"/>
    <n v="2695"/>
    <n v="2295"/>
    <n v="0.97211328976034861"/>
    <s v="Paying 97% within JC"/>
    <n v="2008"/>
    <n v="223"/>
    <n v="2.0118884316415182E-2"/>
    <m/>
    <n v="26772"/>
    <m/>
    <m/>
    <m/>
    <m/>
    <m/>
    <m/>
    <n v="26244"/>
    <m/>
    <m/>
    <m/>
    <n v="0"/>
    <x v="0"/>
    <n v="2.0118884316415182E-2"/>
    <s v="Within Range"/>
    <s v="Within Range"/>
  </r>
  <r>
    <s v="20077633"/>
    <s v="CHOOI CHEN LEONG"/>
    <x v="3"/>
    <s v="Manufacturing"/>
    <s v="SG_SU01"/>
    <s v="HH-PRODN"/>
    <s v="SNR ENGINEERING ASST (PRO)"/>
    <x v="1"/>
    <d v="2007-03-05T00:00:00"/>
    <m/>
    <s v="LOW KOK HENG"/>
    <d v="2014-07-01T00:00:00"/>
    <n v="3"/>
    <n v="3"/>
    <s v="N"/>
    <m/>
    <m/>
    <n v="2638"/>
    <n v="1103"/>
    <n v="1"/>
    <x v="1"/>
    <n v="3.1"/>
    <n v="82"/>
    <m/>
    <m/>
    <n v="2720"/>
    <x v="0"/>
    <n v="0"/>
    <n v="2720"/>
    <x v="0"/>
    <n v="0"/>
    <n v="2720"/>
    <n v="2720"/>
    <n v="0"/>
    <x v="0"/>
    <m/>
    <n v="2045"/>
    <n v="2946"/>
    <n v="0.89545145960624573"/>
    <n v="2045"/>
    <n v="2946"/>
    <n v="2496"/>
    <n v="1.0897435897435896"/>
    <s v="Paying 9% Premium for the JC"/>
    <n v="2448"/>
    <n v="272"/>
    <n v="3.1084154662623199E-2"/>
    <m/>
    <n v="32640"/>
    <m/>
    <m/>
    <m/>
    <m/>
    <m/>
    <m/>
    <n v="31656"/>
    <m/>
    <m/>
    <m/>
    <n v="0"/>
    <x v="0"/>
    <n v="3.1084154662623199E-2"/>
    <s v="Within Range"/>
    <s v="Within Range"/>
  </r>
  <r>
    <s v="20077635"/>
    <s v="LOH CHEE CHUAN"/>
    <x v="3"/>
    <s v="Manufacturing"/>
    <s v="SG_SU01"/>
    <s v="HH-PRODN"/>
    <s v="SNR ENGINEERING ASST II"/>
    <x v="0"/>
    <d v="2007-03-12T00:00:00"/>
    <m/>
    <s v="WU YUE"/>
    <d v="2015-07-01T00:00:00"/>
    <n v="4"/>
    <n v="4"/>
    <s v="Y"/>
    <s v="SG_EX01"/>
    <s v="SUPERVISOR I"/>
    <n v="2725"/>
    <n v="1103"/>
    <n v="1"/>
    <x v="9"/>
    <n v="3.95"/>
    <n v="108"/>
    <n v="0.04"/>
    <n v="109"/>
    <n v="2942"/>
    <x v="0"/>
    <n v="0"/>
    <n v="2942"/>
    <x v="0"/>
    <n v="0"/>
    <n v="2942"/>
    <n v="2942"/>
    <n v="0"/>
    <x v="0"/>
    <m/>
    <n v="2205"/>
    <n v="3195"/>
    <n v="0.85289514866979654"/>
    <n v="2544"/>
    <n v="3215"/>
    <n v="2880"/>
    <n v="1.0215277777777778"/>
    <s v="Paying 2% Premium for the JC"/>
    <n v="2648"/>
    <n v="294"/>
    <n v="7.9633027522935773E-2"/>
    <m/>
    <n v="35304"/>
    <n v="160.12"/>
    <n v="2722.04"/>
    <n v="5"/>
    <n v="1100"/>
    <n v="4"/>
    <n v="880"/>
    <n v="32700"/>
    <n v="3432.63"/>
    <n v="1796.7"/>
    <n v="718.68"/>
    <n v="1245.9700000000003"/>
    <x v="1"/>
    <n v="0.11773608562691135"/>
    <s v="Within Range"/>
    <s v="Within Range"/>
  </r>
  <r>
    <s v="20077639"/>
    <s v="LIN HONG"/>
    <x v="3"/>
    <s v="Manufacturing"/>
    <s v="SG_SU01"/>
    <s v="HH-PRODN"/>
    <s v="SNR ENGINEERING ASST II"/>
    <x v="0"/>
    <d v="2007-03-12T00:00:00"/>
    <m/>
    <s v="ZENG LIZHI, DENNIS"/>
    <d v="2015-07-01T00:00:00"/>
    <n v="3"/>
    <n v="3"/>
    <s v="N"/>
    <m/>
    <m/>
    <n v="2923"/>
    <n v="1103"/>
    <n v="1"/>
    <x v="0"/>
    <n v="3.1"/>
    <n v="91"/>
    <m/>
    <m/>
    <n v="3014"/>
    <x v="0"/>
    <n v="0"/>
    <n v="3014"/>
    <x v="0"/>
    <n v="0"/>
    <n v="3014"/>
    <n v="3014"/>
    <n v="0"/>
    <x v="0"/>
    <m/>
    <n v="2205"/>
    <n v="3195"/>
    <n v="0.91486697965571206"/>
    <n v="2205"/>
    <n v="3195"/>
    <n v="2700"/>
    <n v="1.1162962962962963"/>
    <s v="Paying 12% Premium for the JC"/>
    <n v="2713"/>
    <n v="301"/>
    <n v="3.1132398221005816E-2"/>
    <m/>
    <n v="36168"/>
    <m/>
    <m/>
    <m/>
    <m/>
    <m/>
    <m/>
    <n v="35076"/>
    <m/>
    <m/>
    <m/>
    <n v="0"/>
    <x v="0"/>
    <n v="3.1132398221005816E-2"/>
    <s v="Within Range"/>
    <s v="Within Range"/>
  </r>
  <r>
    <s v="20077642"/>
    <s v="UMASANGKAR S/O SUBRAMANIAM"/>
    <x v="3"/>
    <s v="Manufacturing"/>
    <s v="SG_SU01"/>
    <s v="HH-PRODN"/>
    <s v="ENGINEERING ASST (PRODN)"/>
    <x v="2"/>
    <d v="2007-03-12T00:00:00"/>
    <m/>
    <s v="ZENG LIZHI, DENNIS"/>
    <d v="2013-07-01T00:00:00"/>
    <n v="4"/>
    <n v="4"/>
    <s v="Y"/>
    <s v="SG_NE07"/>
    <s v="SENIOR ENGINEERING ASST I"/>
    <n v="2133"/>
    <n v="1103"/>
    <n v="1"/>
    <x v="1"/>
    <n v="3.95"/>
    <n v="84"/>
    <n v="0.04"/>
    <n v="85"/>
    <n v="2302"/>
    <x v="0"/>
    <n v="0"/>
    <n v="2302"/>
    <x v="0"/>
    <n v="0"/>
    <n v="2302"/>
    <n v="2302"/>
    <n v="0"/>
    <x v="0"/>
    <m/>
    <n v="1895"/>
    <n v="2695"/>
    <n v="0.79146567717996286"/>
    <n v="2045"/>
    <n v="2946"/>
    <n v="2496"/>
    <n v="0.92227564102564108"/>
    <s v="Paying 92% within JC"/>
    <n v="2072"/>
    <n v="230"/>
    <n v="7.9231129864041253E-2"/>
    <m/>
    <n v="27624"/>
    <m/>
    <m/>
    <m/>
    <m/>
    <m/>
    <m/>
    <n v="25596"/>
    <m/>
    <m/>
    <m/>
    <n v="0"/>
    <x v="0"/>
    <n v="7.9231129864041253E-2"/>
    <s v="Within Range"/>
    <s v="Within Range"/>
  </r>
  <r>
    <s v="20077668"/>
    <s v="SIOW HENG MIN"/>
    <x v="3"/>
    <s v="Manufacturing"/>
    <s v="SG_SU01"/>
    <s v="HH-PRODN"/>
    <s v="SNR ENGINEERING ASST II"/>
    <x v="0"/>
    <d v="2007-04-05T00:00:00"/>
    <m/>
    <s v="TIANG TONG BING"/>
    <d v="2016-07-01T00:00:00"/>
    <n v="4"/>
    <n v="4"/>
    <s v="N"/>
    <m/>
    <m/>
    <n v="2756"/>
    <n v="1102"/>
    <n v="1"/>
    <x v="0"/>
    <n v="3.95"/>
    <n v="109"/>
    <m/>
    <m/>
    <n v="2865"/>
    <x v="0"/>
    <n v="0"/>
    <n v="2865"/>
    <x v="0"/>
    <n v="0"/>
    <n v="2865"/>
    <n v="2865"/>
    <n v="0"/>
    <x v="0"/>
    <m/>
    <n v="2205"/>
    <n v="3195"/>
    <n v="0.86259780907668226"/>
    <n v="2205"/>
    <n v="3195"/>
    <n v="2700"/>
    <n v="1.0611111111111111"/>
    <s v="Paying 6% Premium for the JC"/>
    <n v="2578"/>
    <n v="287"/>
    <n v="3.9550072568940491E-2"/>
    <m/>
    <n v="34380"/>
    <m/>
    <m/>
    <m/>
    <m/>
    <m/>
    <m/>
    <n v="33072"/>
    <m/>
    <m/>
    <m/>
    <n v="0"/>
    <x v="0"/>
    <n v="3.9550072568940491E-2"/>
    <s v="Within Range"/>
    <s v="Within Range"/>
  </r>
  <r>
    <s v="20077706"/>
    <s v="WONG TIAN SIT"/>
    <x v="3"/>
    <s v="Manufacturing"/>
    <s v="SG_SU01"/>
    <s v="HH-PRODN"/>
    <s v="SNR ENGINEERING ASST II"/>
    <x v="0"/>
    <d v="2007-04-23T00:00:00"/>
    <m/>
    <s v="LIM CHOON HUAT"/>
    <d v="2016-07-01T00:00:00"/>
    <n v="4"/>
    <n v="4"/>
    <s v="N"/>
    <m/>
    <m/>
    <n v="2654"/>
    <n v="1102"/>
    <n v="1"/>
    <x v="0"/>
    <n v="3.95"/>
    <n v="105"/>
    <m/>
    <m/>
    <n v="2759"/>
    <x v="0"/>
    <n v="0"/>
    <n v="2759"/>
    <x v="0"/>
    <n v="0"/>
    <n v="2759"/>
    <n v="2759"/>
    <n v="0"/>
    <x v="0"/>
    <m/>
    <n v="2205"/>
    <n v="3195"/>
    <n v="0.83067292644757429"/>
    <n v="2205"/>
    <n v="3195"/>
    <n v="2700"/>
    <n v="1.0218518518518518"/>
    <s v="Paying 2% Premium for the JC"/>
    <n v="2483"/>
    <n v="276"/>
    <n v="3.9562923888470235E-2"/>
    <m/>
    <n v="33108"/>
    <m/>
    <m/>
    <m/>
    <m/>
    <m/>
    <m/>
    <n v="31848"/>
    <m/>
    <m/>
    <m/>
    <n v="0"/>
    <x v="0"/>
    <n v="3.9562923888470235E-2"/>
    <s v="Within Range"/>
    <s v="Within Range"/>
  </r>
  <r>
    <s v="20077785"/>
    <s v="THAM CHAN KEONG"/>
    <x v="3"/>
    <s v="Manufacturing"/>
    <s v="SG_SU01"/>
    <s v="HH-MAINT"/>
    <s v="SNR ENGINEERING ASST II"/>
    <x v="0"/>
    <d v="2007-06-25T00:00:00"/>
    <m/>
    <s v="KAU CHAI SENG"/>
    <d v="2015-07-01T00:00:00"/>
    <n v="3"/>
    <n v="3"/>
    <s v="N"/>
    <m/>
    <m/>
    <n v="2639"/>
    <n v="1100"/>
    <n v="1"/>
    <x v="0"/>
    <n v="3.1"/>
    <n v="82"/>
    <m/>
    <m/>
    <n v="2721"/>
    <x v="0"/>
    <n v="0"/>
    <n v="2721"/>
    <x v="0"/>
    <n v="0"/>
    <n v="2721"/>
    <n v="2721"/>
    <n v="0"/>
    <x v="0"/>
    <m/>
    <n v="2205"/>
    <n v="3195"/>
    <n v="0.82597809076682316"/>
    <n v="2205"/>
    <n v="3195"/>
    <n v="2700"/>
    <n v="1.0077777777777779"/>
    <s v="Paying 1% Premium for the JC"/>
    <n v="2449"/>
    <n v="272"/>
    <n v="3.1072375899962108E-2"/>
    <m/>
    <n v="32652"/>
    <m/>
    <m/>
    <m/>
    <m/>
    <m/>
    <m/>
    <n v="31668"/>
    <m/>
    <m/>
    <m/>
    <n v="0"/>
    <x v="0"/>
    <n v="3.1072375899962108E-2"/>
    <s v="Within Range"/>
    <s v="Within Range"/>
  </r>
  <r>
    <s v="20077837"/>
    <s v="CHAN SZE LONG"/>
    <x v="3"/>
    <s v="Manufacturing"/>
    <s v="SG_SU01"/>
    <s v="HH-MAINT"/>
    <s v="SNR ENGINEERING ASST I"/>
    <x v="1"/>
    <d v="2007-07-30T00:00:00"/>
    <m/>
    <s v="LIM CHOON HUAT"/>
    <d v="2015-07-01T00:00:00"/>
    <n v="3"/>
    <n v="3"/>
    <s v="N"/>
    <m/>
    <m/>
    <n v="2407"/>
    <n v="1011"/>
    <n v="1"/>
    <x v="1"/>
    <n v="3.1"/>
    <n v="75"/>
    <m/>
    <m/>
    <n v="2482"/>
    <x v="0"/>
    <n v="0"/>
    <n v="2482"/>
    <x v="0"/>
    <n v="0"/>
    <n v="2482"/>
    <n v="2482"/>
    <n v="0"/>
    <x v="0"/>
    <m/>
    <n v="2045"/>
    <n v="2946"/>
    <n v="0.81704005431093008"/>
    <n v="2045"/>
    <n v="2946"/>
    <n v="2496"/>
    <n v="0.99439102564102566"/>
    <s v="Paying 99% within JC"/>
    <n v="2234"/>
    <n v="248"/>
    <n v="3.115911923556294E-2"/>
    <m/>
    <n v="29784"/>
    <m/>
    <m/>
    <m/>
    <m/>
    <m/>
    <m/>
    <n v="28884"/>
    <m/>
    <m/>
    <m/>
    <n v="0"/>
    <x v="0"/>
    <n v="3.115911923556294E-2"/>
    <s v="Within Range"/>
    <s v="Within Range"/>
  </r>
  <r>
    <s v="20077840"/>
    <s v="FU MENG WEN"/>
    <x v="3"/>
    <s v="Manufacturing"/>
    <s v="SG_SU01"/>
    <s v="HH-MAINT"/>
    <s v="SNR OPERATOR (PRODUCTION)"/>
    <x v="5"/>
    <d v="2007-07-30T00:00:00"/>
    <m/>
    <s v="LIM CHOON HUAT"/>
    <d v="2014-07-01T00:00:00"/>
    <n v="3"/>
    <n v="3"/>
    <s v="N"/>
    <m/>
    <m/>
    <n v="1426"/>
    <n v="1011"/>
    <n v="1"/>
    <x v="5"/>
    <n v="3.1"/>
    <n v="44"/>
    <m/>
    <m/>
    <n v="1470"/>
    <x v="1"/>
    <n v="7.0126227208976155E-3"/>
    <n v="1480"/>
    <x v="0"/>
    <n v="0"/>
    <n v="1480"/>
    <n v="1480"/>
    <n v="0"/>
    <x v="0"/>
    <m/>
    <n v="1259"/>
    <n v="1884"/>
    <n v="0.75690021231422511"/>
    <n v="1259"/>
    <n v="1884"/>
    <n v="1572"/>
    <n v="0.94147582697201015"/>
    <s v="Paying 94% within JC"/>
    <n v="1332"/>
    <n v="148"/>
    <n v="3.7868162692847124E-2"/>
    <m/>
    <n v="17760"/>
    <m/>
    <m/>
    <m/>
    <m/>
    <m/>
    <m/>
    <n v="17112"/>
    <m/>
    <m/>
    <m/>
    <n v="0"/>
    <x v="0"/>
    <n v="3.7868162692847124E-2"/>
    <s v="Within Range"/>
    <s v="Within Range"/>
  </r>
  <r>
    <s v="20077864"/>
    <s v="TAN TIAM WEI"/>
    <x v="3"/>
    <s v="Manufacturing"/>
    <s v="SG_SU01"/>
    <s v="HH-MAINT"/>
    <s v="SNR ENGINEERING ASST II"/>
    <x v="0"/>
    <d v="2007-08-27T00:00:00"/>
    <m/>
    <s v="LIM CHOON HUAT"/>
    <d v="2015-07-01T00:00:00"/>
    <n v="4"/>
    <n v="4"/>
    <s v="N"/>
    <m/>
    <m/>
    <n v="2790"/>
    <n v="1010"/>
    <n v="1"/>
    <x v="0"/>
    <n v="3.95"/>
    <n v="110"/>
    <m/>
    <m/>
    <n v="2900"/>
    <x v="0"/>
    <n v="0"/>
    <n v="2900"/>
    <x v="0"/>
    <n v="0"/>
    <n v="2900"/>
    <n v="2900"/>
    <n v="0"/>
    <x v="0"/>
    <m/>
    <n v="2205"/>
    <n v="3195"/>
    <n v="0.87323943661971826"/>
    <n v="2205"/>
    <n v="3195"/>
    <n v="2700"/>
    <n v="1.0740740740740742"/>
    <s v="Paying 7% Premium for the JC"/>
    <n v="2610"/>
    <n v="290"/>
    <n v="3.9426523297491037E-2"/>
    <m/>
    <n v="34800"/>
    <m/>
    <m/>
    <m/>
    <m/>
    <m/>
    <m/>
    <n v="33480"/>
    <m/>
    <m/>
    <m/>
    <n v="0"/>
    <x v="0"/>
    <n v="3.9426523297491037E-2"/>
    <s v="Within Range"/>
    <s v="Within Range"/>
  </r>
  <r>
    <s v="20077894"/>
    <s v="KHOR CHIN GUAN"/>
    <x v="3"/>
    <s v="Manufacturing"/>
    <s v="SG_SU01"/>
    <s v="HH-MAINT"/>
    <s v="SNR ENGINEERING ASST I"/>
    <x v="1"/>
    <d v="2007-11-19T00:00:00"/>
    <m/>
    <s v="KAU CHAI SENG"/>
    <d v="2015-07-01T00:00:00"/>
    <n v="3"/>
    <n v="3"/>
    <s v="N"/>
    <m/>
    <m/>
    <n v="2446"/>
    <n v="1007"/>
    <n v="1"/>
    <x v="1"/>
    <n v="3.1"/>
    <n v="76"/>
    <m/>
    <m/>
    <n v="2522"/>
    <x v="0"/>
    <n v="0"/>
    <n v="2522"/>
    <x v="0"/>
    <n v="0"/>
    <n v="2522"/>
    <n v="2522"/>
    <n v="0"/>
    <x v="0"/>
    <m/>
    <n v="2045"/>
    <n v="2946"/>
    <n v="0.83027834351663277"/>
    <n v="2045"/>
    <n v="2946"/>
    <n v="2496"/>
    <n v="1.0104166666666667"/>
    <s v="Paying 1% Premium for the JC"/>
    <n v="2270"/>
    <n v="252"/>
    <n v="3.1071136549468518E-2"/>
    <m/>
    <n v="30264"/>
    <m/>
    <m/>
    <m/>
    <m/>
    <m/>
    <m/>
    <n v="29352"/>
    <m/>
    <m/>
    <m/>
    <n v="0"/>
    <x v="0"/>
    <n v="3.1071136549468518E-2"/>
    <s v="Within Range"/>
    <s v="Within Range"/>
  </r>
  <r>
    <s v="20087919"/>
    <s v="GOH CSOO HWA"/>
    <x v="3"/>
    <s v="Manufacturing"/>
    <s v="SG_SU01"/>
    <s v="HH-MAINT"/>
    <s v="SNR ENGINEERING ASST II"/>
    <x v="0"/>
    <d v="2008-01-07T00:00:00"/>
    <m/>
    <s v="LIM CHOON HUAT"/>
    <d v="2016-07-01T00:00:00"/>
    <n v="4"/>
    <n v="4"/>
    <s v="N"/>
    <m/>
    <m/>
    <n v="2663"/>
    <n v="1005"/>
    <n v="1"/>
    <x v="0"/>
    <n v="3.95"/>
    <n v="105"/>
    <m/>
    <m/>
    <n v="2768"/>
    <x v="0"/>
    <n v="0"/>
    <n v="2768"/>
    <x v="0"/>
    <n v="0"/>
    <n v="2768"/>
    <n v="2768"/>
    <n v="0"/>
    <x v="0"/>
    <m/>
    <n v="2205"/>
    <n v="3195"/>
    <n v="0.83348982785602499"/>
    <n v="2205"/>
    <n v="3195"/>
    <n v="2700"/>
    <n v="1.0251851851851852"/>
    <s v="Paying 3% Premium for the JC"/>
    <n v="2491"/>
    <n v="277"/>
    <n v="3.9429215170859934E-2"/>
    <m/>
    <n v="33216"/>
    <m/>
    <m/>
    <m/>
    <m/>
    <m/>
    <m/>
    <n v="31956"/>
    <m/>
    <m/>
    <m/>
    <n v="0"/>
    <x v="0"/>
    <n v="3.9429215170859934E-2"/>
    <s v="Within Range"/>
    <s v="Within Range"/>
  </r>
  <r>
    <s v="20087951"/>
    <s v="AW KOK AIK"/>
    <x v="3"/>
    <s v="Manufacturing"/>
    <s v="SG_SU01"/>
    <s v="HH-PRODN"/>
    <s v="SNR ENGINEERING ASST II"/>
    <x v="0"/>
    <d v="2008-03-10T00:00:00"/>
    <m/>
    <s v="LOW KOK HENG"/>
    <d v="2014-07-01T00:00:00"/>
    <n v="5"/>
    <n v="5"/>
    <s v="N"/>
    <m/>
    <m/>
    <n v="2752"/>
    <n v="1003"/>
    <n v="1"/>
    <x v="0"/>
    <n v="5.26"/>
    <n v="145"/>
    <m/>
    <m/>
    <n v="2897"/>
    <x v="0"/>
    <n v="0"/>
    <n v="2897"/>
    <x v="0"/>
    <n v="0"/>
    <n v="2897"/>
    <n v="2897"/>
    <n v="0"/>
    <x v="0"/>
    <m/>
    <n v="2205"/>
    <n v="3195"/>
    <n v="0.86134585289514864"/>
    <n v="2205"/>
    <n v="3195"/>
    <n v="2700"/>
    <n v="1.0729629629629629"/>
    <s v="Paying 7% Premium for the JC"/>
    <n v="2607"/>
    <n v="290"/>
    <n v="5.2688953488372096E-2"/>
    <m/>
    <n v="34764"/>
    <m/>
    <m/>
    <m/>
    <m/>
    <m/>
    <m/>
    <n v="33024"/>
    <m/>
    <m/>
    <m/>
    <n v="0"/>
    <x v="0"/>
    <n v="5.2688953488372096E-2"/>
    <s v="Within Range"/>
    <s v="Within Range"/>
  </r>
  <r>
    <s v="20087974"/>
    <s v="ZHU JIANWEI"/>
    <x v="3"/>
    <s v="Manufacturing"/>
    <s v="SG_SU01"/>
    <s v="HH-PRODN"/>
    <s v="SNR TECHNICIAN "/>
    <x v="9"/>
    <d v="2008-03-24T00:00:00"/>
    <m/>
    <s v="TAN KIOK HUA"/>
    <d v="2017-07-01T00:00:00"/>
    <n v="3"/>
    <n v="3"/>
    <s v="N"/>
    <m/>
    <m/>
    <n v="1364"/>
    <n v="1003"/>
    <n v="1"/>
    <x v="10"/>
    <n v="3.1"/>
    <n v="42"/>
    <m/>
    <m/>
    <n v="1406"/>
    <x v="0"/>
    <n v="0"/>
    <n v="1406"/>
    <x v="0"/>
    <n v="0"/>
    <n v="1406"/>
    <n v="1406"/>
    <n v="0"/>
    <x v="0"/>
    <m/>
    <n v="1299"/>
    <n v="1871"/>
    <n v="0.72902191341528599"/>
    <n v="1299"/>
    <n v="1871"/>
    <n v="1585"/>
    <n v="0.8870662460567823"/>
    <s v="Paying 89% within JC"/>
    <n v="1265"/>
    <n v="141"/>
    <n v="3.0791788856304986E-2"/>
    <m/>
    <n v="16872"/>
    <m/>
    <m/>
    <m/>
    <m/>
    <m/>
    <m/>
    <n v="16368"/>
    <m/>
    <m/>
    <m/>
    <n v="0"/>
    <x v="0"/>
    <n v="3.0791788856304986E-2"/>
    <s v="Within Range"/>
    <s v="Within Range"/>
  </r>
  <r>
    <s v="20088018"/>
    <s v="LIEW CHEE MING"/>
    <x v="3"/>
    <s v="Manufacturing"/>
    <s v="SG_SU01"/>
    <s v="HH-PRODN"/>
    <s v="ENGINEERING ASST"/>
    <x v="2"/>
    <d v="2008-04-21T00:00:00"/>
    <m/>
    <s v="LOW KOK HENG"/>
    <d v="2015-07-01T00:00:00"/>
    <n v="4"/>
    <n v="4"/>
    <s v="Y"/>
    <s v="SG_NE07"/>
    <s v="SENIOR ENGINEERING ASST I"/>
    <n v="2075"/>
    <n v="1002"/>
    <n v="1"/>
    <x v="1"/>
    <n v="3.95"/>
    <n v="82"/>
    <n v="0.04"/>
    <n v="83"/>
    <n v="2240"/>
    <x v="0"/>
    <n v="0"/>
    <n v="2240"/>
    <x v="0"/>
    <n v="0"/>
    <n v="2240"/>
    <n v="2240"/>
    <n v="0"/>
    <x v="0"/>
    <m/>
    <n v="1895"/>
    <n v="2695"/>
    <n v="0.76994434137291279"/>
    <n v="2045"/>
    <n v="2946"/>
    <n v="2496"/>
    <n v="0.89743589743589747"/>
    <s v="Paying 90% within JC"/>
    <n v="2016"/>
    <n v="224"/>
    <n v="7.9518072289156624E-2"/>
    <m/>
    <n v="26880"/>
    <m/>
    <m/>
    <m/>
    <m/>
    <m/>
    <m/>
    <n v="24900"/>
    <m/>
    <m/>
    <m/>
    <n v="0"/>
    <x v="0"/>
    <n v="7.9518072289156624E-2"/>
    <s v="Within Range"/>
    <s v="Within Range"/>
  </r>
  <r>
    <s v="20088040"/>
    <s v="KHOR CHEONG LOON"/>
    <x v="3"/>
    <s v="Manufacturing"/>
    <s v="SG_SU01"/>
    <s v="HH-PRODN"/>
    <s v="SNR ENGINEERING ASST I"/>
    <x v="1"/>
    <d v="2008-05-20T00:00:00"/>
    <m/>
    <s v="LIM CHOON HUAT"/>
    <d v="2016-07-01T00:00:00"/>
    <n v="5"/>
    <n v="5"/>
    <s v="N"/>
    <m/>
    <m/>
    <n v="2299"/>
    <n v="1001"/>
    <n v="1"/>
    <x v="1"/>
    <n v="5.26"/>
    <n v="121"/>
    <m/>
    <m/>
    <n v="2420"/>
    <x v="0"/>
    <n v="0"/>
    <n v="2420"/>
    <x v="0"/>
    <n v="0"/>
    <n v="2420"/>
    <n v="2420"/>
    <n v="0"/>
    <x v="0"/>
    <m/>
    <n v="2045"/>
    <n v="2946"/>
    <n v="0.78038017651052272"/>
    <n v="2045"/>
    <n v="2946"/>
    <n v="2496"/>
    <n v="0.96955128205128205"/>
    <s v="Paying 97% within JC"/>
    <n v="2178"/>
    <n v="242"/>
    <n v="5.2631578947368418E-2"/>
    <m/>
    <n v="29040"/>
    <m/>
    <m/>
    <m/>
    <m/>
    <m/>
    <m/>
    <n v="27588"/>
    <m/>
    <m/>
    <m/>
    <n v="0"/>
    <x v="0"/>
    <n v="5.2631578947368418E-2"/>
    <s v="Within Range"/>
    <s v="Within Range"/>
  </r>
  <r>
    <s v="20088041"/>
    <s v="BEI CHING HEE"/>
    <x v="3"/>
    <s v="Manufacturing"/>
    <s v="SG_SU01"/>
    <s v="HH-PRODN"/>
    <s v="SNR ENGINEERING ASST I"/>
    <x v="1"/>
    <d v="2008-05-20T00:00:00"/>
    <m/>
    <s v="YONG KIEN CHIEN"/>
    <d v="2015-07-01T00:00:00"/>
    <n v="2"/>
    <n v="2"/>
    <s v="N"/>
    <m/>
    <m/>
    <n v="2211"/>
    <n v="1001"/>
    <n v="1"/>
    <x v="1"/>
    <n v="2"/>
    <n v="44"/>
    <m/>
    <m/>
    <n v="2255"/>
    <x v="0"/>
    <n v="0"/>
    <n v="2255"/>
    <x v="0"/>
    <n v="0"/>
    <n v="2255"/>
    <n v="2255"/>
    <n v="0"/>
    <x v="0"/>
    <m/>
    <n v="2045"/>
    <n v="2946"/>
    <n v="0.75050916496945008"/>
    <n v="2045"/>
    <n v="2946"/>
    <n v="2496"/>
    <n v="0.90344551282051277"/>
    <s v="Paying 90% within JC"/>
    <n v="2029"/>
    <n v="226"/>
    <n v="1.9900497512437811E-2"/>
    <m/>
    <n v="27060"/>
    <m/>
    <m/>
    <m/>
    <m/>
    <m/>
    <m/>
    <n v="26532"/>
    <m/>
    <m/>
    <m/>
    <n v="0"/>
    <x v="0"/>
    <n v="1.9900497512437811E-2"/>
    <s v="Within Range"/>
    <s v="Within Range"/>
  </r>
  <r>
    <s v="20088106"/>
    <s v="ENG WOON SIONG"/>
    <x v="3"/>
    <s v="Manufacturing"/>
    <s v="SG_SU01"/>
    <s v="HH-PRODN"/>
    <s v="SNR ENGINEERING ASST II"/>
    <x v="0"/>
    <d v="2008-08-04T00:00:00"/>
    <m/>
    <s v="LIM CHOON HUAT"/>
    <d v="2015-07-01T00:00:00"/>
    <n v="3"/>
    <n v="3"/>
    <s v="N"/>
    <m/>
    <m/>
    <n v="2543"/>
    <n v="910"/>
    <n v="1"/>
    <x v="0"/>
    <n v="3.1"/>
    <n v="79"/>
    <m/>
    <m/>
    <n v="2622"/>
    <x v="0"/>
    <n v="0"/>
    <n v="2622"/>
    <x v="0"/>
    <n v="0"/>
    <n v="2622"/>
    <n v="2622"/>
    <n v="0"/>
    <x v="0"/>
    <m/>
    <n v="2205"/>
    <n v="3195"/>
    <n v="0.79593114241001561"/>
    <n v="2205"/>
    <n v="3195"/>
    <n v="2700"/>
    <n v="0.97111111111111115"/>
    <s v="Paying 97% within JC"/>
    <n v="2360"/>
    <n v="262"/>
    <n v="3.106567046795124E-2"/>
    <m/>
    <n v="31464"/>
    <m/>
    <m/>
    <m/>
    <m/>
    <m/>
    <m/>
    <n v="30516"/>
    <m/>
    <m/>
    <m/>
    <n v="0"/>
    <x v="0"/>
    <n v="3.106567046795124E-2"/>
    <s v="Within Range"/>
    <s v="Within Range"/>
  </r>
  <r>
    <s v="20088120"/>
    <s v="LEONG YUN CHUEN"/>
    <x v="3"/>
    <s v="Manufacturing"/>
    <s v="SG_SU01"/>
    <s v="HH-PRODN"/>
    <s v="TECHNICIAN II (PRODUCTION"/>
    <x v="3"/>
    <d v="2008-08-25T00:00:00"/>
    <m/>
    <s v="LOW KOK HENG"/>
    <d v="2012-07-01T00:00:00"/>
    <n v="2"/>
    <n v="2"/>
    <s v="N"/>
    <m/>
    <m/>
    <n v="1962"/>
    <n v="910"/>
    <n v="1"/>
    <x v="3"/>
    <n v="2"/>
    <n v="39"/>
    <m/>
    <m/>
    <n v="2001"/>
    <x v="0"/>
    <n v="0"/>
    <n v="2001"/>
    <x v="0"/>
    <n v="0"/>
    <n v="2001"/>
    <n v="2001"/>
    <n v="0"/>
    <x v="0"/>
    <m/>
    <n v="1595"/>
    <n v="2393"/>
    <n v="0.81989134977016298"/>
    <n v="1595"/>
    <n v="2393"/>
    <n v="1994"/>
    <n v="1.0035105315947843"/>
    <s v="Paying 0% Premium for the JC"/>
    <n v="1801"/>
    <n v="200"/>
    <n v="1.9877675840978593E-2"/>
    <m/>
    <n v="24012"/>
    <m/>
    <m/>
    <m/>
    <m/>
    <m/>
    <m/>
    <n v="23544"/>
    <m/>
    <m/>
    <m/>
    <n v="0"/>
    <x v="0"/>
    <n v="1.9877675840978593E-2"/>
    <s v="Within Range"/>
    <s v="Within Range"/>
  </r>
  <r>
    <s v="20098276"/>
    <s v="LOONG SAI WOEI"/>
    <x v="3"/>
    <s v="Manufacturing"/>
    <s v="SG_SU01"/>
    <s v="HH-PRODN"/>
    <s v="SNR TECHNICIAN "/>
    <x v="2"/>
    <d v="2009-09-14T00:00:00"/>
    <m/>
    <s v="KAU CHAI SENG"/>
    <d v="2016-07-01T00:00:00"/>
    <n v="4"/>
    <n v="4"/>
    <s v="Y"/>
    <s v="SG_NE07"/>
    <s v="SENIOR ENGINEERING ASST I"/>
    <n v="1983"/>
    <n v="809"/>
    <n v="1"/>
    <x v="1"/>
    <n v="3.95"/>
    <n v="78"/>
    <n v="0.04"/>
    <n v="79"/>
    <n v="2140"/>
    <x v="0"/>
    <n v="0"/>
    <n v="2140"/>
    <x v="0"/>
    <n v="0"/>
    <n v="2140"/>
    <n v="2140"/>
    <n v="0"/>
    <x v="0"/>
    <m/>
    <n v="1895"/>
    <n v="2695"/>
    <n v="0.73580705009276437"/>
    <n v="2045"/>
    <n v="2946"/>
    <n v="2496"/>
    <n v="0.85737179487179482"/>
    <s v="Paying 86% within JC"/>
    <n v="1926"/>
    <n v="214"/>
    <n v="7.9172970247100349E-2"/>
    <m/>
    <n v="25680"/>
    <m/>
    <m/>
    <m/>
    <m/>
    <m/>
    <m/>
    <n v="23796"/>
    <m/>
    <m/>
    <m/>
    <n v="0"/>
    <x v="0"/>
    <n v="7.9172970247100349E-2"/>
    <s v="Within Range"/>
    <s v="Within Range"/>
  </r>
  <r>
    <s v="20108384"/>
    <s v="TOK WEE PONG"/>
    <x v="3"/>
    <s v="Manufacturing"/>
    <s v="SG_SU01"/>
    <s v="HH-PRODN"/>
    <s v="SNR ENGINEERING ASST I"/>
    <x v="1"/>
    <d v="2010-03-15T00:00:00"/>
    <m/>
    <s v="LIM TENG LOCK"/>
    <d v="2017-07-01T00:00:00"/>
    <n v="3"/>
    <n v="3"/>
    <s v="N"/>
    <m/>
    <m/>
    <n v="2549"/>
    <n v="803"/>
    <n v="1"/>
    <x v="1"/>
    <n v="3.1"/>
    <n v="79"/>
    <m/>
    <m/>
    <n v="2628"/>
    <x v="0"/>
    <n v="0"/>
    <n v="2628"/>
    <x v="0"/>
    <n v="0"/>
    <n v="2628"/>
    <n v="2628"/>
    <n v="0"/>
    <x v="0"/>
    <m/>
    <n v="2045"/>
    <n v="2946"/>
    <n v="0.86524100475220633"/>
    <n v="2045"/>
    <n v="2946"/>
    <n v="2496"/>
    <n v="1.0528846153846154"/>
    <s v="Paying 5% Premium for the JC"/>
    <n v="2365"/>
    <n v="263"/>
    <n v="3.0992546096508436E-2"/>
    <m/>
    <n v="31536"/>
    <m/>
    <m/>
    <m/>
    <m/>
    <m/>
    <m/>
    <n v="30588"/>
    <m/>
    <m/>
    <m/>
    <n v="0"/>
    <x v="0"/>
    <n v="3.0992546096508436E-2"/>
    <s v="Within Range"/>
    <s v="Within Range"/>
  </r>
  <r>
    <s v="20108458"/>
    <s v="LEE BOON KONG"/>
    <x v="3"/>
    <s v="Manufacturing"/>
    <s v="SG_SU01"/>
    <s v="HH-PRODN"/>
    <s v="SNR ENGINEERING ASST I"/>
    <x v="1"/>
    <d v="2010-05-10T00:00:00"/>
    <m/>
    <s v="LOH CHEE CHUAN"/>
    <d v="2017-07-01T00:00:00"/>
    <n v="3"/>
    <n v="3"/>
    <s v="N"/>
    <m/>
    <m/>
    <n v="2170"/>
    <n v="801"/>
    <n v="1"/>
    <x v="1"/>
    <n v="3.1"/>
    <n v="67"/>
    <m/>
    <m/>
    <n v="2237"/>
    <x v="0"/>
    <n v="0"/>
    <n v="2237"/>
    <x v="0"/>
    <n v="0"/>
    <n v="2237"/>
    <n v="2237"/>
    <n v="0"/>
    <x v="0"/>
    <m/>
    <n v="2045"/>
    <n v="2946"/>
    <n v="0.73659198913781398"/>
    <n v="2045"/>
    <n v="2946"/>
    <n v="2496"/>
    <n v="0.89623397435897434"/>
    <s v="Paying 90% within JC"/>
    <n v="2013"/>
    <n v="224"/>
    <n v="3.0875576036866359E-2"/>
    <m/>
    <n v="26844"/>
    <m/>
    <m/>
    <m/>
    <m/>
    <m/>
    <m/>
    <n v="26040"/>
    <m/>
    <m/>
    <m/>
    <n v="0"/>
    <x v="0"/>
    <n v="3.0875576036866359E-2"/>
    <s v="Within Range"/>
    <s v="Within Range"/>
  </r>
  <r>
    <s v="20108463"/>
    <s v="ZHANG PENGYUN"/>
    <x v="3"/>
    <s v="Manufacturing"/>
    <s v="SG_SU01"/>
    <s v="HH-PRODN"/>
    <s v="SNR OPERATOR"/>
    <x v="5"/>
    <d v="2010-05-03T00:00:00"/>
    <m/>
    <s v="LIM ENG GUAN"/>
    <d v="2015-07-01T00:00:00"/>
    <n v="4"/>
    <n v="4"/>
    <s v="Y"/>
    <s v="SG_NE04"/>
    <s v="TECHNICIAN I"/>
    <n v="1438"/>
    <n v="801"/>
    <n v="1"/>
    <x v="4"/>
    <n v="3.95"/>
    <n v="57"/>
    <n v="0.04"/>
    <n v="58"/>
    <n v="1553"/>
    <x v="0"/>
    <n v="0"/>
    <n v="1553"/>
    <x v="0"/>
    <n v="0"/>
    <n v="1553"/>
    <n v="1553"/>
    <n v="0"/>
    <x v="0"/>
    <m/>
    <n v="1259"/>
    <n v="1884"/>
    <n v="0.76326963906581746"/>
    <n v="1415"/>
    <n v="2123"/>
    <n v="1769"/>
    <n v="0.87789711701526285"/>
    <s v="Paying 88% within JC"/>
    <n v="1398"/>
    <n v="155"/>
    <n v="7.9972183588317106E-2"/>
    <m/>
    <n v="18636"/>
    <m/>
    <m/>
    <m/>
    <m/>
    <m/>
    <m/>
    <n v="17256"/>
    <m/>
    <m/>
    <m/>
    <n v="0"/>
    <x v="0"/>
    <n v="7.9972183588317106E-2"/>
    <s v="Within Range"/>
    <s v="Within Range"/>
  </r>
  <r>
    <s v="20108469"/>
    <s v="SAI SONG KIAN"/>
    <x v="3"/>
    <s v="Manufacturing"/>
    <s v="SG_SU01"/>
    <s v="HH-PRODN"/>
    <s v="SNR ENGINEERING ASST I"/>
    <x v="1"/>
    <d v="2010-05-10T00:00:00"/>
    <m/>
    <s v="LOH CHEE CHUAN"/>
    <d v="2017-07-01T00:00:00"/>
    <n v="3"/>
    <n v="3"/>
    <s v="N"/>
    <m/>
    <m/>
    <n v="2214"/>
    <n v="801"/>
    <n v="1"/>
    <x v="1"/>
    <n v="3.1"/>
    <n v="69"/>
    <m/>
    <m/>
    <n v="2283"/>
    <x v="0"/>
    <n v="0"/>
    <n v="2283"/>
    <x v="0"/>
    <n v="0"/>
    <n v="2283"/>
    <n v="2283"/>
    <n v="0"/>
    <x v="0"/>
    <m/>
    <n v="2045"/>
    <n v="2946"/>
    <n v="0.75152749490835036"/>
    <n v="2045"/>
    <n v="2946"/>
    <n v="2496"/>
    <n v="0.91466346153846156"/>
    <s v="Paying 91% within JC"/>
    <n v="2055"/>
    <n v="228"/>
    <n v="3.1165311653116531E-2"/>
    <m/>
    <n v="27396"/>
    <m/>
    <m/>
    <m/>
    <m/>
    <m/>
    <m/>
    <n v="26568"/>
    <m/>
    <m/>
    <m/>
    <n v="0"/>
    <x v="0"/>
    <n v="3.1165311653116531E-2"/>
    <s v="Within Range"/>
    <s v="Within Range"/>
  </r>
  <r>
    <s v="20108502"/>
    <s v="KHONG KOK WEI"/>
    <x v="3"/>
    <s v="Manufacturing"/>
    <s v="SG_SU01"/>
    <s v="HH-PRODN"/>
    <s v="SNR ENGINEERING ASST I"/>
    <x v="1"/>
    <d v="2010-06-07T00:00:00"/>
    <m/>
    <s v="KAU CHAI SENG"/>
    <d v="2016-07-01T00:00:00"/>
    <n v="5"/>
    <n v="5"/>
    <s v="Y"/>
    <s v="SG_NE08"/>
    <s v="SENIOR ENGINEERING ASST II"/>
    <n v="2214"/>
    <n v="800"/>
    <n v="1"/>
    <x v="0"/>
    <n v="4.7"/>
    <n v="104"/>
    <n v="0.04"/>
    <n v="89"/>
    <n v="2407"/>
    <x v="0"/>
    <n v="0"/>
    <n v="2407"/>
    <x v="0"/>
    <n v="0"/>
    <n v="2407"/>
    <n v="2407"/>
    <n v="0"/>
    <x v="0"/>
    <m/>
    <n v="2045"/>
    <n v="2946"/>
    <n v="0.75152749490835036"/>
    <n v="2205"/>
    <n v="3195"/>
    <n v="2700"/>
    <n v="0.89148148148148143"/>
    <s v="Paying 89% within JC"/>
    <n v="2166"/>
    <n v="241"/>
    <n v="8.717253839205058E-2"/>
    <m/>
    <n v="28884"/>
    <m/>
    <m/>
    <m/>
    <m/>
    <m/>
    <m/>
    <n v="26568"/>
    <m/>
    <m/>
    <m/>
    <n v="0"/>
    <x v="0"/>
    <n v="8.717253839205058E-2"/>
    <s v="Within Range"/>
    <s v="Within Range"/>
  </r>
  <r>
    <s v="20108508"/>
    <s v="LIM HOCK SHEN"/>
    <x v="3"/>
    <s v="Manufacturing"/>
    <s v="SG_SU01"/>
    <s v="HH-PRODN"/>
    <s v="SNR ENGINEERING ASST I"/>
    <x v="1"/>
    <d v="2010-06-14T00:00:00"/>
    <m/>
    <s v="LOH CHEE CHUAN"/>
    <d v="2017-07-01T00:00:00"/>
    <n v="4"/>
    <n v="4"/>
    <s v="N"/>
    <m/>
    <m/>
    <n v="2199"/>
    <n v="800"/>
    <n v="1"/>
    <x v="1"/>
    <n v="3.95"/>
    <n v="87"/>
    <m/>
    <m/>
    <n v="2286"/>
    <x v="0"/>
    <n v="0"/>
    <n v="2286"/>
    <x v="0"/>
    <n v="0"/>
    <n v="2286"/>
    <n v="2286"/>
    <n v="0"/>
    <x v="0"/>
    <m/>
    <n v="2045"/>
    <n v="2946"/>
    <n v="0.74643584521384931"/>
    <n v="2045"/>
    <n v="2946"/>
    <n v="2496"/>
    <n v="0.91586538461538458"/>
    <s v="Paying 92% within JC"/>
    <n v="2057"/>
    <n v="229"/>
    <n v="3.9563437926330151E-2"/>
    <m/>
    <n v="27432"/>
    <m/>
    <m/>
    <m/>
    <m/>
    <m/>
    <m/>
    <n v="26388"/>
    <m/>
    <m/>
    <m/>
    <n v="0"/>
    <x v="0"/>
    <n v="3.9563437926330151E-2"/>
    <s v="Within Range"/>
    <s v="Within Range"/>
  </r>
  <r>
    <s v="20108510"/>
    <s v="KEE CHOON KIAT"/>
    <x v="3"/>
    <s v="Manufacturing"/>
    <s v="SG_SU01"/>
    <s v="HH-PRODN"/>
    <s v="SNR ENGINEERING ASST I"/>
    <x v="1"/>
    <d v="2010-06-14T00:00:00"/>
    <m/>
    <s v="LOH CHEE CHUAN"/>
    <d v="2017-07-01T00:00:00"/>
    <n v="3"/>
    <n v="3"/>
    <s v="N"/>
    <m/>
    <m/>
    <n v="2217"/>
    <n v="800"/>
    <n v="1"/>
    <x v="1"/>
    <n v="3.1"/>
    <n v="69"/>
    <m/>
    <m/>
    <n v="2286"/>
    <x v="0"/>
    <n v="0"/>
    <n v="2286"/>
    <x v="0"/>
    <n v="0"/>
    <n v="2286"/>
    <n v="2286"/>
    <n v="0"/>
    <x v="0"/>
    <m/>
    <n v="2045"/>
    <n v="2946"/>
    <n v="0.75254582484725052"/>
    <n v="2045"/>
    <n v="2946"/>
    <n v="2496"/>
    <n v="0.91586538461538458"/>
    <s v="Paying 92% within JC"/>
    <n v="2057"/>
    <n v="229"/>
    <n v="3.1123139377537211E-2"/>
    <m/>
    <n v="27432"/>
    <m/>
    <m/>
    <m/>
    <m/>
    <m/>
    <m/>
    <n v="26604"/>
    <m/>
    <m/>
    <m/>
    <n v="0"/>
    <x v="0"/>
    <n v="3.1123139377537211E-2"/>
    <s v="Within Range"/>
    <s v="Within Range"/>
  </r>
  <r>
    <s v="20108515"/>
    <s v="NGE LAI SOON"/>
    <x v="3"/>
    <s v="Manufacturing"/>
    <s v="SG_SU01"/>
    <s v="HH-PRODN"/>
    <s v="SNR ENGINEERING ASST II"/>
    <x v="0"/>
    <d v="2010-06-21T00:00:00"/>
    <m/>
    <s v="LOH CHEE CHUAN"/>
    <d v="2016-07-01T00:00:00"/>
    <n v="3"/>
    <n v="3"/>
    <s v="N"/>
    <m/>
    <m/>
    <n v="2651"/>
    <n v="800"/>
    <n v="1"/>
    <x v="0"/>
    <n v="3.4"/>
    <n v="90"/>
    <m/>
    <m/>
    <n v="2741"/>
    <x v="0"/>
    <n v="0"/>
    <n v="2741"/>
    <x v="0"/>
    <n v="0"/>
    <n v="2741"/>
    <n v="2741"/>
    <n v="0"/>
    <x v="0"/>
    <m/>
    <n v="2205"/>
    <n v="3195"/>
    <n v="0.82973395931142413"/>
    <n v="2205"/>
    <n v="3195"/>
    <n v="2700"/>
    <n v="1.0151851851851852"/>
    <s v="Paying 2% Premium for the JC"/>
    <n v="2467"/>
    <n v="274"/>
    <n v="3.3949453036589965E-2"/>
    <m/>
    <n v="32892"/>
    <m/>
    <m/>
    <m/>
    <m/>
    <m/>
    <m/>
    <n v="31812"/>
    <m/>
    <m/>
    <m/>
    <n v="0"/>
    <x v="0"/>
    <n v="3.3949453036589965E-2"/>
    <s v="Within Range"/>
    <s v="Within Range"/>
  </r>
  <r>
    <s v="20108532"/>
    <s v="KEH HIAN HOCK"/>
    <x v="3"/>
    <s v="Manufacturing"/>
    <s v="SG_SU01"/>
    <s v="HH-PRODN"/>
    <s v="SNR TECHNICIAN "/>
    <x v="2"/>
    <d v="2010-07-05T00:00:00"/>
    <m/>
    <s v="LOH CHEE CHUAN"/>
    <d v="2016-07-01T00:00:00"/>
    <n v="3"/>
    <n v="3"/>
    <s v="N"/>
    <m/>
    <m/>
    <n v="2020"/>
    <n v="711"/>
    <n v="1"/>
    <x v="2"/>
    <n v="3.1"/>
    <n v="63"/>
    <m/>
    <m/>
    <n v="2083"/>
    <x v="0"/>
    <n v="0"/>
    <n v="2083"/>
    <x v="0"/>
    <n v="0"/>
    <n v="2083"/>
    <n v="2083"/>
    <n v="0"/>
    <x v="0"/>
    <m/>
    <n v="1895"/>
    <n v="2695"/>
    <n v="0.74953617810760664"/>
    <n v="1895"/>
    <n v="2695"/>
    <n v="2295"/>
    <n v="0.90762527233115464"/>
    <s v="Paying 91% within JC"/>
    <n v="1875"/>
    <n v="208"/>
    <n v="3.1188118811881188E-2"/>
    <m/>
    <n v="24996"/>
    <m/>
    <m/>
    <m/>
    <m/>
    <m/>
    <m/>
    <n v="24240"/>
    <m/>
    <m/>
    <m/>
    <n v="0"/>
    <x v="0"/>
    <n v="3.1188118811881188E-2"/>
    <s v="Within Range"/>
    <s v="Within Range"/>
  </r>
  <r>
    <s v="20108539"/>
    <s v="THONG KIN SIANG"/>
    <x v="3"/>
    <s v="Manufacturing"/>
    <s v="SG_SU01"/>
    <s v="HH-PRODN"/>
    <s v="SNR ENGINEERING ASST I"/>
    <x v="1"/>
    <d v="2010-07-05T00:00:00"/>
    <m/>
    <s v="LIM CHOON HUAT"/>
    <d v="2016-07-01T00:00:00"/>
    <n v="4"/>
    <n v="4"/>
    <s v="N"/>
    <m/>
    <m/>
    <n v="2383"/>
    <n v="711"/>
    <n v="1"/>
    <x v="1"/>
    <n v="3.95"/>
    <n v="94"/>
    <m/>
    <m/>
    <n v="2477"/>
    <x v="0"/>
    <n v="0"/>
    <n v="2477"/>
    <x v="0"/>
    <n v="0"/>
    <n v="2477"/>
    <n v="2477"/>
    <n v="0"/>
    <x v="0"/>
    <m/>
    <n v="2045"/>
    <n v="2946"/>
    <n v="0.80889341479972843"/>
    <n v="2045"/>
    <n v="2946"/>
    <n v="2496"/>
    <n v="0.99238782051282048"/>
    <s v="Paying 99% within JC"/>
    <n v="2229"/>
    <n v="248"/>
    <n v="3.9446076374318087E-2"/>
    <m/>
    <n v="29724"/>
    <m/>
    <m/>
    <m/>
    <m/>
    <m/>
    <m/>
    <n v="28596"/>
    <m/>
    <m/>
    <m/>
    <n v="0"/>
    <x v="0"/>
    <n v="3.9446076374318087E-2"/>
    <s v="Within Range"/>
    <s v="Within Range"/>
  </r>
  <r>
    <s v="20108548"/>
    <s v="XDZROLL AZWAN BIN ABDUL AZIZ"/>
    <x v="3"/>
    <s v="Manufacturing"/>
    <s v="SG_SU01"/>
    <s v="HH-PRODN"/>
    <s v="SNR TECHNICIAN "/>
    <x v="2"/>
    <d v="2010-07-12T00:00:00"/>
    <m/>
    <s v="LOH CHEE CHUAN"/>
    <d v="2017-07-01T00:00:00"/>
    <n v="3"/>
    <n v="3"/>
    <s v="N"/>
    <m/>
    <m/>
    <n v="1931"/>
    <n v="711"/>
    <n v="1"/>
    <x v="2"/>
    <n v="3.1"/>
    <n v="60"/>
    <m/>
    <m/>
    <n v="1991"/>
    <x v="0"/>
    <n v="0"/>
    <n v="1991"/>
    <x v="0"/>
    <n v="0"/>
    <n v="1991"/>
    <n v="1991"/>
    <n v="0"/>
    <x v="0"/>
    <m/>
    <n v="1895"/>
    <n v="2695"/>
    <n v="0.71651205936920226"/>
    <n v="1895"/>
    <n v="2695"/>
    <n v="2295"/>
    <n v="0.86753812636165573"/>
    <s v="Paying 87% within JC"/>
    <n v="1792"/>
    <n v="199"/>
    <n v="3.1071983428275506E-2"/>
    <m/>
    <n v="23892"/>
    <m/>
    <m/>
    <m/>
    <m/>
    <m/>
    <m/>
    <n v="23172"/>
    <m/>
    <m/>
    <m/>
    <n v="0"/>
    <x v="0"/>
    <n v="3.1071983428275506E-2"/>
    <s v="Within Range"/>
    <s v="Within Range"/>
  </r>
  <r>
    <s v="20108550"/>
    <s v="FOO YUK KEONG"/>
    <x v="3"/>
    <s v="Manufacturing"/>
    <s v="SG_SU01"/>
    <s v="HH-PRODN"/>
    <s v="SNR ENGINEERING ASST II"/>
    <x v="0"/>
    <d v="2010-07-12T00:00:00"/>
    <m/>
    <s v="LOW KOK HENG"/>
    <d v="2016-07-01T00:00:00"/>
    <n v="3"/>
    <n v="3"/>
    <s v="N"/>
    <m/>
    <m/>
    <n v="2593"/>
    <n v="711"/>
    <n v="1"/>
    <x v="0"/>
    <n v="3.1"/>
    <n v="80"/>
    <m/>
    <m/>
    <n v="2673"/>
    <x v="0"/>
    <n v="0"/>
    <n v="2673"/>
    <x v="0"/>
    <n v="0"/>
    <n v="2673"/>
    <n v="2673"/>
    <n v="0"/>
    <x v="0"/>
    <m/>
    <n v="2205"/>
    <n v="3195"/>
    <n v="0.8115805946791862"/>
    <n v="2205"/>
    <n v="3195"/>
    <n v="2700"/>
    <n v="0.99"/>
    <s v="Paying 99% within JC"/>
    <n v="2406"/>
    <n v="267"/>
    <n v="3.0852294639413805E-2"/>
    <m/>
    <n v="32076"/>
    <m/>
    <m/>
    <m/>
    <m/>
    <m/>
    <m/>
    <n v="31116"/>
    <m/>
    <m/>
    <m/>
    <n v="0"/>
    <x v="0"/>
    <n v="3.0852294639413805E-2"/>
    <s v="Within Range"/>
    <s v="Within Range"/>
  </r>
  <r>
    <s v="20108551"/>
    <s v="CHAN WEE KEONG"/>
    <x v="3"/>
    <s v="Manufacturing"/>
    <s v="SG_SU01"/>
    <s v="HH-PRODN"/>
    <s v="SNR ENGINEERING ASST II"/>
    <x v="0"/>
    <d v="2010-07-12T00:00:00"/>
    <m/>
    <s v="LOW KOK HENG"/>
    <d v="2015-07-01T00:00:00"/>
    <n v="5"/>
    <n v="5"/>
    <s v="N"/>
    <m/>
    <m/>
    <n v="2661"/>
    <n v="711"/>
    <n v="1"/>
    <x v="0"/>
    <n v="5.26"/>
    <n v="140"/>
    <m/>
    <m/>
    <n v="2801"/>
    <x v="0"/>
    <n v="0"/>
    <n v="2801"/>
    <x v="0"/>
    <n v="0"/>
    <n v="2801"/>
    <n v="2801"/>
    <n v="0"/>
    <x v="0"/>
    <m/>
    <n v="2205"/>
    <n v="3195"/>
    <n v="0.83286384976525818"/>
    <n v="2205"/>
    <n v="3195"/>
    <n v="2700"/>
    <n v="1.0374074074074073"/>
    <s v="Paying 4% Premium for the JC"/>
    <n v="2521"/>
    <n v="280"/>
    <n v="5.2611800075159712E-2"/>
    <m/>
    <n v="33612"/>
    <m/>
    <m/>
    <m/>
    <m/>
    <m/>
    <m/>
    <n v="31932"/>
    <m/>
    <m/>
    <m/>
    <n v="0"/>
    <x v="0"/>
    <n v="5.2611800075159712E-2"/>
    <s v="Within Range"/>
    <s v="Within Range"/>
  </r>
  <r>
    <s v="20108573"/>
    <s v="LOH CHUAN TECK"/>
    <x v="3"/>
    <s v="Manufacturing"/>
    <s v="SG_SU01"/>
    <s v="HH-PRODN"/>
    <s v="TECHNICIAN II"/>
    <x v="3"/>
    <d v="2010-07-19T00:00:00"/>
    <m/>
    <s v="WONG YI MING"/>
    <d v="2015-07-01T00:00:00"/>
    <n v="2"/>
    <n v="2"/>
    <s v="N"/>
    <m/>
    <m/>
    <n v="1961"/>
    <n v="711"/>
    <n v="1"/>
    <x v="3"/>
    <n v="2"/>
    <n v="39"/>
    <m/>
    <m/>
    <n v="2000"/>
    <x v="0"/>
    <n v="0"/>
    <n v="2000"/>
    <x v="0"/>
    <n v="0"/>
    <n v="2000"/>
    <n v="2000"/>
    <n v="0"/>
    <x v="0"/>
    <m/>
    <n v="1595"/>
    <n v="2393"/>
    <n v="0.81947346427078982"/>
    <n v="1595"/>
    <n v="2393"/>
    <n v="1994"/>
    <n v="1.0030090270812437"/>
    <s v="Paying 0% Premium for the JC"/>
    <n v="1800"/>
    <n v="200"/>
    <n v="1.9887812340642529E-2"/>
    <m/>
    <n v="24000"/>
    <m/>
    <m/>
    <m/>
    <m/>
    <m/>
    <m/>
    <n v="23532"/>
    <m/>
    <m/>
    <m/>
    <n v="0"/>
    <x v="0"/>
    <n v="1.9887812340642529E-2"/>
    <s v="Within Range"/>
    <s v="Within Range"/>
  </r>
  <r>
    <s v="20108577"/>
    <s v="FOO SIONG SENG"/>
    <x v="3"/>
    <s v="Manufacturing"/>
    <s v="SG_SU01"/>
    <s v="HH-PRODN"/>
    <s v="ENGINEERING ASST"/>
    <x v="2"/>
    <d v="2010-07-26T00:00:00"/>
    <m/>
    <s v="TAN KIOK HUA"/>
    <d v="2017-07-01T00:00:00"/>
    <n v="3"/>
    <n v="3"/>
    <s v="N"/>
    <m/>
    <m/>
    <n v="2157"/>
    <n v="711"/>
    <n v="1"/>
    <x v="2"/>
    <n v="3.4"/>
    <n v="73"/>
    <m/>
    <m/>
    <n v="2230"/>
    <x v="0"/>
    <n v="0"/>
    <n v="2230"/>
    <x v="0"/>
    <n v="0"/>
    <n v="2230"/>
    <n v="2230"/>
    <n v="0"/>
    <x v="0"/>
    <m/>
    <n v="1895"/>
    <n v="2695"/>
    <n v="0.80037105751391469"/>
    <n v="1895"/>
    <n v="2695"/>
    <n v="2295"/>
    <n v="0.97167755991285398"/>
    <s v="Paying 97% within JC"/>
    <n v="2007"/>
    <n v="223"/>
    <n v="3.3843300880853036E-2"/>
    <m/>
    <n v="26760"/>
    <m/>
    <m/>
    <m/>
    <m/>
    <m/>
    <m/>
    <n v="25884"/>
    <m/>
    <m/>
    <m/>
    <n v="0"/>
    <x v="0"/>
    <n v="3.3843300880853036E-2"/>
    <s v="Within Range"/>
    <s v="Within Range"/>
  </r>
  <r>
    <s v="20108578"/>
    <s v="GOEY KEAN AIK"/>
    <x v="3"/>
    <s v="Manufacturing"/>
    <s v="SG_SU01"/>
    <s v="HH-PRODN"/>
    <s v="ENGINEERING ASST"/>
    <x v="2"/>
    <d v="2010-08-02T00:00:00"/>
    <m/>
    <s v="LOW KOK HENG"/>
    <d v="2016-07-01T00:00:00"/>
    <n v="4"/>
    <n v="4"/>
    <s v="Y"/>
    <s v="SG_NE07"/>
    <s v="SENIOR ENGINEERING ASST I"/>
    <n v="1964"/>
    <n v="710"/>
    <n v="1"/>
    <x v="1"/>
    <n v="3.95"/>
    <n v="78"/>
    <n v="0.04"/>
    <n v="79"/>
    <n v="2121"/>
    <x v="0"/>
    <n v="0"/>
    <n v="2121"/>
    <x v="0"/>
    <n v="0"/>
    <n v="2121"/>
    <n v="2121"/>
    <n v="0"/>
    <x v="0"/>
    <m/>
    <n v="1895"/>
    <n v="2695"/>
    <n v="0.72875695732838586"/>
    <n v="2045"/>
    <n v="2946"/>
    <n v="2496"/>
    <n v="0.84975961538461542"/>
    <s v="Paying 85% within JC"/>
    <n v="1909"/>
    <n v="212"/>
    <n v="7.9938900203665994E-2"/>
    <m/>
    <n v="25452"/>
    <m/>
    <m/>
    <m/>
    <m/>
    <m/>
    <m/>
    <n v="23568"/>
    <m/>
    <m/>
    <m/>
    <n v="0"/>
    <x v="0"/>
    <n v="7.9938900203665994E-2"/>
    <s v="Within Range"/>
    <s v="Within Range"/>
  </r>
  <r>
    <s v="20108621"/>
    <s v="CHEN MUN CHEUN"/>
    <x v="3"/>
    <s v="Manufacturing"/>
    <s v="SG_SU01"/>
    <s v="HH-PRODN"/>
    <s v="SNR TECHNICIAN "/>
    <x v="2"/>
    <d v="2010-08-16T00:00:00"/>
    <m/>
    <s v="LOH CHEE CHUAN"/>
    <d v="2016-07-01T00:00:00"/>
    <n v="3"/>
    <n v="3"/>
    <s v="N"/>
    <m/>
    <m/>
    <n v="1944"/>
    <n v="710"/>
    <n v="1"/>
    <x v="2"/>
    <n v="3.1"/>
    <n v="60"/>
    <m/>
    <m/>
    <n v="2004"/>
    <x v="0"/>
    <n v="0"/>
    <n v="2004"/>
    <x v="0"/>
    <n v="0"/>
    <n v="2004"/>
    <n v="2004"/>
    <n v="0"/>
    <x v="0"/>
    <m/>
    <n v="1895"/>
    <n v="2695"/>
    <n v="0.72133580705009281"/>
    <n v="1895"/>
    <n v="2695"/>
    <n v="2295"/>
    <n v="0.87320261437908497"/>
    <s v="Paying 87% within JC"/>
    <n v="1804"/>
    <n v="200"/>
    <n v="3.0864197530864196E-2"/>
    <m/>
    <n v="24048"/>
    <m/>
    <m/>
    <m/>
    <m/>
    <m/>
    <m/>
    <n v="23328"/>
    <m/>
    <m/>
    <m/>
    <n v="0"/>
    <x v="0"/>
    <n v="3.0864197530864196E-2"/>
    <s v="Within Range"/>
    <s v="Within Range"/>
  </r>
  <r>
    <s v="20108643"/>
    <s v="TER CHEE PIN"/>
    <x v="3"/>
    <s v="Manufacturing"/>
    <s v="SG_SU01"/>
    <s v="HH-PRODN"/>
    <s v="SNR TECHNICIAN "/>
    <x v="2"/>
    <d v="2010-08-23T00:00:00"/>
    <m/>
    <s v="TAN KIOK HUA"/>
    <d v="2016-07-01T00:00:00"/>
    <n v="3"/>
    <n v="3"/>
    <s v="N"/>
    <m/>
    <m/>
    <n v="1990"/>
    <n v="710"/>
    <n v="1"/>
    <x v="2"/>
    <n v="3.1"/>
    <n v="62"/>
    <m/>
    <m/>
    <n v="2052"/>
    <x v="0"/>
    <n v="0"/>
    <n v="2052"/>
    <x v="0"/>
    <n v="0"/>
    <n v="2052"/>
    <n v="2052"/>
    <n v="0"/>
    <x v="0"/>
    <m/>
    <n v="1895"/>
    <n v="2695"/>
    <n v="0.73840445269016697"/>
    <n v="1895"/>
    <n v="2695"/>
    <n v="2295"/>
    <n v="0.89411764705882357"/>
    <s v="Paying 89% within JC"/>
    <n v="1847"/>
    <n v="205"/>
    <n v="3.1155778894472363E-2"/>
    <m/>
    <n v="24624"/>
    <m/>
    <m/>
    <m/>
    <m/>
    <m/>
    <m/>
    <n v="23880"/>
    <m/>
    <m/>
    <m/>
    <n v="0"/>
    <x v="0"/>
    <n v="3.1155778894472363E-2"/>
    <s v="Within Range"/>
    <s v="Within Range"/>
  </r>
  <r>
    <s v="20108649"/>
    <s v="LIEW JIAN WEI"/>
    <x v="3"/>
    <s v="Manufacturing"/>
    <s v="SG_SU01"/>
    <s v="HH-PRODN"/>
    <s v="SNR ENGINEERING ASST II"/>
    <x v="0"/>
    <d v="2010-08-23T00:00:00"/>
    <m/>
    <s v="ZENG LIZHI, DENNIS"/>
    <d v="2015-07-01T00:00:00"/>
    <n v="4"/>
    <n v="4"/>
    <s v="N"/>
    <m/>
    <m/>
    <n v="2604"/>
    <n v="710"/>
    <n v="1"/>
    <x v="0"/>
    <n v="4.25"/>
    <n v="111"/>
    <m/>
    <m/>
    <n v="2715"/>
    <x v="0"/>
    <n v="0"/>
    <n v="2715"/>
    <x v="0"/>
    <n v="0"/>
    <n v="2715"/>
    <n v="2715"/>
    <n v="0"/>
    <x v="0"/>
    <m/>
    <n v="2205"/>
    <n v="3195"/>
    <n v="0.81502347417840371"/>
    <n v="2205"/>
    <n v="3195"/>
    <n v="2700"/>
    <n v="1.0055555555555555"/>
    <s v="Paying 1% Premium for the JC"/>
    <n v="2443"/>
    <n v="272"/>
    <n v="4.2626728110599081E-2"/>
    <m/>
    <n v="32580"/>
    <m/>
    <m/>
    <m/>
    <m/>
    <m/>
    <m/>
    <n v="31248"/>
    <m/>
    <m/>
    <m/>
    <n v="0"/>
    <x v="0"/>
    <n v="4.2626728110599081E-2"/>
    <s v="Within Range"/>
    <s v="Within Range"/>
  </r>
  <r>
    <s v="20108651"/>
    <s v="YIN WAI KIT"/>
    <x v="3"/>
    <s v="Manufacturing"/>
    <s v="SG_SU01"/>
    <s v="HH-PRODN"/>
    <s v="SNR ENGINEERING ASST I"/>
    <x v="1"/>
    <d v="2010-09-27T00:00:00"/>
    <m/>
    <s v="YONG KIEN CHIEN"/>
    <d v="2017-07-01T00:00:00"/>
    <n v="3"/>
    <n v="3"/>
    <s v="N"/>
    <m/>
    <m/>
    <n v="2161"/>
    <n v="709"/>
    <n v="1"/>
    <x v="1"/>
    <n v="3.1"/>
    <n v="67"/>
    <m/>
    <m/>
    <n v="2228"/>
    <x v="0"/>
    <n v="0"/>
    <n v="2228"/>
    <x v="0"/>
    <n v="0"/>
    <n v="2228"/>
    <n v="2228"/>
    <n v="0"/>
    <x v="0"/>
    <m/>
    <n v="2045"/>
    <n v="2946"/>
    <n v="0.73353699932111338"/>
    <n v="2045"/>
    <n v="2946"/>
    <n v="2496"/>
    <n v="0.89262820512820518"/>
    <s v="Paying 89% within JC"/>
    <n v="2005"/>
    <n v="223"/>
    <n v="3.1004164738546967E-2"/>
    <m/>
    <n v="26736"/>
    <m/>
    <m/>
    <m/>
    <m/>
    <m/>
    <m/>
    <n v="25932"/>
    <m/>
    <m/>
    <m/>
    <n v="0"/>
    <x v="0"/>
    <n v="3.1004164738546967E-2"/>
    <s v="Within Range"/>
    <s v="Within Range"/>
  </r>
  <r>
    <s v="20108664"/>
    <s v="YAN DEJUN"/>
    <x v="3"/>
    <s v="Manufacturing"/>
    <s v="SG_SU01"/>
    <s v="HH-PRODN"/>
    <s v="TECHNICIAN II"/>
    <x v="10"/>
    <d v="2010-08-30T00:00:00"/>
    <m/>
    <s v="LOW KOK HENG"/>
    <d v="2016-07-01T00:00:00"/>
    <n v="3"/>
    <n v="3"/>
    <s v="N"/>
    <m/>
    <m/>
    <n v="1253"/>
    <n v="710"/>
    <n v="1"/>
    <x v="11"/>
    <n v="3.1"/>
    <n v="39"/>
    <m/>
    <m/>
    <n v="1292"/>
    <x v="0"/>
    <n v="0"/>
    <n v="1292"/>
    <x v="0"/>
    <n v="0"/>
    <n v="1292"/>
    <n v="1292"/>
    <n v="0"/>
    <x v="0"/>
    <m/>
    <n v="1122"/>
    <n v="1482"/>
    <n v="0.84547908232118762"/>
    <n v="1122"/>
    <n v="1482"/>
    <n v="1302"/>
    <n v="0.99231950844854067"/>
    <s v="Paying 99% within JC"/>
    <n v="1163"/>
    <n v="129"/>
    <n v="3.1125299281723862E-2"/>
    <m/>
    <n v="15504"/>
    <m/>
    <m/>
    <m/>
    <m/>
    <m/>
    <m/>
    <n v="15036"/>
    <m/>
    <m/>
    <m/>
    <n v="0"/>
    <x v="0"/>
    <n v="3.1125299281723862E-2"/>
    <s v="Within Range"/>
    <s v="Within Range"/>
  </r>
  <r>
    <s v="20108669"/>
    <s v="CHONG KENG SIN"/>
    <x v="3"/>
    <s v="Manufacturing"/>
    <s v="SG_SU01"/>
    <s v="HH-PRODN"/>
    <s v="SNR TECHNICIAN "/>
    <x v="2"/>
    <d v="2010-08-30T00:00:00"/>
    <m/>
    <s v="KAU CHAI SENG"/>
    <d v="2016-07-01T00:00:00"/>
    <n v="5"/>
    <n v="5"/>
    <s v="Y"/>
    <s v="SG_NE07"/>
    <s v="SENIOR ENGINEERING ASST I"/>
    <n v="2075"/>
    <n v="710"/>
    <n v="1"/>
    <x v="1"/>
    <n v="4.7"/>
    <n v="98"/>
    <n v="0.04"/>
    <n v="83"/>
    <n v="2256"/>
    <x v="0"/>
    <n v="0"/>
    <n v="2256"/>
    <x v="0"/>
    <n v="0"/>
    <n v="2256"/>
    <n v="2256"/>
    <n v="0"/>
    <x v="0"/>
    <m/>
    <n v="1895"/>
    <n v="2695"/>
    <n v="0.76994434137291279"/>
    <n v="2045"/>
    <n v="2946"/>
    <n v="2496"/>
    <n v="0.90384615384615385"/>
    <s v="Paying 90% within JC"/>
    <n v="2030"/>
    <n v="226"/>
    <n v="8.7228915662650605E-2"/>
    <m/>
    <n v="27072"/>
    <m/>
    <m/>
    <m/>
    <m/>
    <m/>
    <m/>
    <n v="24900"/>
    <m/>
    <m/>
    <m/>
    <n v="0"/>
    <x v="0"/>
    <n v="8.7228915662650605E-2"/>
    <s v="Within Range"/>
    <s v="Within Range"/>
  </r>
  <r>
    <s v="20108688"/>
    <s v="CHUA KEE WEI"/>
    <x v="3"/>
    <s v="Manufacturing"/>
    <s v="SG_SU01"/>
    <s v="HH-MAINT"/>
    <s v="SNR ENGINEERING ASST (PRO)"/>
    <x v="1"/>
    <d v="2010-09-06T00:00:00"/>
    <m/>
    <s v="KAU CHAI SENG"/>
    <d v="2013-07-01T00:00:00"/>
    <n v="4"/>
    <n v="4"/>
    <s v="N"/>
    <m/>
    <m/>
    <n v="2463"/>
    <n v="709"/>
    <n v="1"/>
    <x v="1"/>
    <n v="3.95"/>
    <n v="97"/>
    <m/>
    <m/>
    <n v="2560"/>
    <x v="0"/>
    <n v="0"/>
    <n v="2560"/>
    <x v="0"/>
    <n v="0"/>
    <n v="2560"/>
    <n v="2560"/>
    <n v="0"/>
    <x v="0"/>
    <m/>
    <n v="2045"/>
    <n v="2946"/>
    <n v="0.83604887983706722"/>
    <n v="2045"/>
    <n v="2946"/>
    <n v="2496"/>
    <n v="1.0256410256410255"/>
    <s v="Paying 3% Premium for the JC"/>
    <n v="2304"/>
    <n v="256"/>
    <n v="3.9382866423061311E-2"/>
    <m/>
    <n v="30720"/>
    <m/>
    <m/>
    <m/>
    <m/>
    <m/>
    <m/>
    <n v="29556"/>
    <m/>
    <m/>
    <m/>
    <n v="0"/>
    <x v="0"/>
    <n v="3.9382866423061311E-2"/>
    <s v="Within Range"/>
    <s v="Within Range"/>
  </r>
  <r>
    <s v="20108718"/>
    <s v="TAN CHUN HON"/>
    <x v="3"/>
    <s v="Manufacturing"/>
    <s v="SG_SU01"/>
    <s v="HH-PRODN"/>
    <s v="SNR TECHNICIAN "/>
    <x v="2"/>
    <d v="2010-10-04T00:00:00"/>
    <m/>
    <s v="LIM CHOON HUAT"/>
    <d v="2016-07-01T00:00:00"/>
    <n v="3"/>
    <n v="3"/>
    <s v="N"/>
    <m/>
    <m/>
    <n v="1944"/>
    <n v="708"/>
    <n v="1"/>
    <x v="2"/>
    <n v="3.1"/>
    <n v="60"/>
    <m/>
    <m/>
    <n v="2004"/>
    <x v="0"/>
    <n v="0"/>
    <n v="2004"/>
    <x v="0"/>
    <n v="0"/>
    <n v="2004"/>
    <n v="2004"/>
    <n v="0"/>
    <x v="0"/>
    <m/>
    <n v="1895"/>
    <n v="2695"/>
    <n v="0.72133580705009281"/>
    <n v="1895"/>
    <n v="2695"/>
    <n v="2295"/>
    <n v="0.87320261437908497"/>
    <s v="Paying 87% within JC"/>
    <n v="1804"/>
    <n v="200"/>
    <n v="3.0864197530864196E-2"/>
    <m/>
    <n v="24048"/>
    <m/>
    <m/>
    <m/>
    <m/>
    <m/>
    <m/>
    <n v="23328"/>
    <m/>
    <m/>
    <m/>
    <n v="0"/>
    <x v="0"/>
    <n v="3.0864197530864196E-2"/>
    <s v="Within Range"/>
    <s v="Within Range"/>
  </r>
  <r>
    <s v="20108719"/>
    <s v="NICHOLAS WI CHWEE KWAN"/>
    <x v="3"/>
    <s v="Manufacturing"/>
    <s v="SG_SU01"/>
    <s v="HH-PRODN"/>
    <s v="ENGINEERING ASST"/>
    <x v="2"/>
    <d v="2010-10-04T00:00:00"/>
    <m/>
    <s v="ZENG LIZHI, DENNIS"/>
    <d v="2015-07-01T00:00:00"/>
    <n v="3"/>
    <n v="3"/>
    <s v="N"/>
    <m/>
    <m/>
    <n v="2179"/>
    <n v="708"/>
    <n v="1"/>
    <x v="2"/>
    <n v="3.1"/>
    <n v="68"/>
    <m/>
    <m/>
    <n v="2247"/>
    <x v="0"/>
    <n v="0"/>
    <n v="2247"/>
    <x v="0"/>
    <n v="0"/>
    <n v="2247"/>
    <n v="2247"/>
    <n v="0"/>
    <x v="0"/>
    <m/>
    <n v="1895"/>
    <n v="2695"/>
    <n v="0.80853432282003712"/>
    <n v="1895"/>
    <n v="2695"/>
    <n v="2295"/>
    <n v="0.9790849673202614"/>
    <s v="Paying 98% within JC"/>
    <n v="2022"/>
    <n v="225"/>
    <n v="3.1206975676916018E-2"/>
    <m/>
    <n v="26964"/>
    <m/>
    <m/>
    <m/>
    <m/>
    <m/>
    <m/>
    <n v="26148"/>
    <m/>
    <m/>
    <m/>
    <n v="0"/>
    <x v="0"/>
    <n v="3.1206975676916018E-2"/>
    <s v="Within Range"/>
    <s v="Within Range"/>
  </r>
  <r>
    <s v="20108720"/>
    <s v="GOH KIAN SING"/>
    <x v="3"/>
    <s v="Manufacturing"/>
    <s v="SG_SU01"/>
    <s v="HH-MAINT"/>
    <s v="SNR ENGINEERING ASST II"/>
    <x v="0"/>
    <d v="2010-10-04T00:00:00"/>
    <m/>
    <s v="LIM CHOON HUAT"/>
    <d v="2015-07-01T00:00:00"/>
    <n v="4"/>
    <n v="4"/>
    <s v="N"/>
    <m/>
    <m/>
    <n v="2587"/>
    <n v="708"/>
    <n v="1"/>
    <x v="0"/>
    <n v="3.95"/>
    <n v="102"/>
    <m/>
    <m/>
    <n v="2689"/>
    <x v="0"/>
    <n v="0"/>
    <n v="2689"/>
    <x v="0"/>
    <n v="0"/>
    <n v="2689"/>
    <n v="2689"/>
    <n v="0"/>
    <x v="0"/>
    <m/>
    <n v="2205"/>
    <n v="3195"/>
    <n v="0.80970266040688577"/>
    <n v="2205"/>
    <n v="3195"/>
    <n v="2700"/>
    <n v="0.99592592592592588"/>
    <s v="Paying 100% within JC"/>
    <n v="2420"/>
    <n v="269"/>
    <n v="3.9427908774642445E-2"/>
    <m/>
    <n v="32268"/>
    <m/>
    <m/>
    <m/>
    <m/>
    <m/>
    <m/>
    <n v="31044"/>
    <m/>
    <m/>
    <m/>
    <n v="0"/>
    <x v="0"/>
    <n v="3.9427908774642445E-2"/>
    <s v="Within Range"/>
    <s v="Within Range"/>
  </r>
  <r>
    <s v="20108725"/>
    <s v="LIM CHONG LENG"/>
    <x v="3"/>
    <s v="Manufacturing"/>
    <s v="SG_SU01"/>
    <s v="HH-MAINT"/>
    <s v="ENGINEERING ASST (MAINT)"/>
    <x v="2"/>
    <d v="2010-10-04T00:00:00"/>
    <m/>
    <s v="CHAI YUET NGOH"/>
    <m/>
    <n v="2"/>
    <n v="2"/>
    <s v="N"/>
    <m/>
    <m/>
    <n v="2356"/>
    <n v="708"/>
    <n v="1"/>
    <x v="2"/>
    <n v="2"/>
    <n v="47"/>
    <m/>
    <m/>
    <n v="2403"/>
    <x v="0"/>
    <n v="0"/>
    <n v="2403"/>
    <x v="0"/>
    <n v="0"/>
    <n v="2403"/>
    <n v="2403"/>
    <n v="0"/>
    <x v="0"/>
    <m/>
    <n v="1895"/>
    <n v="2695"/>
    <n v="0.87421150278293136"/>
    <n v="1895"/>
    <n v="2695"/>
    <n v="2295"/>
    <n v="1.0470588235294118"/>
    <s v="Paying 5% Premium for the JC"/>
    <n v="2163"/>
    <n v="240"/>
    <n v="1.9949066213921902E-2"/>
    <m/>
    <n v="28836"/>
    <m/>
    <m/>
    <m/>
    <m/>
    <m/>
    <m/>
    <n v="28272"/>
    <m/>
    <m/>
    <m/>
    <n v="0"/>
    <x v="0"/>
    <n v="1.9949066213921902E-2"/>
    <s v="Within Range"/>
    <s v="Within Range"/>
  </r>
  <r>
    <s v="20108728"/>
    <s v="KOO SU XIN"/>
    <x v="3"/>
    <s v="Manufacturing"/>
    <s v="SG_SU01"/>
    <s v="HH-MAINT"/>
    <s v="SNR ENGINEERING ASST II"/>
    <x v="0"/>
    <d v="2010-10-11T00:00:00"/>
    <m/>
    <s v="KAU CHAI SENG"/>
    <d v="2014-07-01T00:00:00"/>
    <n v="4"/>
    <n v="4"/>
    <s v="N"/>
    <m/>
    <m/>
    <n v="2635"/>
    <n v="708"/>
    <n v="1"/>
    <x v="0"/>
    <n v="3.95"/>
    <n v="104"/>
    <m/>
    <m/>
    <n v="2739"/>
    <x v="0"/>
    <n v="0"/>
    <n v="2739"/>
    <x v="0"/>
    <n v="0"/>
    <n v="2739"/>
    <n v="2739"/>
    <n v="0"/>
    <x v="0"/>
    <m/>
    <n v="2205"/>
    <n v="3195"/>
    <n v="0.82472613458528954"/>
    <n v="2205"/>
    <n v="3195"/>
    <n v="2700"/>
    <n v="1.0144444444444445"/>
    <s v="Paying 1% Premium for the JC"/>
    <n v="2465"/>
    <n v="274"/>
    <n v="3.9468690702087285E-2"/>
    <m/>
    <n v="32868"/>
    <m/>
    <m/>
    <m/>
    <m/>
    <m/>
    <m/>
    <n v="31620"/>
    <m/>
    <m/>
    <m/>
    <n v="0"/>
    <x v="0"/>
    <n v="3.9468690702087285E-2"/>
    <s v="Within Range"/>
    <s v="Within Range"/>
  </r>
  <r>
    <s v="20108775"/>
    <s v="ANG CHEONG XIEN"/>
    <x v="3"/>
    <s v="Manufacturing"/>
    <s v="SG_SU01"/>
    <s v="HH-MAINT"/>
    <s v="SNR ENGINEERING ASST I"/>
    <x v="1"/>
    <d v="2010-11-08T00:00:00"/>
    <m/>
    <s v="KAU CHAI SENG"/>
    <d v="2016-07-01T00:00:00"/>
    <n v="4"/>
    <n v="4"/>
    <s v="N"/>
    <m/>
    <m/>
    <n v="2247"/>
    <n v="707"/>
    <n v="1"/>
    <x v="1"/>
    <n v="3.95"/>
    <n v="89"/>
    <m/>
    <m/>
    <n v="2336"/>
    <x v="0"/>
    <n v="0"/>
    <n v="2336"/>
    <x v="0"/>
    <n v="0"/>
    <n v="2336"/>
    <n v="2336"/>
    <n v="0"/>
    <x v="0"/>
    <m/>
    <n v="2045"/>
    <n v="2946"/>
    <n v="0.7627291242362525"/>
    <n v="2045"/>
    <n v="2946"/>
    <n v="2496"/>
    <n v="0.9358974358974359"/>
    <s v="Paying 94% within JC"/>
    <n v="2102"/>
    <n v="234"/>
    <n v="3.9608366711170448E-2"/>
    <m/>
    <n v="28032"/>
    <m/>
    <m/>
    <m/>
    <m/>
    <m/>
    <m/>
    <n v="26964"/>
    <m/>
    <m/>
    <m/>
    <n v="0"/>
    <x v="0"/>
    <n v="3.9608366711170448E-2"/>
    <s v="Within Range"/>
    <s v="Within Range"/>
  </r>
  <r>
    <s v="20108776"/>
    <s v="YAP WE SENG"/>
    <x v="3"/>
    <s v="Manufacturing"/>
    <s v="SG_SU01"/>
    <s v="HH-PRODN"/>
    <s v="TECHNICIAN II"/>
    <x v="3"/>
    <d v="2010-11-08T00:00:00"/>
    <m/>
    <s v="LOH CHEE CHUAN"/>
    <d v="2015-07-01T00:00:00"/>
    <n v="3"/>
    <n v="3"/>
    <s v="N"/>
    <m/>
    <m/>
    <n v="1774"/>
    <n v="707"/>
    <n v="1"/>
    <x v="3"/>
    <n v="3.1"/>
    <n v="55"/>
    <m/>
    <m/>
    <n v="1829"/>
    <x v="0"/>
    <n v="0"/>
    <n v="1829"/>
    <x v="0"/>
    <n v="0"/>
    <n v="1829"/>
    <n v="1829"/>
    <n v="0"/>
    <x v="0"/>
    <m/>
    <n v="1595"/>
    <n v="2393"/>
    <n v="0.74132887588800667"/>
    <n v="1595"/>
    <n v="2393"/>
    <n v="1994"/>
    <n v="0.91725175526579739"/>
    <s v="Paying 92% within JC"/>
    <n v="1646"/>
    <n v="183"/>
    <n v="3.1003382187147689E-2"/>
    <m/>
    <n v="21948"/>
    <m/>
    <m/>
    <m/>
    <m/>
    <m/>
    <m/>
    <n v="21288"/>
    <m/>
    <m/>
    <m/>
    <n v="0"/>
    <x v="0"/>
    <n v="3.1003382187147689E-2"/>
    <s v="Within Range"/>
    <s v="Within Range"/>
  </r>
  <r>
    <s v="20118804"/>
    <s v="LEE LI LI"/>
    <x v="3"/>
    <s v="Manufacturing"/>
    <s v="SG_SU01"/>
    <s v="HH-PRODN"/>
    <s v="PRODUCTION OPERATOR II"/>
    <x v="6"/>
    <d v="2011-01-03T00:00:00"/>
    <m/>
    <s v="LIM ENG GUAN"/>
    <d v="2015-07-01T00:00:00"/>
    <n v="3"/>
    <n v="3"/>
    <s v="N"/>
    <m/>
    <m/>
    <n v="1211"/>
    <n v="705"/>
    <n v="1"/>
    <x v="6"/>
    <n v="3.1"/>
    <n v="38"/>
    <m/>
    <m/>
    <n v="1249"/>
    <x v="2"/>
    <n v="9.9091659785301399E-3"/>
    <n v="1261"/>
    <x v="0"/>
    <n v="0"/>
    <n v="1261"/>
    <n v="1261"/>
    <n v="0"/>
    <x v="0"/>
    <m/>
    <n v="1166"/>
    <n v="1750"/>
    <n v="0.69199999999999995"/>
    <n v="1166"/>
    <n v="1750"/>
    <n v="1458"/>
    <n v="0.864883401920439"/>
    <s v="Paying 86% within JC"/>
    <n v="1135"/>
    <n v="126"/>
    <n v="4.1288191577208921E-2"/>
    <m/>
    <n v="15132"/>
    <m/>
    <m/>
    <m/>
    <m/>
    <m/>
    <m/>
    <n v="14532"/>
    <m/>
    <m/>
    <m/>
    <n v="0"/>
    <x v="0"/>
    <n v="4.1288191577208921E-2"/>
    <s v="Within Range"/>
    <s v="Within Range"/>
  </r>
  <r>
    <s v="20118808"/>
    <s v="VICTORIA R LIM"/>
    <x v="3"/>
    <s v="Manufacturing"/>
    <s v="SG_SU01"/>
    <s v="HH-PRODN"/>
    <s v="PRODUCTION OPERATOR I"/>
    <x v="7"/>
    <d v="2011-01-03T00:00:00"/>
    <m/>
    <s v="YONG KIEN CHIEN"/>
    <m/>
    <n v="3"/>
    <n v="3"/>
    <s v="N"/>
    <m/>
    <m/>
    <n v="1264"/>
    <n v="705"/>
    <n v="1"/>
    <x v="7"/>
    <n v="3.1"/>
    <n v="39"/>
    <m/>
    <m/>
    <n v="1303"/>
    <x v="4"/>
    <n v="8.7025316455696198E-3"/>
    <n v="1314"/>
    <x v="0"/>
    <n v="0"/>
    <n v="1314"/>
    <n v="1314"/>
    <n v="0"/>
    <x v="0"/>
    <m/>
    <n v="1100"/>
    <n v="1650"/>
    <n v="0.76606060606060611"/>
    <n v="1100"/>
    <n v="1650"/>
    <n v="1375"/>
    <n v="0.95563636363636362"/>
    <s v="Paying 96% within JC"/>
    <n v="1183"/>
    <n v="131"/>
    <n v="3.9556962025316458E-2"/>
    <m/>
    <n v="15768"/>
    <m/>
    <m/>
    <m/>
    <m/>
    <m/>
    <m/>
    <n v="15168"/>
    <m/>
    <m/>
    <m/>
    <n v="0"/>
    <x v="0"/>
    <n v="3.9556962025316458E-2"/>
    <s v="Within Range"/>
    <s v="Within Range"/>
  </r>
  <r>
    <s v="20118809"/>
    <s v="SITI AL'LAUWIYAH BINTE MOHAMED YUSOF"/>
    <x v="3"/>
    <s v="Manufacturing"/>
    <s v="SG_SU01"/>
    <s v="HH-PRODN"/>
    <s v="PRODUCTION OPERATOR II"/>
    <x v="6"/>
    <d v="2011-01-03T00:00:00"/>
    <m/>
    <s v="YONG KIEN CHIEN"/>
    <d v="2017-07-01T00:00:00"/>
    <n v="3"/>
    <n v="3"/>
    <s v="N"/>
    <m/>
    <m/>
    <n v="1339"/>
    <n v="705"/>
    <n v="1"/>
    <x v="6"/>
    <n v="3.1"/>
    <n v="42"/>
    <m/>
    <m/>
    <n v="1381"/>
    <x v="1"/>
    <n v="7.4682598954443615E-3"/>
    <n v="1391"/>
    <x v="0"/>
    <n v="0"/>
    <n v="1391"/>
    <n v="1391"/>
    <n v="0"/>
    <x v="0"/>
    <m/>
    <n v="1166"/>
    <n v="1750"/>
    <n v="0.76514285714285712"/>
    <n v="1166"/>
    <n v="1750"/>
    <n v="1458"/>
    <n v="0.95404663923182442"/>
    <s v="Paying 95% within JC"/>
    <n v="1252"/>
    <n v="139"/>
    <n v="3.8834951456310676E-2"/>
    <m/>
    <n v="16692"/>
    <m/>
    <m/>
    <m/>
    <m/>
    <m/>
    <m/>
    <n v="16068"/>
    <m/>
    <m/>
    <m/>
    <n v="0"/>
    <x v="0"/>
    <n v="3.8834951456310676E-2"/>
    <s v="Within Range"/>
    <s v="Within Range"/>
  </r>
  <r>
    <s v="20118811"/>
    <s v="CHONG MEI LIAN"/>
    <x v="3"/>
    <s v="Manufacturing"/>
    <s v="SG_SU01"/>
    <s v="HH-PRODN"/>
    <s v="PRODUCTION OPERATOR II"/>
    <x v="6"/>
    <d v="2011-01-03T00:00:00"/>
    <m/>
    <s v="TAN KIOK HUA"/>
    <d v="2014-07-01T00:00:00"/>
    <n v="3"/>
    <n v="3"/>
    <s v="N"/>
    <m/>
    <m/>
    <n v="1346"/>
    <n v="705"/>
    <n v="1"/>
    <x v="6"/>
    <n v="3.1"/>
    <n v="42"/>
    <m/>
    <m/>
    <n v="1388"/>
    <x v="1"/>
    <n v="7.429420505200594E-3"/>
    <n v="1398"/>
    <x v="0"/>
    <n v="0"/>
    <n v="1398"/>
    <n v="1398"/>
    <n v="0"/>
    <x v="0"/>
    <m/>
    <n v="1166"/>
    <n v="1750"/>
    <n v="0.76914285714285713"/>
    <n v="1166"/>
    <n v="1750"/>
    <n v="1458"/>
    <n v="0.95884773662551437"/>
    <s v="Paying 96% within JC"/>
    <n v="1258"/>
    <n v="140"/>
    <n v="3.8632986627043092E-2"/>
    <m/>
    <n v="16776"/>
    <m/>
    <m/>
    <m/>
    <m/>
    <m/>
    <m/>
    <n v="16152"/>
    <m/>
    <m/>
    <m/>
    <n v="0"/>
    <x v="0"/>
    <n v="3.8632986627043092E-2"/>
    <s v="Within Range"/>
    <s v="Within Range"/>
  </r>
  <r>
    <s v="20118879"/>
    <s v="CHIEN MEI HUA"/>
    <x v="3"/>
    <s v="Manufacturing"/>
    <s v="SG_SU01"/>
    <s v="HH-PRODN"/>
    <s v="SNR OPERATOR"/>
    <x v="5"/>
    <d v="2011-03-28T00:00:00"/>
    <m/>
    <s v="CHAI YUET NGOH"/>
    <d v="2016-07-01T00:00:00"/>
    <n v="4"/>
    <n v="4"/>
    <s v="Y"/>
    <s v="SG_NE04"/>
    <s v="TECHNICIAN I"/>
    <n v="1429"/>
    <n v="703"/>
    <n v="1"/>
    <x v="4"/>
    <n v="3.95"/>
    <n v="56"/>
    <n v="0.04"/>
    <n v="57"/>
    <n v="1542"/>
    <x v="0"/>
    <n v="0"/>
    <n v="1542"/>
    <x v="0"/>
    <n v="0"/>
    <n v="1542"/>
    <n v="1542"/>
    <n v="0"/>
    <x v="0"/>
    <m/>
    <n v="1259"/>
    <n v="1884"/>
    <n v="0.75849256900212314"/>
    <n v="1415"/>
    <n v="2123"/>
    <n v="1769"/>
    <n v="0.87167891464104008"/>
    <s v="Paying 87% within JC"/>
    <n v="1388"/>
    <n v="154"/>
    <n v="7.9076277116864935E-2"/>
    <m/>
    <n v="18504"/>
    <m/>
    <m/>
    <m/>
    <m/>
    <m/>
    <m/>
    <n v="17148"/>
    <m/>
    <m/>
    <m/>
    <n v="0"/>
    <x v="0"/>
    <n v="7.9076277116864935E-2"/>
    <s v="Within Range"/>
    <s v="Within Range"/>
  </r>
  <r>
    <s v="20118892"/>
    <s v="DINESHKKUMAR A/L RADHAKRISHNAN"/>
    <x v="3"/>
    <s v="Manufacturing"/>
    <s v="SG_SU01"/>
    <s v="HH-PRODN"/>
    <s v="TECHNICIAN II (PRODUCTION"/>
    <x v="3"/>
    <d v="2011-04-18T00:00:00"/>
    <m/>
    <s v="TAN KIOK HUA"/>
    <d v="2014-07-01T00:00:00"/>
    <n v="4"/>
    <n v="4"/>
    <s v="Y"/>
    <s v="SG_NE06"/>
    <s v="SENIOR TECHNICIAN"/>
    <n v="1777"/>
    <n v="702"/>
    <n v="1"/>
    <x v="2"/>
    <n v="3.95"/>
    <n v="70"/>
    <n v="0.04"/>
    <n v="71"/>
    <n v="1918"/>
    <x v="0"/>
    <n v="0"/>
    <n v="1918"/>
    <x v="0"/>
    <n v="0"/>
    <n v="1918"/>
    <n v="1918"/>
    <n v="0"/>
    <x v="0"/>
    <m/>
    <n v="1595"/>
    <n v="2393"/>
    <n v="0.74258253238612615"/>
    <n v="1895"/>
    <n v="2695"/>
    <n v="2295"/>
    <n v="0.83572984749455337"/>
    <s v="Paying 84% within JC"/>
    <n v="1726"/>
    <n v="192"/>
    <n v="7.9347214406302755E-2"/>
    <m/>
    <n v="23016"/>
    <m/>
    <m/>
    <m/>
    <m/>
    <m/>
    <m/>
    <n v="21324"/>
    <m/>
    <m/>
    <m/>
    <n v="0"/>
    <x v="0"/>
    <n v="7.9347214406302755E-2"/>
    <s v="Within Range"/>
    <s v="Within Range"/>
  </r>
  <r>
    <s v="20118907"/>
    <s v="LEE NYOK YIN"/>
    <x v="3"/>
    <s v="Manufacturing"/>
    <s v="SG_SU01"/>
    <s v="HH-PRODN"/>
    <s v="PRODUCTION OPERATOR II"/>
    <x v="6"/>
    <d v="2011-04-25T00:00:00"/>
    <m/>
    <s v="YONG KIEN CHIEN"/>
    <d v="2017-07-01T00:00:00"/>
    <n v="3"/>
    <n v="3"/>
    <s v="N"/>
    <m/>
    <m/>
    <n v="1320"/>
    <n v="702"/>
    <n v="1"/>
    <x v="6"/>
    <n v="3.1"/>
    <n v="41"/>
    <m/>
    <m/>
    <n v="1361"/>
    <x v="1"/>
    <n v="7.575757575757576E-3"/>
    <n v="1371"/>
    <x v="0"/>
    <n v="0"/>
    <n v="1371"/>
    <n v="1371"/>
    <n v="0"/>
    <x v="0"/>
    <m/>
    <n v="1166"/>
    <n v="1750"/>
    <n v="0.75428571428571434"/>
    <n v="1166"/>
    <n v="1750"/>
    <n v="1458"/>
    <n v="0.94032921810699588"/>
    <s v="Paying 94% within JC"/>
    <n v="1234"/>
    <n v="137"/>
    <n v="3.8636363636363635E-2"/>
    <m/>
    <n v="16452"/>
    <m/>
    <m/>
    <m/>
    <m/>
    <m/>
    <m/>
    <n v="15840"/>
    <m/>
    <m/>
    <m/>
    <n v="0"/>
    <x v="0"/>
    <n v="3.8636363636363635E-2"/>
    <s v="Within Range"/>
    <s v="Within Range"/>
  </r>
  <r>
    <s v="20118921"/>
    <s v="SHI HAIFENG"/>
    <x v="3"/>
    <s v="Manufacturing"/>
    <s v="SG_SU01"/>
    <s v="HH-PRODN"/>
    <s v="TECHNICIAN II (PRODUCTION"/>
    <x v="10"/>
    <d v="2011-05-09T00:00:00"/>
    <m/>
    <s v="LIM TENG LOCK"/>
    <d v="2013-07-01T00:00:00"/>
    <n v="4"/>
    <n v="4"/>
    <s v="N"/>
    <m/>
    <m/>
    <n v="1262"/>
    <n v="701"/>
    <n v="1"/>
    <x v="11"/>
    <n v="3.95"/>
    <n v="50"/>
    <m/>
    <m/>
    <n v="1312"/>
    <x v="0"/>
    <n v="0"/>
    <n v="1312"/>
    <x v="0"/>
    <n v="0"/>
    <n v="1312"/>
    <n v="1312"/>
    <n v="0"/>
    <x v="0"/>
    <m/>
    <n v="1122"/>
    <n v="1482"/>
    <n v="0.85155195681511475"/>
    <n v="1122"/>
    <n v="1482"/>
    <n v="1302"/>
    <n v="1.0076804915514592"/>
    <s v="Paying 1% Premium for the JC"/>
    <n v="1181"/>
    <n v="131"/>
    <n v="3.9619651347068144E-2"/>
    <m/>
    <n v="15744"/>
    <m/>
    <m/>
    <m/>
    <m/>
    <m/>
    <m/>
    <n v="15144"/>
    <m/>
    <m/>
    <m/>
    <n v="0"/>
    <x v="0"/>
    <n v="3.9619651347068144E-2"/>
    <s v="Within Range"/>
    <s v="Within Range"/>
  </r>
  <r>
    <s v="20118935"/>
    <s v="SHAW SIONG LUNG"/>
    <x v="3"/>
    <s v="Manufacturing"/>
    <s v="SG_SU01"/>
    <s v="HH-PRODN"/>
    <s v="SNR ENGINEERING ASST I"/>
    <x v="1"/>
    <d v="2011-05-09T00:00:00"/>
    <m/>
    <s v="ZENG LIZHI, DENNIS"/>
    <d v="2017-07-01T00:00:00"/>
    <n v="4"/>
    <n v="4"/>
    <s v="N"/>
    <m/>
    <m/>
    <n v="2214"/>
    <n v="701"/>
    <n v="1"/>
    <x v="1"/>
    <n v="3.95"/>
    <n v="87"/>
    <m/>
    <m/>
    <n v="2301"/>
    <x v="0"/>
    <n v="0"/>
    <n v="2301"/>
    <x v="0"/>
    <n v="0"/>
    <n v="2301"/>
    <n v="2301"/>
    <n v="0"/>
    <x v="0"/>
    <m/>
    <n v="2045"/>
    <n v="2946"/>
    <n v="0.75152749490835036"/>
    <n v="2045"/>
    <n v="2946"/>
    <n v="2496"/>
    <n v="0.921875"/>
    <s v="Paying 92% within JC"/>
    <n v="2071"/>
    <n v="230"/>
    <n v="3.9295392953929538E-2"/>
    <m/>
    <n v="27612"/>
    <m/>
    <m/>
    <m/>
    <m/>
    <m/>
    <m/>
    <n v="26568"/>
    <m/>
    <m/>
    <m/>
    <n v="0"/>
    <x v="0"/>
    <n v="3.9295392953929538E-2"/>
    <s v="Within Range"/>
    <s v="Within Range"/>
  </r>
  <r>
    <s v="20118939"/>
    <s v="RAVEENDRAKUMAR A/L PERUMAL"/>
    <x v="3"/>
    <s v="Manufacturing"/>
    <s v="SG_SU01"/>
    <s v="HH-PRODN"/>
    <s v="TECHNICIAN I (PRODUCTION)"/>
    <x v="4"/>
    <d v="2011-05-09T00:00:00"/>
    <d v="2018-06-21T00:00:00"/>
    <s v="YONG KIEN CHIEN"/>
    <m/>
    <n v="1"/>
    <n v="1"/>
    <s v="N"/>
    <m/>
    <m/>
    <n v="1599"/>
    <n v="701"/>
    <n v="1"/>
    <x v="4"/>
    <n v="0"/>
    <n v="0"/>
    <m/>
    <m/>
    <n v="1599"/>
    <x v="0"/>
    <n v="0"/>
    <n v="1599"/>
    <x v="0"/>
    <n v="0"/>
    <n v="1599"/>
    <n v="1599"/>
    <n v="0"/>
    <x v="0"/>
    <m/>
    <n v="1415"/>
    <n v="2123"/>
    <n v="0.75317946302402261"/>
    <n v="1415"/>
    <n v="2123"/>
    <n v="1769"/>
    <n v="0.90390050876201244"/>
    <s v="Paying 90% within JC"/>
    <n v="1439"/>
    <n v="160"/>
    <n v="0"/>
    <m/>
    <n v="19188"/>
    <m/>
    <m/>
    <m/>
    <m/>
    <m/>
    <m/>
    <n v="19188"/>
    <m/>
    <m/>
    <m/>
    <n v="0"/>
    <x v="0"/>
    <n v="0"/>
    <s v="Within Range"/>
    <s v="Within Range"/>
  </r>
  <r>
    <s v="20118944"/>
    <s v="LAW SWEE HAR"/>
    <x v="3"/>
    <s v="Manufacturing"/>
    <s v="SG_SU01"/>
    <s v="HH-PRODN"/>
    <s v="TECHNICIAN II"/>
    <x v="3"/>
    <d v="2011-05-09T00:00:00"/>
    <m/>
    <s v="ZENG LIZHI, DENNIS"/>
    <d v="2015-07-01T00:00:00"/>
    <n v="3"/>
    <n v="3"/>
    <s v="N"/>
    <m/>
    <m/>
    <n v="1751"/>
    <n v="701"/>
    <n v="1"/>
    <x v="3"/>
    <n v="3.1"/>
    <n v="54"/>
    <m/>
    <m/>
    <n v="1805"/>
    <x v="0"/>
    <n v="0"/>
    <n v="1805"/>
    <x v="0"/>
    <n v="0"/>
    <n v="1805"/>
    <n v="1805"/>
    <n v="0"/>
    <x v="0"/>
    <m/>
    <n v="1595"/>
    <n v="2393"/>
    <n v="0.73171750940242375"/>
    <n v="1595"/>
    <n v="2393"/>
    <n v="1994"/>
    <n v="0.90521564694082246"/>
    <s v="Paying 91% within JC"/>
    <n v="1624"/>
    <n v="181"/>
    <n v="3.0839520274129069E-2"/>
    <m/>
    <n v="21660"/>
    <m/>
    <m/>
    <m/>
    <m/>
    <m/>
    <m/>
    <n v="21012"/>
    <m/>
    <m/>
    <m/>
    <n v="0"/>
    <x v="0"/>
    <n v="3.0839520274129069E-2"/>
    <s v="Within Range"/>
    <s v="Within Range"/>
  </r>
  <r>
    <s v="20118958"/>
    <s v="CHONG NGET KHUEN"/>
    <x v="3"/>
    <s v="Manufacturing"/>
    <s v="SG_SU01"/>
    <s v="HH-PRODN"/>
    <s v="PRODUCTION OPERATOR II"/>
    <x v="6"/>
    <d v="2011-05-16T00:00:00"/>
    <m/>
    <s v="LOH CHEE CHUAN"/>
    <d v="2013-07-01T00:00:00"/>
    <n v="5"/>
    <n v="5"/>
    <s v="Y"/>
    <s v="SG_DL03"/>
    <s v="SENIOR OPERATOR"/>
    <n v="1316"/>
    <n v="701"/>
    <n v="1"/>
    <x v="5"/>
    <n v="4.7"/>
    <n v="62"/>
    <n v="0.04"/>
    <n v="53"/>
    <n v="1431"/>
    <x v="5"/>
    <n v="1.1398176291793313E-2"/>
    <n v="1446"/>
    <x v="0"/>
    <n v="0"/>
    <n v="1446"/>
    <n v="1446"/>
    <n v="0"/>
    <x v="0"/>
    <m/>
    <n v="1166"/>
    <n v="1750"/>
    <n v="0.752"/>
    <n v="1259"/>
    <n v="1884"/>
    <n v="1572"/>
    <n v="0.91984732824427484"/>
    <s v="Paying 92% within JC"/>
    <n v="1301"/>
    <n v="145"/>
    <n v="9.878419452887538E-2"/>
    <m/>
    <n v="17352"/>
    <m/>
    <m/>
    <m/>
    <m/>
    <m/>
    <m/>
    <n v="15792"/>
    <m/>
    <m/>
    <m/>
    <n v="0"/>
    <x v="0"/>
    <n v="9.878419452887538E-2"/>
    <s v="Within Range"/>
    <s v="Within Range"/>
  </r>
  <r>
    <s v="20118968"/>
    <s v="LIM SWEE CHONG"/>
    <x v="3"/>
    <s v="Manufacturing"/>
    <s v="SG_SU01"/>
    <s v="HH-PRODN"/>
    <s v="SNR ENGINEERING ASST I"/>
    <x v="1"/>
    <d v="2011-05-23T00:00:00"/>
    <m/>
    <s v="LOW KOK HENG"/>
    <d v="2017-07-01T00:00:00"/>
    <n v="5"/>
    <n v="5"/>
    <s v="N"/>
    <m/>
    <m/>
    <n v="2164"/>
    <n v="701"/>
    <n v="1"/>
    <x v="1"/>
    <n v="5.26"/>
    <n v="114"/>
    <m/>
    <m/>
    <n v="2278"/>
    <x v="0"/>
    <n v="0"/>
    <n v="2278"/>
    <x v="0"/>
    <n v="0"/>
    <n v="2278"/>
    <n v="2278"/>
    <n v="0"/>
    <x v="0"/>
    <m/>
    <n v="2045"/>
    <n v="2946"/>
    <n v="0.73455532926001355"/>
    <n v="2045"/>
    <n v="2946"/>
    <n v="2496"/>
    <n v="0.91266025641025639"/>
    <s v="Paying 91% within JC"/>
    <n v="2050"/>
    <n v="228"/>
    <n v="5.2680221811460259E-2"/>
    <m/>
    <n v="27336"/>
    <m/>
    <m/>
    <m/>
    <m/>
    <m/>
    <m/>
    <n v="25968"/>
    <m/>
    <m/>
    <m/>
    <n v="0"/>
    <x v="0"/>
    <n v="5.2680221811460259E-2"/>
    <s v="Within Range"/>
    <s v="Within Range"/>
  </r>
  <r>
    <s v="20118980"/>
    <s v="TEY SOON TECK"/>
    <x v="3"/>
    <s v="Manufacturing"/>
    <s v="SG_SU01"/>
    <s v="HH-PRODN"/>
    <s v="TECHNICIAN II (PRODUCTION"/>
    <x v="3"/>
    <d v="2011-06-01T00:00:00"/>
    <m/>
    <s v="LOW KOK HENG"/>
    <d v="2014-07-01T00:00:00"/>
    <n v="3"/>
    <n v="3"/>
    <s v="N"/>
    <m/>
    <m/>
    <n v="1801"/>
    <n v="700"/>
    <n v="1"/>
    <x v="3"/>
    <n v="3.1"/>
    <n v="56"/>
    <m/>
    <m/>
    <n v="1857"/>
    <x v="0"/>
    <n v="0"/>
    <n v="1857"/>
    <x v="0"/>
    <n v="0"/>
    <n v="1857"/>
    <n v="1857"/>
    <n v="0"/>
    <x v="0"/>
    <m/>
    <n v="1595"/>
    <n v="2393"/>
    <n v="0.75261178437108234"/>
    <n v="1595"/>
    <n v="2393"/>
    <n v="1994"/>
    <n v="0.93129388164493476"/>
    <s v="Paying 93% within JC"/>
    <n v="1671"/>
    <n v="186"/>
    <n v="3.1093836757357024E-2"/>
    <m/>
    <n v="22284"/>
    <m/>
    <m/>
    <m/>
    <m/>
    <m/>
    <m/>
    <n v="21612"/>
    <m/>
    <m/>
    <m/>
    <n v="0"/>
    <x v="0"/>
    <n v="3.1093836757357024E-2"/>
    <s v="Within Range"/>
    <s v="Within Range"/>
  </r>
  <r>
    <s v="20118988"/>
    <s v="TENG KUI SIM"/>
    <x v="3"/>
    <s v="Manufacturing"/>
    <s v="SG_SU01"/>
    <s v="HH-PRODN"/>
    <s v="PRODUCTION OPERATOR I"/>
    <x v="7"/>
    <d v="2011-06-01T00:00:00"/>
    <m/>
    <s v="CHAI YUET NGOH"/>
    <m/>
    <n v="4"/>
    <n v="4"/>
    <s v="Y"/>
    <s v="SG_DL02"/>
    <s v="PRODUCTION OPERATOR II"/>
    <n v="1175"/>
    <n v="700"/>
    <n v="1"/>
    <x v="6"/>
    <n v="3.95"/>
    <n v="46"/>
    <n v="0.04"/>
    <n v="47"/>
    <n v="1268"/>
    <x v="6"/>
    <n v="3.4042553191489361E-3"/>
    <n v="1272"/>
    <x v="0"/>
    <n v="0"/>
    <n v="1272"/>
    <n v="1272"/>
    <n v="0"/>
    <x v="0"/>
    <m/>
    <n v="1100"/>
    <n v="1650"/>
    <n v="0.71212121212121215"/>
    <n v="1166"/>
    <n v="1750"/>
    <n v="1458"/>
    <n v="0.87242798353909468"/>
    <s v="Paying 87% within JC"/>
    <n v="1145"/>
    <n v="127"/>
    <n v="8.2553191489361702E-2"/>
    <m/>
    <n v="15264"/>
    <m/>
    <m/>
    <m/>
    <m/>
    <m/>
    <m/>
    <n v="14100"/>
    <m/>
    <m/>
    <m/>
    <n v="0"/>
    <x v="0"/>
    <n v="8.2553191489361702E-2"/>
    <s v="Within Range"/>
    <s v="Within Range"/>
  </r>
  <r>
    <s v="20118989"/>
    <s v="MOO KOK HOONG"/>
    <x v="3"/>
    <s v="Manufacturing"/>
    <s v="SG_SU01"/>
    <s v="HH-PRODN"/>
    <s v="SNR TECHNICIAN "/>
    <x v="2"/>
    <d v="2011-06-01T00:00:00"/>
    <m/>
    <s v="ZENG LIZHI, DENNIS"/>
    <d v="2017-07-01T00:00:00"/>
    <n v="3"/>
    <n v="3"/>
    <s v="N"/>
    <m/>
    <m/>
    <n v="1939"/>
    <n v="700"/>
    <n v="1"/>
    <x v="2"/>
    <n v="3.1"/>
    <n v="60"/>
    <m/>
    <m/>
    <n v="1999"/>
    <x v="0"/>
    <n v="0"/>
    <n v="1999"/>
    <x v="0"/>
    <n v="0"/>
    <n v="1999"/>
    <n v="1999"/>
    <n v="0"/>
    <x v="0"/>
    <m/>
    <n v="1895"/>
    <n v="2695"/>
    <n v="0.7194805194805195"/>
    <n v="1895"/>
    <n v="2695"/>
    <n v="2295"/>
    <n v="0.87102396514161218"/>
    <s v="Paying 87% within JC"/>
    <n v="1799"/>
    <n v="200"/>
    <n v="3.0943785456420837E-2"/>
    <m/>
    <n v="23988"/>
    <m/>
    <m/>
    <m/>
    <m/>
    <m/>
    <m/>
    <n v="23268"/>
    <m/>
    <m/>
    <m/>
    <n v="0"/>
    <x v="0"/>
    <n v="3.0943785456420837E-2"/>
    <s v="Within Range"/>
    <s v="Within Range"/>
  </r>
  <r>
    <s v="20119003"/>
    <s v="CHONG KIM SIONG"/>
    <x v="3"/>
    <s v="Manufacturing"/>
    <s v="SG_SU01"/>
    <s v="HH-PRODN"/>
    <s v="TECHNICIAN II"/>
    <x v="3"/>
    <d v="2011-06-13T00:00:00"/>
    <m/>
    <s v="CHAI YUET NGOH"/>
    <d v="2015-07-01T00:00:00"/>
    <n v="2"/>
    <n v="2"/>
    <s v="N"/>
    <m/>
    <m/>
    <n v="1712"/>
    <n v="700"/>
    <n v="1"/>
    <x v="3"/>
    <n v="2"/>
    <n v="34"/>
    <m/>
    <m/>
    <n v="1746"/>
    <x v="0"/>
    <n v="0"/>
    <n v="1746"/>
    <x v="0"/>
    <n v="0"/>
    <n v="1746"/>
    <n v="1746"/>
    <n v="0"/>
    <x v="0"/>
    <m/>
    <n v="1595"/>
    <n v="2393"/>
    <n v="0.71541997492687004"/>
    <n v="1595"/>
    <n v="2393"/>
    <n v="1994"/>
    <n v="0.87562688064192573"/>
    <s v="Paying 88% within JC"/>
    <n v="1571"/>
    <n v="175"/>
    <n v="1.9859813084112148E-2"/>
    <m/>
    <n v="20952"/>
    <m/>
    <m/>
    <m/>
    <m/>
    <m/>
    <m/>
    <n v="20544"/>
    <m/>
    <m/>
    <m/>
    <n v="0"/>
    <x v="0"/>
    <n v="1.9859813084112148E-2"/>
    <s v="Within Range"/>
    <s v="Within Range"/>
  </r>
  <r>
    <s v="20119015"/>
    <s v="FOONG CHEE SUM"/>
    <x v="3"/>
    <s v="Manufacturing"/>
    <s v="SG_SU01"/>
    <s v="HH-PRODN"/>
    <s v="TECHNICIAN II (PRODUCTION"/>
    <x v="3"/>
    <d v="2011-06-27T00:00:00"/>
    <m/>
    <s v="TAN KIOK HUA"/>
    <d v="2014-07-01T00:00:00"/>
    <n v="3"/>
    <n v="3"/>
    <s v="N"/>
    <m/>
    <m/>
    <n v="1881"/>
    <n v="700"/>
    <n v="1"/>
    <x v="3"/>
    <n v="3.1"/>
    <n v="58"/>
    <m/>
    <m/>
    <n v="1939"/>
    <x v="0"/>
    <n v="0"/>
    <n v="1939"/>
    <x v="0"/>
    <n v="0"/>
    <n v="1939"/>
    <n v="1939"/>
    <n v="0"/>
    <x v="0"/>
    <m/>
    <n v="1595"/>
    <n v="2393"/>
    <n v="0.78604262432093608"/>
    <n v="1595"/>
    <n v="2393"/>
    <n v="1994"/>
    <n v="0.97241725175526583"/>
    <s v="Paying 97% within JC"/>
    <n v="1745"/>
    <n v="194"/>
    <n v="3.0834662413609781E-2"/>
    <m/>
    <n v="23268"/>
    <m/>
    <m/>
    <m/>
    <m/>
    <m/>
    <m/>
    <n v="22572"/>
    <m/>
    <m/>
    <m/>
    <n v="0"/>
    <x v="0"/>
    <n v="3.0834662413609781E-2"/>
    <s v="Within Range"/>
    <s v="Within Range"/>
  </r>
  <r>
    <s v="20119022"/>
    <s v="CHOO PAK MENG"/>
    <x v="3"/>
    <s v="Manufacturing"/>
    <s v="SG_SU01"/>
    <s v="HH-PRODN"/>
    <s v="SNR TECHNICIAN "/>
    <x v="2"/>
    <d v="2011-07-04T00:00:00"/>
    <m/>
    <s v="KAU CHAI SENG"/>
    <d v="2016-07-01T00:00:00"/>
    <n v="4"/>
    <n v="4"/>
    <s v="N"/>
    <m/>
    <m/>
    <n v="1944"/>
    <n v="611"/>
    <n v="1"/>
    <x v="2"/>
    <n v="3.95"/>
    <n v="77"/>
    <m/>
    <m/>
    <n v="2021"/>
    <x v="0"/>
    <n v="0"/>
    <n v="2021"/>
    <x v="0"/>
    <n v="0"/>
    <n v="2021"/>
    <n v="2021"/>
    <n v="0"/>
    <x v="0"/>
    <m/>
    <n v="1895"/>
    <n v="2695"/>
    <n v="0.72133580705009281"/>
    <n v="1895"/>
    <n v="2695"/>
    <n v="2295"/>
    <n v="0.88061002178649239"/>
    <s v="Paying 88% within JC"/>
    <n v="1819"/>
    <n v="202"/>
    <n v="3.9609053497942387E-2"/>
    <m/>
    <n v="24252"/>
    <m/>
    <m/>
    <m/>
    <m/>
    <m/>
    <m/>
    <n v="23328"/>
    <m/>
    <m/>
    <m/>
    <n v="0"/>
    <x v="0"/>
    <n v="3.9609053497942387E-2"/>
    <s v="Within Range"/>
    <s v="Within Range"/>
  </r>
  <r>
    <s v="20119023"/>
    <s v="YEOH SOON SIANG"/>
    <x v="3"/>
    <s v="Manufacturing"/>
    <s v="SG_SU01"/>
    <s v="HH-PRODN"/>
    <s v="SNR TECHNICIAN "/>
    <x v="2"/>
    <d v="2011-07-04T00:00:00"/>
    <d v="2018-06-15T00:00:00"/>
    <s v="KAU CHAI SENG"/>
    <d v="2017-07-01T00:00:00"/>
    <n v="1"/>
    <n v="1"/>
    <s v="N"/>
    <m/>
    <m/>
    <n v="1895"/>
    <n v="611"/>
    <n v="1"/>
    <x v="2"/>
    <n v="0"/>
    <n v="0"/>
    <m/>
    <m/>
    <n v="1895"/>
    <x v="0"/>
    <n v="0"/>
    <n v="1895"/>
    <x v="0"/>
    <n v="0"/>
    <n v="1895"/>
    <n v="1895"/>
    <n v="0"/>
    <x v="0"/>
    <m/>
    <n v="1895"/>
    <n v="2695"/>
    <n v="0.70315398886827463"/>
    <n v="1895"/>
    <n v="2695"/>
    <n v="2295"/>
    <n v="0.82570806100217864"/>
    <s v="Paying 83% within JC"/>
    <n v="1705"/>
    <n v="190"/>
    <n v="0"/>
    <m/>
    <n v="22740"/>
    <m/>
    <m/>
    <m/>
    <m/>
    <m/>
    <m/>
    <n v="22740"/>
    <m/>
    <m/>
    <m/>
    <n v="0"/>
    <x v="0"/>
    <n v="0"/>
    <s v="Within Range"/>
    <s v="Within Range"/>
  </r>
  <r>
    <s v="20119031"/>
    <s v="YONG KEAN KIT"/>
    <x v="3"/>
    <s v="Manufacturing"/>
    <s v="SG_SU01"/>
    <s v="HH-PRODN"/>
    <s v="SNR TECHNICIAN "/>
    <x v="2"/>
    <d v="2011-07-18T00:00:00"/>
    <m/>
    <s v="LOH CHEE CHUAN"/>
    <d v="2016-07-01T00:00:00"/>
    <n v="3"/>
    <n v="3"/>
    <s v="N"/>
    <m/>
    <m/>
    <n v="1944"/>
    <n v="611"/>
    <n v="1"/>
    <x v="2"/>
    <n v="3.1"/>
    <n v="60"/>
    <m/>
    <m/>
    <n v="2004"/>
    <x v="0"/>
    <n v="0"/>
    <n v="2004"/>
    <x v="0"/>
    <n v="0"/>
    <n v="2004"/>
    <n v="2004"/>
    <n v="0"/>
    <x v="0"/>
    <m/>
    <n v="1895"/>
    <n v="2695"/>
    <n v="0.72133580705009281"/>
    <n v="1895"/>
    <n v="2695"/>
    <n v="2295"/>
    <n v="0.87320261437908497"/>
    <s v="Paying 87% within JC"/>
    <n v="1804"/>
    <n v="200"/>
    <n v="3.0864197530864196E-2"/>
    <m/>
    <n v="24048"/>
    <m/>
    <m/>
    <m/>
    <m/>
    <m/>
    <m/>
    <n v="23328"/>
    <m/>
    <m/>
    <m/>
    <n v="0"/>
    <x v="0"/>
    <n v="3.0864197530864196E-2"/>
    <s v="Within Range"/>
    <s v="Within Range"/>
  </r>
  <r>
    <s v="20119032"/>
    <s v="TEOH SENG GIAP"/>
    <x v="3"/>
    <s v="Manufacturing"/>
    <s v="SG_SU01"/>
    <s v="HH-PRODN"/>
    <s v="TECHNICIAN II (PRODUCTION"/>
    <x v="3"/>
    <d v="2011-07-18T00:00:00"/>
    <m/>
    <s v="CHAI YUET NGOH"/>
    <m/>
    <n v="2"/>
    <n v="2"/>
    <s v="N"/>
    <m/>
    <m/>
    <n v="1824"/>
    <n v="611"/>
    <n v="1"/>
    <x v="3"/>
    <n v="2"/>
    <n v="36"/>
    <m/>
    <m/>
    <n v="1860"/>
    <x v="0"/>
    <n v="0"/>
    <n v="1860"/>
    <x v="0"/>
    <n v="0"/>
    <n v="1860"/>
    <n v="1860"/>
    <n v="0"/>
    <x v="0"/>
    <m/>
    <n v="1595"/>
    <n v="2393"/>
    <n v="0.76222315085666525"/>
    <n v="1595"/>
    <n v="2393"/>
    <n v="1994"/>
    <n v="0.93279839518555663"/>
    <s v="Paying 93% within JC"/>
    <n v="1674"/>
    <n v="186"/>
    <n v="1.9736842105263157E-2"/>
    <m/>
    <n v="22320"/>
    <m/>
    <m/>
    <m/>
    <m/>
    <m/>
    <m/>
    <n v="21888"/>
    <m/>
    <m/>
    <m/>
    <n v="0"/>
    <x v="0"/>
    <n v="1.9736842105263157E-2"/>
    <s v="Within Range"/>
    <s v="Within Range"/>
  </r>
  <r>
    <s v="20119033"/>
    <s v="GOH KONG HWEE"/>
    <x v="3"/>
    <s v="Manufacturing"/>
    <s v="SG_SU01"/>
    <s v="HH-PRODN"/>
    <s v="TECHNICIAN I (PRODUCTION)"/>
    <x v="4"/>
    <d v="2011-07-18T00:00:00"/>
    <d v="2018-06-19T00:00:00"/>
    <s v="TAN KIOK HUA"/>
    <m/>
    <n v="2"/>
    <n v="2"/>
    <s v="N"/>
    <m/>
    <m/>
    <n v="1756"/>
    <n v="611"/>
    <n v="1"/>
    <x v="4"/>
    <n v="0"/>
    <n v="0"/>
    <m/>
    <m/>
    <n v="1756"/>
    <x v="0"/>
    <n v="0"/>
    <n v="1756"/>
    <x v="0"/>
    <n v="0"/>
    <n v="1756"/>
    <n v="1756"/>
    <n v="0"/>
    <x v="0"/>
    <m/>
    <n v="1415"/>
    <n v="2123"/>
    <n v="0.82713141780499289"/>
    <n v="1415"/>
    <n v="2123"/>
    <n v="1769"/>
    <n v="0.99265121537591861"/>
    <s v="Paying 99% within JC"/>
    <n v="1580"/>
    <n v="176"/>
    <n v="0"/>
    <m/>
    <n v="21072"/>
    <m/>
    <m/>
    <m/>
    <m/>
    <m/>
    <m/>
    <n v="21072"/>
    <m/>
    <m/>
    <m/>
    <n v="0"/>
    <x v="0"/>
    <n v="0"/>
    <s v="Within Range"/>
    <s v="Within Range"/>
  </r>
  <r>
    <s v="20119077"/>
    <s v="FUM NGEOK PET"/>
    <x v="3"/>
    <s v="Manufacturing"/>
    <s v="SG_SU01"/>
    <s v="HH-PRODN"/>
    <s v="PRODUCTION OPERATOR I"/>
    <x v="7"/>
    <d v="2011-08-08T00:00:00"/>
    <m/>
    <s v="TAN KIOK HUA"/>
    <m/>
    <n v="3"/>
    <n v="3"/>
    <s v="N"/>
    <m/>
    <m/>
    <n v="1251"/>
    <n v="610"/>
    <n v="1"/>
    <x v="7"/>
    <n v="3.1"/>
    <n v="39"/>
    <m/>
    <m/>
    <n v="1290"/>
    <x v="4"/>
    <n v="8.7929656274980013E-3"/>
    <n v="1301"/>
    <x v="0"/>
    <n v="0"/>
    <n v="1301"/>
    <n v="1301"/>
    <n v="0"/>
    <x v="0"/>
    <m/>
    <n v="1100"/>
    <n v="1650"/>
    <n v="0.75818181818181818"/>
    <n v="1100"/>
    <n v="1650"/>
    <n v="1375"/>
    <n v="0.94618181818181823"/>
    <s v="Paying 95% within JC"/>
    <n v="1171"/>
    <n v="130"/>
    <n v="3.9968025579536368E-2"/>
    <m/>
    <n v="15612"/>
    <m/>
    <m/>
    <m/>
    <m/>
    <m/>
    <m/>
    <n v="15012"/>
    <m/>
    <m/>
    <m/>
    <n v="0"/>
    <x v="0"/>
    <n v="3.9968025579536368E-2"/>
    <s v="Within Range"/>
    <s v="Within Range"/>
  </r>
  <r>
    <s v="20119105"/>
    <s v="LIM MEI CHAN"/>
    <x v="3"/>
    <s v="Manufacturing"/>
    <s v="SG_SU01"/>
    <s v="HH-PRODN"/>
    <s v="PRODUCTION OPERATOR II"/>
    <x v="6"/>
    <d v="2011-09-19T00:00:00"/>
    <m/>
    <s v="LIM ENG GUAN"/>
    <d v="2015-07-01T00:00:00"/>
    <n v="3"/>
    <n v="3"/>
    <s v="N"/>
    <m/>
    <m/>
    <n v="1280"/>
    <n v="609"/>
    <n v="1"/>
    <x v="6"/>
    <n v="3.1"/>
    <n v="40"/>
    <m/>
    <m/>
    <n v="1320"/>
    <x v="1"/>
    <n v="7.8125E-3"/>
    <n v="1330"/>
    <x v="0"/>
    <n v="0"/>
    <n v="1330"/>
    <n v="1330"/>
    <n v="0"/>
    <x v="0"/>
    <m/>
    <n v="1166"/>
    <n v="1750"/>
    <n v="0.73142857142857143"/>
    <n v="1166"/>
    <n v="1750"/>
    <n v="1458"/>
    <n v="0.91220850480109739"/>
    <s v="Paying 91% within JC"/>
    <n v="1197"/>
    <n v="133"/>
    <n v="3.90625E-2"/>
    <m/>
    <n v="15960"/>
    <m/>
    <m/>
    <m/>
    <m/>
    <m/>
    <m/>
    <n v="15360"/>
    <m/>
    <m/>
    <m/>
    <n v="0"/>
    <x v="0"/>
    <n v="3.90625E-2"/>
    <s v="Within Range"/>
    <s v="Within Range"/>
  </r>
  <r>
    <s v="20119106"/>
    <s v="LEW SHEAU SHAN"/>
    <x v="3"/>
    <s v="Manufacturing"/>
    <s v="SG_SU01"/>
    <s v="HH-PRODN"/>
    <s v="PRODUCTION OPERATOR II"/>
    <x v="6"/>
    <d v="2011-09-26T00:00:00"/>
    <m/>
    <s v="ZENG LIZHI, DENNIS"/>
    <d v="2014-07-01T00:00:00"/>
    <n v="3"/>
    <n v="3"/>
    <s v="N"/>
    <m/>
    <m/>
    <n v="1254"/>
    <n v="609"/>
    <n v="1"/>
    <x v="6"/>
    <n v="3.1"/>
    <n v="39"/>
    <m/>
    <m/>
    <n v="1293"/>
    <x v="4"/>
    <n v="8.771929824561403E-3"/>
    <n v="1304"/>
    <x v="0"/>
    <n v="0"/>
    <n v="1304"/>
    <n v="1304"/>
    <n v="0"/>
    <x v="0"/>
    <m/>
    <n v="1166"/>
    <n v="1750"/>
    <n v="0.71657142857142853"/>
    <n v="1166"/>
    <n v="1750"/>
    <n v="1458"/>
    <n v="0.8943758573388203"/>
    <s v="Paying 89% within JC"/>
    <n v="1174"/>
    <n v="130"/>
    <n v="3.9872408293460927E-2"/>
    <m/>
    <n v="15648"/>
    <m/>
    <m/>
    <m/>
    <m/>
    <m/>
    <m/>
    <n v="15048"/>
    <m/>
    <m/>
    <m/>
    <n v="0"/>
    <x v="0"/>
    <n v="3.9872408293460927E-2"/>
    <s v="Within Range"/>
    <s v="Within Range"/>
  </r>
  <r>
    <s v="20119107"/>
    <s v="TEY ZNU LING"/>
    <x v="3"/>
    <s v="Manufacturing"/>
    <s v="SG_SU01"/>
    <s v="HH-PRODN"/>
    <s v="PRODUCTION OPERATOR II"/>
    <x v="6"/>
    <d v="2011-09-26T00:00:00"/>
    <m/>
    <s v="LIM CHOON HUAT"/>
    <d v="2015-07-01T00:00:00"/>
    <n v="3"/>
    <n v="3"/>
    <s v="N"/>
    <m/>
    <m/>
    <n v="1288"/>
    <n v="609"/>
    <n v="1"/>
    <x v="6"/>
    <n v="3.1"/>
    <n v="40"/>
    <m/>
    <m/>
    <n v="1328"/>
    <x v="1"/>
    <n v="7.763975155279503E-3"/>
    <n v="1338"/>
    <x v="0"/>
    <n v="0"/>
    <n v="1338"/>
    <n v="1338"/>
    <n v="0"/>
    <x v="0"/>
    <m/>
    <n v="1166"/>
    <n v="1750"/>
    <n v="0.73599999999999999"/>
    <n v="1166"/>
    <n v="1750"/>
    <n v="1458"/>
    <n v="0.91769547325102885"/>
    <s v="Paying 92% within JC"/>
    <n v="1204"/>
    <n v="134"/>
    <n v="3.8819875776397512E-2"/>
    <m/>
    <n v="16056"/>
    <m/>
    <m/>
    <m/>
    <m/>
    <m/>
    <m/>
    <n v="15456"/>
    <m/>
    <m/>
    <m/>
    <n v="0"/>
    <x v="0"/>
    <n v="3.8819875776397512E-2"/>
    <s v="Within Range"/>
    <s v="Within Range"/>
  </r>
  <r>
    <s v="20119116"/>
    <s v="LAI LING ING"/>
    <x v="3"/>
    <s v="Manufacturing"/>
    <s v="SG_SU01"/>
    <s v="HH-PRODN"/>
    <s v="PRODUCTION OPERATOR II"/>
    <x v="6"/>
    <d v="2011-10-03T00:00:00"/>
    <m/>
    <s v="CHAI YUET NGOH"/>
    <d v="2016-07-01T00:00:00"/>
    <n v="4"/>
    <n v="4"/>
    <s v="N"/>
    <m/>
    <m/>
    <n v="1353"/>
    <n v="608"/>
    <n v="1"/>
    <x v="6"/>
    <n v="3.95"/>
    <n v="53"/>
    <m/>
    <m/>
    <n v="1406"/>
    <x v="2"/>
    <n v="8.869179600886918E-3"/>
    <n v="1418"/>
    <x v="0"/>
    <n v="0"/>
    <n v="1418"/>
    <n v="1418"/>
    <n v="0"/>
    <x v="0"/>
    <m/>
    <n v="1166"/>
    <n v="1750"/>
    <n v="0.77314285714285713"/>
    <n v="1166"/>
    <n v="1750"/>
    <n v="1458"/>
    <n v="0.97256515775034291"/>
    <s v="Paying 97% within JC"/>
    <n v="1276"/>
    <n v="142"/>
    <n v="4.804138950480414E-2"/>
    <m/>
    <n v="17016"/>
    <m/>
    <m/>
    <m/>
    <m/>
    <m/>
    <m/>
    <n v="16236"/>
    <m/>
    <m/>
    <m/>
    <n v="0"/>
    <x v="0"/>
    <n v="4.804138950480414E-2"/>
    <s v="Within Range"/>
    <s v="Within Range"/>
  </r>
  <r>
    <s v="20119152"/>
    <s v="ONG SHIAO WERN"/>
    <x v="3"/>
    <s v="Manufacturing"/>
    <s v="SG_SU01"/>
    <s v="HH-PRODN"/>
    <s v="PRODUCTION OPERATOR II"/>
    <x v="6"/>
    <d v="2011-10-10T00:00:00"/>
    <m/>
    <s v="LIM ENG GUAN"/>
    <d v="2014-07-01T00:00:00"/>
    <n v="3"/>
    <n v="3"/>
    <s v="N"/>
    <m/>
    <m/>
    <n v="1268"/>
    <n v="608"/>
    <n v="1"/>
    <x v="6"/>
    <n v="3.1"/>
    <n v="39"/>
    <m/>
    <m/>
    <n v="1307"/>
    <x v="4"/>
    <n v="8.6750788643533121E-3"/>
    <n v="1318"/>
    <x v="0"/>
    <n v="0"/>
    <n v="1318"/>
    <n v="1318"/>
    <n v="0"/>
    <x v="0"/>
    <m/>
    <n v="1166"/>
    <n v="1750"/>
    <n v="0.72457142857142853"/>
    <n v="1166"/>
    <n v="1750"/>
    <n v="1458"/>
    <n v="0.9039780521262003"/>
    <s v="Paying 90% within JC"/>
    <n v="1186"/>
    <n v="132"/>
    <n v="3.9432176656151417E-2"/>
    <m/>
    <n v="15816"/>
    <m/>
    <m/>
    <m/>
    <m/>
    <m/>
    <m/>
    <n v="15216"/>
    <m/>
    <m/>
    <m/>
    <n v="0"/>
    <x v="0"/>
    <n v="3.9432176656151417E-2"/>
    <s v="Within Range"/>
    <s v="Within Range"/>
  </r>
  <r>
    <s v="20119170"/>
    <s v="LIN ZHENWEI"/>
    <x v="3"/>
    <s v="Manufacturing"/>
    <s v="SG_SU01"/>
    <s v="HH-PRODN"/>
    <s v="SNR ENGINEERING ASST II"/>
    <x v="0"/>
    <d v="2011-11-01T00:00:00"/>
    <m/>
    <s v="KAU CHAI SENG"/>
    <d v="2017-07-01T00:00:00"/>
    <n v="3"/>
    <n v="3"/>
    <s v="N"/>
    <m/>
    <m/>
    <n v="2406"/>
    <n v="607"/>
    <n v="1"/>
    <x v="0"/>
    <n v="3.1"/>
    <n v="75"/>
    <m/>
    <m/>
    <n v="2481"/>
    <x v="0"/>
    <n v="0"/>
    <n v="2481"/>
    <x v="0"/>
    <n v="0"/>
    <n v="2481"/>
    <n v="2481"/>
    <n v="0"/>
    <x v="0"/>
    <m/>
    <n v="2205"/>
    <n v="3195"/>
    <n v="0.7530516431924883"/>
    <n v="2205"/>
    <n v="3195"/>
    <n v="2700"/>
    <n v="0.91888888888888887"/>
    <s v="Paying 92% within JC"/>
    <n v="2233"/>
    <n v="248"/>
    <n v="3.117206982543641E-2"/>
    <m/>
    <n v="29772"/>
    <m/>
    <m/>
    <m/>
    <m/>
    <m/>
    <m/>
    <n v="28872"/>
    <m/>
    <m/>
    <m/>
    <n v="0"/>
    <x v="0"/>
    <n v="3.117206982543641E-2"/>
    <s v="Within Range"/>
    <s v="Within Range"/>
  </r>
  <r>
    <s v="20119176"/>
    <s v="ANG KHER SIN"/>
    <x v="3"/>
    <s v="Manufacturing"/>
    <s v="SG_SU01"/>
    <s v="HH-PRODN"/>
    <s v="PRODUCTION OPERATOR II"/>
    <x v="6"/>
    <d v="2011-11-08T00:00:00"/>
    <m/>
    <s v="LIM ENG GUAN"/>
    <d v="2017-07-01T00:00:00"/>
    <n v="3"/>
    <n v="3"/>
    <s v="N"/>
    <m/>
    <m/>
    <n v="1243"/>
    <n v="607"/>
    <n v="1"/>
    <x v="6"/>
    <n v="3.1"/>
    <n v="39"/>
    <m/>
    <m/>
    <n v="1282"/>
    <x v="4"/>
    <n v="8.8495575221238937E-3"/>
    <n v="1293"/>
    <x v="0"/>
    <n v="0"/>
    <n v="1293"/>
    <n v="1293"/>
    <n v="0"/>
    <x v="0"/>
    <m/>
    <n v="1166"/>
    <n v="1750"/>
    <n v="0.7102857142857143"/>
    <n v="1166"/>
    <n v="1750"/>
    <n v="1458"/>
    <n v="0.88683127572016462"/>
    <s v="Paying 89% within JC"/>
    <n v="1164"/>
    <n v="129"/>
    <n v="4.0225261464199517E-2"/>
    <m/>
    <n v="15516"/>
    <m/>
    <m/>
    <m/>
    <m/>
    <m/>
    <m/>
    <n v="14916"/>
    <m/>
    <m/>
    <m/>
    <n v="0"/>
    <x v="0"/>
    <n v="4.0225261464199517E-2"/>
    <s v="Within Range"/>
    <s v="Within Range"/>
  </r>
  <r>
    <s v="20129227"/>
    <s v="TAN CHEW PENG"/>
    <x v="3"/>
    <s v="Manufacturing"/>
    <s v="SG_SU01"/>
    <s v="HH-PRODN"/>
    <s v="PRODUCTION OPERATOR I"/>
    <x v="7"/>
    <d v="2012-04-01T00:00:00"/>
    <m/>
    <s v="CHAI YUET NGOH"/>
    <m/>
    <n v="1"/>
    <n v="1"/>
    <s v="N"/>
    <m/>
    <m/>
    <n v="1224"/>
    <n v="602"/>
    <n v="1"/>
    <x v="7"/>
    <n v="0.8"/>
    <n v="10"/>
    <m/>
    <m/>
    <n v="1234"/>
    <x v="7"/>
    <n v="3.2679738562091505E-2"/>
    <n v="1274"/>
    <x v="0"/>
    <n v="0"/>
    <n v="1274"/>
    <n v="1274"/>
    <n v="0"/>
    <x v="0"/>
    <m/>
    <n v="1100"/>
    <n v="1650"/>
    <n v="0.74181818181818182"/>
    <n v="1100"/>
    <n v="1650"/>
    <n v="1375"/>
    <n v="0.92654545454545456"/>
    <s v="Paying 93% within JC"/>
    <n v="1147"/>
    <n v="127"/>
    <n v="4.084967320261438E-2"/>
    <m/>
    <n v="15288"/>
    <m/>
    <m/>
    <m/>
    <m/>
    <m/>
    <m/>
    <n v="14688"/>
    <m/>
    <m/>
    <m/>
    <n v="0"/>
    <x v="0"/>
    <n v="4.084967320261438E-2"/>
    <s v="Within Range"/>
    <s v="Within Range"/>
  </r>
  <r>
    <s v="20129228"/>
    <s v="SITI HANISAH BINTE SUJALI"/>
    <x v="3"/>
    <s v="Manufacturing"/>
    <s v="SG_SU01"/>
    <s v="HH-PRODN"/>
    <s v="PRODUCTION OPERATOR I"/>
    <x v="7"/>
    <d v="2012-04-01T00:00:00"/>
    <m/>
    <s v="TIANG TONG BING"/>
    <m/>
    <n v="3"/>
    <n v="3"/>
    <s v="N"/>
    <m/>
    <m/>
    <n v="1207"/>
    <n v="602"/>
    <n v="1"/>
    <x v="7"/>
    <n v="3.1"/>
    <n v="37"/>
    <m/>
    <m/>
    <n v="1244"/>
    <x v="8"/>
    <n v="1.0770505385252692E-2"/>
    <n v="1257"/>
    <x v="0"/>
    <n v="0"/>
    <n v="1257"/>
    <n v="1257"/>
    <n v="0"/>
    <x v="0"/>
    <m/>
    <n v="1100"/>
    <n v="1650"/>
    <n v="0.73151515151515156"/>
    <n v="1100"/>
    <n v="1650"/>
    <n v="1375"/>
    <n v="0.91418181818181821"/>
    <s v="Paying 91% within JC"/>
    <n v="1131"/>
    <n v="126"/>
    <n v="4.1425020712510356E-2"/>
    <m/>
    <n v="15084"/>
    <m/>
    <m/>
    <m/>
    <m/>
    <m/>
    <m/>
    <n v="14484"/>
    <m/>
    <m/>
    <m/>
    <n v="0"/>
    <x v="0"/>
    <n v="4.1425020712510356E-2"/>
    <s v="Within Range"/>
    <s v="Within Range"/>
  </r>
  <r>
    <s v="20129232"/>
    <s v="MAZLITA BINTI ABDULLAH"/>
    <x v="3"/>
    <s v="Manufacturing"/>
    <s v="SG_SU01"/>
    <s v="HH-PRODN"/>
    <s v="PRODUCTION OPERATOR II"/>
    <x v="6"/>
    <d v="2012-04-01T00:00:00"/>
    <m/>
    <s v="LOH CHEE CHUAN"/>
    <d v="2016-07-01T00:00:00"/>
    <n v="2"/>
    <n v="2"/>
    <s v="N"/>
    <m/>
    <m/>
    <n v="1249"/>
    <n v="602"/>
    <n v="1"/>
    <x v="6"/>
    <n v="2"/>
    <n v="25"/>
    <m/>
    <m/>
    <n v="1274"/>
    <x v="9"/>
    <n v="2.0016012810248198E-2"/>
    <n v="1299"/>
    <x v="0"/>
    <n v="0"/>
    <n v="1299"/>
    <n v="1299"/>
    <n v="0"/>
    <x v="0"/>
    <m/>
    <n v="1166"/>
    <n v="1750"/>
    <n v="0.71371428571428575"/>
    <n v="1166"/>
    <n v="1750"/>
    <n v="1458"/>
    <n v="0.89094650205761317"/>
    <s v="Paying 89% within JC"/>
    <n v="1169"/>
    <n v="130"/>
    <n v="4.0032025620496396E-2"/>
    <m/>
    <n v="15588"/>
    <m/>
    <m/>
    <m/>
    <m/>
    <m/>
    <m/>
    <n v="14988"/>
    <m/>
    <m/>
    <m/>
    <n v="0"/>
    <x v="0"/>
    <n v="4.0032025620496396E-2"/>
    <s v="Within Range"/>
    <s v="Within Range"/>
  </r>
  <r>
    <s v="20129233"/>
    <s v="ONG LAY CHIN"/>
    <x v="3"/>
    <s v="Manufacturing"/>
    <s v="SG_SU01"/>
    <s v="HH-PRODN"/>
    <s v="PRODUCTION OPERATOR I"/>
    <x v="7"/>
    <d v="2012-04-01T00:00:00"/>
    <m/>
    <s v="LIM ENG GUAN"/>
    <m/>
    <n v="2"/>
    <n v="2"/>
    <s v="N"/>
    <m/>
    <m/>
    <n v="1224"/>
    <n v="602"/>
    <n v="1"/>
    <x v="7"/>
    <n v="2"/>
    <n v="24"/>
    <m/>
    <m/>
    <n v="1248"/>
    <x v="3"/>
    <n v="2.1241830065359478E-2"/>
    <n v="1274"/>
    <x v="0"/>
    <n v="0"/>
    <n v="1274"/>
    <n v="1274"/>
    <n v="0"/>
    <x v="0"/>
    <m/>
    <n v="1100"/>
    <n v="1650"/>
    <n v="0.74181818181818182"/>
    <n v="1100"/>
    <n v="1650"/>
    <n v="1375"/>
    <n v="0.92654545454545456"/>
    <s v="Paying 93% within JC"/>
    <n v="1147"/>
    <n v="127"/>
    <n v="4.084967320261438E-2"/>
    <m/>
    <n v="15288"/>
    <m/>
    <m/>
    <m/>
    <m/>
    <m/>
    <m/>
    <n v="14688"/>
    <m/>
    <m/>
    <m/>
    <n v="0"/>
    <x v="0"/>
    <n v="4.084967320261438E-2"/>
    <s v="Within Range"/>
    <s v="Within Range"/>
  </r>
  <r>
    <s v="20129239"/>
    <s v="OOI POH TEE"/>
    <x v="3"/>
    <s v="Manufacturing"/>
    <s v="SG_SU01"/>
    <s v="HH-PRODN"/>
    <s v="TECHNICIAN I (PRODUCTION)"/>
    <x v="4"/>
    <d v="2012-04-16T00:00:00"/>
    <m/>
    <s v="KAU CHAI SENG"/>
    <m/>
    <n v="4"/>
    <n v="4"/>
    <s v="Y"/>
    <s v="SG_NE05"/>
    <s v="TECHNICIAN II"/>
    <n v="1611"/>
    <n v="602"/>
    <n v="1"/>
    <x v="3"/>
    <n v="3.95"/>
    <n v="64"/>
    <n v="0.04"/>
    <n v="64"/>
    <n v="1739"/>
    <x v="0"/>
    <n v="0"/>
    <n v="1739"/>
    <x v="0"/>
    <n v="0"/>
    <n v="1739"/>
    <n v="1739"/>
    <n v="0"/>
    <x v="0"/>
    <m/>
    <n v="1415"/>
    <n v="2123"/>
    <n v="0.75883184173339613"/>
    <n v="1595"/>
    <n v="2393"/>
    <n v="1994"/>
    <n v="0.87211634904714141"/>
    <s v="Paying 87% within JC"/>
    <n v="1565"/>
    <n v="174"/>
    <n v="7.9453755431409062E-2"/>
    <m/>
    <n v="20868"/>
    <m/>
    <m/>
    <m/>
    <m/>
    <m/>
    <m/>
    <n v="19332"/>
    <m/>
    <m/>
    <m/>
    <n v="0"/>
    <x v="0"/>
    <n v="7.9453755431409062E-2"/>
    <s v="Within Range"/>
    <s v="Within Range"/>
  </r>
  <r>
    <s v="20129240"/>
    <s v="HO CHEE SOON"/>
    <x v="3"/>
    <s v="Manufacturing"/>
    <s v="SG_SU01"/>
    <s v="HH-PRODN"/>
    <s v="SNR TECHNICIAN "/>
    <x v="2"/>
    <d v="2012-04-16T00:00:00"/>
    <m/>
    <s v="WONG YI MING"/>
    <d v="2016-07-01T00:00:00"/>
    <n v="4"/>
    <n v="4"/>
    <s v="N"/>
    <m/>
    <m/>
    <n v="1964"/>
    <n v="602"/>
    <n v="1"/>
    <x v="2"/>
    <n v="3.95"/>
    <n v="78"/>
    <m/>
    <m/>
    <n v="2042"/>
    <x v="0"/>
    <n v="0"/>
    <n v="2042"/>
    <x v="0"/>
    <n v="0"/>
    <n v="2042"/>
    <n v="2042"/>
    <n v="0"/>
    <x v="0"/>
    <m/>
    <n v="1895"/>
    <n v="2695"/>
    <n v="0.72875695732838586"/>
    <n v="1895"/>
    <n v="2695"/>
    <n v="2295"/>
    <n v="0.88976034858387798"/>
    <s v="Paying 89% within JC"/>
    <n v="1838"/>
    <n v="204"/>
    <n v="3.9714867617107942E-2"/>
    <m/>
    <n v="24504"/>
    <m/>
    <m/>
    <m/>
    <m/>
    <m/>
    <m/>
    <n v="23568"/>
    <m/>
    <m/>
    <m/>
    <n v="0"/>
    <x v="0"/>
    <n v="3.9714867617107942E-2"/>
    <s v="Within Range"/>
    <s v="Within Range"/>
  </r>
  <r>
    <s v="20129290"/>
    <s v="KHOR SEOW LING"/>
    <x v="3"/>
    <s v="Manufacturing"/>
    <s v="SG_SU01"/>
    <s v="HH-PRODN"/>
    <s v="PRODUCTION OPERATOR II"/>
    <x v="6"/>
    <d v="2012-05-21T00:00:00"/>
    <m/>
    <s v="TAN KIOK HUA"/>
    <d v="2016-07-01T00:00:00"/>
    <n v="3"/>
    <n v="3"/>
    <s v="N"/>
    <m/>
    <m/>
    <n v="1238"/>
    <n v="601"/>
    <n v="1"/>
    <x v="6"/>
    <n v="3.1"/>
    <n v="38"/>
    <m/>
    <m/>
    <n v="1276"/>
    <x v="2"/>
    <n v="9.6930533117932146E-3"/>
    <n v="1288"/>
    <x v="0"/>
    <n v="0"/>
    <n v="1288"/>
    <n v="1288"/>
    <n v="0"/>
    <x v="0"/>
    <m/>
    <n v="1166"/>
    <n v="1750"/>
    <n v="0.70742857142857141"/>
    <n v="1166"/>
    <n v="1750"/>
    <n v="1458"/>
    <n v="0.88340192043895749"/>
    <s v="Paying 88% within JC"/>
    <n v="1159"/>
    <n v="129"/>
    <n v="4.0387722132471729E-2"/>
    <m/>
    <n v="15456"/>
    <m/>
    <m/>
    <m/>
    <m/>
    <m/>
    <m/>
    <n v="14856"/>
    <m/>
    <m/>
    <m/>
    <n v="0"/>
    <x v="0"/>
    <n v="4.0387722132471729E-2"/>
    <s v="Within Range"/>
    <s v="Within Range"/>
  </r>
  <r>
    <s v="20129296"/>
    <s v="MOHAMAD FAIZAL BIN MOHAMAD"/>
    <x v="3"/>
    <s v="Manufacturing"/>
    <s v="SG_SU01"/>
    <s v="HH-PRODN"/>
    <s v="TECHNICIAN II"/>
    <x v="3"/>
    <d v="2012-06-04T00:00:00"/>
    <m/>
    <s v="TAN KIOK HUA"/>
    <d v="2015-07-01T00:00:00"/>
    <n v="4"/>
    <n v="4"/>
    <s v="N"/>
    <m/>
    <m/>
    <n v="1796"/>
    <n v="600"/>
    <n v="1"/>
    <x v="3"/>
    <n v="3.95"/>
    <n v="71"/>
    <m/>
    <m/>
    <n v="1867"/>
    <x v="0"/>
    <n v="0"/>
    <n v="1867"/>
    <x v="0"/>
    <n v="0"/>
    <n v="1867"/>
    <n v="1867"/>
    <n v="0"/>
    <x v="0"/>
    <m/>
    <n v="1595"/>
    <n v="2393"/>
    <n v="0.75052235687421642"/>
    <n v="1595"/>
    <n v="2393"/>
    <n v="1994"/>
    <n v="0.93630892678034106"/>
    <s v="Paying 94% within JC"/>
    <n v="1680"/>
    <n v="187"/>
    <n v="3.953229398663697E-2"/>
    <m/>
    <n v="22404"/>
    <m/>
    <m/>
    <m/>
    <m/>
    <m/>
    <m/>
    <n v="21552"/>
    <m/>
    <m/>
    <m/>
    <n v="0"/>
    <x v="0"/>
    <n v="3.953229398663697E-2"/>
    <s v="Within Range"/>
    <s v="Within Range"/>
  </r>
  <r>
    <s v="20129298"/>
    <s v="MOHD AIRIL BIN MOHD HANAPIAH"/>
    <x v="3"/>
    <s v="Manufacturing"/>
    <s v="SG_SU01"/>
    <s v="HH-PRODN"/>
    <s v="TECHNICIAN I (PRODUCTION)"/>
    <x v="4"/>
    <d v="2012-06-04T00:00:00"/>
    <m/>
    <s v="TIANG TONG BING"/>
    <m/>
    <n v="4"/>
    <n v="4"/>
    <s v="N"/>
    <m/>
    <m/>
    <n v="1604"/>
    <n v="600"/>
    <n v="1"/>
    <x v="4"/>
    <n v="3.95"/>
    <n v="63"/>
    <m/>
    <m/>
    <n v="1667"/>
    <x v="0"/>
    <n v="0"/>
    <n v="1667"/>
    <x v="0"/>
    <n v="0"/>
    <n v="1667"/>
    <n v="1667"/>
    <n v="0"/>
    <x v="0"/>
    <m/>
    <n v="1415"/>
    <n v="2123"/>
    <n v="0.75553462081959488"/>
    <n v="1415"/>
    <n v="2123"/>
    <n v="1769"/>
    <n v="0.94234030525720747"/>
    <s v="Paying 94% within JC"/>
    <n v="1500"/>
    <n v="167"/>
    <n v="3.9276807980049878E-2"/>
    <m/>
    <n v="20004"/>
    <m/>
    <m/>
    <m/>
    <m/>
    <m/>
    <m/>
    <n v="19248"/>
    <m/>
    <m/>
    <m/>
    <n v="0"/>
    <x v="0"/>
    <n v="3.9276807980049878E-2"/>
    <s v="Within Range"/>
    <s v="Within Range"/>
  </r>
  <r>
    <s v="20129301"/>
    <s v="HONG KUOK YAO"/>
    <x v="3"/>
    <s v="Manufacturing"/>
    <s v="SG_SU01"/>
    <s v="HH-PRODN"/>
    <s v="SNR TECHNICIAN "/>
    <x v="2"/>
    <d v="2012-06-04T00:00:00"/>
    <m/>
    <s v="LOW KOK HENG"/>
    <d v="2016-07-01T00:00:00"/>
    <n v="4"/>
    <n v="4"/>
    <s v="N"/>
    <m/>
    <m/>
    <n v="1944"/>
    <n v="600"/>
    <n v="1"/>
    <x v="2"/>
    <n v="3.95"/>
    <n v="77"/>
    <m/>
    <m/>
    <n v="2021"/>
    <x v="0"/>
    <n v="0"/>
    <n v="2021"/>
    <x v="0"/>
    <n v="0"/>
    <n v="2021"/>
    <n v="2021"/>
    <n v="0"/>
    <x v="0"/>
    <m/>
    <n v="1895"/>
    <n v="2695"/>
    <n v="0.72133580705009281"/>
    <n v="1895"/>
    <n v="2695"/>
    <n v="2295"/>
    <n v="0.88061002178649239"/>
    <s v="Paying 88% within JC"/>
    <n v="1819"/>
    <n v="202"/>
    <n v="3.9609053497942387E-2"/>
    <m/>
    <n v="24252"/>
    <m/>
    <m/>
    <m/>
    <m/>
    <m/>
    <m/>
    <n v="23328"/>
    <m/>
    <m/>
    <m/>
    <n v="0"/>
    <x v="0"/>
    <n v="3.9609053497942387E-2"/>
    <s v="Within Range"/>
    <s v="Within Range"/>
  </r>
  <r>
    <s v="20129309"/>
    <s v="ANG KHEN YANG"/>
    <x v="3"/>
    <s v="Manufacturing"/>
    <s v="SG_SU01"/>
    <s v="HH-PRODN"/>
    <s v="TECHNICIAN II"/>
    <x v="3"/>
    <d v="2012-06-18T00:00:00"/>
    <m/>
    <s v="LOH CHEE CHUAN"/>
    <d v="2016-07-01T00:00:00"/>
    <n v="4"/>
    <n v="4"/>
    <s v="Y"/>
    <s v="SG_NE06"/>
    <s v="SENIOR TECHNICIAN"/>
    <n v="1759"/>
    <n v="600"/>
    <n v="1"/>
    <x v="2"/>
    <n v="3.95"/>
    <n v="69"/>
    <n v="0.04"/>
    <n v="70"/>
    <n v="1898"/>
    <x v="0"/>
    <n v="0"/>
    <n v="1898"/>
    <x v="0"/>
    <n v="0"/>
    <n v="1898"/>
    <n v="1898"/>
    <n v="0"/>
    <x v="0"/>
    <m/>
    <n v="1595"/>
    <n v="2393"/>
    <n v="0.73506059339740915"/>
    <n v="1895"/>
    <n v="2695"/>
    <n v="2295"/>
    <n v="0.82701525054466229"/>
    <s v="Paying 83% within JC"/>
    <n v="1708"/>
    <n v="190"/>
    <n v="7.9022171688459347E-2"/>
    <m/>
    <n v="22776"/>
    <m/>
    <m/>
    <m/>
    <m/>
    <m/>
    <m/>
    <n v="21108"/>
    <m/>
    <m/>
    <m/>
    <n v="0"/>
    <x v="0"/>
    <n v="7.9022171688459347E-2"/>
    <s v="Within Range"/>
    <s v="Within Range"/>
  </r>
  <r>
    <s v="20129310"/>
    <s v="YIP WING WAI"/>
    <x v="3"/>
    <s v="Manufacturing"/>
    <s v="SG_SU01"/>
    <s v="HH-PRODN"/>
    <s v="TECHNICIAN II"/>
    <x v="3"/>
    <d v="2012-06-18T00:00:00"/>
    <m/>
    <s v="ZENG LIZHI, DENNIS"/>
    <d v="2017-07-01T00:00:00"/>
    <n v="3"/>
    <n v="3"/>
    <s v="N"/>
    <m/>
    <m/>
    <n v="1831"/>
    <n v="600"/>
    <n v="1"/>
    <x v="3"/>
    <n v="3.1"/>
    <n v="57"/>
    <m/>
    <m/>
    <n v="1888"/>
    <x v="0"/>
    <n v="0"/>
    <n v="1888"/>
    <x v="0"/>
    <n v="0"/>
    <n v="1888"/>
    <n v="1888"/>
    <n v="0"/>
    <x v="0"/>
    <m/>
    <n v="1595"/>
    <n v="2393"/>
    <n v="0.76514834935227749"/>
    <n v="1595"/>
    <n v="2393"/>
    <n v="1994"/>
    <n v="0.94684052156469412"/>
    <s v="Paying 95% within JC"/>
    <n v="1699"/>
    <n v="189"/>
    <n v="3.1130529765155651E-2"/>
    <m/>
    <n v="22656"/>
    <m/>
    <m/>
    <m/>
    <m/>
    <m/>
    <m/>
    <n v="21972"/>
    <m/>
    <m/>
    <m/>
    <n v="0"/>
    <x v="0"/>
    <n v="3.1130529765155651E-2"/>
    <s v="Within Range"/>
    <s v="Within Range"/>
  </r>
  <r>
    <s v="20129313"/>
    <s v="YEOW HONG TECK"/>
    <x v="3"/>
    <s v="Manufacturing"/>
    <s v="SG_SU01"/>
    <s v="HH-PRODN"/>
    <s v="PRODUCTION OPERATOR II"/>
    <x v="6"/>
    <d v="2012-06-25T00:00:00"/>
    <m/>
    <s v="LIM ENG GUAN"/>
    <d v="2017-07-01T00:00:00"/>
    <n v="3"/>
    <n v="3"/>
    <s v="N"/>
    <m/>
    <m/>
    <n v="1239"/>
    <n v="600"/>
    <n v="1"/>
    <x v="6"/>
    <n v="3.1"/>
    <n v="38"/>
    <m/>
    <m/>
    <n v="1277"/>
    <x v="2"/>
    <n v="9.6852300242130755E-3"/>
    <n v="1289"/>
    <x v="0"/>
    <n v="0"/>
    <n v="1289"/>
    <n v="1289"/>
    <n v="0"/>
    <x v="0"/>
    <m/>
    <n v="1166"/>
    <n v="1750"/>
    <n v="0.70799999999999996"/>
    <n v="1166"/>
    <n v="1750"/>
    <n v="1458"/>
    <n v="0.88408779149519889"/>
    <s v="Paying 88% within JC"/>
    <n v="1160"/>
    <n v="129"/>
    <n v="4.0355125100887811E-2"/>
    <m/>
    <n v="15468"/>
    <m/>
    <m/>
    <m/>
    <m/>
    <m/>
    <m/>
    <n v="14868"/>
    <m/>
    <m/>
    <m/>
    <n v="0"/>
    <x v="0"/>
    <n v="4.0355125100887811E-2"/>
    <s v="Within Range"/>
    <s v="Within Range"/>
  </r>
  <r>
    <s v="20129326"/>
    <s v="MAK KUAN CHENG"/>
    <x v="3"/>
    <s v="Manufacturing"/>
    <s v="SG_SU01"/>
    <s v="HH-PRODN"/>
    <s v="ENGINEERING ASST"/>
    <x v="2"/>
    <d v="2012-07-02T00:00:00"/>
    <m/>
    <s v="TIANG TONG BING"/>
    <d v="2017-07-01T00:00:00"/>
    <n v="4"/>
    <n v="4"/>
    <s v="N"/>
    <m/>
    <m/>
    <n v="1895"/>
    <n v="511"/>
    <n v="1"/>
    <x v="2"/>
    <n v="3.95"/>
    <n v="75"/>
    <m/>
    <m/>
    <n v="1970"/>
    <x v="0"/>
    <n v="0"/>
    <n v="1970"/>
    <x v="0"/>
    <n v="0"/>
    <n v="1970"/>
    <n v="1970"/>
    <n v="0"/>
    <x v="0"/>
    <m/>
    <n v="1895"/>
    <n v="2695"/>
    <n v="0.70315398886827463"/>
    <n v="1895"/>
    <n v="2695"/>
    <n v="2295"/>
    <n v="0.85838779956427014"/>
    <s v="Paying 86% within JC"/>
    <n v="1773"/>
    <n v="197"/>
    <n v="3.9577836411609502E-2"/>
    <m/>
    <n v="23640"/>
    <m/>
    <m/>
    <m/>
    <m/>
    <m/>
    <m/>
    <n v="22740"/>
    <m/>
    <m/>
    <m/>
    <n v="0"/>
    <x v="0"/>
    <n v="3.9577836411609502E-2"/>
    <s v="Within Range"/>
    <s v="Within Range"/>
  </r>
  <r>
    <s v="20129330"/>
    <s v="CHIN KOK WEE"/>
    <x v="3"/>
    <s v="Manufacturing"/>
    <s v="SG_SU01"/>
    <s v="HH-PRODN"/>
    <s v="TECHNICIAN I (PRODUCTION)"/>
    <x v="4"/>
    <d v="2012-07-02T00:00:00"/>
    <m/>
    <s v="YONG KIEN CHIEN"/>
    <m/>
    <n v="3"/>
    <n v="3"/>
    <s v="N"/>
    <m/>
    <m/>
    <n v="1686"/>
    <n v="511"/>
    <n v="1"/>
    <x v="4"/>
    <n v="3.1"/>
    <n v="52"/>
    <m/>
    <m/>
    <n v="1738"/>
    <x v="0"/>
    <n v="0"/>
    <n v="1738"/>
    <x v="0"/>
    <n v="0"/>
    <n v="1738"/>
    <n v="1738"/>
    <n v="0"/>
    <x v="0"/>
    <m/>
    <n v="1415"/>
    <n v="2123"/>
    <n v="0.79415920866698064"/>
    <n v="1415"/>
    <n v="2123"/>
    <n v="1769"/>
    <n v="0.98247597512719054"/>
    <s v="Paying 98% within JC"/>
    <n v="1564"/>
    <n v="174"/>
    <n v="3.084223013048636E-2"/>
    <m/>
    <n v="20856"/>
    <m/>
    <m/>
    <m/>
    <m/>
    <m/>
    <m/>
    <n v="20232"/>
    <m/>
    <m/>
    <m/>
    <n v="0"/>
    <x v="0"/>
    <n v="3.084223013048636E-2"/>
    <s v="Within Range"/>
    <s v="Within Range"/>
  </r>
  <r>
    <s v="20129338"/>
    <s v="LAU POH ENG"/>
    <x v="3"/>
    <s v="Manufacturing"/>
    <s v="SG_SU01"/>
    <s v="HH-PRODN"/>
    <s v="PRODUCTION OPERATOR I"/>
    <x v="7"/>
    <d v="2012-07-09T00:00:00"/>
    <m/>
    <s v="TIANG TONG BING"/>
    <m/>
    <n v="3"/>
    <n v="3"/>
    <s v="N"/>
    <m/>
    <m/>
    <n v="1249"/>
    <n v="511"/>
    <n v="1"/>
    <x v="7"/>
    <n v="3.1"/>
    <n v="39"/>
    <m/>
    <m/>
    <n v="1288"/>
    <x v="4"/>
    <n v="8.8070456365092076E-3"/>
    <n v="1299"/>
    <x v="0"/>
    <n v="0"/>
    <n v="1299"/>
    <n v="1299"/>
    <n v="0"/>
    <x v="0"/>
    <m/>
    <n v="1100"/>
    <n v="1650"/>
    <n v="0.75696969696969696"/>
    <n v="1100"/>
    <n v="1650"/>
    <n v="1375"/>
    <n v="0.94472727272727275"/>
    <s v="Paying 94% within JC"/>
    <n v="1169"/>
    <n v="130"/>
    <n v="4.0032025620496396E-2"/>
    <m/>
    <n v="15588"/>
    <m/>
    <m/>
    <m/>
    <m/>
    <m/>
    <m/>
    <n v="14988"/>
    <m/>
    <m/>
    <m/>
    <n v="0"/>
    <x v="0"/>
    <n v="4.0032025620496396E-2"/>
    <s v="Within Range"/>
    <s v="Within Range"/>
  </r>
  <r>
    <s v="20129341"/>
    <s v="CHAN SHIH YONG"/>
    <x v="3"/>
    <s v="Manufacturing"/>
    <s v="SG_SU01"/>
    <s v="HH-PRODN"/>
    <s v="ENGINEERING ASST"/>
    <x v="2"/>
    <d v="2012-07-09T00:00:00"/>
    <m/>
    <s v="TIANG TONG BING"/>
    <d v="2017-07-01T00:00:00"/>
    <n v="4"/>
    <n v="4"/>
    <s v="N"/>
    <m/>
    <m/>
    <n v="1903"/>
    <n v="511"/>
    <n v="1"/>
    <x v="2"/>
    <n v="3.95"/>
    <n v="75"/>
    <m/>
    <m/>
    <n v="1978"/>
    <x v="0"/>
    <n v="0"/>
    <n v="1978"/>
    <x v="0"/>
    <n v="0"/>
    <n v="1978"/>
    <n v="1978"/>
    <n v="0"/>
    <x v="0"/>
    <m/>
    <n v="1895"/>
    <n v="2695"/>
    <n v="0.70612244897959187"/>
    <n v="1895"/>
    <n v="2695"/>
    <n v="2295"/>
    <n v="0.86187363834422659"/>
    <s v="Paying 86% within JC"/>
    <n v="1780"/>
    <n v="198"/>
    <n v="3.9411455596426698E-2"/>
    <m/>
    <n v="23736"/>
    <m/>
    <m/>
    <m/>
    <m/>
    <m/>
    <m/>
    <n v="22836"/>
    <m/>
    <m/>
    <m/>
    <n v="0"/>
    <x v="0"/>
    <n v="3.9411455596426698E-2"/>
    <s v="Within Range"/>
    <s v="Within Range"/>
  </r>
  <r>
    <s v="20129343"/>
    <s v="MOHD SAHRIL BIN OTHMAN"/>
    <x v="3"/>
    <s v="Manufacturing"/>
    <s v="SG_SU01"/>
    <s v="HH-PRODN"/>
    <s v="TECHNICIAN II"/>
    <x v="3"/>
    <d v="2012-08-13T00:00:00"/>
    <m/>
    <s v="TIANG TONG BING"/>
    <d v="2015-07-01T00:00:00"/>
    <n v="5"/>
    <n v="5"/>
    <s v="Y"/>
    <s v="SG_NE06"/>
    <s v="SENIOR TECHNICIAN"/>
    <n v="1852"/>
    <n v="510"/>
    <n v="1"/>
    <x v="2"/>
    <n v="4.7"/>
    <n v="87"/>
    <n v="0.04"/>
    <n v="74"/>
    <n v="2013"/>
    <x v="0"/>
    <n v="0"/>
    <n v="2013"/>
    <x v="0"/>
    <n v="0"/>
    <n v="2013"/>
    <n v="2013"/>
    <n v="0"/>
    <x v="0"/>
    <m/>
    <n v="1595"/>
    <n v="2393"/>
    <n v="0.77392394483911409"/>
    <n v="1895"/>
    <n v="2695"/>
    <n v="2295"/>
    <n v="0.87712418300653594"/>
    <s v="Paying 88% within JC"/>
    <n v="1812"/>
    <n v="201"/>
    <n v="8.6933045356371488E-2"/>
    <m/>
    <n v="24156"/>
    <m/>
    <m/>
    <m/>
    <m/>
    <m/>
    <m/>
    <n v="22224"/>
    <m/>
    <m/>
    <m/>
    <n v="0"/>
    <x v="0"/>
    <n v="8.6933045356371488E-2"/>
    <s v="Within Range"/>
    <s v="Within Range"/>
  </r>
  <r>
    <s v="20129352"/>
    <s v="CHEN LU KHIAN"/>
    <x v="3"/>
    <s v="Manufacturing"/>
    <s v="SG_SU01"/>
    <s v="HH-PRODN"/>
    <s v="PRODUCTION OPERATOR II"/>
    <x v="6"/>
    <d v="2012-07-23T00:00:00"/>
    <m/>
    <s v="LIM CHOON HUAT"/>
    <d v="2017-07-01T00:00:00"/>
    <n v="3"/>
    <n v="3"/>
    <s v="N"/>
    <m/>
    <m/>
    <n v="1308"/>
    <n v="511"/>
    <n v="1"/>
    <x v="6"/>
    <n v="3.1"/>
    <n v="41"/>
    <m/>
    <m/>
    <n v="1349"/>
    <x v="1"/>
    <n v="7.6452599388379203E-3"/>
    <n v="1359"/>
    <x v="0"/>
    <n v="0"/>
    <n v="1359"/>
    <n v="1359"/>
    <n v="0"/>
    <x v="0"/>
    <m/>
    <n v="1166"/>
    <n v="1750"/>
    <n v="0.74742857142857144"/>
    <n v="1166"/>
    <n v="1750"/>
    <n v="1458"/>
    <n v="0.9320987654320988"/>
    <s v="Paying 93% within JC"/>
    <n v="1223"/>
    <n v="136"/>
    <n v="3.8990825688073397E-2"/>
    <m/>
    <n v="16308"/>
    <m/>
    <m/>
    <m/>
    <m/>
    <m/>
    <m/>
    <n v="15696"/>
    <m/>
    <m/>
    <m/>
    <n v="0"/>
    <x v="0"/>
    <n v="3.8990825688073397E-2"/>
    <s v="Within Range"/>
    <s v="Within Range"/>
  </r>
  <r>
    <s v="20129367"/>
    <s v="LEE LI MEI"/>
    <x v="3"/>
    <s v="Manufacturing"/>
    <s v="SG_SU01"/>
    <s v="HH-PRODN"/>
    <s v="SNR OPERATOR"/>
    <x v="5"/>
    <d v="2012-08-06T00:00:00"/>
    <m/>
    <s v="CHAI YUET NGOH"/>
    <d v="2017-07-01T00:00:00"/>
    <n v="4"/>
    <n v="4"/>
    <s v="N"/>
    <m/>
    <m/>
    <n v="1296"/>
    <n v="510"/>
    <n v="1"/>
    <x v="5"/>
    <n v="3.95"/>
    <n v="51"/>
    <m/>
    <m/>
    <n v="1347"/>
    <x v="10"/>
    <n v="0"/>
    <n v="1347"/>
    <x v="0"/>
    <n v="0"/>
    <n v="1347"/>
    <n v="1347"/>
    <n v="0"/>
    <x v="0"/>
    <m/>
    <n v="1259"/>
    <n v="1884"/>
    <n v="0.68789808917197448"/>
    <n v="1259"/>
    <n v="1884"/>
    <n v="1572"/>
    <n v="0.85687022900763354"/>
    <s v="Paying 86% within JC"/>
    <n v="1212"/>
    <n v="135"/>
    <n v="3.9351851851851853E-2"/>
    <m/>
    <n v="16164"/>
    <m/>
    <m/>
    <m/>
    <m/>
    <m/>
    <m/>
    <n v="15552"/>
    <m/>
    <m/>
    <m/>
    <n v="0"/>
    <x v="0"/>
    <n v="3.9351851851851853E-2"/>
    <s v="Within Range"/>
    <s v="Within Range"/>
  </r>
  <r>
    <s v="20129380"/>
    <s v="TAN HUI YIEN"/>
    <x v="3"/>
    <s v="Manufacturing"/>
    <s v="SG_SU01"/>
    <s v="HH-PRODN"/>
    <s v="PRODUCTION OPERATOR I"/>
    <x v="7"/>
    <d v="2012-08-13T00:00:00"/>
    <m/>
    <s v="TAN KIOK HUA"/>
    <m/>
    <n v="3"/>
    <n v="3"/>
    <s v="N"/>
    <m/>
    <m/>
    <n v="1255"/>
    <n v="510"/>
    <n v="1"/>
    <x v="7"/>
    <n v="3.1"/>
    <n v="39"/>
    <m/>
    <m/>
    <n v="1294"/>
    <x v="4"/>
    <n v="8.7649402390438252E-3"/>
    <n v="1305"/>
    <x v="0"/>
    <n v="0"/>
    <n v="1305"/>
    <n v="1305"/>
    <n v="0"/>
    <x v="0"/>
    <m/>
    <n v="1100"/>
    <n v="1650"/>
    <n v="0.76060606060606062"/>
    <n v="1100"/>
    <n v="1650"/>
    <n v="1375"/>
    <n v="0.9490909090909091"/>
    <s v="Paying 95% within JC"/>
    <n v="1174"/>
    <n v="131"/>
    <n v="3.9840637450199202E-2"/>
    <m/>
    <n v="15660"/>
    <m/>
    <m/>
    <m/>
    <m/>
    <m/>
    <m/>
    <n v="15060"/>
    <m/>
    <m/>
    <m/>
    <n v="0"/>
    <x v="0"/>
    <n v="3.9840637450199202E-2"/>
    <s v="Within Range"/>
    <s v="Within Range"/>
  </r>
  <r>
    <s v="20129405"/>
    <s v="SAVATHRY A/P KANNAN"/>
    <x v="3"/>
    <s v="Manufacturing"/>
    <s v="SG_SU01"/>
    <s v="HH-PRODN"/>
    <s v="PRODUCTION OPERATOR I"/>
    <x v="7"/>
    <d v="2012-09-03T00:00:00"/>
    <m/>
    <s v="CHAI YUET NGOH"/>
    <m/>
    <n v="3"/>
    <n v="3"/>
    <s v="N"/>
    <m/>
    <m/>
    <n v="1269"/>
    <n v="509"/>
    <n v="1"/>
    <x v="7"/>
    <n v="3.1"/>
    <n v="39"/>
    <m/>
    <m/>
    <n v="1308"/>
    <x v="4"/>
    <n v="8.6682427107959027E-3"/>
    <n v="1319"/>
    <x v="0"/>
    <n v="0"/>
    <n v="1319"/>
    <n v="1319"/>
    <n v="0"/>
    <x v="0"/>
    <m/>
    <n v="1100"/>
    <n v="1650"/>
    <n v="0.76909090909090905"/>
    <n v="1100"/>
    <n v="1650"/>
    <n v="1375"/>
    <n v="0.95927272727272728"/>
    <s v="Paying 96% within JC"/>
    <n v="1187"/>
    <n v="132"/>
    <n v="3.9401103230890466E-2"/>
    <m/>
    <n v="15828"/>
    <m/>
    <m/>
    <m/>
    <m/>
    <m/>
    <m/>
    <n v="15228"/>
    <m/>
    <m/>
    <m/>
    <n v="0"/>
    <x v="0"/>
    <n v="3.9401103230890466E-2"/>
    <s v="Within Range"/>
    <s v="Within Range"/>
  </r>
  <r>
    <s v="20129406"/>
    <s v="CHONG HOCK LONG"/>
    <x v="3"/>
    <s v="Manufacturing"/>
    <s v="SG_SU01"/>
    <s v="HH-PRODN"/>
    <s v="PRODUCTION OPERATOR II"/>
    <x v="6"/>
    <d v="2012-09-17T00:00:00"/>
    <m/>
    <s v="YONG KIEN CHIEN"/>
    <d v="2015-07-01T00:00:00"/>
    <n v="5"/>
    <n v="5"/>
    <s v="Y"/>
    <s v="SG_DL03"/>
    <s v="SENIOR OPERATOR"/>
    <n v="1289"/>
    <n v="509"/>
    <n v="1"/>
    <x v="5"/>
    <n v="4.7"/>
    <n v="61"/>
    <n v="0.04"/>
    <n v="52"/>
    <n v="1402"/>
    <x v="10"/>
    <n v="0"/>
    <n v="1402"/>
    <x v="0"/>
    <n v="0"/>
    <n v="1402"/>
    <n v="1402"/>
    <n v="0"/>
    <x v="0"/>
    <m/>
    <n v="1166"/>
    <n v="1750"/>
    <n v="0.73657142857142854"/>
    <n v="1259"/>
    <n v="1884"/>
    <n v="1572"/>
    <n v="0.8918575063613231"/>
    <s v="Paying 89% within JC"/>
    <n v="1262"/>
    <n v="140"/>
    <n v="8.7664856477889838E-2"/>
    <m/>
    <n v="16824"/>
    <m/>
    <m/>
    <m/>
    <m/>
    <m/>
    <m/>
    <n v="15468"/>
    <m/>
    <m/>
    <m/>
    <n v="0"/>
    <x v="0"/>
    <n v="8.7664856477889838E-2"/>
    <s v="Within Range"/>
    <s v="Within Range"/>
  </r>
  <r>
    <s v="20129407"/>
    <s v="LUA KEAN GUAN"/>
    <x v="3"/>
    <s v="Manufacturing"/>
    <s v="SG_SU01"/>
    <s v="HH-PRODN"/>
    <s v="TECHNICIAN II (PRODUCTION"/>
    <x v="3"/>
    <d v="2012-09-03T00:00:00"/>
    <m/>
    <s v="LOH CHEE CHUAN"/>
    <m/>
    <n v="3"/>
    <n v="3"/>
    <s v="N"/>
    <m/>
    <m/>
    <n v="2027"/>
    <n v="509"/>
    <n v="1"/>
    <x v="3"/>
    <n v="3.1"/>
    <n v="63"/>
    <m/>
    <m/>
    <n v="2090"/>
    <x v="0"/>
    <n v="0"/>
    <n v="2090"/>
    <x v="0"/>
    <n v="0"/>
    <n v="2090"/>
    <n v="2090"/>
    <n v="0"/>
    <x v="0"/>
    <m/>
    <n v="1595"/>
    <n v="2393"/>
    <n v="0.84705390722941909"/>
    <n v="1595"/>
    <n v="2393"/>
    <n v="1994"/>
    <n v="1.0481444332998997"/>
    <s v="Paying 5% Premium for the JC"/>
    <n v="1881"/>
    <n v="209"/>
    <n v="3.1080414405525406E-2"/>
    <m/>
    <n v="25080"/>
    <m/>
    <m/>
    <m/>
    <m/>
    <m/>
    <m/>
    <n v="24324"/>
    <m/>
    <m/>
    <m/>
    <n v="0"/>
    <x v="0"/>
    <n v="3.1080414405525406E-2"/>
    <s v="Within Range"/>
    <s v="Within Range"/>
  </r>
  <r>
    <s v="20129421"/>
    <s v="LIM CHUN ZIN"/>
    <x v="3"/>
    <s v="Manufacturing"/>
    <s v="SG_SU01"/>
    <s v="HH-PRODN"/>
    <s v="SNR ENGINEERING ASST I"/>
    <x v="1"/>
    <d v="2012-09-10T00:00:00"/>
    <m/>
    <s v="ZENG LIZHI, DENNIS"/>
    <d v="2017-07-01T00:00:00"/>
    <n v="4"/>
    <n v="4"/>
    <s v="N"/>
    <m/>
    <m/>
    <n v="2190"/>
    <n v="509"/>
    <n v="1"/>
    <x v="1"/>
    <n v="3.95"/>
    <n v="87"/>
    <m/>
    <m/>
    <n v="2277"/>
    <x v="0"/>
    <n v="0"/>
    <n v="2277"/>
    <x v="0"/>
    <n v="0"/>
    <n v="2277"/>
    <n v="2277"/>
    <n v="0"/>
    <x v="0"/>
    <m/>
    <n v="2045"/>
    <n v="2946"/>
    <n v="0.74338085539714871"/>
    <n v="2045"/>
    <n v="2946"/>
    <n v="2496"/>
    <n v="0.91225961538461542"/>
    <s v="Paying 91% within JC"/>
    <n v="2049"/>
    <n v="228"/>
    <n v="3.9726027397260277E-2"/>
    <m/>
    <n v="27324"/>
    <m/>
    <m/>
    <m/>
    <m/>
    <m/>
    <m/>
    <n v="26280"/>
    <m/>
    <m/>
    <m/>
    <n v="0"/>
    <x v="0"/>
    <n v="3.9726027397260277E-2"/>
    <s v="Within Range"/>
    <s v="Within Range"/>
  </r>
  <r>
    <s v="20129430"/>
    <s v="LEE WEI KUEN"/>
    <x v="3"/>
    <s v="Manufacturing"/>
    <s v="SG_SU01"/>
    <s v="HH-PRODN"/>
    <s v="PRODUCTION OPERATOR I"/>
    <x v="7"/>
    <d v="2012-10-01T00:00:00"/>
    <m/>
    <s v="TAN KIOK HUA"/>
    <m/>
    <n v="5"/>
    <n v="5"/>
    <s v="Y"/>
    <s v="SG_DL02"/>
    <s v="PRODUCTION OPERATOR II"/>
    <n v="1231"/>
    <n v="508"/>
    <n v="1"/>
    <x v="6"/>
    <n v="4.7"/>
    <n v="58"/>
    <n v="0.04"/>
    <n v="49"/>
    <n v="1338"/>
    <x v="10"/>
    <n v="0"/>
    <n v="1338"/>
    <x v="0"/>
    <n v="0"/>
    <n v="1338"/>
    <n v="1338"/>
    <n v="0"/>
    <x v="0"/>
    <m/>
    <n v="1100"/>
    <n v="1650"/>
    <n v="0.74606060606060609"/>
    <n v="1166"/>
    <n v="1750"/>
    <n v="1458"/>
    <n v="0.91769547325102885"/>
    <s v="Paying 92% within JC"/>
    <n v="1204"/>
    <n v="134"/>
    <n v="8.692120227457352E-2"/>
    <m/>
    <n v="16056"/>
    <m/>
    <m/>
    <m/>
    <m/>
    <m/>
    <m/>
    <n v="14772"/>
    <m/>
    <m/>
    <m/>
    <n v="0"/>
    <x v="0"/>
    <n v="8.692120227457352E-2"/>
    <s v="Within Range"/>
    <s v="Within Range"/>
  </r>
  <r>
    <s v="20129435"/>
    <s v="YEONG SING YIN"/>
    <x v="3"/>
    <s v="Manufacturing"/>
    <s v="SG_SU01"/>
    <s v="HH-PRODN"/>
    <s v="TECHNICIAN II"/>
    <x v="3"/>
    <d v="2012-10-01T00:00:00"/>
    <m/>
    <s v="LOW KOK HENG"/>
    <d v="2017-07-01T00:00:00"/>
    <n v="2"/>
    <n v="2"/>
    <s v="N"/>
    <m/>
    <m/>
    <n v="1807"/>
    <n v="508"/>
    <n v="1"/>
    <x v="3"/>
    <n v="2"/>
    <n v="36"/>
    <m/>
    <m/>
    <n v="1843"/>
    <x v="0"/>
    <n v="0"/>
    <n v="1843"/>
    <x v="0"/>
    <n v="0"/>
    <n v="1843"/>
    <n v="1843"/>
    <n v="0"/>
    <x v="0"/>
    <m/>
    <n v="1595"/>
    <n v="2393"/>
    <n v="0.7551190973673213"/>
    <n v="1595"/>
    <n v="2393"/>
    <n v="1994"/>
    <n v="0.92427281845536613"/>
    <s v="Paying 92% within JC"/>
    <n v="1659"/>
    <n v="184"/>
    <n v="1.992252351964582E-2"/>
    <m/>
    <n v="22116"/>
    <m/>
    <m/>
    <m/>
    <m/>
    <m/>
    <m/>
    <n v="21684"/>
    <m/>
    <m/>
    <m/>
    <n v="0"/>
    <x v="0"/>
    <n v="1.992252351964582E-2"/>
    <s v="Within Range"/>
    <s v="Within Range"/>
  </r>
  <r>
    <s v="20129442"/>
    <s v="LEUW CHONG GET"/>
    <x v="3"/>
    <s v="Manufacturing"/>
    <s v="SG_SU01"/>
    <s v="HH-PRODN"/>
    <s v="PRODUCTION OPERATOR I"/>
    <x v="7"/>
    <d v="2012-10-08T00:00:00"/>
    <m/>
    <s v="LIM ENG GUAN"/>
    <m/>
    <n v="3"/>
    <n v="3"/>
    <s v="N"/>
    <m/>
    <m/>
    <n v="1196"/>
    <n v="508"/>
    <n v="1"/>
    <x v="7"/>
    <n v="3.1"/>
    <n v="37"/>
    <m/>
    <m/>
    <n v="1233"/>
    <x v="8"/>
    <n v="1.0869565217391304E-2"/>
    <n v="1246"/>
    <x v="0"/>
    <n v="0"/>
    <n v="1246"/>
    <n v="1246"/>
    <n v="0"/>
    <x v="0"/>
    <m/>
    <n v="1100"/>
    <n v="1650"/>
    <n v="0.72484848484848485"/>
    <n v="1100"/>
    <n v="1650"/>
    <n v="1375"/>
    <n v="0.9061818181818182"/>
    <s v="Paying 91% within JC"/>
    <n v="1121"/>
    <n v="125"/>
    <n v="4.1806020066889632E-2"/>
    <m/>
    <n v="14952"/>
    <m/>
    <m/>
    <m/>
    <m/>
    <m/>
    <m/>
    <n v="14352"/>
    <m/>
    <m/>
    <m/>
    <n v="0"/>
    <x v="0"/>
    <n v="4.1806020066889632E-2"/>
    <s v="Within Range"/>
    <s v="Within Range"/>
  </r>
  <r>
    <s v="20129462"/>
    <s v="CHOO HOOI FIRM"/>
    <x v="3"/>
    <s v="Manufacturing"/>
    <s v="SG_SU01"/>
    <s v="HH-PRODN"/>
    <s v="PRODUCTION OPERATOR I"/>
    <x v="7"/>
    <d v="2012-11-05T00:00:00"/>
    <m/>
    <s v="LOH CHEE CHUAN"/>
    <m/>
    <n v="3"/>
    <n v="3"/>
    <s v="N"/>
    <m/>
    <m/>
    <n v="1176"/>
    <n v="507"/>
    <n v="1"/>
    <x v="7"/>
    <n v="3.1"/>
    <n v="36"/>
    <m/>
    <m/>
    <n v="1212"/>
    <x v="11"/>
    <n v="1.1904761904761904E-2"/>
    <n v="1226"/>
    <x v="0"/>
    <n v="0"/>
    <n v="1226"/>
    <n v="1226"/>
    <n v="0"/>
    <x v="0"/>
    <m/>
    <n v="1100"/>
    <n v="1650"/>
    <n v="0.71272727272727276"/>
    <n v="1100"/>
    <n v="1650"/>
    <n v="1375"/>
    <n v="0.89163636363636367"/>
    <s v="Paying 89% within JC"/>
    <n v="1103"/>
    <n v="123"/>
    <n v="4.2517006802721087E-2"/>
    <m/>
    <n v="14712"/>
    <m/>
    <m/>
    <m/>
    <m/>
    <m/>
    <m/>
    <n v="14112"/>
    <m/>
    <m/>
    <m/>
    <n v="0"/>
    <x v="0"/>
    <n v="4.2517006802721087E-2"/>
    <s v="Within Range"/>
    <s v="Within Range"/>
  </r>
  <r>
    <s v="20139485"/>
    <s v="ZHANG SHUGUANG"/>
    <x v="3"/>
    <s v="Manufacturing"/>
    <s v="SG_SU01"/>
    <s v="HH-PRODN"/>
    <s v="TECHNICIAN II"/>
    <x v="10"/>
    <d v="2013-02-25T00:00:00"/>
    <m/>
    <s v="KAU CHAI SENG"/>
    <d v="2016-07-01T00:00:00"/>
    <n v="5"/>
    <n v="5"/>
    <s v="Y"/>
    <s v="SG_FNE06"/>
    <s v="SENIOR TECHNICIAN"/>
    <n v="1163"/>
    <n v="504"/>
    <n v="1"/>
    <x v="10"/>
    <n v="4.7"/>
    <n v="55"/>
    <n v="0.04"/>
    <n v="47"/>
    <n v="1265"/>
    <x v="0"/>
    <n v="0"/>
    <n v="1265"/>
    <x v="1"/>
    <n v="2.9234737747205503E-2"/>
    <n v="1299"/>
    <n v="1299"/>
    <n v="0"/>
    <x v="0"/>
    <m/>
    <n v="1122"/>
    <n v="1482"/>
    <n v="0.78475033738191635"/>
    <n v="1299"/>
    <n v="1871"/>
    <n v="1585"/>
    <n v="0.81955835962145107"/>
    <s v="Paying 82% within JC"/>
    <n v="1169"/>
    <n v="130"/>
    <n v="0.11693895098882201"/>
    <m/>
    <n v="15588"/>
    <m/>
    <m/>
    <m/>
    <m/>
    <m/>
    <m/>
    <n v="13956"/>
    <m/>
    <m/>
    <m/>
    <n v="0"/>
    <x v="0"/>
    <n v="0.11693895098882201"/>
    <s v="Within Range"/>
    <s v="Within Range"/>
  </r>
  <r>
    <s v="20139493"/>
    <s v="HU YUZHU"/>
    <x v="3"/>
    <s v="Manufacturing"/>
    <s v="SG_SU01"/>
    <s v="HH-PRODN"/>
    <s v="TECHNICIAN II"/>
    <x v="10"/>
    <d v="2013-02-25T00:00:00"/>
    <m/>
    <s v="LIM CHOON HUAT"/>
    <d v="2016-07-01T00:00:00"/>
    <n v="5"/>
    <n v="5"/>
    <s v="Y"/>
    <s v="SG_FNE06"/>
    <s v="SENIOR TECHNICIAN"/>
    <n v="1151"/>
    <n v="504"/>
    <n v="1"/>
    <x v="10"/>
    <n v="4.7"/>
    <n v="54"/>
    <n v="0.04"/>
    <n v="46"/>
    <n v="1251"/>
    <x v="0"/>
    <n v="0"/>
    <n v="1251"/>
    <x v="2"/>
    <n v="4.170286707211121E-2"/>
    <n v="1299"/>
    <n v="1299"/>
    <n v="0"/>
    <x v="0"/>
    <m/>
    <n v="1122"/>
    <n v="1482"/>
    <n v="0.77665317139001344"/>
    <n v="1299"/>
    <n v="1871"/>
    <n v="1585"/>
    <n v="0.81955835962145107"/>
    <s v="Paying 82% within JC"/>
    <n v="1169"/>
    <n v="130"/>
    <n v="0.12858384013900956"/>
    <m/>
    <n v="15588"/>
    <m/>
    <m/>
    <m/>
    <m/>
    <m/>
    <m/>
    <n v="13812"/>
    <m/>
    <m/>
    <m/>
    <n v="0"/>
    <x v="0"/>
    <n v="0.12858384013900956"/>
    <s v="Within Range"/>
    <s v="Within Range"/>
  </r>
  <r>
    <s v="20139495"/>
    <s v="JI QINGXIANG"/>
    <x v="3"/>
    <s v="Manufacturing"/>
    <s v="SG_SU01"/>
    <s v="HH-PRODN"/>
    <s v="TECHNICIAN I (PRODUCTION)"/>
    <x v="11"/>
    <d v="2013-02-25T00:00:00"/>
    <m/>
    <s v="CHAI YUET NGOH"/>
    <m/>
    <n v="3"/>
    <n v="3"/>
    <s v="N"/>
    <m/>
    <m/>
    <n v="1047"/>
    <n v="504"/>
    <n v="1"/>
    <x v="12"/>
    <n v="3.1"/>
    <n v="32"/>
    <m/>
    <m/>
    <n v="1079"/>
    <x v="0"/>
    <n v="0"/>
    <n v="1079"/>
    <x v="0"/>
    <n v="0"/>
    <n v="1079"/>
    <n v="1079"/>
    <n v="0"/>
    <x v="0"/>
    <m/>
    <n v="904"/>
    <n v="1338"/>
    <n v="0.78251121076233188"/>
    <n v="904"/>
    <n v="1338"/>
    <n v="1121"/>
    <n v="0.96253345227475473"/>
    <s v="Paying 96% within JC"/>
    <n v="971"/>
    <n v="108"/>
    <n v="3.0563514804202482E-2"/>
    <m/>
    <n v="12948"/>
    <m/>
    <m/>
    <m/>
    <m/>
    <m/>
    <m/>
    <n v="12564"/>
    <m/>
    <m/>
    <m/>
    <n v="0"/>
    <x v="0"/>
    <n v="3.0563514804202482E-2"/>
    <s v="Within Range"/>
    <s v="Within Range"/>
  </r>
  <r>
    <s v="20139525"/>
    <s v="JI PEIPEI"/>
    <x v="3"/>
    <s v="Manufacturing"/>
    <s v="SG_SU01"/>
    <s v="HH-PRODN"/>
    <s v="PRODUCTION OPERATOR I"/>
    <x v="12"/>
    <d v="2013-03-04T00:00:00"/>
    <m/>
    <s v="LOW KOK HENG"/>
    <m/>
    <n v="3"/>
    <n v="3"/>
    <s v="N"/>
    <m/>
    <m/>
    <n v="795"/>
    <n v="503"/>
    <n v="1"/>
    <x v="13"/>
    <n v="3.1"/>
    <n v="25"/>
    <m/>
    <m/>
    <n v="820"/>
    <x v="0"/>
    <n v="0"/>
    <n v="820"/>
    <x v="0"/>
    <n v="0"/>
    <n v="820"/>
    <n v="820"/>
    <n v="0"/>
    <x v="0"/>
    <m/>
    <n v="680"/>
    <n v="1006"/>
    <n v="0.79025844930417499"/>
    <n v="680"/>
    <n v="1006"/>
    <n v="843"/>
    <n v="0.97271648873072358"/>
    <s v="Paying 97% within JC"/>
    <n v="738"/>
    <n v="82"/>
    <n v="3.1446540880503145E-2"/>
    <m/>
    <n v="9840"/>
    <m/>
    <m/>
    <m/>
    <m/>
    <m/>
    <m/>
    <n v="9540"/>
    <m/>
    <m/>
    <m/>
    <n v="0"/>
    <x v="0"/>
    <n v="3.1446540880503145E-2"/>
    <s v="Within Range"/>
    <s v="Within Range"/>
  </r>
  <r>
    <s v="20139567"/>
    <s v="BEH KIM HOCK"/>
    <x v="3"/>
    <s v="Manufacturing"/>
    <s v="SG_SU01"/>
    <s v="HH-PRODN"/>
    <s v="TECHNICIAN I"/>
    <x v="4"/>
    <d v="2013-06-10T00:00:00"/>
    <m/>
    <s v="LOW KOK HENG"/>
    <d v="2015-07-01T00:00:00"/>
    <n v="3"/>
    <n v="3"/>
    <s v="N"/>
    <m/>
    <m/>
    <n v="1452"/>
    <n v="500"/>
    <n v="1"/>
    <x v="4"/>
    <n v="3.4"/>
    <n v="49"/>
    <m/>
    <m/>
    <n v="1501"/>
    <x v="0"/>
    <n v="0"/>
    <n v="1501"/>
    <x v="0"/>
    <n v="0"/>
    <n v="1501"/>
    <n v="1501"/>
    <n v="0"/>
    <x v="0"/>
    <m/>
    <n v="1415"/>
    <n v="2123"/>
    <n v="0.68393782383419688"/>
    <n v="1415"/>
    <n v="2123"/>
    <n v="1769"/>
    <n v="0.84850197851893727"/>
    <s v="Paying 85% within JC"/>
    <n v="1351"/>
    <n v="150"/>
    <n v="3.3746556473829202E-2"/>
    <m/>
    <n v="18012"/>
    <m/>
    <m/>
    <m/>
    <m/>
    <m/>
    <m/>
    <n v="17424"/>
    <m/>
    <m/>
    <m/>
    <n v="0"/>
    <x v="0"/>
    <n v="3.3746556473829202E-2"/>
    <s v="Within Range"/>
    <s v="Within Range"/>
  </r>
  <r>
    <s v="20139571"/>
    <s v="LIM MEI FOONG"/>
    <x v="3"/>
    <s v="Manufacturing"/>
    <s v="SG_SU01"/>
    <s v="HH-PRODN"/>
    <s v="PRODUCTION OPERATOR II"/>
    <x v="6"/>
    <d v="2013-06-10T00:00:00"/>
    <d v="2018-06-06T00:00:00"/>
    <s v="LIM ENG GUAN"/>
    <d v="2016-07-01T00:00:00"/>
    <n v="4"/>
    <n v="4"/>
    <s v="N"/>
    <m/>
    <m/>
    <n v="1296"/>
    <n v="411"/>
    <n v="1"/>
    <x v="6"/>
    <n v="0"/>
    <n v="0"/>
    <m/>
    <m/>
    <n v="1296"/>
    <x v="0"/>
    <n v="0"/>
    <n v="1296"/>
    <x v="0"/>
    <n v="0"/>
    <n v="1296"/>
    <n v="1296"/>
    <n v="0"/>
    <x v="0"/>
    <m/>
    <n v="1166"/>
    <n v="1750"/>
    <n v="0.74057142857142855"/>
    <n v="1166"/>
    <n v="1750"/>
    <n v="1458"/>
    <n v="0.88888888888888884"/>
    <s v="Paying 89% within JC"/>
    <n v="1166"/>
    <n v="130"/>
    <n v="0"/>
    <m/>
    <n v="15552"/>
    <m/>
    <m/>
    <m/>
    <m/>
    <m/>
    <m/>
    <n v="15552"/>
    <m/>
    <m/>
    <m/>
    <n v="0"/>
    <x v="0"/>
    <n v="0"/>
    <s v="Within Range"/>
    <s v="Within Range"/>
  </r>
  <r>
    <s v="20139574"/>
    <s v="CHONG CHIU FOONG"/>
    <x v="3"/>
    <s v="Manufacturing"/>
    <s v="SG_SU01"/>
    <s v="HH-PRODN"/>
    <s v="PRODUCTION OPERATOR II"/>
    <x v="6"/>
    <d v="2013-06-17T00:00:00"/>
    <m/>
    <s v="YONG KIEN CHIEN"/>
    <d v="2017-07-01T00:00:00"/>
    <n v="4"/>
    <n v="4"/>
    <s v="N"/>
    <m/>
    <m/>
    <n v="1245"/>
    <n v="500"/>
    <n v="1"/>
    <x v="6"/>
    <n v="3.95"/>
    <n v="49"/>
    <m/>
    <m/>
    <n v="1294"/>
    <x v="12"/>
    <n v="8.0321285140562252E-4"/>
    <n v="1295"/>
    <x v="0"/>
    <n v="0"/>
    <n v="1295"/>
    <n v="1295"/>
    <n v="0"/>
    <x v="0"/>
    <m/>
    <n v="1166"/>
    <n v="1750"/>
    <n v="0.71142857142857141"/>
    <n v="1166"/>
    <n v="1750"/>
    <n v="1458"/>
    <n v="0.88820301783264743"/>
    <s v="Paying 89% within JC"/>
    <n v="1165"/>
    <n v="130"/>
    <n v="4.0160642570281124E-2"/>
    <m/>
    <n v="15540"/>
    <m/>
    <m/>
    <m/>
    <m/>
    <m/>
    <m/>
    <n v="14940"/>
    <m/>
    <m/>
    <m/>
    <n v="0"/>
    <x v="0"/>
    <n v="4.0160642570281124E-2"/>
    <s v="Within Range"/>
    <s v="Within Range"/>
  </r>
  <r>
    <s v="20139575"/>
    <s v="WANG JIANG"/>
    <x v="3"/>
    <s v="Manufacturing"/>
    <s v="SG_SU01"/>
    <s v="HH-PRODN"/>
    <s v="TECHNICIAN II"/>
    <x v="10"/>
    <d v="2013-06-24T00:00:00"/>
    <m/>
    <s v="CHAI YUET NGOH"/>
    <d v="2016-07-01T00:00:00"/>
    <n v="4"/>
    <n v="4"/>
    <s v="N"/>
    <m/>
    <m/>
    <n v="1175"/>
    <n v="500"/>
    <n v="1"/>
    <x v="11"/>
    <n v="3.95"/>
    <n v="46"/>
    <m/>
    <m/>
    <n v="1221"/>
    <x v="0"/>
    <n v="0"/>
    <n v="1221"/>
    <x v="0"/>
    <n v="0"/>
    <n v="1221"/>
    <n v="1221"/>
    <n v="0"/>
    <x v="0"/>
    <m/>
    <n v="1122"/>
    <n v="1482"/>
    <n v="0.79284750337381915"/>
    <n v="1122"/>
    <n v="1482"/>
    <n v="1302"/>
    <n v="0.93778801843317972"/>
    <s v="Paying 94% within JC"/>
    <n v="1099"/>
    <n v="122"/>
    <n v="3.9148936170212763E-2"/>
    <m/>
    <n v="14652"/>
    <m/>
    <m/>
    <m/>
    <m/>
    <m/>
    <m/>
    <n v="14100"/>
    <m/>
    <m/>
    <m/>
    <n v="0"/>
    <x v="0"/>
    <n v="3.9148936170212763E-2"/>
    <s v="Within Range"/>
    <s v="Within Range"/>
  </r>
  <r>
    <s v="20139577"/>
    <s v="MA JUN"/>
    <x v="3"/>
    <s v="Manufacturing"/>
    <s v="SG_SU01"/>
    <s v="HH-PRODN"/>
    <s v="TECHNICIAN II"/>
    <x v="10"/>
    <d v="2013-06-24T00:00:00"/>
    <d v="2018-05-03T00:00:00"/>
    <s v="TIANG TONG BING"/>
    <d v="2016-07-01T00:00:00"/>
    <n v="1"/>
    <n v="1"/>
    <s v="N"/>
    <m/>
    <m/>
    <n v="1151"/>
    <n v="410"/>
    <n v="1"/>
    <x v="11"/>
    <n v="0"/>
    <n v="0"/>
    <m/>
    <m/>
    <n v="1151"/>
    <x v="0"/>
    <n v="0"/>
    <n v="1151"/>
    <x v="0"/>
    <n v="0"/>
    <n v="1151"/>
    <n v="1151"/>
    <n v="0"/>
    <x v="0"/>
    <m/>
    <n v="1122"/>
    <n v="1482"/>
    <n v="0.77665317139001344"/>
    <n v="1122"/>
    <n v="1482"/>
    <n v="1302"/>
    <n v="0.88402457757296471"/>
    <s v="Paying 88% within JC"/>
    <n v="1036"/>
    <n v="115"/>
    <n v="0"/>
    <m/>
    <n v="13812"/>
    <m/>
    <m/>
    <m/>
    <m/>
    <m/>
    <m/>
    <n v="13812"/>
    <m/>
    <m/>
    <m/>
    <n v="0"/>
    <x v="0"/>
    <n v="0"/>
    <s v="Within Range"/>
    <s v="Within Range"/>
  </r>
  <r>
    <s v="20139578"/>
    <s v="QU JIALI"/>
    <x v="3"/>
    <s v="Manufacturing"/>
    <s v="SG_SU01"/>
    <s v="HH-PRODN"/>
    <s v="TECHNICIAN II"/>
    <x v="10"/>
    <d v="2013-06-24T00:00:00"/>
    <m/>
    <s v="ZENG LIZHI, DENNIS"/>
    <d v="2016-07-01T00:00:00"/>
    <n v="3"/>
    <n v="3"/>
    <s v="N"/>
    <m/>
    <m/>
    <n v="1151"/>
    <n v="500"/>
    <n v="1"/>
    <x v="11"/>
    <n v="3.1"/>
    <n v="36"/>
    <m/>
    <m/>
    <n v="1187"/>
    <x v="0"/>
    <n v="0"/>
    <n v="1187"/>
    <x v="0"/>
    <n v="0"/>
    <n v="1187"/>
    <n v="1187"/>
    <n v="0"/>
    <x v="0"/>
    <m/>
    <n v="1122"/>
    <n v="1482"/>
    <n v="0.77665317139001344"/>
    <n v="1122"/>
    <n v="1482"/>
    <n v="1302"/>
    <n v="0.91167434715821816"/>
    <s v="Paying 91% within JC"/>
    <n v="1068"/>
    <n v="119"/>
    <n v="3.1277150304083408E-2"/>
    <m/>
    <n v="14244"/>
    <m/>
    <m/>
    <m/>
    <m/>
    <m/>
    <m/>
    <n v="13812"/>
    <m/>
    <m/>
    <m/>
    <n v="0"/>
    <x v="0"/>
    <n v="3.1277150304083408E-2"/>
    <s v="Within Range"/>
    <s v="Within Range"/>
  </r>
  <r>
    <s v="20139588"/>
    <s v="LIM NEE EING"/>
    <x v="3"/>
    <s v="Manufacturing"/>
    <s v="SG_SU01"/>
    <s v="HH-PRODN"/>
    <s v="PRODUCTION OPERATOR II"/>
    <x v="6"/>
    <d v="2013-06-24T00:00:00"/>
    <m/>
    <s v="KAU CHAI SENG"/>
    <d v="2017-07-01T00:00:00"/>
    <n v="3"/>
    <n v="3"/>
    <s v="N"/>
    <m/>
    <m/>
    <n v="1317"/>
    <n v="500"/>
    <n v="1"/>
    <x v="6"/>
    <n v="3.1"/>
    <n v="41"/>
    <m/>
    <m/>
    <n v="1358"/>
    <x v="1"/>
    <n v="7.5930144267274107E-3"/>
    <n v="1368"/>
    <x v="0"/>
    <n v="0"/>
    <n v="1368"/>
    <n v="1368"/>
    <n v="0"/>
    <x v="0"/>
    <m/>
    <n v="1166"/>
    <n v="1750"/>
    <n v="0.75257142857142856"/>
    <n v="1166"/>
    <n v="1750"/>
    <n v="1458"/>
    <n v="0.93827160493827155"/>
    <s v="Paying 94% within JC"/>
    <n v="1231"/>
    <n v="137"/>
    <n v="3.8724373576309798E-2"/>
    <m/>
    <n v="16416"/>
    <m/>
    <m/>
    <m/>
    <m/>
    <m/>
    <m/>
    <n v="15804"/>
    <m/>
    <m/>
    <m/>
    <n v="0"/>
    <x v="0"/>
    <n v="3.8724373576309798E-2"/>
    <s v="Within Range"/>
    <s v="Within Range"/>
  </r>
  <r>
    <s v="20139589"/>
    <s v="CHONG MEI CHIN"/>
    <x v="3"/>
    <s v="Manufacturing"/>
    <s v="SG_SU01"/>
    <s v="HH-PRODN"/>
    <s v="PRODUCTION OPERATOR I"/>
    <x v="7"/>
    <d v="2013-06-24T00:00:00"/>
    <m/>
    <s v="YONG KIEN CHIEN"/>
    <m/>
    <n v="5"/>
    <n v="5"/>
    <s v="Y"/>
    <s v="SG_DL02"/>
    <s v="PRODUCTION OPERATOR II"/>
    <n v="1257"/>
    <n v="500"/>
    <n v="1"/>
    <x v="6"/>
    <n v="4.7"/>
    <n v="59"/>
    <n v="0.04"/>
    <n v="50"/>
    <n v="1366"/>
    <x v="10"/>
    <n v="0"/>
    <n v="1366"/>
    <x v="0"/>
    <n v="0"/>
    <n v="1366"/>
    <n v="1366"/>
    <n v="0"/>
    <x v="0"/>
    <m/>
    <n v="1100"/>
    <n v="1650"/>
    <n v="0.76181818181818184"/>
    <n v="1166"/>
    <n v="1750"/>
    <n v="1458"/>
    <n v="0.93689986282578874"/>
    <s v="Paying 94% within JC"/>
    <n v="1229"/>
    <n v="137"/>
    <n v="8.6714399363564038E-2"/>
    <m/>
    <n v="16392"/>
    <m/>
    <m/>
    <m/>
    <m/>
    <m/>
    <m/>
    <n v="15084"/>
    <m/>
    <m/>
    <m/>
    <n v="0"/>
    <x v="0"/>
    <n v="8.6714399363564038E-2"/>
    <s v="Within Range"/>
    <s v="Within Range"/>
  </r>
  <r>
    <s v="20139592"/>
    <s v="FENG WEI"/>
    <x v="3"/>
    <s v="Manufacturing"/>
    <s v="SG_SU01"/>
    <s v="HH-PRODN"/>
    <s v="SNR TECHNICIAN "/>
    <x v="9"/>
    <d v="2013-07-01T00:00:00"/>
    <m/>
    <s v="LIM CHOON HUAT"/>
    <d v="2017-07-01T00:00:00"/>
    <n v="4"/>
    <n v="4"/>
    <s v="N"/>
    <m/>
    <m/>
    <n v="1299"/>
    <n v="411"/>
    <n v="1"/>
    <x v="10"/>
    <n v="3.95"/>
    <n v="51"/>
    <m/>
    <m/>
    <n v="1350"/>
    <x v="0"/>
    <n v="0"/>
    <n v="1350"/>
    <x v="0"/>
    <n v="0"/>
    <n v="1350"/>
    <n v="1350"/>
    <n v="0"/>
    <x v="0"/>
    <m/>
    <n v="1299"/>
    <n v="1871"/>
    <n v="0.69428113308391237"/>
    <n v="1299"/>
    <n v="1871"/>
    <n v="1585"/>
    <n v="0.8517350157728707"/>
    <s v="Paying 85% within JC"/>
    <n v="1215"/>
    <n v="135"/>
    <n v="3.9260969976905313E-2"/>
    <m/>
    <n v="16200"/>
    <m/>
    <m/>
    <m/>
    <m/>
    <m/>
    <m/>
    <n v="15588"/>
    <m/>
    <m/>
    <m/>
    <n v="0"/>
    <x v="0"/>
    <n v="3.9260969976905313E-2"/>
    <s v="Within Range"/>
    <s v="Within Range"/>
  </r>
  <r>
    <s v="20139597"/>
    <s v="WANG JUNLONG"/>
    <x v="3"/>
    <s v="Manufacturing"/>
    <s v="SG_SU01"/>
    <s v="HH-PRODN"/>
    <s v="TECHNICIAN II"/>
    <x v="10"/>
    <d v="2013-07-01T00:00:00"/>
    <m/>
    <s v="KAU CHAI SENG"/>
    <d v="2017-07-01T00:00:00"/>
    <n v="3"/>
    <n v="3"/>
    <s v="N"/>
    <m/>
    <m/>
    <n v="1122"/>
    <n v="411"/>
    <n v="1"/>
    <x v="11"/>
    <n v="3.1"/>
    <n v="35"/>
    <m/>
    <m/>
    <n v="1157"/>
    <x v="0"/>
    <n v="0"/>
    <n v="1157"/>
    <x v="0"/>
    <n v="0"/>
    <n v="1157"/>
    <n v="1157"/>
    <n v="0"/>
    <x v="0"/>
    <m/>
    <n v="1122"/>
    <n v="1482"/>
    <n v="0.75708502024291502"/>
    <n v="1122"/>
    <n v="1482"/>
    <n v="1302"/>
    <n v="0.88863287250384027"/>
    <s v="Paying 89% within JC"/>
    <n v="1041"/>
    <n v="116"/>
    <n v="3.1194295900178252E-2"/>
    <m/>
    <n v="13884"/>
    <m/>
    <m/>
    <m/>
    <m/>
    <m/>
    <m/>
    <n v="13464"/>
    <m/>
    <m/>
    <m/>
    <n v="0"/>
    <x v="0"/>
    <n v="3.1194295900178252E-2"/>
    <s v="Within Range"/>
    <s v="Within Range"/>
  </r>
  <r>
    <s v="20139602"/>
    <s v="TAN HOCK A/L AI WAN"/>
    <x v="3"/>
    <s v="Manufacturing"/>
    <s v="SG_SU01"/>
    <s v="HH-PRODN"/>
    <s v="PRODUCTION OPERATOR I"/>
    <x v="7"/>
    <d v="2013-07-01T00:00:00"/>
    <m/>
    <s v="CHAI YUET NGOH"/>
    <m/>
    <n v="2"/>
    <n v="2"/>
    <s v="N"/>
    <m/>
    <m/>
    <n v="1174"/>
    <n v="411"/>
    <n v="1"/>
    <x v="7"/>
    <n v="2"/>
    <n v="23"/>
    <m/>
    <m/>
    <n v="1197"/>
    <x v="13"/>
    <n v="2.2998296422487224E-2"/>
    <n v="1224"/>
    <x v="0"/>
    <n v="0"/>
    <n v="1224"/>
    <n v="1224"/>
    <n v="0"/>
    <x v="0"/>
    <m/>
    <n v="1100"/>
    <n v="1650"/>
    <n v="0.71151515151515154"/>
    <n v="1100"/>
    <n v="1650"/>
    <n v="1375"/>
    <n v="0.89018181818181819"/>
    <s v="Paying 89% within JC"/>
    <n v="1102"/>
    <n v="122"/>
    <n v="4.2589437819420782E-2"/>
    <m/>
    <n v="14688"/>
    <m/>
    <m/>
    <m/>
    <m/>
    <m/>
    <m/>
    <n v="14088"/>
    <m/>
    <m/>
    <m/>
    <n v="0"/>
    <x v="0"/>
    <n v="4.2589437819420782E-2"/>
    <s v="Within Range"/>
    <s v="Within Range"/>
  </r>
  <r>
    <s v="20139603"/>
    <s v="TAN GEOK LER"/>
    <x v="3"/>
    <s v="Manufacturing"/>
    <s v="SG_SU01"/>
    <s v="HH-PRODN"/>
    <s v="PRODUCTION OPERATOR II"/>
    <x v="6"/>
    <d v="2013-07-01T00:00:00"/>
    <m/>
    <s v="ZENG LIZHI, DENNIS"/>
    <d v="2017-07-01T00:00:00"/>
    <n v="3"/>
    <n v="3"/>
    <s v="N"/>
    <m/>
    <m/>
    <n v="1267"/>
    <n v="411"/>
    <n v="1"/>
    <x v="6"/>
    <n v="3.1"/>
    <n v="39"/>
    <m/>
    <m/>
    <n v="1306"/>
    <x v="4"/>
    <n v="8.6819258089976328E-3"/>
    <n v="1317"/>
    <x v="0"/>
    <n v="0"/>
    <n v="1317"/>
    <n v="1317"/>
    <n v="0"/>
    <x v="0"/>
    <m/>
    <n v="1166"/>
    <n v="1750"/>
    <n v="0.72399999999999998"/>
    <n v="1166"/>
    <n v="1750"/>
    <n v="1458"/>
    <n v="0.9032921810699589"/>
    <s v="Paying 90% within JC"/>
    <n v="1185"/>
    <n v="132"/>
    <n v="3.9463299131807419E-2"/>
    <m/>
    <n v="15804"/>
    <m/>
    <m/>
    <m/>
    <m/>
    <m/>
    <m/>
    <n v="15204"/>
    <m/>
    <m/>
    <m/>
    <n v="0"/>
    <x v="0"/>
    <n v="3.9463299131807419E-2"/>
    <s v="Within Range"/>
    <s v="Within Range"/>
  </r>
  <r>
    <s v="20139604"/>
    <s v="CHIN SING YEE"/>
    <x v="3"/>
    <s v="Manufacturing"/>
    <s v="SG_SU01"/>
    <s v="HH-PRODN"/>
    <s v="PRODUCTION OPERATOR I"/>
    <x v="7"/>
    <d v="2013-07-08T00:00:00"/>
    <m/>
    <s v="LIM ENG GUAN"/>
    <m/>
    <n v="3"/>
    <n v="3"/>
    <s v="Y"/>
    <s v="SG_DL02"/>
    <s v="PRODUCTION OPERATOR II"/>
    <n v="1195"/>
    <n v="411"/>
    <n v="1"/>
    <x v="6"/>
    <n v="3.1"/>
    <n v="37"/>
    <n v="0.04"/>
    <n v="48"/>
    <n v="1280"/>
    <x v="8"/>
    <n v="1.0878661087866108E-2"/>
    <n v="1293"/>
    <x v="0"/>
    <n v="0"/>
    <n v="1293"/>
    <n v="1293"/>
    <n v="0"/>
    <x v="0"/>
    <m/>
    <n v="1100"/>
    <n v="1650"/>
    <n v="0.72424242424242424"/>
    <n v="1166"/>
    <n v="1750"/>
    <n v="1458"/>
    <n v="0.88683127572016462"/>
    <s v="Paying 89% within JC"/>
    <n v="1164"/>
    <n v="129"/>
    <n v="8.2008368200836818E-2"/>
    <m/>
    <n v="15516"/>
    <m/>
    <m/>
    <m/>
    <m/>
    <m/>
    <m/>
    <n v="14340"/>
    <m/>
    <m/>
    <m/>
    <n v="0"/>
    <x v="0"/>
    <n v="8.2008368200836818E-2"/>
    <s v="Within Range"/>
    <s v="Within Range"/>
  </r>
  <r>
    <s v="20139618"/>
    <s v="LEONG YI CHUN"/>
    <x v="3"/>
    <s v="Manufacturing"/>
    <s v="SG_SU01"/>
    <s v="HH-PRODN"/>
    <s v="TECHNICIAN II"/>
    <x v="3"/>
    <d v="2013-07-15T00:00:00"/>
    <m/>
    <s v="TIANG TONG BING"/>
    <d v="2016-07-01T00:00:00"/>
    <n v="5"/>
    <n v="5"/>
    <s v="Y"/>
    <s v="SG_NE06"/>
    <s v="SENIOR TECHNICIAN"/>
    <n v="1729"/>
    <n v="411"/>
    <n v="1"/>
    <x v="2"/>
    <n v="4.7"/>
    <n v="81"/>
    <n v="0.04"/>
    <n v="69"/>
    <n v="1879"/>
    <x v="0"/>
    <n v="0"/>
    <n v="1879"/>
    <x v="3"/>
    <n v="9.2539039907460954E-3"/>
    <n v="1895"/>
    <n v="1895"/>
    <n v="0"/>
    <x v="0"/>
    <m/>
    <n v="1595"/>
    <n v="2393"/>
    <n v="0.72252402841621399"/>
    <n v="1895"/>
    <n v="2695"/>
    <n v="2295"/>
    <n v="0.82570806100217864"/>
    <s v="Paying 83% within JC"/>
    <n v="1705"/>
    <n v="190"/>
    <n v="9.6009253903990746E-2"/>
    <m/>
    <n v="22740"/>
    <m/>
    <m/>
    <m/>
    <m/>
    <m/>
    <m/>
    <n v="20748"/>
    <m/>
    <m/>
    <m/>
    <n v="0"/>
    <x v="0"/>
    <n v="9.6009253903990746E-2"/>
    <s v="Within Range"/>
    <s v="Within Range"/>
  </r>
  <r>
    <s v="20139619"/>
    <s v="KHOR YONG KUI"/>
    <x v="3"/>
    <s v="Manufacturing"/>
    <s v="SG_SU01"/>
    <s v="HH-PRODN"/>
    <s v="TECHNICIAN II"/>
    <x v="3"/>
    <d v="2013-07-15T00:00:00"/>
    <m/>
    <s v="KAU CHAI SENG"/>
    <d v="2015-07-01T00:00:00"/>
    <n v="4"/>
    <n v="4"/>
    <s v="Y"/>
    <s v="SG_NE06"/>
    <s v="SENIOR TECHNICIAN"/>
    <n v="1764"/>
    <n v="411"/>
    <n v="1"/>
    <x v="2"/>
    <n v="3.95"/>
    <n v="70"/>
    <n v="0.04"/>
    <n v="71"/>
    <n v="1905"/>
    <x v="0"/>
    <n v="0"/>
    <n v="1905"/>
    <x v="0"/>
    <n v="0"/>
    <n v="1905"/>
    <n v="1905"/>
    <n v="0"/>
    <x v="0"/>
    <m/>
    <n v="1595"/>
    <n v="2393"/>
    <n v="0.73715002089427495"/>
    <n v="1895"/>
    <n v="2695"/>
    <n v="2295"/>
    <n v="0.83006535947712423"/>
    <s v="Paying 83% within JC"/>
    <n v="1714"/>
    <n v="191"/>
    <n v="7.9931972789115652E-2"/>
    <m/>
    <n v="22860"/>
    <m/>
    <m/>
    <m/>
    <m/>
    <m/>
    <m/>
    <n v="21168"/>
    <m/>
    <m/>
    <m/>
    <n v="0"/>
    <x v="0"/>
    <n v="7.9931972789115652E-2"/>
    <s v="Within Range"/>
    <s v="Within Range"/>
  </r>
  <r>
    <s v="20139630"/>
    <s v="LOOI WAI KEAT"/>
    <x v="3"/>
    <s v="Manufacturing"/>
    <s v="SG_SU01"/>
    <s v="HH-PRODN"/>
    <s v="PRODUCTION OPERATOR I"/>
    <x v="7"/>
    <d v="2013-08-05T00:00:00"/>
    <m/>
    <s v="LOH CHEE CHUAN"/>
    <m/>
    <n v="2"/>
    <n v="2"/>
    <s v="N"/>
    <m/>
    <m/>
    <n v="1202"/>
    <n v="410"/>
    <n v="1"/>
    <x v="7"/>
    <n v="2"/>
    <n v="24"/>
    <m/>
    <m/>
    <n v="1226"/>
    <x v="3"/>
    <n v="2.1630615640599003E-2"/>
    <n v="1252"/>
    <x v="0"/>
    <n v="0"/>
    <n v="1252"/>
    <n v="1252"/>
    <n v="0"/>
    <x v="0"/>
    <m/>
    <n v="1100"/>
    <n v="1650"/>
    <n v="0.72848484848484851"/>
    <n v="1100"/>
    <n v="1650"/>
    <n v="1375"/>
    <n v="0.91054545454545455"/>
    <s v="Paying 91% within JC"/>
    <n v="1127"/>
    <n v="125"/>
    <n v="4.1597337770382693E-2"/>
    <m/>
    <n v="15024"/>
    <m/>
    <m/>
    <m/>
    <m/>
    <m/>
    <m/>
    <n v="14424"/>
    <m/>
    <m/>
    <m/>
    <n v="0"/>
    <x v="0"/>
    <n v="4.1597337770382693E-2"/>
    <s v="Within Range"/>
    <s v="Within Range"/>
  </r>
  <r>
    <s v="20139632"/>
    <s v="LEAN CHUI PENG"/>
    <x v="3"/>
    <s v="Manufacturing"/>
    <s v="SG_SU01"/>
    <s v="HH-PRODN"/>
    <s v="PRODUCTION OPERATOR I"/>
    <x v="7"/>
    <d v="2013-08-05T00:00:00"/>
    <m/>
    <s v="TIANG TONG BING"/>
    <m/>
    <n v="4"/>
    <n v="4"/>
    <s v="Y"/>
    <s v="SG_DL02"/>
    <s v="PRODUCTION OPERATOR II"/>
    <n v="1225"/>
    <n v="410"/>
    <n v="1"/>
    <x v="6"/>
    <n v="3.95"/>
    <n v="48"/>
    <n v="0.04"/>
    <n v="49"/>
    <n v="1322"/>
    <x v="14"/>
    <n v="1.6326530612244899E-3"/>
    <n v="1324"/>
    <x v="0"/>
    <n v="0"/>
    <n v="1324"/>
    <n v="1324"/>
    <n v="0"/>
    <x v="0"/>
    <m/>
    <n v="1100"/>
    <n v="1650"/>
    <n v="0.74242424242424243"/>
    <n v="1166"/>
    <n v="1750"/>
    <n v="1458"/>
    <n v="0.90809327846364885"/>
    <s v="Paying 91% within JC"/>
    <n v="1192"/>
    <n v="132"/>
    <n v="8.0816326530612242E-2"/>
    <m/>
    <n v="15888"/>
    <m/>
    <m/>
    <m/>
    <m/>
    <m/>
    <m/>
    <n v="14700"/>
    <m/>
    <m/>
    <m/>
    <n v="0"/>
    <x v="0"/>
    <n v="8.0816326530612242E-2"/>
    <s v="Within Range"/>
    <s v="Within Range"/>
  </r>
  <r>
    <s v="20139636"/>
    <s v="XIAO YUN"/>
    <x v="3"/>
    <s v="Manufacturing"/>
    <s v="SG_SU01"/>
    <s v="HH-PRODN"/>
    <s v="TECHNICIAN I (MANU)"/>
    <x v="11"/>
    <d v="2013-08-19T00:00:00"/>
    <m/>
    <s v="YONG KIEN CHIEN"/>
    <m/>
    <n v="3"/>
    <n v="3"/>
    <s v="N"/>
    <m/>
    <m/>
    <n v="1027"/>
    <n v="410"/>
    <n v="1"/>
    <x v="12"/>
    <n v="3.1"/>
    <n v="32"/>
    <m/>
    <m/>
    <n v="1059"/>
    <x v="0"/>
    <n v="0"/>
    <n v="1059"/>
    <x v="0"/>
    <n v="0"/>
    <n v="1059"/>
    <n v="1059"/>
    <n v="0"/>
    <x v="0"/>
    <m/>
    <n v="904"/>
    <n v="1338"/>
    <n v="0.76756352765321378"/>
    <n v="904"/>
    <n v="1338"/>
    <n v="1121"/>
    <n v="0.94469223907225697"/>
    <s v="Paying 94% within JC"/>
    <n v="953"/>
    <n v="106"/>
    <n v="3.1158714703018502E-2"/>
    <m/>
    <n v="12708"/>
    <m/>
    <m/>
    <m/>
    <m/>
    <m/>
    <m/>
    <n v="12324"/>
    <m/>
    <m/>
    <m/>
    <n v="0"/>
    <x v="0"/>
    <n v="3.1158714703018502E-2"/>
    <s v="Within Range"/>
    <s v="Within Range"/>
  </r>
  <r>
    <s v="20139639"/>
    <s v="ANG FUA FUA"/>
    <x v="3"/>
    <s v="Manufacturing"/>
    <s v="SG_SU01"/>
    <s v="HH-PRODN"/>
    <s v="PRODUCTION OPERATOR II"/>
    <x v="6"/>
    <d v="2013-08-19T00:00:00"/>
    <m/>
    <s v="YONG KIEN CHIEN"/>
    <d v="2017-07-01T00:00:00"/>
    <n v="3"/>
    <n v="3"/>
    <s v="N"/>
    <m/>
    <m/>
    <n v="1274"/>
    <n v="410"/>
    <n v="1"/>
    <x v="6"/>
    <n v="3.1"/>
    <n v="39"/>
    <m/>
    <m/>
    <n v="1313"/>
    <x v="4"/>
    <n v="8.634222919937205E-3"/>
    <n v="1324"/>
    <x v="0"/>
    <n v="0"/>
    <n v="1324"/>
    <n v="1324"/>
    <n v="0"/>
    <x v="0"/>
    <m/>
    <n v="1166"/>
    <n v="1750"/>
    <n v="0.72799999999999998"/>
    <n v="1166"/>
    <n v="1750"/>
    <n v="1458"/>
    <n v="0.90809327846364885"/>
    <s v="Paying 91% within JC"/>
    <n v="1192"/>
    <n v="132"/>
    <n v="3.924646781789639E-2"/>
    <m/>
    <n v="15888"/>
    <m/>
    <m/>
    <m/>
    <m/>
    <m/>
    <m/>
    <n v="15288"/>
    <m/>
    <m/>
    <m/>
    <n v="0"/>
    <x v="0"/>
    <n v="3.924646781789639E-2"/>
    <s v="Within Range"/>
    <s v="Within Range"/>
  </r>
  <r>
    <s v="20139640"/>
    <s v="CHOH LI TIEN"/>
    <x v="3"/>
    <s v="Manufacturing"/>
    <s v="SG_SU01"/>
    <s v="HH-PRODN"/>
    <s v="PRODUCTION OPERATOR II"/>
    <x v="6"/>
    <d v="2013-08-19T00:00:00"/>
    <m/>
    <s v="LOH CHEE CHUAN"/>
    <d v="2017-07-01T00:00:00"/>
    <n v="3"/>
    <n v="3"/>
    <s v="N"/>
    <m/>
    <m/>
    <n v="1234"/>
    <n v="410"/>
    <n v="1"/>
    <x v="6"/>
    <n v="3.1"/>
    <n v="38"/>
    <m/>
    <m/>
    <n v="1272"/>
    <x v="2"/>
    <n v="9.7244732576985422E-3"/>
    <n v="1284"/>
    <x v="0"/>
    <n v="0"/>
    <n v="1284"/>
    <n v="1284"/>
    <n v="0"/>
    <x v="0"/>
    <m/>
    <n v="1166"/>
    <n v="1750"/>
    <n v="0.70514285714285718"/>
    <n v="1166"/>
    <n v="1750"/>
    <n v="1458"/>
    <n v="0.88065843621399176"/>
    <s v="Paying 88% within JC"/>
    <n v="1156"/>
    <n v="128"/>
    <n v="4.0518638573743923E-2"/>
    <m/>
    <n v="15408"/>
    <m/>
    <m/>
    <m/>
    <m/>
    <m/>
    <m/>
    <n v="14808"/>
    <m/>
    <m/>
    <m/>
    <n v="0"/>
    <x v="0"/>
    <n v="4.0518638573743923E-2"/>
    <s v="Within Range"/>
    <s v="Within Range"/>
  </r>
  <r>
    <s v="20139651"/>
    <s v="LAI SAU WAN"/>
    <x v="3"/>
    <s v="Manufacturing"/>
    <s v="SG_SU01"/>
    <s v="HH-PRODN"/>
    <s v="PRODUCTION OPERATOR I"/>
    <x v="7"/>
    <d v="2013-08-26T00:00:00"/>
    <m/>
    <s v="TAN KIOK HUA"/>
    <m/>
    <n v="3"/>
    <n v="3"/>
    <s v="N"/>
    <m/>
    <m/>
    <n v="1212"/>
    <n v="410"/>
    <n v="1"/>
    <x v="7"/>
    <n v="3.1"/>
    <n v="38"/>
    <m/>
    <m/>
    <n v="1250"/>
    <x v="2"/>
    <n v="9.9009900990099011E-3"/>
    <n v="1262"/>
    <x v="0"/>
    <n v="0"/>
    <n v="1262"/>
    <n v="1262"/>
    <n v="0"/>
    <x v="0"/>
    <m/>
    <n v="1100"/>
    <n v="1650"/>
    <n v="0.7345454545454545"/>
    <n v="1100"/>
    <n v="1650"/>
    <n v="1375"/>
    <n v="0.91781818181818187"/>
    <s v="Paying 92% within JC"/>
    <n v="1136"/>
    <n v="126"/>
    <n v="4.1254125412541254E-2"/>
    <m/>
    <n v="15144"/>
    <m/>
    <m/>
    <m/>
    <m/>
    <m/>
    <m/>
    <n v="14544"/>
    <m/>
    <m/>
    <m/>
    <n v="0"/>
    <x v="0"/>
    <n v="4.1254125412541254E-2"/>
    <s v="Within Range"/>
    <s v="Within Range"/>
  </r>
  <r>
    <s v="20139655"/>
    <s v="ZHAO YAN"/>
    <x v="3"/>
    <s v="Manufacturing"/>
    <s v="SG_SU01"/>
    <s v="HH-PRODN"/>
    <s v="TECHNICIAN II"/>
    <x v="10"/>
    <d v="2013-09-16T00:00:00"/>
    <m/>
    <s v="LOH CHEE CHUAN"/>
    <d v="2016-07-01T00:00:00"/>
    <n v="3"/>
    <n v="3"/>
    <s v="N"/>
    <m/>
    <m/>
    <n v="1163"/>
    <n v="409"/>
    <n v="1"/>
    <x v="11"/>
    <n v="3.1"/>
    <n v="36"/>
    <m/>
    <m/>
    <n v="1199"/>
    <x v="0"/>
    <n v="0"/>
    <n v="1199"/>
    <x v="0"/>
    <n v="0"/>
    <n v="1199"/>
    <n v="1199"/>
    <n v="0"/>
    <x v="0"/>
    <m/>
    <n v="1122"/>
    <n v="1482"/>
    <n v="0.78475033738191635"/>
    <n v="1122"/>
    <n v="1482"/>
    <n v="1302"/>
    <n v="0.92089093701996927"/>
    <s v="Paying 92% within JC"/>
    <n v="1079"/>
    <n v="120"/>
    <n v="3.0954428202923472E-2"/>
    <m/>
    <n v="14388"/>
    <m/>
    <m/>
    <m/>
    <m/>
    <m/>
    <m/>
    <n v="13956"/>
    <m/>
    <m/>
    <m/>
    <n v="0"/>
    <x v="0"/>
    <n v="3.0954428202923472E-2"/>
    <s v="Within Range"/>
    <s v="Within Range"/>
  </r>
  <r>
    <s v="20149678"/>
    <s v="CHE HUIMIN"/>
    <x v="3"/>
    <s v="Manufacturing"/>
    <s v="SG_SU01"/>
    <s v="HH-PRODN"/>
    <s v="TECHNICIAN I (PRODUCTION)"/>
    <x v="11"/>
    <d v="2014-01-13T00:00:00"/>
    <m/>
    <s v="LOW KOK HENG"/>
    <m/>
    <n v="5"/>
    <n v="5"/>
    <s v="Y"/>
    <s v="SG_FNE05"/>
    <s v="TECHNICIAN II"/>
    <n v="1021"/>
    <n v="405"/>
    <n v="1"/>
    <x v="11"/>
    <n v="4.7"/>
    <n v="48"/>
    <n v="0.04"/>
    <n v="41"/>
    <n v="1110"/>
    <x v="0"/>
    <n v="0"/>
    <n v="1110"/>
    <x v="4"/>
    <n v="1.1753183153770812E-2"/>
    <n v="1122"/>
    <n v="1122"/>
    <n v="0"/>
    <x v="0"/>
    <m/>
    <n v="904"/>
    <n v="1338"/>
    <n v="0.76307922272047835"/>
    <n v="1122"/>
    <n v="1482"/>
    <n v="1302"/>
    <n v="0.86175115207373276"/>
    <s v="Paying 86% within JC"/>
    <n v="1010"/>
    <n v="112"/>
    <n v="9.8922624877571003E-2"/>
    <m/>
    <n v="13464"/>
    <m/>
    <m/>
    <m/>
    <m/>
    <m/>
    <m/>
    <n v="12252"/>
    <m/>
    <m/>
    <m/>
    <n v="0"/>
    <x v="0"/>
    <n v="9.8922624877571003E-2"/>
    <s v="Within Range"/>
    <s v="Within Range"/>
  </r>
  <r>
    <s v="20149701"/>
    <s v="ZHAO JIAN"/>
    <x v="3"/>
    <s v="Manufacturing"/>
    <s v="SG_SU01"/>
    <s v="HH-PRODN"/>
    <s v="TECHNICIAN I (PRODUCTION)"/>
    <x v="11"/>
    <d v="2014-01-13T00:00:00"/>
    <m/>
    <s v="ZENG LIZHI, DENNIS"/>
    <m/>
    <n v="5"/>
    <n v="5"/>
    <s v="Y"/>
    <s v="SG_FNE05"/>
    <s v="TECHNICIAN II"/>
    <n v="1047"/>
    <n v="405"/>
    <n v="1"/>
    <x v="11"/>
    <n v="4.7"/>
    <n v="49"/>
    <n v="0.04"/>
    <n v="42"/>
    <n v="1138"/>
    <x v="0"/>
    <n v="0"/>
    <n v="1138"/>
    <x v="0"/>
    <n v="0"/>
    <n v="1138"/>
    <n v="1138"/>
    <n v="0"/>
    <x v="0"/>
    <m/>
    <n v="904"/>
    <n v="1338"/>
    <n v="0.78251121076233188"/>
    <n v="1122"/>
    <n v="1482"/>
    <n v="1302"/>
    <n v="0.87403993855606754"/>
    <s v="Paying 87% within JC"/>
    <n v="1024"/>
    <n v="114"/>
    <n v="8.6914995224450814E-2"/>
    <m/>
    <n v="13656"/>
    <m/>
    <m/>
    <m/>
    <m/>
    <m/>
    <m/>
    <n v="12564"/>
    <m/>
    <m/>
    <m/>
    <n v="0"/>
    <x v="0"/>
    <n v="8.6914995224450814E-2"/>
    <s v="Within Range"/>
    <s v="Within Range"/>
  </r>
  <r>
    <s v="20149721"/>
    <s v="TIONG CHUI LIM"/>
    <x v="3"/>
    <s v="Manufacturing"/>
    <s v="SG_SU01"/>
    <s v="HH-PRODN"/>
    <s v="PRODUCTION OPERATOR I"/>
    <x v="7"/>
    <d v="2014-02-17T00:00:00"/>
    <m/>
    <s v="LIM CHOON HUAT"/>
    <m/>
    <n v="2"/>
    <n v="2"/>
    <s v="N"/>
    <m/>
    <m/>
    <n v="1201"/>
    <n v="404"/>
    <n v="1"/>
    <x v="7"/>
    <n v="2"/>
    <n v="24"/>
    <m/>
    <m/>
    <n v="1225"/>
    <x v="3"/>
    <n v="2.1648626144879269E-2"/>
    <n v="1251"/>
    <x v="0"/>
    <n v="0"/>
    <n v="1251"/>
    <n v="1251"/>
    <n v="0"/>
    <x v="0"/>
    <m/>
    <n v="1100"/>
    <n v="1650"/>
    <n v="0.7278787878787879"/>
    <n v="1100"/>
    <n v="1650"/>
    <n v="1375"/>
    <n v="0.90981818181818186"/>
    <s v="Paying 91% within JC"/>
    <n v="1126"/>
    <n v="125"/>
    <n v="4.1631973355537054E-2"/>
    <m/>
    <n v="15012"/>
    <m/>
    <m/>
    <m/>
    <m/>
    <m/>
    <m/>
    <n v="14412"/>
    <m/>
    <m/>
    <m/>
    <n v="0"/>
    <x v="0"/>
    <n v="4.1631973355537054E-2"/>
    <s v="Within Range"/>
    <s v="Within Range"/>
  </r>
  <r>
    <s v="20149725"/>
    <s v="JOTHISHYLAJA THIRUMURTHY"/>
    <x v="3"/>
    <s v="Manufacturing"/>
    <m/>
    <s v="HH-PRODN"/>
    <s v="ENGINEERING ASST (PRODN)"/>
    <x v="2"/>
    <d v="2014-02-17T00:00:00"/>
    <m/>
    <s v="PHANG KHONG ONN"/>
    <m/>
    <n v="4"/>
    <n v="4"/>
    <s v="Y"/>
    <s v="SG_NE07"/>
    <s v="SENIOR ENGINEERING ASST I"/>
    <n v="2372"/>
    <n v="404"/>
    <n v="1"/>
    <x v="1"/>
    <n v="3.95"/>
    <n v="94"/>
    <n v="0.04"/>
    <n v="95"/>
    <n v="2561"/>
    <x v="0"/>
    <n v="0"/>
    <n v="2561"/>
    <x v="0"/>
    <n v="0"/>
    <n v="2561"/>
    <n v="2561"/>
    <n v="0"/>
    <x v="0"/>
    <m/>
    <n v="1895"/>
    <n v="2695"/>
    <n v="0.88014842300556584"/>
    <n v="2045"/>
    <n v="2946"/>
    <n v="2496"/>
    <n v="1.0260416666666667"/>
    <s v="Paying 3% Premium for the JC"/>
    <n v="2305"/>
    <n v="256"/>
    <n v="7.967959527824621E-2"/>
    <m/>
    <n v="30732"/>
    <m/>
    <m/>
    <m/>
    <m/>
    <m/>
    <m/>
    <n v="28464"/>
    <m/>
    <m/>
    <m/>
    <n v="0"/>
    <x v="0"/>
    <n v="7.967959527824621E-2"/>
    <s v="Within Range"/>
    <s v="Within Range"/>
  </r>
  <r>
    <s v="20149731"/>
    <s v="LEE WEI JIAN, ADRIAN"/>
    <x v="3"/>
    <s v="Manufacturing"/>
    <m/>
    <s v="HH-PRODN"/>
    <s v="SNR ENGINEERING ASST I"/>
    <x v="1"/>
    <d v="2014-03-10T00:00:00"/>
    <m/>
    <s v="LEE CHUN YONG JOLVIN"/>
    <d v="2017-07-01T00:00:00"/>
    <n v="4"/>
    <n v="4"/>
    <s v="N"/>
    <m/>
    <m/>
    <n v="2149"/>
    <n v="403"/>
    <n v="1"/>
    <x v="1"/>
    <n v="3.95"/>
    <n v="85"/>
    <m/>
    <m/>
    <n v="2234"/>
    <x v="0"/>
    <n v="0"/>
    <n v="2234"/>
    <x v="0"/>
    <n v="0"/>
    <n v="2234"/>
    <n v="2234"/>
    <n v="0"/>
    <x v="0"/>
    <m/>
    <n v="2045"/>
    <n v="2946"/>
    <n v="0.72946367956551261"/>
    <n v="2045"/>
    <n v="2946"/>
    <n v="2496"/>
    <n v="0.89503205128205132"/>
    <s v="Paying 90% within JC"/>
    <n v="2011"/>
    <n v="223"/>
    <n v="3.9553280595625871E-2"/>
    <m/>
    <n v="26808"/>
    <m/>
    <m/>
    <m/>
    <m/>
    <m/>
    <m/>
    <n v="25788"/>
    <m/>
    <m/>
    <m/>
    <n v="0"/>
    <x v="0"/>
    <n v="3.9553280595625871E-2"/>
    <s v="Within Range"/>
    <s v="Within Range"/>
  </r>
  <r>
    <s v="20149742"/>
    <s v="WANG ENG KI, SELIN"/>
    <x v="3"/>
    <s v="Manufacturing"/>
    <s v="SG_SU01"/>
    <s v="HH-PRODN"/>
    <s v="PRODUCTION OPERATOR II"/>
    <x v="6"/>
    <d v="2014-03-24T00:00:00"/>
    <m/>
    <s v="LIM ENG GUAN"/>
    <d v="2017-07-01T00:00:00"/>
    <n v="3"/>
    <n v="3"/>
    <s v="N"/>
    <m/>
    <m/>
    <n v="1239"/>
    <n v="403"/>
    <n v="1"/>
    <x v="6"/>
    <n v="3.1"/>
    <n v="38"/>
    <m/>
    <m/>
    <n v="1277"/>
    <x v="2"/>
    <n v="9.6852300242130755E-3"/>
    <n v="1289"/>
    <x v="0"/>
    <n v="0"/>
    <n v="1289"/>
    <n v="1289"/>
    <n v="0"/>
    <x v="0"/>
    <m/>
    <n v="1166"/>
    <n v="1750"/>
    <n v="0.70799999999999996"/>
    <n v="1166"/>
    <n v="1750"/>
    <n v="1458"/>
    <n v="0.88408779149519889"/>
    <s v="Paying 88% within JC"/>
    <n v="1160"/>
    <n v="129"/>
    <n v="4.0355125100887811E-2"/>
    <m/>
    <n v="15468"/>
    <m/>
    <m/>
    <m/>
    <m/>
    <m/>
    <m/>
    <n v="14868"/>
    <m/>
    <m/>
    <m/>
    <n v="0"/>
    <x v="0"/>
    <n v="4.0355125100887811E-2"/>
    <s v="Within Range"/>
    <s v="Within Range"/>
  </r>
  <r>
    <s v="20149745"/>
    <s v="LIN YUMIAN"/>
    <x v="3"/>
    <s v="Manufacturing"/>
    <s v="SG_SU01"/>
    <s v="HH-PRODN"/>
    <s v="PRODUCTION OPERATOR I"/>
    <x v="7"/>
    <d v="2014-04-01T00:00:00"/>
    <m/>
    <s v="LIM ENG GUAN"/>
    <m/>
    <n v="3"/>
    <n v="3"/>
    <s v="N"/>
    <m/>
    <m/>
    <n v="1200"/>
    <n v="402"/>
    <n v="1"/>
    <x v="7"/>
    <n v="3.1"/>
    <n v="37"/>
    <m/>
    <m/>
    <n v="1237"/>
    <x v="8"/>
    <n v="1.0833333333333334E-2"/>
    <n v="1250"/>
    <x v="0"/>
    <n v="0"/>
    <n v="1250"/>
    <n v="1250"/>
    <n v="0"/>
    <x v="0"/>
    <m/>
    <n v="1100"/>
    <n v="1650"/>
    <n v="0.72727272727272729"/>
    <n v="1100"/>
    <n v="1650"/>
    <n v="1375"/>
    <n v="0.90909090909090906"/>
    <s v="Paying 91% within JC"/>
    <n v="1125"/>
    <n v="125"/>
    <n v="4.1666666666666664E-2"/>
    <m/>
    <n v="15000"/>
    <m/>
    <m/>
    <m/>
    <m/>
    <m/>
    <m/>
    <n v="14400"/>
    <m/>
    <m/>
    <m/>
    <n v="0"/>
    <x v="0"/>
    <n v="4.1666666666666664E-2"/>
    <s v="Within Range"/>
    <s v="Within Range"/>
  </r>
  <r>
    <s v="20149749"/>
    <s v="EU KUI PENG"/>
    <x v="3"/>
    <s v="Manufacturing"/>
    <s v="SG_SU01"/>
    <s v="HH-PRODN"/>
    <s v="SNR TECHNICIAN (PRODN)"/>
    <x v="2"/>
    <d v="2014-04-07T00:00:00"/>
    <m/>
    <s v="KAU CHAI SENG"/>
    <m/>
    <n v="3"/>
    <n v="3"/>
    <s v="N"/>
    <m/>
    <m/>
    <n v="2199"/>
    <n v="402"/>
    <n v="1"/>
    <x v="2"/>
    <n v="3.1"/>
    <n v="68"/>
    <m/>
    <m/>
    <n v="2267"/>
    <x v="0"/>
    <n v="0"/>
    <n v="2267"/>
    <x v="0"/>
    <n v="0"/>
    <n v="2267"/>
    <n v="2267"/>
    <n v="0"/>
    <x v="0"/>
    <m/>
    <n v="1895"/>
    <n v="2695"/>
    <n v="0.81595547309833028"/>
    <n v="1895"/>
    <n v="2695"/>
    <n v="2295"/>
    <n v="0.98779956427015247"/>
    <s v="Paying 99% within JC"/>
    <n v="2040"/>
    <n v="227"/>
    <n v="3.0923146884947704E-2"/>
    <m/>
    <n v="27204"/>
    <m/>
    <m/>
    <m/>
    <m/>
    <m/>
    <m/>
    <n v="26388"/>
    <m/>
    <m/>
    <m/>
    <n v="0"/>
    <x v="0"/>
    <n v="3.0923146884947704E-2"/>
    <s v="Within Range"/>
    <s v="Within Range"/>
  </r>
  <r>
    <s v="20149759"/>
    <s v="WANG SHUAI"/>
    <x v="3"/>
    <s v="Manufacturing"/>
    <s v="SG_SU01"/>
    <s v="HH-PRODN"/>
    <s v="TECHNICIAN I (PRODUCTION)"/>
    <x v="11"/>
    <d v="2014-04-07T00:00:00"/>
    <m/>
    <s v="ZENG LIZHI, DENNIS"/>
    <m/>
    <n v="5"/>
    <n v="5"/>
    <s v="Y"/>
    <s v="SG_FNE05"/>
    <s v="TECHNICIAN II"/>
    <n v="1017"/>
    <n v="402"/>
    <n v="1"/>
    <x v="11"/>
    <n v="4.7"/>
    <n v="48"/>
    <n v="0.04"/>
    <n v="41"/>
    <n v="1106"/>
    <x v="0"/>
    <n v="0"/>
    <n v="1106"/>
    <x v="3"/>
    <n v="1.5732546705998034E-2"/>
    <n v="1122"/>
    <n v="1122"/>
    <n v="0"/>
    <x v="0"/>
    <m/>
    <n v="904"/>
    <n v="1338"/>
    <n v="0.76008968609865468"/>
    <n v="1122"/>
    <n v="1482"/>
    <n v="1302"/>
    <n v="0.86175115207373276"/>
    <s v="Paying 86% within JC"/>
    <n v="1010"/>
    <n v="112"/>
    <n v="0.10324483775811209"/>
    <m/>
    <n v="13464"/>
    <m/>
    <m/>
    <m/>
    <m/>
    <m/>
    <m/>
    <n v="12204"/>
    <m/>
    <m/>
    <m/>
    <n v="0"/>
    <x v="0"/>
    <n v="0.10324483775811209"/>
    <s v="Within Range"/>
    <s v="Within Range"/>
  </r>
  <r>
    <s v="20149771"/>
    <s v="WANG SHAOHUA"/>
    <x v="3"/>
    <s v="Manufacturing"/>
    <s v="SG_SU01"/>
    <s v="HH-PRODN"/>
    <s v="TECHNICIAN I (PRODUCTION)"/>
    <x v="11"/>
    <d v="2014-04-21T00:00:00"/>
    <m/>
    <s v="LOH CHEE CHUAN"/>
    <m/>
    <n v="3"/>
    <n v="3"/>
    <s v="N"/>
    <m/>
    <m/>
    <n v="995"/>
    <n v="402"/>
    <n v="1"/>
    <x v="12"/>
    <n v="3.1"/>
    <n v="31"/>
    <m/>
    <m/>
    <n v="1026"/>
    <x v="0"/>
    <n v="0"/>
    <n v="1026"/>
    <x v="0"/>
    <n v="0"/>
    <n v="1026"/>
    <n v="1026"/>
    <n v="0"/>
    <x v="0"/>
    <m/>
    <n v="904"/>
    <n v="1338"/>
    <n v="0.74364723467862481"/>
    <n v="904"/>
    <n v="1338"/>
    <n v="1121"/>
    <n v="0.9152542372881356"/>
    <s v="Paying 92% within JC"/>
    <n v="923"/>
    <n v="103"/>
    <n v="3.1155778894472363E-2"/>
    <m/>
    <n v="12312"/>
    <m/>
    <m/>
    <m/>
    <m/>
    <m/>
    <m/>
    <n v="11940"/>
    <m/>
    <m/>
    <m/>
    <n v="0"/>
    <x v="0"/>
    <n v="3.1155778894472363E-2"/>
    <s v="Within Range"/>
    <s v="Within Range"/>
  </r>
  <r>
    <s v="20149815"/>
    <s v="LYU HUAXIAN"/>
    <x v="3"/>
    <s v="Manufacturing"/>
    <s v="SG_SU01"/>
    <s v="HH-PRODN"/>
    <s v="TECHNICIAN I (PRODUCTION)"/>
    <x v="11"/>
    <d v="2014-08-04T00:00:00"/>
    <m/>
    <s v="TIANG TONG BING"/>
    <m/>
    <n v="3"/>
    <n v="3"/>
    <s v="N"/>
    <m/>
    <m/>
    <n v="1010"/>
    <n v="310"/>
    <n v="1"/>
    <x v="12"/>
    <n v="3.1"/>
    <n v="31"/>
    <m/>
    <m/>
    <n v="1041"/>
    <x v="0"/>
    <n v="0"/>
    <n v="1041"/>
    <x v="0"/>
    <n v="0"/>
    <n v="1041"/>
    <n v="1041"/>
    <n v="0"/>
    <x v="0"/>
    <m/>
    <n v="904"/>
    <n v="1338"/>
    <n v="0.75485799701046341"/>
    <n v="904"/>
    <n v="1338"/>
    <n v="1121"/>
    <n v="0.92863514719000895"/>
    <s v="Paying 93% within JC"/>
    <n v="937"/>
    <n v="104"/>
    <n v="3.0693069306930693E-2"/>
    <m/>
    <n v="12492"/>
    <m/>
    <m/>
    <m/>
    <m/>
    <m/>
    <m/>
    <n v="12120"/>
    <m/>
    <m/>
    <m/>
    <n v="0"/>
    <x v="0"/>
    <n v="3.0693069306930693E-2"/>
    <s v="Within Range"/>
    <s v="Within Range"/>
  </r>
  <r>
    <s v="20149827"/>
    <s v="LI KANG"/>
    <x v="3"/>
    <s v="Manufacturing"/>
    <s v="SG_SU01"/>
    <s v="HH-PRODN"/>
    <s v="TECHNICIAN I (PRODUCTION)"/>
    <x v="11"/>
    <d v="2014-09-01T00:00:00"/>
    <m/>
    <s v="TIANG TONG BING"/>
    <m/>
    <n v="5"/>
    <n v="5"/>
    <s v="Y"/>
    <s v="SG_FNE05"/>
    <s v="TECHNICIAN II"/>
    <n v="1008"/>
    <n v="309"/>
    <n v="1"/>
    <x v="11"/>
    <n v="4.7"/>
    <n v="47"/>
    <n v="0.04"/>
    <n v="40"/>
    <n v="1095"/>
    <x v="0"/>
    <n v="0"/>
    <n v="1095"/>
    <x v="5"/>
    <n v="2.6785714285714284E-2"/>
    <n v="1122"/>
    <n v="1122"/>
    <n v="0"/>
    <x v="0"/>
    <m/>
    <n v="904"/>
    <n v="1338"/>
    <n v="0.75336322869955152"/>
    <n v="1122"/>
    <n v="1482"/>
    <n v="1302"/>
    <n v="0.86175115207373276"/>
    <s v="Paying 86% within JC"/>
    <n v="1010"/>
    <n v="112"/>
    <n v="0.1130952380952381"/>
    <m/>
    <n v="13464"/>
    <m/>
    <m/>
    <m/>
    <m/>
    <m/>
    <m/>
    <n v="12096"/>
    <m/>
    <m/>
    <m/>
    <n v="0"/>
    <x v="0"/>
    <n v="0.1130952380952381"/>
    <s v="Within Range"/>
    <s v="Within Range"/>
  </r>
  <r>
    <s v="20149829"/>
    <s v="SONG ZHENZHEN"/>
    <x v="3"/>
    <s v="Manufacturing"/>
    <s v="SG_SU01"/>
    <s v="HH-PRODN"/>
    <s v="TECHNICIAN I (PRODUCTION)"/>
    <x v="11"/>
    <d v="2014-09-01T00:00:00"/>
    <m/>
    <s v="LIM CHOON HUAT"/>
    <m/>
    <n v="3"/>
    <n v="3"/>
    <s v="N"/>
    <m/>
    <m/>
    <n v="1008"/>
    <n v="309"/>
    <n v="1"/>
    <x v="12"/>
    <n v="3.1"/>
    <n v="31"/>
    <m/>
    <m/>
    <n v="1039"/>
    <x v="0"/>
    <n v="0"/>
    <n v="1039"/>
    <x v="0"/>
    <n v="0"/>
    <n v="1039"/>
    <n v="1039"/>
    <n v="0"/>
    <x v="0"/>
    <m/>
    <n v="904"/>
    <n v="1338"/>
    <n v="0.75336322869955152"/>
    <n v="904"/>
    <n v="1338"/>
    <n v="1121"/>
    <n v="0.92685102586975909"/>
    <s v="Paying 93% within JC"/>
    <n v="935"/>
    <n v="104"/>
    <n v="3.0753968253968252E-2"/>
    <m/>
    <n v="12468"/>
    <m/>
    <m/>
    <m/>
    <m/>
    <m/>
    <m/>
    <n v="12096"/>
    <m/>
    <m/>
    <m/>
    <n v="0"/>
    <x v="0"/>
    <n v="3.0753968253968252E-2"/>
    <s v="Within Range"/>
    <s v="Within Range"/>
  </r>
  <r>
    <s v="20149830"/>
    <s v="REN JIANFENG"/>
    <x v="3"/>
    <s v="Manufacturing"/>
    <s v="SG_SU01"/>
    <s v="HH-PRODN"/>
    <s v="TECHNICIAN II"/>
    <x v="10"/>
    <d v="2014-09-01T00:00:00"/>
    <m/>
    <s v="CHAI YUET NGOH"/>
    <d v="2017-07-01T00:00:00"/>
    <n v="3"/>
    <n v="3"/>
    <s v="N"/>
    <m/>
    <m/>
    <n v="1122"/>
    <n v="309"/>
    <n v="1"/>
    <x v="11"/>
    <n v="3.1"/>
    <n v="35"/>
    <m/>
    <m/>
    <n v="1157"/>
    <x v="0"/>
    <n v="0"/>
    <n v="1157"/>
    <x v="0"/>
    <n v="0"/>
    <n v="1157"/>
    <n v="1157"/>
    <n v="0"/>
    <x v="0"/>
    <m/>
    <n v="1122"/>
    <n v="1482"/>
    <n v="0.75708502024291502"/>
    <n v="1122"/>
    <n v="1482"/>
    <n v="1302"/>
    <n v="0.88863287250384027"/>
    <s v="Paying 89% within JC"/>
    <n v="1041"/>
    <n v="116"/>
    <n v="3.1194295900178252E-2"/>
    <m/>
    <n v="13884"/>
    <m/>
    <m/>
    <m/>
    <m/>
    <m/>
    <m/>
    <n v="13464"/>
    <m/>
    <m/>
    <m/>
    <n v="0"/>
    <x v="0"/>
    <n v="3.1194295900178252E-2"/>
    <s v="Within Range"/>
    <s v="Within Range"/>
  </r>
  <r>
    <s v="20149832"/>
    <s v="LIU ZHIHU"/>
    <x v="3"/>
    <s v="Manufacturing"/>
    <s v="SG_SU01"/>
    <s v="HH-PRODN"/>
    <s v="TECHNICIAN I (PRODUCTION)"/>
    <x v="11"/>
    <d v="2014-09-01T00:00:00"/>
    <m/>
    <s v="LOH CHEE CHUAN"/>
    <m/>
    <n v="4"/>
    <n v="4"/>
    <s v="Y"/>
    <s v="SG_FNE05"/>
    <s v="TECHNICIAN II"/>
    <n v="997"/>
    <n v="309"/>
    <n v="1"/>
    <x v="11"/>
    <n v="3.95"/>
    <n v="39"/>
    <n v="0.04"/>
    <n v="40"/>
    <n v="1076"/>
    <x v="0"/>
    <n v="0"/>
    <n v="1076"/>
    <x v="6"/>
    <n v="4.613841524573721E-2"/>
    <n v="1122"/>
    <n v="1122"/>
    <n v="0"/>
    <x v="0"/>
    <m/>
    <n v="904"/>
    <n v="1338"/>
    <n v="0.74514200298953659"/>
    <n v="1122"/>
    <n v="1482"/>
    <n v="1302"/>
    <n v="0.86175115207373276"/>
    <s v="Paying 86% within JC"/>
    <n v="1010"/>
    <n v="112"/>
    <n v="0.12537612838515547"/>
    <m/>
    <n v="13464"/>
    <m/>
    <m/>
    <m/>
    <m/>
    <m/>
    <m/>
    <n v="11964"/>
    <m/>
    <m/>
    <m/>
    <n v="0"/>
    <x v="0"/>
    <n v="0.12537612838515547"/>
    <s v="Within Range"/>
    <s v="Within Range"/>
  </r>
  <r>
    <s v="20149842"/>
    <s v="SUNTHRASENAN A/L THARMALINGAM"/>
    <x v="3"/>
    <s v="Manufacturing"/>
    <s v="SG_SU01"/>
    <s v="HH-PRODN"/>
    <s v="TECHNICIAN II (PRODUCTION"/>
    <x v="3"/>
    <d v="2014-09-22T00:00:00"/>
    <m/>
    <s v="LIM CHOON HUAT"/>
    <m/>
    <n v="3"/>
    <n v="3"/>
    <s v="N"/>
    <m/>
    <m/>
    <n v="1777"/>
    <n v="309"/>
    <n v="1"/>
    <x v="3"/>
    <n v="3.1"/>
    <n v="55"/>
    <m/>
    <m/>
    <n v="1832"/>
    <x v="0"/>
    <n v="0"/>
    <n v="1832"/>
    <x v="0"/>
    <n v="0"/>
    <n v="1832"/>
    <n v="1832"/>
    <n v="0"/>
    <x v="0"/>
    <m/>
    <n v="1595"/>
    <n v="2393"/>
    <n v="0.74258253238612615"/>
    <n v="1595"/>
    <n v="2393"/>
    <n v="1994"/>
    <n v="0.91875626880641925"/>
    <s v="Paying 92% within JC"/>
    <n v="1649"/>
    <n v="183"/>
    <n v="3.0951041080472707E-2"/>
    <m/>
    <n v="21984"/>
    <m/>
    <m/>
    <m/>
    <m/>
    <m/>
    <m/>
    <n v="21324"/>
    <m/>
    <m/>
    <m/>
    <n v="0"/>
    <x v="0"/>
    <n v="3.0951041080472707E-2"/>
    <s v="Within Range"/>
    <s v="Within Range"/>
  </r>
  <r>
    <s v="20149846"/>
    <s v="MUHAMMAD FIRDAUS BIN HABIB NOH"/>
    <x v="3"/>
    <s v="Manufacturing"/>
    <s v="SG_SU01"/>
    <s v="HH-PRODN"/>
    <s v="SNR ENGINEERING ASST I"/>
    <x v="1"/>
    <d v="2014-09-22T00:00:00"/>
    <m/>
    <s v="KAU CHAI SENG"/>
    <d v="2016-07-01T00:00:00"/>
    <n v="5"/>
    <n v="5"/>
    <s v="Y"/>
    <s v="SG_NE08"/>
    <s v="SENIOR ENGINEERING ASST II"/>
    <n v="2218"/>
    <n v="309"/>
    <n v="1"/>
    <x v="0"/>
    <n v="4.7"/>
    <n v="104"/>
    <n v="0.04"/>
    <n v="89"/>
    <n v="2411"/>
    <x v="0"/>
    <n v="0"/>
    <n v="2411"/>
    <x v="0"/>
    <n v="0"/>
    <n v="2411"/>
    <n v="2411"/>
    <n v="0"/>
    <x v="0"/>
    <m/>
    <n v="2045"/>
    <n v="2946"/>
    <n v="0.75288526816021728"/>
    <n v="2205"/>
    <n v="3195"/>
    <n v="2700"/>
    <n v="0.89296296296296296"/>
    <s v="Paying 89% within JC"/>
    <n v="2170"/>
    <n v="241"/>
    <n v="8.7015329125338145E-2"/>
    <m/>
    <n v="28932"/>
    <m/>
    <m/>
    <m/>
    <m/>
    <m/>
    <m/>
    <n v="26616"/>
    <m/>
    <m/>
    <m/>
    <n v="0"/>
    <x v="0"/>
    <n v="8.7015329125338145E-2"/>
    <s v="Within Range"/>
    <s v="Within Range"/>
  </r>
  <r>
    <s v="20149851"/>
    <s v="LEE YEE YUNG"/>
    <x v="3"/>
    <s v="Manufacturing"/>
    <s v="SG_SU01"/>
    <s v="HH-PRODN"/>
    <s v="PRODUCTION OPERATOR I"/>
    <x v="7"/>
    <d v="2014-09-29T00:00:00"/>
    <m/>
    <s v="LOH CHEE CHUAN"/>
    <m/>
    <n v="4"/>
    <n v="4"/>
    <s v="Y"/>
    <s v="SG_DL02"/>
    <s v="PRODUCTION OPERATOR II"/>
    <n v="1195"/>
    <n v="309"/>
    <n v="1"/>
    <x v="6"/>
    <n v="3.95"/>
    <n v="47"/>
    <n v="0.04"/>
    <n v="48"/>
    <n v="1290"/>
    <x v="15"/>
    <n v="2.5104602510460251E-3"/>
    <n v="1293"/>
    <x v="0"/>
    <n v="0"/>
    <n v="1293"/>
    <n v="1293"/>
    <n v="0"/>
    <x v="0"/>
    <m/>
    <n v="1100"/>
    <n v="1650"/>
    <n v="0.72424242424242424"/>
    <n v="1166"/>
    <n v="1750"/>
    <n v="1458"/>
    <n v="0.88683127572016462"/>
    <s v="Paying 89% within JC"/>
    <n v="1164"/>
    <n v="129"/>
    <n v="8.2008368200836818E-2"/>
    <m/>
    <n v="15516"/>
    <m/>
    <m/>
    <m/>
    <m/>
    <m/>
    <m/>
    <n v="14340"/>
    <m/>
    <m/>
    <m/>
    <n v="0"/>
    <x v="0"/>
    <n v="8.2008368200836818E-2"/>
    <s v="Within Range"/>
    <s v="Within Range"/>
  </r>
  <r>
    <s v="20149853"/>
    <s v="LOH MEE WON"/>
    <x v="3"/>
    <s v="Manufacturing"/>
    <s v="SG_SU01"/>
    <s v="HH-PRODN"/>
    <s v="PRODUCTION OPERATOR I"/>
    <x v="7"/>
    <d v="2014-09-29T00:00:00"/>
    <m/>
    <s v="KAU CHAI SENG"/>
    <m/>
    <n v="3"/>
    <n v="3"/>
    <s v="N"/>
    <m/>
    <m/>
    <n v="1195"/>
    <n v="309"/>
    <n v="1"/>
    <x v="7"/>
    <n v="3.1"/>
    <n v="37"/>
    <m/>
    <m/>
    <n v="1232"/>
    <x v="8"/>
    <n v="1.0878661087866108E-2"/>
    <n v="1245"/>
    <x v="0"/>
    <n v="0"/>
    <n v="1245"/>
    <n v="1245"/>
    <n v="0"/>
    <x v="0"/>
    <m/>
    <n v="1100"/>
    <n v="1650"/>
    <n v="0.72424242424242424"/>
    <n v="1100"/>
    <n v="1650"/>
    <n v="1375"/>
    <n v="0.9054545454545454"/>
    <s v="Paying 91% within JC"/>
    <n v="1120"/>
    <n v="125"/>
    <n v="4.1841004184100417E-2"/>
    <m/>
    <n v="14940"/>
    <m/>
    <m/>
    <m/>
    <m/>
    <m/>
    <m/>
    <n v="14340"/>
    <m/>
    <m/>
    <m/>
    <n v="0"/>
    <x v="0"/>
    <n v="4.1841004184100417E-2"/>
    <s v="Within Range"/>
    <s v="Within Range"/>
  </r>
  <r>
    <s v="20149859"/>
    <s v="MUHAMAD FARID BIN ROSLEE"/>
    <x v="3"/>
    <s v="Manufacturing"/>
    <s v="SG_SU01"/>
    <s v="HH-PRODN"/>
    <s v="SNR ENGINEERING ASST I"/>
    <x v="1"/>
    <d v="2014-10-07T00:00:00"/>
    <m/>
    <s v="YONG KIEN CHIEN"/>
    <d v="2017-07-01T00:00:00"/>
    <n v="5"/>
    <n v="5"/>
    <s v="N"/>
    <m/>
    <m/>
    <n v="2211"/>
    <n v="308"/>
    <n v="1"/>
    <x v="1"/>
    <n v="5.26"/>
    <n v="116"/>
    <m/>
    <m/>
    <n v="2327"/>
    <x v="0"/>
    <n v="0"/>
    <n v="2327"/>
    <x v="0"/>
    <n v="0"/>
    <n v="2327"/>
    <n v="2327"/>
    <n v="0"/>
    <x v="0"/>
    <m/>
    <n v="2045"/>
    <n v="2946"/>
    <n v="0.75050916496945008"/>
    <n v="2045"/>
    <n v="2946"/>
    <n v="2496"/>
    <n v="0.93229166666666663"/>
    <s v="Paying 93% within JC"/>
    <n v="2094"/>
    <n v="233"/>
    <n v="5.2464947987336044E-2"/>
    <m/>
    <n v="27924"/>
    <m/>
    <m/>
    <m/>
    <m/>
    <m/>
    <m/>
    <n v="26532"/>
    <m/>
    <m/>
    <m/>
    <n v="0"/>
    <x v="0"/>
    <n v="5.2464947987336044E-2"/>
    <s v="Within Range"/>
    <s v="Within Range"/>
  </r>
  <r>
    <s v="20149864"/>
    <s v="SEE TIAN YANG"/>
    <x v="3"/>
    <s v="Manufacturing"/>
    <s v="SG_SU01"/>
    <s v="HH-PRODN"/>
    <s v="ENGINEERING ASST (PRODN)"/>
    <x v="2"/>
    <d v="2014-10-07T00:00:00"/>
    <m/>
    <s v="KAU CHAI SENG"/>
    <m/>
    <n v="3"/>
    <n v="3"/>
    <s v="N"/>
    <m/>
    <m/>
    <n v="2100"/>
    <n v="308"/>
    <n v="1"/>
    <x v="2"/>
    <n v="3.1"/>
    <n v="65"/>
    <m/>
    <m/>
    <n v="2165"/>
    <x v="0"/>
    <n v="0"/>
    <n v="2165"/>
    <x v="0"/>
    <n v="0"/>
    <n v="2165"/>
    <n v="2165"/>
    <n v="0"/>
    <x v="0"/>
    <m/>
    <n v="1895"/>
    <n v="2695"/>
    <n v="0.77922077922077926"/>
    <n v="1895"/>
    <n v="2695"/>
    <n v="2295"/>
    <n v="0.94335511982570808"/>
    <s v="Paying 94% within JC"/>
    <n v="1948"/>
    <n v="217"/>
    <n v="3.0952380952380953E-2"/>
    <m/>
    <n v="25980"/>
    <m/>
    <m/>
    <m/>
    <m/>
    <m/>
    <m/>
    <n v="25200"/>
    <m/>
    <m/>
    <m/>
    <n v="0"/>
    <x v="0"/>
    <n v="3.0952380952380953E-2"/>
    <s v="Within Range"/>
    <s v="Within Range"/>
  </r>
  <r>
    <s v="20149879"/>
    <s v="CHOONG HWEE YIN"/>
    <x v="3"/>
    <s v="Manufacturing"/>
    <s v="SG_SU01"/>
    <s v="HH-PRODN"/>
    <s v="TECHNICIAN II"/>
    <x v="3"/>
    <d v="2014-10-20T00:00:00"/>
    <m/>
    <s v="LIM CHOON HUAT"/>
    <d v="2017-07-01T00:00:00"/>
    <n v="3"/>
    <n v="3"/>
    <s v="N"/>
    <m/>
    <m/>
    <n v="1690"/>
    <n v="308"/>
    <n v="1"/>
    <x v="3"/>
    <n v="3.1"/>
    <n v="52"/>
    <m/>
    <m/>
    <n v="1742"/>
    <x v="0"/>
    <n v="0"/>
    <n v="1742"/>
    <x v="0"/>
    <n v="0"/>
    <n v="1742"/>
    <n v="1742"/>
    <n v="0"/>
    <x v="0"/>
    <m/>
    <n v="1595"/>
    <n v="2393"/>
    <n v="0.70622649394066028"/>
    <n v="1595"/>
    <n v="2393"/>
    <n v="1994"/>
    <n v="0.87362086258776328"/>
    <s v="Paying 87% within JC"/>
    <n v="1568"/>
    <n v="174"/>
    <n v="3.0769230769230771E-2"/>
    <m/>
    <n v="20904"/>
    <m/>
    <m/>
    <m/>
    <m/>
    <m/>
    <m/>
    <n v="20280"/>
    <m/>
    <m/>
    <m/>
    <n v="0"/>
    <x v="0"/>
    <n v="3.0769230769230771E-2"/>
    <s v="Within Range"/>
    <s v="Within Range"/>
  </r>
  <r>
    <s v="20149886"/>
    <s v="CHONG SOON HONG"/>
    <x v="3"/>
    <s v="Manufacturing"/>
    <s v="SG_SU01"/>
    <s v="HH-PRODN"/>
    <s v="PRODUCTION OPERATOR I"/>
    <x v="7"/>
    <d v="2014-11-03T00:00:00"/>
    <m/>
    <s v="TAN KIOK HUA"/>
    <m/>
    <n v="5"/>
    <n v="5"/>
    <s v="Y"/>
    <s v="SG_DL02"/>
    <s v="PRODUCTION OPERATOR II"/>
    <n v="1226"/>
    <n v="307"/>
    <n v="1"/>
    <x v="6"/>
    <n v="4.7"/>
    <n v="58"/>
    <n v="0.04"/>
    <n v="49"/>
    <n v="1333"/>
    <x v="10"/>
    <n v="0"/>
    <n v="1333"/>
    <x v="0"/>
    <n v="0"/>
    <n v="1333"/>
    <n v="1333"/>
    <n v="0"/>
    <x v="0"/>
    <m/>
    <n v="1100"/>
    <n v="1650"/>
    <n v="0.74303030303030304"/>
    <n v="1166"/>
    <n v="1750"/>
    <n v="1458"/>
    <n v="0.91426611796982171"/>
    <s v="Paying 91% within JC"/>
    <n v="1200"/>
    <n v="133"/>
    <n v="8.7275693311582386E-2"/>
    <m/>
    <n v="15996"/>
    <m/>
    <m/>
    <m/>
    <m/>
    <m/>
    <m/>
    <n v="14712"/>
    <m/>
    <m/>
    <m/>
    <n v="0"/>
    <x v="0"/>
    <n v="8.7275693311582386E-2"/>
    <s v="Within Range"/>
    <s v="Within Range"/>
  </r>
  <r>
    <s v="20149887"/>
    <s v="WAN KOK MUN"/>
    <x v="3"/>
    <s v="Manufacturing"/>
    <s v="SG_SU01"/>
    <s v="HH-PRODN"/>
    <s v="TECHNICIAN I (PRODUCTION)"/>
    <x v="4"/>
    <d v="2014-11-03T00:00:00"/>
    <m/>
    <s v="ZENG LIZHI, DENNIS"/>
    <m/>
    <n v="3"/>
    <n v="3"/>
    <s v="N"/>
    <m/>
    <m/>
    <n v="1595"/>
    <n v="307"/>
    <n v="1"/>
    <x v="4"/>
    <n v="3.1"/>
    <n v="49"/>
    <m/>
    <m/>
    <n v="1644"/>
    <x v="0"/>
    <n v="0"/>
    <n v="1644"/>
    <x v="0"/>
    <n v="0"/>
    <n v="1644"/>
    <n v="1644"/>
    <n v="0"/>
    <x v="0"/>
    <m/>
    <n v="1415"/>
    <n v="2123"/>
    <n v="0.75129533678756477"/>
    <n v="1415"/>
    <n v="2123"/>
    <n v="1769"/>
    <n v="0.92933860938383273"/>
    <s v="Paying 93% within JC"/>
    <n v="1480"/>
    <n v="164"/>
    <n v="3.0721003134796237E-2"/>
    <m/>
    <n v="19728"/>
    <m/>
    <m/>
    <m/>
    <m/>
    <m/>
    <m/>
    <n v="19140"/>
    <m/>
    <m/>
    <m/>
    <n v="0"/>
    <x v="0"/>
    <n v="3.0721003134796237E-2"/>
    <s v="Within Range"/>
    <s v="Within Range"/>
  </r>
  <r>
    <s v="20149888"/>
    <s v="SHUM CHEE CHOY"/>
    <x v="3"/>
    <s v="Manufacturing"/>
    <s v="SG_SU01"/>
    <s v="HH-PRODN"/>
    <s v="SNR ENGINEERING ASST (PRO)"/>
    <x v="1"/>
    <d v="2014-11-03T00:00:00"/>
    <m/>
    <s v="KAU CHAI SENG"/>
    <m/>
    <n v="4"/>
    <n v="4"/>
    <s v="N"/>
    <m/>
    <m/>
    <n v="2442"/>
    <n v="307"/>
    <n v="1"/>
    <x v="1"/>
    <n v="3.95"/>
    <n v="96"/>
    <m/>
    <m/>
    <n v="2538"/>
    <x v="0"/>
    <n v="0"/>
    <n v="2538"/>
    <x v="0"/>
    <n v="0"/>
    <n v="2538"/>
    <n v="2538"/>
    <n v="0"/>
    <x v="0"/>
    <m/>
    <n v="2045"/>
    <n v="2946"/>
    <n v="0.82892057026476573"/>
    <n v="2045"/>
    <n v="2946"/>
    <n v="2496"/>
    <n v="1.0168269230769231"/>
    <s v="Paying 2% Premium for the JC"/>
    <n v="2284"/>
    <n v="254"/>
    <n v="3.9312039312039311E-2"/>
    <m/>
    <n v="30456"/>
    <m/>
    <m/>
    <m/>
    <m/>
    <m/>
    <m/>
    <n v="29304"/>
    <m/>
    <m/>
    <m/>
    <n v="0"/>
    <x v="0"/>
    <n v="3.9312039312039311E-2"/>
    <s v="Within Range"/>
    <s v="Within Range"/>
  </r>
  <r>
    <s v="20149889"/>
    <s v="HISYAMUDDIN BIN LAMRI"/>
    <x v="3"/>
    <s v="Manufacturing"/>
    <s v="SG_SU01"/>
    <s v="HH-PRODN"/>
    <s v="ENGINEERING ASST (PRODN)"/>
    <x v="2"/>
    <d v="2014-11-03T00:00:00"/>
    <m/>
    <s v="TIANG TONG BING"/>
    <m/>
    <n v="5"/>
    <n v="5"/>
    <s v="Y"/>
    <s v="SG_NE07"/>
    <s v="SENIOR ENGINEERING ASST I"/>
    <n v="2109"/>
    <n v="307"/>
    <n v="1"/>
    <x v="1"/>
    <n v="4.7"/>
    <n v="99"/>
    <n v="0.04"/>
    <n v="84"/>
    <n v="2292"/>
    <x v="0"/>
    <n v="0"/>
    <n v="2292"/>
    <x v="0"/>
    <n v="0"/>
    <n v="2292"/>
    <n v="2292"/>
    <n v="0"/>
    <x v="0"/>
    <m/>
    <n v="1895"/>
    <n v="2695"/>
    <n v="0.78256029684601114"/>
    <n v="2045"/>
    <n v="2946"/>
    <n v="2496"/>
    <n v="0.91826923076923073"/>
    <s v="Paying 92% within JC"/>
    <n v="2063"/>
    <n v="229"/>
    <n v="8.6770981507823614E-2"/>
    <m/>
    <n v="27504"/>
    <m/>
    <m/>
    <m/>
    <m/>
    <m/>
    <m/>
    <n v="25308"/>
    <m/>
    <m/>
    <m/>
    <n v="0"/>
    <x v="0"/>
    <n v="8.6770981507823614E-2"/>
    <s v="Within Range"/>
    <s v="Within Range"/>
  </r>
  <r>
    <s v="20149902"/>
    <s v="ONG SOON HUAT"/>
    <x v="3"/>
    <s v="Manufacturing"/>
    <s v="SG_SU01"/>
    <s v="HH-PRODN"/>
    <s v="TECHNICIAN I (PRODUCTION)"/>
    <x v="4"/>
    <d v="2014-11-24T00:00:00"/>
    <m/>
    <s v="ZENG LIZHI, DENNIS"/>
    <m/>
    <n v="2"/>
    <n v="2"/>
    <s v="N"/>
    <m/>
    <m/>
    <n v="1558"/>
    <n v="307"/>
    <n v="1"/>
    <x v="4"/>
    <n v="2"/>
    <n v="31"/>
    <m/>
    <m/>
    <n v="1589"/>
    <x v="0"/>
    <n v="0"/>
    <n v="1589"/>
    <x v="0"/>
    <n v="0"/>
    <n v="1589"/>
    <n v="1589"/>
    <n v="0"/>
    <x v="0"/>
    <m/>
    <n v="1415"/>
    <n v="2123"/>
    <n v="0.73386716910032967"/>
    <n v="1415"/>
    <n v="2123"/>
    <n v="1769"/>
    <n v="0.8982475975127191"/>
    <s v="Paying 90% within JC"/>
    <n v="1430"/>
    <n v="159"/>
    <n v="1.9897304236200258E-2"/>
    <m/>
    <n v="19068"/>
    <m/>
    <m/>
    <m/>
    <m/>
    <m/>
    <m/>
    <n v="18696"/>
    <m/>
    <m/>
    <m/>
    <n v="0"/>
    <x v="0"/>
    <n v="1.9897304236200258E-2"/>
    <s v="Within Range"/>
    <s v="Within Range"/>
  </r>
  <r>
    <s v="20149907"/>
    <s v="HOU JIALE"/>
    <x v="3"/>
    <s v="Manufacturing"/>
    <s v="SG_SU01"/>
    <s v="HH-PRODN"/>
    <s v="TECHNICIAN II"/>
    <x v="10"/>
    <d v="2014-12-08T00:00:00"/>
    <m/>
    <s v="YONG KIEN CHIEN"/>
    <d v="2017-07-01T00:00:00"/>
    <n v="4"/>
    <n v="4"/>
    <s v="N"/>
    <m/>
    <m/>
    <n v="1122"/>
    <n v="306"/>
    <n v="1"/>
    <x v="11"/>
    <n v="3.95"/>
    <n v="44"/>
    <m/>
    <m/>
    <n v="1166"/>
    <x v="0"/>
    <n v="0"/>
    <n v="1166"/>
    <x v="0"/>
    <n v="0"/>
    <n v="1166"/>
    <n v="1166"/>
    <n v="0"/>
    <x v="0"/>
    <m/>
    <n v="1122"/>
    <n v="1482"/>
    <n v="0.75708502024291502"/>
    <n v="1122"/>
    <n v="1482"/>
    <n v="1302"/>
    <n v="0.89554531490015366"/>
    <s v="Paying 90% within JC"/>
    <n v="1049"/>
    <n v="117"/>
    <n v="3.9215686274509803E-2"/>
    <m/>
    <n v="13992"/>
    <m/>
    <m/>
    <m/>
    <m/>
    <m/>
    <m/>
    <n v="13464"/>
    <m/>
    <m/>
    <m/>
    <n v="0"/>
    <x v="0"/>
    <n v="3.9215686274509803E-2"/>
    <s v="Within Range"/>
    <s v="Within Range"/>
  </r>
  <r>
    <s v="20149908"/>
    <s v="HU XUCHENG"/>
    <x v="3"/>
    <s v="Manufacturing"/>
    <s v="SG_SU01"/>
    <s v="HH-PRODN"/>
    <s v="TECHNICIAN II"/>
    <x v="10"/>
    <d v="2014-12-08T00:00:00"/>
    <m/>
    <s v="TIANG TONG BING"/>
    <d v="2017-07-01T00:00:00"/>
    <n v="4"/>
    <n v="4"/>
    <s v="N"/>
    <m/>
    <m/>
    <n v="1122"/>
    <n v="306"/>
    <n v="1"/>
    <x v="11"/>
    <n v="3.95"/>
    <n v="44"/>
    <m/>
    <m/>
    <n v="1166"/>
    <x v="0"/>
    <n v="0"/>
    <n v="1166"/>
    <x v="0"/>
    <n v="0"/>
    <n v="1166"/>
    <n v="1166"/>
    <n v="0"/>
    <x v="0"/>
    <m/>
    <n v="1122"/>
    <n v="1482"/>
    <n v="0.75708502024291502"/>
    <n v="1122"/>
    <n v="1482"/>
    <n v="1302"/>
    <n v="0.89554531490015366"/>
    <s v="Paying 90% within JC"/>
    <n v="1049"/>
    <n v="117"/>
    <n v="3.9215686274509803E-2"/>
    <m/>
    <n v="13992"/>
    <m/>
    <m/>
    <m/>
    <m/>
    <m/>
    <m/>
    <n v="13464"/>
    <m/>
    <m/>
    <m/>
    <n v="0"/>
    <x v="0"/>
    <n v="3.9215686274509803E-2"/>
    <s v="Within Range"/>
    <s v="Within Range"/>
  </r>
  <r>
    <s v="20150001"/>
    <s v="MA SHUAI"/>
    <x v="3"/>
    <s v="Manufacturing"/>
    <s v="SG_SU01"/>
    <s v="HH-PRODN"/>
    <s v="TECHNICIAN I (PRODUCTION)"/>
    <x v="11"/>
    <d v="2015-03-02T00:00:00"/>
    <d v="2018-07-31T00:00:00"/>
    <s v="LOH CHEE CHUAN"/>
    <m/>
    <n v="3"/>
    <n v="3"/>
    <s v="N"/>
    <m/>
    <m/>
    <n v="977"/>
    <n v="303"/>
    <n v="1"/>
    <x v="12"/>
    <n v="2.7"/>
    <n v="26"/>
    <m/>
    <m/>
    <n v="1003"/>
    <x v="0"/>
    <n v="0"/>
    <n v="1003"/>
    <x v="0"/>
    <n v="0"/>
    <n v="1003"/>
    <n v="1003"/>
    <n v="0"/>
    <x v="0"/>
    <m/>
    <n v="904"/>
    <n v="1338"/>
    <n v="0.7301943198804185"/>
    <n v="904"/>
    <n v="1338"/>
    <n v="1121"/>
    <n v="0.89473684210526316"/>
    <s v="Paying 89% within JC"/>
    <n v="903"/>
    <n v="100"/>
    <n v="2.6612077789150462E-2"/>
    <m/>
    <n v="12036"/>
    <m/>
    <m/>
    <m/>
    <m/>
    <m/>
    <m/>
    <n v="11724"/>
    <m/>
    <m/>
    <m/>
    <n v="0"/>
    <x v="0"/>
    <n v="2.6612077789150462E-2"/>
    <s v="Within Range"/>
    <s v="Within Range"/>
  </r>
  <r>
    <s v="20150003"/>
    <s v="TEO WEI SHEN, VINCENT"/>
    <x v="3"/>
    <s v="Manufacturing"/>
    <s v="SG_SU01"/>
    <s v="HH-PRODN"/>
    <s v="TECHNICIAN I (PRODUCTION)"/>
    <x v="4"/>
    <d v="2015-03-02T00:00:00"/>
    <m/>
    <s v="KAU CHAI SENG"/>
    <m/>
    <n v="3"/>
    <n v="3"/>
    <s v="N"/>
    <m/>
    <m/>
    <n v="1601"/>
    <n v="303"/>
    <n v="1"/>
    <x v="4"/>
    <n v="3.1"/>
    <n v="50"/>
    <m/>
    <m/>
    <n v="1651"/>
    <x v="0"/>
    <n v="0"/>
    <n v="1651"/>
    <x v="0"/>
    <n v="0"/>
    <n v="1651"/>
    <n v="1651"/>
    <n v="0"/>
    <x v="0"/>
    <m/>
    <n v="1415"/>
    <n v="2123"/>
    <n v="0.75412152614225159"/>
    <n v="1415"/>
    <n v="2123"/>
    <n v="1769"/>
    <n v="0.93329564725833802"/>
    <s v="Paying 93% within JC"/>
    <n v="1486"/>
    <n v="165"/>
    <n v="3.1230480949406621E-2"/>
    <m/>
    <n v="19812"/>
    <m/>
    <m/>
    <m/>
    <m/>
    <m/>
    <m/>
    <n v="19212"/>
    <m/>
    <m/>
    <m/>
    <n v="0"/>
    <x v="0"/>
    <n v="3.1230480949406621E-2"/>
    <s v="Within Range"/>
    <s v="Within Range"/>
  </r>
  <r>
    <s v="20150014"/>
    <s v="MUHAMAD ADAM BIN HAMIN"/>
    <x v="3"/>
    <s v="Manufacturing"/>
    <s v="SG_SU01"/>
    <s v="HH-PRODN"/>
    <s v="TECHNICIAN I (PRODUCTION)"/>
    <x v="4"/>
    <d v="2015-03-23T00:00:00"/>
    <m/>
    <s v="TIANG TONG BING"/>
    <m/>
    <n v="3"/>
    <n v="3"/>
    <s v="N"/>
    <m/>
    <m/>
    <n v="1636"/>
    <n v="303"/>
    <n v="1"/>
    <x v="4"/>
    <n v="3.1"/>
    <n v="51"/>
    <m/>
    <m/>
    <n v="1687"/>
    <x v="0"/>
    <n v="0"/>
    <n v="1687"/>
    <x v="0"/>
    <n v="0"/>
    <n v="1687"/>
    <n v="1687"/>
    <n v="0"/>
    <x v="0"/>
    <m/>
    <n v="1415"/>
    <n v="2123"/>
    <n v="0.77060763071125771"/>
    <n v="1415"/>
    <n v="2123"/>
    <n v="1769"/>
    <n v="0.95364612775579427"/>
    <s v="Paying 95% within JC"/>
    <n v="1518"/>
    <n v="169"/>
    <n v="3.1173594132029341E-2"/>
    <m/>
    <n v="20244"/>
    <m/>
    <m/>
    <m/>
    <m/>
    <m/>
    <m/>
    <n v="19632"/>
    <m/>
    <m/>
    <m/>
    <n v="0"/>
    <x v="0"/>
    <n v="3.1173594132029341E-2"/>
    <s v="Within Range"/>
    <s v="Within Range"/>
  </r>
  <r>
    <s v="20150023"/>
    <s v="LIEW YAU MING"/>
    <x v="3"/>
    <s v="Manufacturing"/>
    <s v="SG_SU01"/>
    <s v="HH-PRODN"/>
    <s v="TECHNICIAN II"/>
    <x v="3"/>
    <d v="2015-04-20T00:00:00"/>
    <m/>
    <s v="KAU CHAI SENG"/>
    <d v="2017-07-01T00:00:00"/>
    <n v="3"/>
    <n v="3"/>
    <s v="N"/>
    <m/>
    <m/>
    <n v="1595"/>
    <n v="302"/>
    <n v="1"/>
    <x v="3"/>
    <n v="3.1"/>
    <n v="49"/>
    <m/>
    <m/>
    <n v="1644"/>
    <x v="0"/>
    <n v="0"/>
    <n v="1644"/>
    <x v="0"/>
    <n v="0"/>
    <n v="1644"/>
    <n v="1644"/>
    <n v="0"/>
    <x v="0"/>
    <m/>
    <n v="1595"/>
    <n v="2393"/>
    <n v="0.66652737150020891"/>
    <n v="1595"/>
    <n v="2393"/>
    <n v="1994"/>
    <n v="0.8244734202607823"/>
    <s v="Paying 82% within JC"/>
    <n v="1480"/>
    <n v="164"/>
    <n v="3.0721003134796237E-2"/>
    <m/>
    <n v="19728"/>
    <m/>
    <m/>
    <m/>
    <m/>
    <m/>
    <m/>
    <n v="19140"/>
    <m/>
    <m/>
    <m/>
    <n v="0"/>
    <x v="0"/>
    <n v="3.0721003134796237E-2"/>
    <s v="Within Range"/>
    <s v="Within Range"/>
  </r>
  <r>
    <s v="20150024"/>
    <s v="SENG JIN FENG"/>
    <x v="3"/>
    <s v="Manufacturing"/>
    <s v="SG_SU01"/>
    <s v="HH-PRODN"/>
    <s v="TECHNICIAN I (PRODUCTION)"/>
    <x v="4"/>
    <d v="2015-04-20T00:00:00"/>
    <m/>
    <s v="KAU CHAI SENG"/>
    <m/>
    <n v="5"/>
    <n v="5"/>
    <s v="Y"/>
    <s v="SG_NE05"/>
    <s v="TECHNICIAN II"/>
    <n v="1493"/>
    <n v="302"/>
    <n v="1"/>
    <x v="3"/>
    <n v="4.7"/>
    <n v="70"/>
    <n v="0.04"/>
    <n v="60"/>
    <n v="1623"/>
    <x v="0"/>
    <n v="0"/>
    <n v="1623"/>
    <x v="0"/>
    <n v="0"/>
    <n v="1623"/>
    <n v="1623"/>
    <n v="0"/>
    <x v="0"/>
    <m/>
    <n v="1415"/>
    <n v="2123"/>
    <n v="0.70325011775788981"/>
    <n v="1595"/>
    <n v="2393"/>
    <n v="1994"/>
    <n v="0.81394182547642924"/>
    <s v="Paying 81% within JC"/>
    <n v="1461"/>
    <n v="162"/>
    <n v="8.7073007367716004E-2"/>
    <m/>
    <n v="19476"/>
    <m/>
    <m/>
    <m/>
    <m/>
    <m/>
    <m/>
    <n v="17916"/>
    <m/>
    <m/>
    <m/>
    <n v="0"/>
    <x v="0"/>
    <n v="8.7073007367716004E-2"/>
    <s v="Within Range"/>
    <s v="Within Range"/>
  </r>
  <r>
    <s v="20150026"/>
    <s v="LUM SENG FEI"/>
    <x v="3"/>
    <s v="Manufacturing"/>
    <s v="SG_SU01"/>
    <s v="HH-PRODN"/>
    <s v="TECHNICIAN II"/>
    <x v="3"/>
    <d v="2015-04-20T00:00:00"/>
    <m/>
    <s v="LIM CHOON HUAT"/>
    <d v="2017-07-01T00:00:00"/>
    <n v="4"/>
    <n v="4"/>
    <s v="N"/>
    <m/>
    <m/>
    <n v="1595"/>
    <n v="302"/>
    <n v="1"/>
    <x v="3"/>
    <n v="3.95"/>
    <n v="63"/>
    <m/>
    <m/>
    <n v="1658"/>
    <x v="0"/>
    <n v="0"/>
    <n v="1658"/>
    <x v="0"/>
    <n v="0"/>
    <n v="1658"/>
    <n v="1658"/>
    <n v="0"/>
    <x v="0"/>
    <m/>
    <n v="1595"/>
    <n v="2393"/>
    <n v="0.66652737150020891"/>
    <n v="1595"/>
    <n v="2393"/>
    <n v="1994"/>
    <n v="0.83149448345035104"/>
    <s v="Paying 83% within JC"/>
    <n v="1492"/>
    <n v="166"/>
    <n v="3.9498432601880878E-2"/>
    <m/>
    <n v="19896"/>
    <m/>
    <m/>
    <m/>
    <m/>
    <m/>
    <m/>
    <n v="19140"/>
    <m/>
    <m/>
    <m/>
    <n v="0"/>
    <x v="0"/>
    <n v="3.9498432601880878E-2"/>
    <s v="Within Range"/>
    <s v="Within Range"/>
  </r>
  <r>
    <s v="20150027"/>
    <s v="GAN JIN YUE"/>
    <x v="3"/>
    <s v="Manufacturing"/>
    <s v="SG_SU01"/>
    <s v="HH-PRODN"/>
    <s v="TECHNICIAN I (PRODUCTION)"/>
    <x v="4"/>
    <d v="2015-04-20T00:00:00"/>
    <m/>
    <s v="LOH CHEE CHUAN"/>
    <m/>
    <n v="5"/>
    <n v="5"/>
    <s v="Y"/>
    <s v="SG_NE05"/>
    <s v="TECHNICIAN II"/>
    <n v="1508"/>
    <n v="302"/>
    <n v="1"/>
    <x v="3"/>
    <n v="4.7"/>
    <n v="71"/>
    <n v="0.04"/>
    <n v="60"/>
    <n v="1639"/>
    <x v="0"/>
    <n v="0"/>
    <n v="1639"/>
    <x v="0"/>
    <n v="0"/>
    <n v="1639"/>
    <n v="1639"/>
    <n v="0"/>
    <x v="0"/>
    <m/>
    <n v="1415"/>
    <n v="2123"/>
    <n v="0.71031559114460674"/>
    <n v="1595"/>
    <n v="2393"/>
    <n v="1994"/>
    <n v="0.82196589769307926"/>
    <s v="Paying 82% within JC"/>
    <n v="1475"/>
    <n v="164"/>
    <n v="8.6870026525198943E-2"/>
    <m/>
    <n v="19668"/>
    <m/>
    <m/>
    <m/>
    <m/>
    <m/>
    <m/>
    <n v="18096"/>
    <m/>
    <m/>
    <m/>
    <n v="0"/>
    <x v="0"/>
    <n v="8.6870026525198943E-2"/>
    <s v="Within Range"/>
    <s v="Within Range"/>
  </r>
  <r>
    <s v="20150033"/>
    <s v="KENNY BOON FOOK SENG"/>
    <x v="3"/>
    <s v="Manufacturing"/>
    <s v="SG_SU01"/>
    <s v="HH-PRODN"/>
    <s v="PRODUCTION OPERATOR I"/>
    <x v="7"/>
    <d v="2015-04-27T00:00:00"/>
    <m/>
    <s v="TIANG TONG BING"/>
    <m/>
    <n v="3"/>
    <n v="3"/>
    <s v="N"/>
    <m/>
    <m/>
    <n v="1155"/>
    <n v="302"/>
    <n v="1"/>
    <x v="7"/>
    <n v="3.1"/>
    <n v="36"/>
    <m/>
    <m/>
    <n v="1191"/>
    <x v="11"/>
    <n v="1.2121212121212121E-2"/>
    <n v="1205"/>
    <x v="0"/>
    <n v="0"/>
    <n v="1205"/>
    <n v="1205"/>
    <n v="0"/>
    <x v="0"/>
    <m/>
    <n v="1100"/>
    <n v="1650"/>
    <n v="0.7"/>
    <n v="1100"/>
    <n v="1650"/>
    <n v="1375"/>
    <n v="0.87636363636363634"/>
    <s v="Paying 88% within JC"/>
    <n v="1084"/>
    <n v="121"/>
    <n v="4.3290043290043288E-2"/>
    <m/>
    <n v="14460"/>
    <m/>
    <m/>
    <m/>
    <m/>
    <m/>
    <m/>
    <n v="13860"/>
    <m/>
    <m/>
    <m/>
    <n v="0"/>
    <x v="0"/>
    <n v="4.3290043290043288E-2"/>
    <s v="Within Range"/>
    <s v="Within Range"/>
  </r>
  <r>
    <s v="20150034"/>
    <s v="BOON KAI MING"/>
    <x v="3"/>
    <s v="Manufacturing"/>
    <s v="SG_SU01"/>
    <s v="HH-PRODN"/>
    <s v="PRODUCTION OPERATOR II"/>
    <x v="6"/>
    <d v="2015-04-27T00:00:00"/>
    <m/>
    <s v="TAN KIOK HUA"/>
    <d v="2017-07-01T00:00:00"/>
    <n v="3"/>
    <n v="3"/>
    <s v="N"/>
    <m/>
    <m/>
    <n v="1202"/>
    <n v="302"/>
    <n v="1"/>
    <x v="6"/>
    <n v="3.1"/>
    <n v="37"/>
    <m/>
    <m/>
    <n v="1239"/>
    <x v="8"/>
    <n v="1.0815307820299502E-2"/>
    <n v="1252"/>
    <x v="0"/>
    <n v="0"/>
    <n v="1252"/>
    <n v="1252"/>
    <n v="0"/>
    <x v="0"/>
    <m/>
    <n v="1166"/>
    <n v="1750"/>
    <n v="0.68685714285714283"/>
    <n v="1166"/>
    <n v="1750"/>
    <n v="1458"/>
    <n v="0.85871056241426613"/>
    <s v="Paying 86% within JC"/>
    <n v="1127"/>
    <n v="125"/>
    <n v="4.1597337770382693E-2"/>
    <m/>
    <n v="15024"/>
    <m/>
    <m/>
    <m/>
    <m/>
    <m/>
    <m/>
    <n v="14424"/>
    <m/>
    <m/>
    <m/>
    <n v="0"/>
    <x v="0"/>
    <n v="4.1597337770382693E-2"/>
    <s v="Within Range"/>
    <s v="Within Range"/>
  </r>
  <r>
    <s v="20150036"/>
    <s v="TAN KAH WEI EFEN"/>
    <x v="3"/>
    <s v="Manufacturing"/>
    <s v="SG_SU01"/>
    <s v="HH-PRODN"/>
    <s v="TECHNICIAN I (MANU)"/>
    <x v="4"/>
    <d v="2015-05-04T00:00:00"/>
    <m/>
    <s v="TIANG TONG BING"/>
    <m/>
    <n v="5"/>
    <n v="5"/>
    <s v="Y"/>
    <s v="SG_NE05"/>
    <s v="TECHNICIAN II"/>
    <n v="1491"/>
    <n v="301"/>
    <n v="1"/>
    <x v="3"/>
    <n v="4.7"/>
    <n v="70"/>
    <n v="0.04"/>
    <n v="60"/>
    <n v="1621"/>
    <x v="0"/>
    <n v="0"/>
    <n v="1621"/>
    <x v="0"/>
    <n v="0"/>
    <n v="1621"/>
    <n v="1621"/>
    <n v="0"/>
    <x v="0"/>
    <m/>
    <n v="1415"/>
    <n v="2123"/>
    <n v="0.70230805463966084"/>
    <n v="1595"/>
    <n v="2393"/>
    <n v="1994"/>
    <n v="0.81293881644934807"/>
    <s v="Paying 81% within JC"/>
    <n v="1459"/>
    <n v="162"/>
    <n v="8.7189805499664652E-2"/>
    <m/>
    <n v="19452"/>
    <m/>
    <m/>
    <m/>
    <m/>
    <m/>
    <m/>
    <n v="17892"/>
    <m/>
    <m/>
    <m/>
    <n v="0"/>
    <x v="0"/>
    <n v="8.7189805499664652E-2"/>
    <s v="Within Range"/>
    <s v="Within Range"/>
  </r>
  <r>
    <s v="20150047"/>
    <s v="TEOH WEI HONG"/>
    <x v="3"/>
    <s v="Manufacturing"/>
    <s v="SG_SU01"/>
    <s v="HH-PRODN"/>
    <s v="TECHNICIAN I (MANU)"/>
    <x v="4"/>
    <d v="2015-05-18T00:00:00"/>
    <m/>
    <s v="LIM TENG LOCK"/>
    <m/>
    <n v="3"/>
    <n v="3"/>
    <s v="N"/>
    <m/>
    <m/>
    <n v="1560"/>
    <n v="301"/>
    <n v="1"/>
    <x v="4"/>
    <n v="3.1"/>
    <n v="48"/>
    <m/>
    <m/>
    <n v="1608"/>
    <x v="0"/>
    <n v="0"/>
    <n v="1608"/>
    <x v="0"/>
    <n v="0"/>
    <n v="1608"/>
    <n v="1608"/>
    <n v="0"/>
    <x v="0"/>
    <m/>
    <n v="1415"/>
    <n v="2123"/>
    <n v="0.73480923221855865"/>
    <n v="1415"/>
    <n v="2123"/>
    <n v="1769"/>
    <n v="0.90898812888637648"/>
    <s v="Paying 91% within JC"/>
    <n v="1447"/>
    <n v="161"/>
    <n v="3.0769230769230771E-2"/>
    <m/>
    <n v="19296"/>
    <m/>
    <m/>
    <m/>
    <m/>
    <m/>
    <m/>
    <n v="18720"/>
    <m/>
    <m/>
    <m/>
    <n v="0"/>
    <x v="0"/>
    <n v="3.0769230769230771E-2"/>
    <s v="Within Range"/>
    <s v="Within Range"/>
  </r>
  <r>
    <s v="20150049"/>
    <s v="CHEW SWEE CHUN"/>
    <x v="3"/>
    <s v="Manufacturing"/>
    <s v="SG_SU01"/>
    <s v="HH-PRODN"/>
    <s v="TECHNICIAN II"/>
    <x v="3"/>
    <d v="2015-05-18T00:00:00"/>
    <m/>
    <s v="LIM ENG GUAN"/>
    <d v="2017-07-01T00:00:00"/>
    <n v="3"/>
    <n v="3"/>
    <s v="N"/>
    <m/>
    <m/>
    <n v="1595"/>
    <n v="301"/>
    <n v="1"/>
    <x v="3"/>
    <n v="3.1"/>
    <n v="49"/>
    <m/>
    <m/>
    <n v="1644"/>
    <x v="0"/>
    <n v="0"/>
    <n v="1644"/>
    <x v="0"/>
    <n v="0"/>
    <n v="1644"/>
    <n v="1644"/>
    <n v="0"/>
    <x v="0"/>
    <m/>
    <n v="1595"/>
    <n v="2393"/>
    <n v="0.66652737150020891"/>
    <n v="1595"/>
    <n v="2393"/>
    <n v="1994"/>
    <n v="0.8244734202607823"/>
    <s v="Paying 82% within JC"/>
    <n v="1480"/>
    <n v="164"/>
    <n v="3.0721003134796237E-2"/>
    <m/>
    <n v="19728"/>
    <m/>
    <m/>
    <m/>
    <m/>
    <m/>
    <m/>
    <n v="19140"/>
    <m/>
    <m/>
    <m/>
    <n v="0"/>
    <x v="0"/>
    <n v="3.0721003134796237E-2"/>
    <s v="Within Range"/>
    <s v="Within Range"/>
  </r>
  <r>
    <s v="20150050"/>
    <s v="CHEN MEE LING"/>
    <x v="3"/>
    <s v="Manufacturing"/>
    <s v="SG_SU01"/>
    <s v="HH-PRODN"/>
    <s v="PRODUCTION OPERATOR I"/>
    <x v="7"/>
    <d v="2015-05-18T00:00:00"/>
    <m/>
    <s v="YONG KIEN CHIEN"/>
    <m/>
    <n v="3"/>
    <n v="3"/>
    <s v="N"/>
    <m/>
    <m/>
    <n v="1145"/>
    <n v="301"/>
    <n v="1"/>
    <x v="7"/>
    <n v="3.1"/>
    <n v="35"/>
    <m/>
    <m/>
    <n v="1180"/>
    <x v="5"/>
    <n v="1.3100436681222707E-2"/>
    <n v="1195"/>
    <x v="0"/>
    <n v="0"/>
    <n v="1195"/>
    <n v="1195"/>
    <n v="0"/>
    <x v="0"/>
    <m/>
    <n v="1100"/>
    <n v="1650"/>
    <n v="0.69393939393939397"/>
    <n v="1100"/>
    <n v="1650"/>
    <n v="1375"/>
    <n v="0.86909090909090914"/>
    <s v="Paying 87% within JC"/>
    <n v="1075"/>
    <n v="120"/>
    <n v="4.3668122270742356E-2"/>
    <m/>
    <n v="14340"/>
    <m/>
    <m/>
    <m/>
    <m/>
    <m/>
    <m/>
    <n v="13740"/>
    <m/>
    <m/>
    <m/>
    <n v="0"/>
    <x v="0"/>
    <n v="4.3668122270742356E-2"/>
    <s v="Within Range"/>
    <s v="Within Range"/>
  </r>
  <r>
    <s v="20150051"/>
    <s v="CHEAH SIN CHAI, RAYMOND"/>
    <x v="3"/>
    <s v="Manufacturing"/>
    <s v="SG_SU01"/>
    <s v="HH-PRODN"/>
    <s v="TECHNICIAN I (MANU)"/>
    <x v="4"/>
    <d v="2015-05-25T00:00:00"/>
    <m/>
    <s v="TIANG TONG BING"/>
    <m/>
    <n v="5"/>
    <n v="5"/>
    <s v="Y"/>
    <s v="SG_NE05"/>
    <s v="TECHNICIAN II"/>
    <n v="1505"/>
    <n v="301"/>
    <n v="1"/>
    <x v="3"/>
    <n v="4.7"/>
    <n v="71"/>
    <n v="0.04"/>
    <n v="60"/>
    <n v="1636"/>
    <x v="0"/>
    <n v="0"/>
    <n v="1636"/>
    <x v="0"/>
    <n v="0"/>
    <n v="1636"/>
    <n v="1636"/>
    <n v="0"/>
    <x v="0"/>
    <m/>
    <n v="1415"/>
    <n v="2123"/>
    <n v="0.70890249646726333"/>
    <n v="1595"/>
    <n v="2393"/>
    <n v="1994"/>
    <n v="0.8204613841524574"/>
    <s v="Paying 82% within JC"/>
    <n v="1472"/>
    <n v="164"/>
    <n v="8.7043189368770771E-2"/>
    <m/>
    <n v="19632"/>
    <m/>
    <m/>
    <m/>
    <m/>
    <m/>
    <m/>
    <n v="18060"/>
    <m/>
    <m/>
    <m/>
    <n v="0"/>
    <x v="0"/>
    <n v="8.7043189368770771E-2"/>
    <s v="Within Range"/>
    <s v="Within Range"/>
  </r>
  <r>
    <s v="20150053"/>
    <s v="SALIHIN BIN MOHAMED ALI"/>
    <x v="3"/>
    <s v="Manufacturing"/>
    <s v="SG_SU01"/>
    <s v="HH-PRODN"/>
    <s v="TECHNICIAN I (PRODUCTION)"/>
    <x v="4"/>
    <d v="2015-06-15T00:00:00"/>
    <d v="2018-06-13T00:00:00"/>
    <s v="TIANG TONG BING"/>
    <m/>
    <n v="2"/>
    <n v="2"/>
    <s v="N"/>
    <m/>
    <m/>
    <n v="1544"/>
    <n v="211"/>
    <n v="1"/>
    <x v="4"/>
    <n v="0"/>
    <n v="0"/>
    <m/>
    <m/>
    <n v="1544"/>
    <x v="0"/>
    <n v="0"/>
    <n v="1544"/>
    <x v="0"/>
    <n v="0"/>
    <n v="1544"/>
    <n v="1544"/>
    <n v="0"/>
    <x v="0"/>
    <m/>
    <n v="1415"/>
    <n v="2123"/>
    <n v="0.72727272727272729"/>
    <n v="1415"/>
    <n v="2123"/>
    <n v="1769"/>
    <n v="0.87280949689089882"/>
    <s v="Paying 87% within JC"/>
    <n v="1390"/>
    <n v="154"/>
    <n v="0"/>
    <m/>
    <n v="18528"/>
    <m/>
    <m/>
    <m/>
    <m/>
    <m/>
    <m/>
    <n v="18528"/>
    <m/>
    <m/>
    <m/>
    <n v="0"/>
    <x v="0"/>
    <n v="0"/>
    <s v="Within Range"/>
    <s v="Within Range"/>
  </r>
  <r>
    <s v="20150058"/>
    <s v="KHOO WIN JUAN"/>
    <x v="3"/>
    <s v="Manufacturing"/>
    <s v="SG_SU01"/>
    <s v="HH-PRODN"/>
    <s v="TECHNICIAN I (MANU)"/>
    <x v="4"/>
    <d v="2015-06-08T00:00:00"/>
    <d v="2018-05-09T00:00:00"/>
    <s v="WU YUE"/>
    <m/>
    <n v="1"/>
    <n v="1"/>
    <s v="N"/>
    <m/>
    <m/>
    <n v="1581"/>
    <n v="211"/>
    <n v="1"/>
    <x v="4"/>
    <n v="0"/>
    <n v="0"/>
    <m/>
    <m/>
    <n v="1581"/>
    <x v="0"/>
    <n v="0"/>
    <n v="1581"/>
    <x v="0"/>
    <n v="0"/>
    <n v="1581"/>
    <n v="1581"/>
    <n v="0"/>
    <x v="0"/>
    <m/>
    <n v="1415"/>
    <n v="2123"/>
    <n v="0.74470089495996228"/>
    <n v="1415"/>
    <n v="2123"/>
    <n v="1769"/>
    <n v="0.89372526851328438"/>
    <s v="Paying 89% within JC"/>
    <n v="1423"/>
    <n v="158"/>
    <n v="0"/>
    <m/>
    <n v="18972"/>
    <m/>
    <m/>
    <m/>
    <m/>
    <m/>
    <m/>
    <n v="18972"/>
    <m/>
    <m/>
    <m/>
    <n v="0"/>
    <x v="0"/>
    <n v="0"/>
    <s v="Within Range"/>
    <s v="Within Range"/>
  </r>
  <r>
    <s v="20150065"/>
    <s v="TIONG CHOW YANG"/>
    <x v="3"/>
    <s v="Manufacturing"/>
    <s v="SG_SU01"/>
    <s v="HH-PRODN"/>
    <s v="TECHNICIAN I (MANU)"/>
    <x v="4"/>
    <d v="2015-06-15T00:00:00"/>
    <m/>
    <s v="YONG KIEN CHIEN"/>
    <m/>
    <n v="4"/>
    <n v="4"/>
    <s v="N"/>
    <m/>
    <m/>
    <n v="1596"/>
    <n v="300"/>
    <n v="1"/>
    <x v="4"/>
    <n v="3.95"/>
    <n v="63"/>
    <m/>
    <m/>
    <n v="1659"/>
    <x v="0"/>
    <n v="0"/>
    <n v="1659"/>
    <x v="0"/>
    <n v="0"/>
    <n v="1659"/>
    <n v="1659"/>
    <n v="0"/>
    <x v="0"/>
    <m/>
    <n v="1415"/>
    <n v="2123"/>
    <n v="0.7517663683466792"/>
    <n v="1415"/>
    <n v="2123"/>
    <n v="1769"/>
    <n v="0.93781797625777275"/>
    <s v="Paying 94% within JC"/>
    <n v="1493"/>
    <n v="166"/>
    <n v="3.9473684210526314E-2"/>
    <m/>
    <n v="19908"/>
    <m/>
    <m/>
    <m/>
    <m/>
    <m/>
    <m/>
    <n v="19152"/>
    <m/>
    <m/>
    <m/>
    <n v="0"/>
    <x v="0"/>
    <n v="3.9473684210526314E-2"/>
    <s v="Within Range"/>
    <s v="Within Range"/>
  </r>
  <r>
    <s v="20150067"/>
    <s v="CHAI CHON KEAT"/>
    <x v="3"/>
    <s v="Manufacturing"/>
    <s v="SG_SU01"/>
    <s v="HH-PRODN"/>
    <s v="TECHNICIAN I (PRODUCTION)"/>
    <x v="4"/>
    <d v="2015-06-15T00:00:00"/>
    <m/>
    <s v="LIM ENG GUAN"/>
    <m/>
    <n v="5"/>
    <n v="5"/>
    <s v="N"/>
    <m/>
    <m/>
    <n v="1476"/>
    <n v="300"/>
    <n v="1"/>
    <x v="4"/>
    <n v="5.26"/>
    <n v="78"/>
    <m/>
    <m/>
    <n v="1554"/>
    <x v="0"/>
    <n v="0"/>
    <n v="1554"/>
    <x v="0"/>
    <n v="0"/>
    <n v="1554"/>
    <n v="1554"/>
    <n v="0"/>
    <x v="0"/>
    <m/>
    <n v="1415"/>
    <n v="2123"/>
    <n v="0.69524258125294391"/>
    <n v="1415"/>
    <n v="2123"/>
    <n v="1769"/>
    <n v="0.87846240814019216"/>
    <s v="Paying 88% within JC"/>
    <n v="1399"/>
    <n v="155"/>
    <n v="5.2845528455284556E-2"/>
    <m/>
    <n v="18648"/>
    <m/>
    <m/>
    <m/>
    <m/>
    <m/>
    <m/>
    <n v="17712"/>
    <m/>
    <m/>
    <m/>
    <n v="0"/>
    <x v="0"/>
    <n v="5.2845528455284556E-2"/>
    <s v="Within Range"/>
    <s v="Within Range"/>
  </r>
  <r>
    <s v="20150083"/>
    <s v="YONG KOK LUN"/>
    <x v="3"/>
    <s v="Manufacturing"/>
    <s v="SG_SU01"/>
    <s v="HH-PRODN"/>
    <s v="TECHNICIAN I (MANU)"/>
    <x v="4"/>
    <d v="2015-06-29T00:00:00"/>
    <m/>
    <s v="LOH CHEE CHUAN"/>
    <m/>
    <n v="4"/>
    <n v="4"/>
    <s v="N"/>
    <m/>
    <m/>
    <n v="1596"/>
    <n v="300"/>
    <n v="1"/>
    <x v="4"/>
    <n v="3.95"/>
    <n v="63"/>
    <m/>
    <m/>
    <n v="1659"/>
    <x v="0"/>
    <n v="0"/>
    <n v="1659"/>
    <x v="0"/>
    <n v="0"/>
    <n v="1659"/>
    <n v="1659"/>
    <n v="0"/>
    <x v="0"/>
    <m/>
    <n v="1415"/>
    <n v="2123"/>
    <n v="0.7517663683466792"/>
    <n v="1415"/>
    <n v="2123"/>
    <n v="1769"/>
    <n v="0.93781797625777275"/>
    <s v="Paying 94% within JC"/>
    <n v="1493"/>
    <n v="166"/>
    <n v="3.9473684210526314E-2"/>
    <m/>
    <n v="19908"/>
    <m/>
    <m/>
    <m/>
    <m/>
    <m/>
    <m/>
    <n v="19152"/>
    <m/>
    <m/>
    <m/>
    <n v="0"/>
    <x v="0"/>
    <n v="3.9473684210526314E-2"/>
    <s v="Within Range"/>
    <s v="Within Range"/>
  </r>
  <r>
    <s v="20150087"/>
    <s v="FOO MEE FONG"/>
    <x v="3"/>
    <s v="Manufacturing"/>
    <s v="SG_SU01"/>
    <s v="HH-PRODN"/>
    <s v="PRODUCTION OPERATOR I"/>
    <x v="7"/>
    <d v="2015-06-29T00:00:00"/>
    <m/>
    <s v="YONG KIEN CHIEN"/>
    <m/>
    <n v="3"/>
    <n v="3"/>
    <s v="N"/>
    <m/>
    <m/>
    <n v="1145"/>
    <n v="300"/>
    <n v="1"/>
    <x v="7"/>
    <n v="3.1"/>
    <n v="35"/>
    <m/>
    <m/>
    <n v="1180"/>
    <x v="5"/>
    <n v="1.3100436681222707E-2"/>
    <n v="1195"/>
    <x v="0"/>
    <n v="0"/>
    <n v="1195"/>
    <n v="1195"/>
    <n v="0"/>
    <x v="0"/>
    <m/>
    <n v="1100"/>
    <n v="1650"/>
    <n v="0.69393939393939397"/>
    <n v="1100"/>
    <n v="1650"/>
    <n v="1375"/>
    <n v="0.86909090909090914"/>
    <s v="Paying 87% within JC"/>
    <n v="1075"/>
    <n v="120"/>
    <n v="4.3668122270742356E-2"/>
    <m/>
    <n v="14340"/>
    <m/>
    <m/>
    <m/>
    <m/>
    <m/>
    <m/>
    <n v="13740"/>
    <m/>
    <m/>
    <m/>
    <n v="0"/>
    <x v="0"/>
    <n v="4.3668122270742356E-2"/>
    <s v="Within Range"/>
    <s v="Within Range"/>
  </r>
  <r>
    <s v="20150092"/>
    <s v="SZE CHENG LONG"/>
    <x v="3"/>
    <s v="Manufacturing"/>
    <s v="SG_SU01"/>
    <s v="HH-MAINT"/>
    <s v="ENGINEERING ASST (MAINT)"/>
    <x v="2"/>
    <d v="2015-07-06T00:00:00"/>
    <d v="2018-07-16T00:00:00"/>
    <s v="LOW KOK HENG"/>
    <m/>
    <n v="4"/>
    <n v="4"/>
    <s v="Y"/>
    <s v="SG_NE07"/>
    <s v="SENIOR ENGINEERING ASST I"/>
    <n v="1992"/>
    <n v="211"/>
    <n v="1"/>
    <x v="1"/>
    <n v="0"/>
    <n v="0"/>
    <n v="0.04"/>
    <n v="80"/>
    <n v="2072"/>
    <x v="0"/>
    <n v="0"/>
    <n v="2072"/>
    <x v="0"/>
    <n v="0"/>
    <n v="2072"/>
    <n v="2072"/>
    <n v="0"/>
    <x v="0"/>
    <m/>
    <n v="1895"/>
    <n v="2695"/>
    <n v="0.73914656771799625"/>
    <n v="2045"/>
    <n v="2946"/>
    <n v="2496"/>
    <n v="0.83012820512820518"/>
    <s v="Paying 83% within JC"/>
    <n v="1865"/>
    <n v="207"/>
    <n v="4.0160642570281124E-2"/>
    <m/>
    <n v="24864"/>
    <m/>
    <m/>
    <m/>
    <m/>
    <m/>
    <m/>
    <n v="23904"/>
    <m/>
    <m/>
    <m/>
    <n v="0"/>
    <x v="0"/>
    <n v="4.0160642570281124E-2"/>
    <s v="Within Range"/>
    <s v="Within Range"/>
  </r>
  <r>
    <s v="20150095"/>
    <s v="KHO KEAN KOK"/>
    <x v="3"/>
    <s v="Manufacturing"/>
    <s v="SG_SU01"/>
    <s v="HH-PRODN"/>
    <s v="TECHNICIAN I (PRODUCTION)"/>
    <x v="4"/>
    <d v="2015-07-06T00:00:00"/>
    <m/>
    <s v="LOW KOK HENG"/>
    <m/>
    <n v="2"/>
    <n v="2"/>
    <s v="N"/>
    <m/>
    <m/>
    <n v="1512"/>
    <n v="211"/>
    <n v="1"/>
    <x v="4"/>
    <n v="2"/>
    <n v="30"/>
    <m/>
    <m/>
    <n v="1542"/>
    <x v="0"/>
    <n v="0"/>
    <n v="1542"/>
    <x v="0"/>
    <n v="0"/>
    <n v="1542"/>
    <n v="1542"/>
    <n v="0"/>
    <x v="0"/>
    <m/>
    <n v="1415"/>
    <n v="2123"/>
    <n v="0.71219971738106458"/>
    <n v="1415"/>
    <n v="2123"/>
    <n v="1769"/>
    <n v="0.87167891464104008"/>
    <s v="Paying 87% within JC"/>
    <n v="1388"/>
    <n v="154"/>
    <n v="1.984126984126984E-2"/>
    <m/>
    <n v="18504"/>
    <m/>
    <m/>
    <m/>
    <m/>
    <m/>
    <m/>
    <n v="18144"/>
    <m/>
    <m/>
    <m/>
    <n v="0"/>
    <x v="0"/>
    <n v="1.984126984126984E-2"/>
    <s v="Within Range"/>
    <s v="Within Range"/>
  </r>
  <r>
    <s v="20150135"/>
    <s v="NG ZHE SHEN"/>
    <x v="3"/>
    <s v="Manufacturing"/>
    <s v="SG_SU01"/>
    <s v="HH-PRODN"/>
    <s v="TECHNICIAN I (MANU)"/>
    <x v="4"/>
    <d v="2015-09-28T00:00:00"/>
    <m/>
    <s v="LOW KOK HENG"/>
    <m/>
    <n v="5"/>
    <n v="5"/>
    <s v="Y"/>
    <s v="SG_NE05"/>
    <s v="TECHNICIAN II"/>
    <n v="1559"/>
    <n v="209"/>
    <n v="1"/>
    <x v="3"/>
    <n v="4.7"/>
    <n v="73"/>
    <n v="0.04"/>
    <n v="62"/>
    <n v="1694"/>
    <x v="0"/>
    <n v="0"/>
    <n v="1694"/>
    <x v="0"/>
    <n v="0"/>
    <n v="1694"/>
    <n v="1694"/>
    <n v="0"/>
    <x v="0"/>
    <m/>
    <n v="1415"/>
    <n v="2123"/>
    <n v="0.73433820065944422"/>
    <n v="1595"/>
    <n v="2393"/>
    <n v="1994"/>
    <n v="0.84954864593781343"/>
    <s v="Paying 85% within JC"/>
    <n v="1525"/>
    <n v="169"/>
    <n v="8.6593970493906353E-2"/>
    <m/>
    <n v="20328"/>
    <m/>
    <m/>
    <m/>
    <m/>
    <m/>
    <m/>
    <n v="18708"/>
    <m/>
    <m/>
    <m/>
    <n v="0"/>
    <x v="0"/>
    <n v="8.6593970493906353E-2"/>
    <s v="Within Range"/>
    <s v="Within Range"/>
  </r>
  <r>
    <s v="20150139"/>
    <s v="FEI HAIQUN"/>
    <x v="3"/>
    <s v="Manufacturing"/>
    <s v="SG_SU01"/>
    <s v="HH-PRODN"/>
    <s v="ENGINEERING ASST (PRODN)"/>
    <x v="9"/>
    <d v="2015-10-26T00:00:00"/>
    <m/>
    <s v="LOH CHEE CHUAN"/>
    <m/>
    <n v="4"/>
    <n v="4"/>
    <s v="N"/>
    <m/>
    <m/>
    <n v="1348"/>
    <n v="208"/>
    <n v="1"/>
    <x v="10"/>
    <n v="3.95"/>
    <n v="53"/>
    <m/>
    <m/>
    <n v="1401"/>
    <x v="0"/>
    <n v="0"/>
    <n v="1401"/>
    <x v="0"/>
    <n v="0"/>
    <n v="1401"/>
    <n v="1401"/>
    <n v="0"/>
    <x v="0"/>
    <m/>
    <n v="1299"/>
    <n v="1871"/>
    <n v="0.72047033671833249"/>
    <n v="1299"/>
    <n v="1871"/>
    <n v="1585"/>
    <n v="0.88391167192429021"/>
    <s v="Paying 88% within JC"/>
    <n v="1261"/>
    <n v="140"/>
    <n v="3.9317507418397624E-2"/>
    <m/>
    <n v="16812"/>
    <m/>
    <m/>
    <m/>
    <m/>
    <m/>
    <m/>
    <n v="16176"/>
    <m/>
    <m/>
    <m/>
    <n v="0"/>
    <x v="0"/>
    <n v="3.9317507418397624E-2"/>
    <s v="Within Range"/>
    <s v="Within Range"/>
  </r>
  <r>
    <s v="20150143"/>
    <s v="LI NAIJIAN"/>
    <x v="3"/>
    <s v="Manufacturing"/>
    <s v="SG_SU01"/>
    <s v="HH-PRODN"/>
    <s v="TECHNICIAN I (MANU)"/>
    <x v="11"/>
    <d v="2015-10-26T00:00:00"/>
    <m/>
    <s v="TIANG TONG BING"/>
    <m/>
    <n v="3"/>
    <n v="3"/>
    <s v="N"/>
    <m/>
    <m/>
    <n v="970"/>
    <n v="208"/>
    <n v="1"/>
    <x v="12"/>
    <n v="3.1"/>
    <n v="30"/>
    <m/>
    <m/>
    <n v="1000"/>
    <x v="0"/>
    <n v="0"/>
    <n v="1000"/>
    <x v="0"/>
    <n v="0"/>
    <n v="1000"/>
    <n v="1000"/>
    <n v="0"/>
    <x v="0"/>
    <m/>
    <n v="904"/>
    <n v="1338"/>
    <n v="0.72496263079222723"/>
    <n v="904"/>
    <n v="1338"/>
    <n v="1121"/>
    <n v="0.89206066012488849"/>
    <s v="Paying 89% within JC"/>
    <n v="900"/>
    <n v="100"/>
    <n v="3.0927835051546393E-2"/>
    <m/>
    <n v="12000"/>
    <m/>
    <m/>
    <m/>
    <m/>
    <m/>
    <m/>
    <n v="11640"/>
    <m/>
    <m/>
    <m/>
    <n v="0"/>
    <x v="0"/>
    <n v="3.0927835051546393E-2"/>
    <s v="Within Range"/>
    <s v="Within Range"/>
  </r>
  <r>
    <s v="20150145"/>
    <s v="LI KELONG"/>
    <x v="3"/>
    <s v="Manufacturing"/>
    <s v="SG_SU01"/>
    <s v="HH-PRODN"/>
    <s v="TECHNICIAN I (PRODUCTION)"/>
    <x v="11"/>
    <d v="2015-10-26T00:00:00"/>
    <m/>
    <s v="TAN KIOK HUA"/>
    <m/>
    <n v="2"/>
    <n v="2"/>
    <s v="N"/>
    <m/>
    <m/>
    <n v="960"/>
    <n v="208"/>
    <n v="1"/>
    <x v="12"/>
    <n v="2"/>
    <n v="19"/>
    <m/>
    <m/>
    <n v="979"/>
    <x v="0"/>
    <n v="0"/>
    <n v="979"/>
    <x v="0"/>
    <n v="0"/>
    <n v="979"/>
    <n v="979"/>
    <n v="0"/>
    <x v="0"/>
    <m/>
    <n v="904"/>
    <n v="1338"/>
    <n v="0.71748878923766812"/>
    <n v="904"/>
    <n v="1338"/>
    <n v="1121"/>
    <n v="0.8733273862622658"/>
    <s v="Paying 87% within JC"/>
    <n v="881"/>
    <n v="98"/>
    <n v="1.9791666666666666E-2"/>
    <m/>
    <n v="11748"/>
    <m/>
    <m/>
    <m/>
    <m/>
    <m/>
    <m/>
    <n v="11520"/>
    <m/>
    <m/>
    <m/>
    <n v="0"/>
    <x v="0"/>
    <n v="1.9791666666666666E-2"/>
    <s v="Within Range"/>
    <s v="Within Range"/>
  </r>
  <r>
    <s v="20150146"/>
    <s v="HU JIANGUO"/>
    <x v="3"/>
    <s v="Manufacturing"/>
    <s v="SG_SU01"/>
    <s v="HH-PRODN"/>
    <s v="TECHNICIAN I (MANU)"/>
    <x v="11"/>
    <d v="2015-10-26T00:00:00"/>
    <m/>
    <s v="LOW KOK HENG"/>
    <m/>
    <n v="3"/>
    <n v="3"/>
    <s v="N"/>
    <m/>
    <m/>
    <n v="970"/>
    <n v="208"/>
    <n v="1"/>
    <x v="12"/>
    <n v="3.1"/>
    <n v="30"/>
    <m/>
    <m/>
    <n v="1000"/>
    <x v="0"/>
    <n v="0"/>
    <n v="1000"/>
    <x v="0"/>
    <n v="0"/>
    <n v="1000"/>
    <n v="1000"/>
    <n v="0"/>
    <x v="0"/>
    <m/>
    <n v="904"/>
    <n v="1338"/>
    <n v="0.72496263079222723"/>
    <n v="904"/>
    <n v="1338"/>
    <n v="1121"/>
    <n v="0.89206066012488849"/>
    <s v="Paying 89% within JC"/>
    <n v="900"/>
    <n v="100"/>
    <n v="3.0927835051546393E-2"/>
    <m/>
    <n v="12000"/>
    <m/>
    <m/>
    <m/>
    <m/>
    <m/>
    <m/>
    <n v="11640"/>
    <m/>
    <m/>
    <m/>
    <n v="0"/>
    <x v="0"/>
    <n v="3.0927835051546393E-2"/>
    <s v="Within Range"/>
    <s v="Within Range"/>
  </r>
  <r>
    <s v="20150148"/>
    <s v="SONG ZENGQIN"/>
    <x v="3"/>
    <s v="Manufacturing"/>
    <s v="SG_SU01"/>
    <s v="HH-PRODN"/>
    <s v="SNR ENGINEERING ASST I"/>
    <x v="8"/>
    <d v="2015-10-26T00:00:00"/>
    <m/>
    <s v="LIM CHOON HUAT"/>
    <d v="2017-07-01T00:00:00"/>
    <n v="3"/>
    <n v="3"/>
    <s v="N"/>
    <m/>
    <m/>
    <n v="1476"/>
    <n v="208"/>
    <n v="1"/>
    <x v="8"/>
    <n v="3.1"/>
    <n v="46"/>
    <m/>
    <m/>
    <n v="1522"/>
    <x v="0"/>
    <n v="0"/>
    <n v="1522"/>
    <x v="0"/>
    <n v="0"/>
    <n v="1522"/>
    <n v="1522"/>
    <n v="0"/>
    <x v="0"/>
    <m/>
    <n v="1476"/>
    <n v="2125"/>
    <n v="0.69458823529411762"/>
    <n v="1476"/>
    <n v="2125"/>
    <n v="1801"/>
    <n v="0.84508606329816771"/>
    <s v="Paying 85% within JC"/>
    <n v="1370"/>
    <n v="152"/>
    <n v="3.1165311653116531E-2"/>
    <m/>
    <n v="18264"/>
    <m/>
    <m/>
    <m/>
    <m/>
    <m/>
    <m/>
    <n v="17712"/>
    <m/>
    <m/>
    <m/>
    <n v="0"/>
    <x v="0"/>
    <n v="3.1165311653116531E-2"/>
    <s v="Within Range"/>
    <s v="Within Range"/>
  </r>
  <r>
    <s v="20159950"/>
    <s v="KOK POH KUN"/>
    <x v="3"/>
    <s v="Manufacturing"/>
    <s v="SG_SU01"/>
    <s v="HH-PRODN"/>
    <s v="PRODUCTION OPERATOR I"/>
    <x v="7"/>
    <d v="2015-01-12T00:00:00"/>
    <m/>
    <s v="CHAI YUET NGOH"/>
    <m/>
    <n v="3"/>
    <n v="3"/>
    <s v="N"/>
    <m/>
    <m/>
    <n v="1251"/>
    <n v="305"/>
    <n v="1"/>
    <x v="7"/>
    <n v="3.1"/>
    <n v="39"/>
    <m/>
    <m/>
    <n v="1290"/>
    <x v="4"/>
    <n v="8.7929656274980013E-3"/>
    <n v="1301"/>
    <x v="0"/>
    <n v="0"/>
    <n v="1301"/>
    <n v="1301"/>
    <n v="0"/>
    <x v="0"/>
    <m/>
    <n v="1100"/>
    <n v="1650"/>
    <n v="0.75818181818181818"/>
    <n v="1100"/>
    <n v="1650"/>
    <n v="1375"/>
    <n v="0.94618181818181823"/>
    <s v="Paying 95% within JC"/>
    <n v="1171"/>
    <n v="130"/>
    <n v="3.9968025579536368E-2"/>
    <m/>
    <n v="15612"/>
    <m/>
    <m/>
    <m/>
    <m/>
    <m/>
    <m/>
    <n v="15012"/>
    <m/>
    <m/>
    <m/>
    <n v="0"/>
    <x v="0"/>
    <n v="3.9968025579536368E-2"/>
    <s v="Within Range"/>
    <s v="Within Range"/>
  </r>
  <r>
    <s v="20159963"/>
    <s v="YAP YOON MENG"/>
    <x v="3"/>
    <s v="Manufacturing"/>
    <s v="SG_SU01"/>
    <s v="HH-PRODN"/>
    <s v="SNR OPERATOR"/>
    <x v="5"/>
    <d v="2015-01-26T00:00:00"/>
    <m/>
    <s v="KAU CHAI SENG"/>
    <d v="2016-07-01T00:00:00"/>
    <n v="3"/>
    <n v="3"/>
    <s v="N"/>
    <m/>
    <m/>
    <n v="1566"/>
    <n v="305"/>
    <n v="1"/>
    <x v="5"/>
    <n v="3.1"/>
    <n v="49"/>
    <m/>
    <m/>
    <n v="1615"/>
    <x v="1"/>
    <n v="6.3856960408684551E-3"/>
    <n v="1625"/>
    <x v="0"/>
    <n v="0"/>
    <n v="1625"/>
    <n v="1625"/>
    <n v="0"/>
    <x v="0"/>
    <m/>
    <n v="1259"/>
    <n v="1884"/>
    <n v="0.83121019108280259"/>
    <n v="1259"/>
    <n v="1884"/>
    <n v="1572"/>
    <n v="1.0337150127226462"/>
    <s v="Paying 3% Premium for the JC"/>
    <n v="1462"/>
    <n v="163"/>
    <n v="3.7675606641123884E-2"/>
    <m/>
    <n v="19500"/>
    <m/>
    <m/>
    <m/>
    <m/>
    <m/>
    <m/>
    <n v="18792"/>
    <m/>
    <m/>
    <m/>
    <n v="0"/>
    <x v="0"/>
    <n v="3.7675606641123884E-2"/>
    <s v="Within Range"/>
    <s v="Within Range"/>
  </r>
  <r>
    <s v="20159971"/>
    <s v="HEE ZHI WEI"/>
    <x v="3"/>
    <s v="Manufacturing"/>
    <s v="SG_SU01"/>
    <s v="HH-PRODN"/>
    <s v="PRODUCTION OPERATOR I"/>
    <x v="7"/>
    <d v="2015-02-02T00:00:00"/>
    <m/>
    <s v="LIM CHOON HUAT"/>
    <m/>
    <n v="5"/>
    <n v="5"/>
    <s v="Y"/>
    <s v="SG_DL02"/>
    <s v="PRODUCTION OPERATOR II"/>
    <n v="1195"/>
    <n v="304"/>
    <n v="1"/>
    <x v="6"/>
    <n v="4.7"/>
    <n v="56"/>
    <n v="0.04"/>
    <n v="48"/>
    <n v="1299"/>
    <x v="10"/>
    <n v="0"/>
    <n v="1299"/>
    <x v="0"/>
    <n v="0"/>
    <n v="1299"/>
    <n v="1299"/>
    <n v="0"/>
    <x v="0"/>
    <m/>
    <n v="1100"/>
    <n v="1650"/>
    <n v="0.72424242424242424"/>
    <n v="1166"/>
    <n v="1750"/>
    <n v="1458"/>
    <n v="0.89094650205761317"/>
    <s v="Paying 89% within JC"/>
    <n v="1169"/>
    <n v="130"/>
    <n v="8.7029288702928864E-2"/>
    <m/>
    <n v="15588"/>
    <m/>
    <m/>
    <m/>
    <m/>
    <m/>
    <m/>
    <n v="14340"/>
    <m/>
    <m/>
    <m/>
    <n v="0"/>
    <x v="0"/>
    <n v="8.7029288702928864E-2"/>
    <s v="Within Range"/>
    <s v="Within Range"/>
  </r>
  <r>
    <s v="20159974"/>
    <s v="CI JIANFENG"/>
    <x v="3"/>
    <s v="Manufacturing"/>
    <s v="SG_SU01"/>
    <s v="HH-PRODN"/>
    <s v="TECHNICIAN I (PRODUCTION)"/>
    <x v="11"/>
    <d v="2015-02-09T00:00:00"/>
    <m/>
    <s v="TAN KIOK HUA"/>
    <m/>
    <n v="5"/>
    <n v="5"/>
    <s v="Y"/>
    <s v="SG_FNE05"/>
    <s v="TECHNICIAN II"/>
    <n v="990"/>
    <n v="304"/>
    <n v="1"/>
    <x v="11"/>
    <n v="4.7"/>
    <n v="47"/>
    <n v="0.04"/>
    <n v="40"/>
    <n v="1077"/>
    <x v="0"/>
    <n v="0"/>
    <n v="1077"/>
    <x v="7"/>
    <n v="4.5454545454545456E-2"/>
    <n v="1122"/>
    <n v="1122"/>
    <n v="0"/>
    <x v="0"/>
    <m/>
    <n v="904"/>
    <n v="1338"/>
    <n v="0.73991031390134532"/>
    <n v="1122"/>
    <n v="1482"/>
    <n v="1302"/>
    <n v="0.86175115207373276"/>
    <s v="Paying 86% within JC"/>
    <n v="1010"/>
    <n v="112"/>
    <n v="0.13333333333333333"/>
    <m/>
    <n v="13464"/>
    <m/>
    <m/>
    <m/>
    <m/>
    <m/>
    <m/>
    <n v="11880"/>
    <m/>
    <m/>
    <m/>
    <n v="0"/>
    <x v="0"/>
    <n v="0.13333333333333333"/>
    <s v="Within Range"/>
    <s v="Within Range"/>
  </r>
  <r>
    <s v="20159975"/>
    <s v="FENG YIXIN"/>
    <x v="3"/>
    <s v="Manufacturing"/>
    <s v="SG_SU01"/>
    <s v="HH-PRODN"/>
    <s v="TECHNICIAN I (PRODUCTION)"/>
    <x v="11"/>
    <d v="2015-02-09T00:00:00"/>
    <m/>
    <s v="TAN KIOK HUA"/>
    <m/>
    <n v="2"/>
    <n v="2"/>
    <s v="N"/>
    <m/>
    <m/>
    <n v="981"/>
    <n v="304"/>
    <n v="1"/>
    <x v="12"/>
    <n v="2"/>
    <n v="20"/>
    <m/>
    <m/>
    <n v="1001"/>
    <x v="0"/>
    <n v="0"/>
    <n v="1001"/>
    <x v="0"/>
    <n v="0"/>
    <n v="1001"/>
    <n v="1001"/>
    <n v="0"/>
    <x v="0"/>
    <m/>
    <n v="904"/>
    <n v="1338"/>
    <n v="0.73318385650224216"/>
    <n v="904"/>
    <n v="1338"/>
    <n v="1121"/>
    <n v="0.89295272078501342"/>
    <s v="Paying 89% within JC"/>
    <n v="901"/>
    <n v="100"/>
    <n v="2.0387359836901122E-2"/>
    <m/>
    <n v="12012"/>
    <m/>
    <m/>
    <m/>
    <m/>
    <m/>
    <m/>
    <n v="11772"/>
    <m/>
    <m/>
    <m/>
    <n v="0"/>
    <x v="0"/>
    <n v="2.0387359836901122E-2"/>
    <s v="Within Range"/>
    <s v="Within Range"/>
  </r>
  <r>
    <s v="20159976"/>
    <s v="HUANG QINGJIE"/>
    <x v="3"/>
    <s v="Manufacturing"/>
    <s v="SG_SU01"/>
    <s v="HH-PRODN"/>
    <s v="TECHNICIAN I (PRODUCTION)"/>
    <x v="11"/>
    <d v="2015-02-09T00:00:00"/>
    <m/>
    <s v="YONG KIEN CHIEN"/>
    <m/>
    <n v="3"/>
    <n v="3"/>
    <s v="N"/>
    <m/>
    <m/>
    <n v="980"/>
    <n v="304"/>
    <n v="1"/>
    <x v="12"/>
    <n v="3.1"/>
    <n v="30"/>
    <m/>
    <m/>
    <n v="1010"/>
    <x v="0"/>
    <n v="0"/>
    <n v="1010"/>
    <x v="0"/>
    <n v="0"/>
    <n v="1010"/>
    <n v="1010"/>
    <n v="0"/>
    <x v="0"/>
    <m/>
    <n v="904"/>
    <n v="1338"/>
    <n v="0.73243647234678622"/>
    <n v="904"/>
    <n v="1338"/>
    <n v="1121"/>
    <n v="0.90098126672613743"/>
    <s v="Paying 90% within JC"/>
    <n v="909"/>
    <n v="101"/>
    <n v="3.0612244897959183E-2"/>
    <m/>
    <n v="12120"/>
    <m/>
    <m/>
    <m/>
    <m/>
    <m/>
    <m/>
    <n v="11760"/>
    <m/>
    <m/>
    <m/>
    <n v="0"/>
    <x v="0"/>
    <n v="3.0612244897959183E-2"/>
    <s v="Within Range"/>
    <s v="Within Range"/>
  </r>
  <r>
    <s v="20159977"/>
    <s v="LI ZHENG"/>
    <x v="3"/>
    <s v="Manufacturing"/>
    <s v="SG_SU01"/>
    <s v="HH-PRODN"/>
    <s v="TECHNICIAN I (PRODUCTION)"/>
    <x v="11"/>
    <d v="2015-02-09T00:00:00"/>
    <m/>
    <s v="LOH CHEE CHUAN"/>
    <m/>
    <n v="5"/>
    <n v="5"/>
    <s v="Y"/>
    <s v="SG_FNE05"/>
    <s v="TECHNICIAN II"/>
    <n v="990"/>
    <n v="304"/>
    <n v="1"/>
    <x v="11"/>
    <n v="4.7"/>
    <n v="47"/>
    <n v="0.04"/>
    <n v="40"/>
    <n v="1077"/>
    <x v="0"/>
    <n v="0"/>
    <n v="1077"/>
    <x v="7"/>
    <n v="4.5454545454545456E-2"/>
    <n v="1122"/>
    <n v="1122"/>
    <n v="0"/>
    <x v="0"/>
    <m/>
    <n v="904"/>
    <n v="1338"/>
    <n v="0.73991031390134532"/>
    <n v="1122"/>
    <n v="1482"/>
    <n v="1302"/>
    <n v="0.86175115207373276"/>
    <s v="Paying 86% within JC"/>
    <n v="1010"/>
    <n v="112"/>
    <n v="0.13333333333333333"/>
    <m/>
    <n v="13464"/>
    <m/>
    <m/>
    <m/>
    <m/>
    <m/>
    <m/>
    <n v="11880"/>
    <m/>
    <m/>
    <m/>
    <n v="0"/>
    <x v="0"/>
    <n v="0.13333333333333333"/>
    <s v="Within Range"/>
    <s v="Within Range"/>
  </r>
  <r>
    <s v="20159986"/>
    <s v="PO RONG YE"/>
    <x v="3"/>
    <s v="Manufacturing"/>
    <s v="SG_SU01"/>
    <s v="HH-PRODN"/>
    <s v="TECHNICIAN II"/>
    <x v="3"/>
    <d v="2015-02-23T00:00:00"/>
    <m/>
    <s v="TAN KIOK HUA"/>
    <d v="2017-07-01T00:00:00"/>
    <n v="3"/>
    <n v="3"/>
    <s v="N"/>
    <m/>
    <m/>
    <n v="1679"/>
    <n v="304"/>
    <n v="1"/>
    <x v="3"/>
    <n v="3.1"/>
    <n v="52"/>
    <m/>
    <m/>
    <n v="1731"/>
    <x v="0"/>
    <n v="0"/>
    <n v="1731"/>
    <x v="0"/>
    <n v="0"/>
    <n v="1731"/>
    <n v="1731"/>
    <n v="0"/>
    <x v="0"/>
    <m/>
    <n v="1595"/>
    <n v="2393"/>
    <n v="0.7016297534475554"/>
    <n v="1595"/>
    <n v="2393"/>
    <n v="1994"/>
    <n v="0.8681043129388164"/>
    <s v="Paying 87% within JC"/>
    <n v="1558"/>
    <n v="173"/>
    <n v="3.0970815961882073E-2"/>
    <m/>
    <n v="20772"/>
    <m/>
    <m/>
    <m/>
    <m/>
    <m/>
    <m/>
    <n v="20148"/>
    <m/>
    <m/>
    <m/>
    <n v="0"/>
    <x v="0"/>
    <n v="3.0970815961882073E-2"/>
    <s v="Within Range"/>
    <s v="Within Range"/>
  </r>
  <r>
    <s v="20159988"/>
    <s v="WONG KOK FUI"/>
    <x v="3"/>
    <s v="Manufacturing"/>
    <s v="SG_SU01"/>
    <s v="HH-PRODN"/>
    <s v="TECHNICIAN I (PRODUCTION)"/>
    <x v="4"/>
    <d v="2015-02-23T00:00:00"/>
    <m/>
    <s v="TAN KIOK HUA"/>
    <m/>
    <n v="4"/>
    <n v="4"/>
    <s v="Y"/>
    <s v="SG_NE05"/>
    <s v="TECHNICIAN II"/>
    <n v="1674"/>
    <n v="304"/>
    <n v="1"/>
    <x v="3"/>
    <n v="3.95"/>
    <n v="66"/>
    <n v="0.04"/>
    <n v="67"/>
    <n v="1807"/>
    <x v="0"/>
    <n v="0"/>
    <n v="1807"/>
    <x v="0"/>
    <n v="0"/>
    <n v="1807"/>
    <n v="1807"/>
    <n v="0"/>
    <x v="0"/>
    <m/>
    <n v="1415"/>
    <n v="2123"/>
    <n v="0.78850682995760712"/>
    <n v="1595"/>
    <n v="2393"/>
    <n v="1994"/>
    <n v="0.90621865596790374"/>
    <s v="Paying 91% within JC"/>
    <n v="1626"/>
    <n v="181"/>
    <n v="7.9450418160095584E-2"/>
    <m/>
    <n v="21684"/>
    <m/>
    <m/>
    <m/>
    <m/>
    <m/>
    <m/>
    <n v="20088"/>
    <m/>
    <m/>
    <m/>
    <n v="0"/>
    <x v="0"/>
    <n v="7.9450418160095584E-2"/>
    <s v="Within Range"/>
    <s v="Within Range"/>
  </r>
  <r>
    <s v="20159991"/>
    <s v="CHEN XIAMING"/>
    <x v="3"/>
    <s v="Manufacturing"/>
    <s v="SG_SU01"/>
    <s v="HH-PRODN"/>
    <s v="TECHNICIAN I (PRODUCTION)"/>
    <x v="11"/>
    <d v="2015-03-02T00:00:00"/>
    <m/>
    <s v="LOH CHEE CHUAN"/>
    <m/>
    <n v="3"/>
    <n v="3"/>
    <s v="N"/>
    <m/>
    <m/>
    <n v="980"/>
    <n v="303"/>
    <n v="1"/>
    <x v="12"/>
    <n v="3.1"/>
    <n v="30"/>
    <m/>
    <m/>
    <n v="1010"/>
    <x v="0"/>
    <n v="0"/>
    <n v="1010"/>
    <x v="0"/>
    <n v="0"/>
    <n v="1010"/>
    <n v="1010"/>
    <n v="0"/>
    <x v="0"/>
    <m/>
    <n v="904"/>
    <n v="1338"/>
    <n v="0.73243647234678622"/>
    <n v="904"/>
    <n v="1338"/>
    <n v="1121"/>
    <n v="0.90098126672613743"/>
    <s v="Paying 90% within JC"/>
    <n v="909"/>
    <n v="101"/>
    <n v="3.0612244897959183E-2"/>
    <m/>
    <n v="12120"/>
    <m/>
    <m/>
    <m/>
    <m/>
    <m/>
    <m/>
    <n v="11760"/>
    <m/>
    <m/>
    <m/>
    <n v="0"/>
    <x v="0"/>
    <n v="3.0612244897959183E-2"/>
    <s v="Within Range"/>
    <s v="Within Range"/>
  </r>
  <r>
    <s v="20159992"/>
    <s v="LIU BIN"/>
    <x v="3"/>
    <s v="Manufacturing"/>
    <s v="SG_SU01"/>
    <s v="HH-PRODN"/>
    <s v="TECHNICIAN I (PRODUCTION)"/>
    <x v="11"/>
    <d v="2015-03-02T00:00:00"/>
    <m/>
    <s v="TIANG TONG BING"/>
    <m/>
    <n v="3"/>
    <n v="3"/>
    <s v="N"/>
    <m/>
    <m/>
    <n v="989"/>
    <n v="303"/>
    <n v="1"/>
    <x v="12"/>
    <n v="3.1"/>
    <n v="31"/>
    <m/>
    <m/>
    <n v="1020"/>
    <x v="0"/>
    <n v="0"/>
    <n v="1020"/>
    <x v="0"/>
    <n v="0"/>
    <n v="1020"/>
    <n v="1020"/>
    <n v="0"/>
    <x v="0"/>
    <m/>
    <n v="904"/>
    <n v="1338"/>
    <n v="0.73916292974588937"/>
    <n v="904"/>
    <n v="1338"/>
    <n v="1121"/>
    <n v="0.90990187332738626"/>
    <s v="Paying 91% within JC"/>
    <n v="918"/>
    <n v="102"/>
    <n v="3.1344792719919107E-2"/>
    <m/>
    <n v="12240"/>
    <m/>
    <m/>
    <m/>
    <m/>
    <m/>
    <m/>
    <n v="11868"/>
    <m/>
    <m/>
    <m/>
    <n v="0"/>
    <x v="0"/>
    <n v="3.1344792719919107E-2"/>
    <s v="Within Range"/>
    <s v="Within Range"/>
  </r>
  <r>
    <s v="20159997"/>
    <s v="SUN JING"/>
    <x v="3"/>
    <s v="Manufacturing"/>
    <s v="SG_SU01"/>
    <s v="HH-PRODN"/>
    <s v="TECHNICIAN I (PRODUCTION)"/>
    <x v="11"/>
    <d v="2015-03-02T00:00:00"/>
    <m/>
    <s v="TAN KIOK HUA"/>
    <m/>
    <n v="4"/>
    <n v="4"/>
    <s v="N"/>
    <m/>
    <m/>
    <n v="999"/>
    <n v="303"/>
    <n v="1"/>
    <x v="12"/>
    <n v="4.25"/>
    <n v="42"/>
    <m/>
    <m/>
    <n v="1041"/>
    <x v="0"/>
    <n v="0"/>
    <n v="1041"/>
    <x v="0"/>
    <n v="0"/>
    <n v="1041"/>
    <n v="1041"/>
    <n v="0"/>
    <x v="0"/>
    <m/>
    <n v="904"/>
    <n v="1338"/>
    <n v="0.74663677130044848"/>
    <n v="904"/>
    <n v="1338"/>
    <n v="1121"/>
    <n v="0.92863514719000895"/>
    <s v="Paying 93% within JC"/>
    <n v="937"/>
    <n v="104"/>
    <n v="4.2042042042042045E-2"/>
    <m/>
    <n v="12492"/>
    <m/>
    <m/>
    <m/>
    <m/>
    <m/>
    <m/>
    <n v="11988"/>
    <m/>
    <m/>
    <m/>
    <n v="0"/>
    <x v="0"/>
    <n v="4.2042042042042045E-2"/>
    <s v="Within Range"/>
    <s v="Within Range"/>
  </r>
  <r>
    <s v="20160159"/>
    <s v="ZHANG XUELEI"/>
    <x v="3"/>
    <s v="Manufacturing"/>
    <s v="SG_SU01"/>
    <s v="HH-PRODN"/>
    <s v="TECHNICIAN I (MANU)"/>
    <x v="11"/>
    <d v="2016-01-25T00:00:00"/>
    <m/>
    <s v="ZENG LIZHI, DENNIS"/>
    <m/>
    <n v="4"/>
    <n v="4"/>
    <s v="Y"/>
    <s v="SG_FNE05"/>
    <s v="TECHNICIAN II"/>
    <n v="961"/>
    <n v="205"/>
    <n v="1"/>
    <x v="11"/>
    <n v="3.95"/>
    <n v="38"/>
    <n v="0.04"/>
    <n v="38"/>
    <n v="1037"/>
    <x v="0"/>
    <n v="0"/>
    <n v="1037"/>
    <x v="8"/>
    <n v="8.8449531737773146E-2"/>
    <n v="1122"/>
    <n v="1122"/>
    <n v="0"/>
    <x v="0"/>
    <m/>
    <n v="904"/>
    <n v="1338"/>
    <n v="0.71823617339312407"/>
    <n v="1122"/>
    <n v="1482"/>
    <n v="1302"/>
    <n v="0.86175115207373276"/>
    <s v="Paying 86% within JC"/>
    <n v="1010"/>
    <n v="112"/>
    <n v="0.16753381893860561"/>
    <m/>
    <n v="13464"/>
    <m/>
    <m/>
    <m/>
    <m/>
    <m/>
    <m/>
    <n v="11532"/>
    <m/>
    <m/>
    <m/>
    <n v="0"/>
    <x v="0"/>
    <n v="0.16753381893860561"/>
    <s v="Within Range"/>
    <s v="Within Range"/>
  </r>
  <r>
    <s v="20160162"/>
    <s v="LI ZHI"/>
    <x v="3"/>
    <s v="Manufacturing"/>
    <s v="SG_SU01"/>
    <s v="HH-PRODN"/>
    <s v="TECHNICIAN I (MANU)"/>
    <x v="11"/>
    <d v="2016-01-25T00:00:00"/>
    <m/>
    <s v="YONG KIEN CHIEN"/>
    <m/>
    <n v="4"/>
    <n v="4"/>
    <s v="N"/>
    <m/>
    <m/>
    <n v="965"/>
    <n v="205"/>
    <n v="1"/>
    <x v="12"/>
    <n v="3.95"/>
    <n v="38"/>
    <m/>
    <m/>
    <n v="1003"/>
    <x v="0"/>
    <n v="0"/>
    <n v="1003"/>
    <x v="0"/>
    <n v="0"/>
    <n v="1003"/>
    <n v="1003"/>
    <n v="0"/>
    <x v="0"/>
    <m/>
    <n v="904"/>
    <n v="1338"/>
    <n v="0.72122571001494773"/>
    <n v="904"/>
    <n v="1338"/>
    <n v="1121"/>
    <n v="0.89473684210526316"/>
    <s v="Paying 89% within JC"/>
    <n v="903"/>
    <n v="100"/>
    <n v="3.9378238341968914E-2"/>
    <m/>
    <n v="12036"/>
    <m/>
    <m/>
    <m/>
    <m/>
    <m/>
    <m/>
    <n v="11580"/>
    <m/>
    <m/>
    <m/>
    <n v="0"/>
    <x v="0"/>
    <n v="3.9378238341968914E-2"/>
    <s v="Within Range"/>
    <s v="Within Range"/>
  </r>
  <r>
    <s v="20160163"/>
    <s v="LIU XIAONING"/>
    <x v="3"/>
    <s v="Manufacturing"/>
    <s v="SG_SU01"/>
    <s v="HH-PRODN"/>
    <s v="TECHNICIAN I (MANU)"/>
    <x v="11"/>
    <d v="2016-01-25T00:00:00"/>
    <m/>
    <s v="KAU CHAI SENG"/>
    <m/>
    <n v="3"/>
    <n v="3"/>
    <s v="N"/>
    <m/>
    <m/>
    <n v="961"/>
    <n v="205"/>
    <n v="1"/>
    <x v="12"/>
    <n v="3.1"/>
    <n v="30"/>
    <m/>
    <m/>
    <n v="991"/>
    <x v="0"/>
    <n v="0"/>
    <n v="991"/>
    <x v="0"/>
    <n v="0"/>
    <n v="991"/>
    <n v="991"/>
    <n v="0"/>
    <x v="0"/>
    <m/>
    <n v="904"/>
    <n v="1338"/>
    <n v="0.71823617339312407"/>
    <n v="904"/>
    <n v="1338"/>
    <n v="1121"/>
    <n v="0.88403211418376448"/>
    <s v="Paying 88% within JC"/>
    <n v="892"/>
    <n v="99"/>
    <n v="3.1217481789802288E-2"/>
    <m/>
    <n v="11892"/>
    <m/>
    <m/>
    <m/>
    <m/>
    <m/>
    <m/>
    <n v="11532"/>
    <m/>
    <m/>
    <m/>
    <n v="0"/>
    <x v="0"/>
    <n v="3.1217481789802288E-2"/>
    <s v="Within Range"/>
    <s v="Within Range"/>
  </r>
  <r>
    <s v="20160165"/>
    <s v="PENG GUOXIANG"/>
    <x v="3"/>
    <s v="Manufacturing"/>
    <s v="SG_SU01"/>
    <s v="HH-PRODN"/>
    <s v="TECHNICIAN I (MANU)"/>
    <x v="11"/>
    <d v="2016-01-25T00:00:00"/>
    <m/>
    <s v="CHAI YUET NGOH"/>
    <m/>
    <n v="3"/>
    <n v="3"/>
    <s v="N"/>
    <m/>
    <m/>
    <n v="952"/>
    <n v="205"/>
    <n v="1"/>
    <x v="12"/>
    <n v="3.1"/>
    <n v="30"/>
    <m/>
    <m/>
    <n v="982"/>
    <x v="0"/>
    <n v="0"/>
    <n v="982"/>
    <x v="0"/>
    <n v="0"/>
    <n v="982"/>
    <n v="982"/>
    <n v="0"/>
    <x v="0"/>
    <m/>
    <n v="904"/>
    <n v="1338"/>
    <n v="0.71150971599402091"/>
    <n v="904"/>
    <n v="1338"/>
    <n v="1121"/>
    <n v="0.87600356824264047"/>
    <s v="Paying 88% within JC"/>
    <n v="884"/>
    <n v="98"/>
    <n v="3.1512605042016806E-2"/>
    <m/>
    <n v="11784"/>
    <m/>
    <m/>
    <m/>
    <m/>
    <m/>
    <m/>
    <n v="11424"/>
    <m/>
    <m/>
    <m/>
    <n v="0"/>
    <x v="0"/>
    <n v="3.1512605042016806E-2"/>
    <s v="Within Range"/>
    <s v="Within Range"/>
  </r>
  <r>
    <s v="20160169"/>
    <s v="TIAN MINQIANG"/>
    <x v="3"/>
    <s v="Manufacturing"/>
    <s v="SG_SU01"/>
    <s v="HH-PRODN"/>
    <s v="SNR ENGINEERING ASST I"/>
    <x v="8"/>
    <d v="2016-01-25T00:00:00"/>
    <m/>
    <s v="WONG YI MING"/>
    <d v="2017-07-01T00:00:00"/>
    <n v="4"/>
    <n v="4"/>
    <s v="N"/>
    <m/>
    <m/>
    <n v="1476"/>
    <n v="205"/>
    <n v="1"/>
    <x v="8"/>
    <n v="3.95"/>
    <n v="58"/>
    <m/>
    <m/>
    <n v="1534"/>
    <x v="0"/>
    <n v="0"/>
    <n v="1534"/>
    <x v="0"/>
    <n v="0"/>
    <n v="1534"/>
    <n v="1534"/>
    <n v="0"/>
    <x v="0"/>
    <m/>
    <n v="1476"/>
    <n v="2125"/>
    <n v="0.69458823529411762"/>
    <n v="1476"/>
    <n v="2125"/>
    <n v="1801"/>
    <n v="0.85174902831760135"/>
    <s v="Paying 85% within JC"/>
    <n v="1381"/>
    <n v="153"/>
    <n v="3.9295392953929538E-2"/>
    <m/>
    <n v="18408"/>
    <m/>
    <m/>
    <m/>
    <m/>
    <m/>
    <m/>
    <n v="17712"/>
    <m/>
    <m/>
    <m/>
    <n v="0"/>
    <x v="0"/>
    <n v="3.9295392953929538E-2"/>
    <s v="Within Range"/>
    <s v="Within Range"/>
  </r>
  <r>
    <s v="20160171"/>
    <s v="WANG GUOQUAN"/>
    <x v="3"/>
    <s v="Manufacturing"/>
    <s v="SG_SU01"/>
    <s v="HH-PRODN"/>
    <s v="TECHNICIAN I (MANU)"/>
    <x v="11"/>
    <d v="2016-01-25T00:00:00"/>
    <d v="2018-05-05T00:00:00"/>
    <s v="TIANG TONG BING"/>
    <m/>
    <n v="1"/>
    <n v="1"/>
    <s v="N"/>
    <m/>
    <m/>
    <n v="965"/>
    <n v="203"/>
    <n v="1"/>
    <x v="12"/>
    <n v="0"/>
    <n v="0"/>
    <m/>
    <m/>
    <n v="965"/>
    <x v="0"/>
    <n v="0"/>
    <n v="965"/>
    <x v="0"/>
    <n v="0"/>
    <n v="965"/>
    <n v="965"/>
    <n v="0"/>
    <x v="0"/>
    <m/>
    <n v="904"/>
    <n v="1338"/>
    <n v="0.72122571001494773"/>
    <n v="904"/>
    <n v="1338"/>
    <n v="1121"/>
    <n v="0.86083853702051738"/>
    <s v="Paying 86% within JC"/>
    <n v="868"/>
    <n v="97"/>
    <n v="0"/>
    <m/>
    <n v="11580"/>
    <m/>
    <m/>
    <m/>
    <m/>
    <m/>
    <m/>
    <n v="11580"/>
    <m/>
    <m/>
    <m/>
    <n v="0"/>
    <x v="0"/>
    <n v="0"/>
    <s v="Within Range"/>
    <s v="Within Range"/>
  </r>
  <r>
    <s v="20160172"/>
    <s v="WANG MINGYONG"/>
    <x v="3"/>
    <s v="Manufacturing"/>
    <s v="SG_SU01"/>
    <s v="HH-PRODN"/>
    <s v="TECHNICIAN I (MANU)"/>
    <x v="11"/>
    <d v="2016-01-25T00:00:00"/>
    <m/>
    <s v="LOH CHEE CHUAN"/>
    <m/>
    <n v="3"/>
    <n v="3"/>
    <s v="N"/>
    <m/>
    <m/>
    <n v="956"/>
    <n v="205"/>
    <n v="1"/>
    <x v="12"/>
    <n v="3.1"/>
    <n v="30"/>
    <m/>
    <m/>
    <n v="986"/>
    <x v="0"/>
    <n v="0"/>
    <n v="986"/>
    <x v="0"/>
    <n v="0"/>
    <n v="986"/>
    <n v="986"/>
    <n v="0"/>
    <x v="0"/>
    <m/>
    <n v="904"/>
    <n v="1338"/>
    <n v="0.71449925261584457"/>
    <n v="904"/>
    <n v="1338"/>
    <n v="1121"/>
    <n v="0.87957181088314007"/>
    <s v="Paying 88% within JC"/>
    <n v="887"/>
    <n v="99"/>
    <n v="3.1380753138075312E-2"/>
    <m/>
    <n v="11832"/>
    <m/>
    <m/>
    <m/>
    <m/>
    <m/>
    <m/>
    <n v="11472"/>
    <m/>
    <m/>
    <m/>
    <n v="0"/>
    <x v="0"/>
    <n v="3.1380753138075312E-2"/>
    <s v="Within Range"/>
    <s v="Within Range"/>
  </r>
  <r>
    <s v="20160181"/>
    <s v="WANG TAO"/>
    <x v="3"/>
    <s v="Manufacturing"/>
    <s v="SG_SU01"/>
    <s v="HH-PRODN"/>
    <s v="TECHNICIAN I (MANU)"/>
    <x v="11"/>
    <d v="2016-02-22T00:00:00"/>
    <m/>
    <s v="TAN KIOK HUA"/>
    <m/>
    <n v="3"/>
    <n v="3"/>
    <s v="N"/>
    <m/>
    <m/>
    <n v="960"/>
    <n v="204"/>
    <n v="1"/>
    <x v="12"/>
    <n v="3.1"/>
    <n v="30"/>
    <m/>
    <m/>
    <n v="990"/>
    <x v="0"/>
    <n v="0"/>
    <n v="990"/>
    <x v="0"/>
    <n v="0"/>
    <n v="990"/>
    <n v="990"/>
    <n v="0"/>
    <x v="0"/>
    <m/>
    <n v="904"/>
    <n v="1338"/>
    <n v="0.71748878923766812"/>
    <n v="904"/>
    <n v="1338"/>
    <n v="1121"/>
    <n v="0.88314005352363956"/>
    <s v="Paying 88% within JC"/>
    <n v="891"/>
    <n v="99"/>
    <n v="3.125E-2"/>
    <m/>
    <n v="11880"/>
    <m/>
    <m/>
    <m/>
    <m/>
    <m/>
    <m/>
    <n v="11520"/>
    <m/>
    <m/>
    <m/>
    <n v="0"/>
    <x v="0"/>
    <n v="3.125E-2"/>
    <s v="Within Range"/>
    <s v="Within Range"/>
  </r>
  <r>
    <s v="20160182"/>
    <s v="WANG PAN"/>
    <x v="3"/>
    <s v="Manufacturing"/>
    <s v="SG_SU01"/>
    <s v="HH-PRODN"/>
    <s v="TECHNICIAN I (MANU)"/>
    <x v="11"/>
    <d v="2016-02-22T00:00:00"/>
    <m/>
    <s v="LOH CHEE CHUAN"/>
    <m/>
    <n v="2"/>
    <n v="2"/>
    <s v="N"/>
    <m/>
    <m/>
    <n v="951"/>
    <n v="204"/>
    <n v="1"/>
    <x v="12"/>
    <n v="2"/>
    <n v="19"/>
    <m/>
    <m/>
    <n v="970"/>
    <x v="0"/>
    <n v="0"/>
    <n v="970"/>
    <x v="0"/>
    <n v="0"/>
    <n v="970"/>
    <n v="970"/>
    <n v="0"/>
    <x v="0"/>
    <m/>
    <n v="904"/>
    <n v="1338"/>
    <n v="0.71076233183856508"/>
    <n v="904"/>
    <n v="1338"/>
    <n v="1121"/>
    <n v="0.86529884032114179"/>
    <s v="Paying 87% within JC"/>
    <n v="873"/>
    <n v="97"/>
    <n v="1.9978969505783387E-2"/>
    <m/>
    <n v="11640"/>
    <m/>
    <m/>
    <m/>
    <m/>
    <m/>
    <m/>
    <n v="11412"/>
    <m/>
    <m/>
    <m/>
    <n v="0"/>
    <x v="0"/>
    <n v="1.9978969505783387E-2"/>
    <s v="Within Range"/>
    <s v="Within Range"/>
  </r>
  <r>
    <s v="20160199"/>
    <s v="LIEW SENG EIK"/>
    <x v="3"/>
    <s v="Manufacturing"/>
    <s v="SG_SU01"/>
    <s v="HH-PRODN"/>
    <s v="TECHNICIAN I"/>
    <x v="4"/>
    <d v="2016-10-10T00:00:00"/>
    <m/>
    <s v="LIM CHOON HUAT"/>
    <m/>
    <n v="5"/>
    <n v="5"/>
    <s v="Y"/>
    <s v="SG_NE05"/>
    <s v="TECHNICIAN II"/>
    <n v="1440"/>
    <n v="108"/>
    <n v="1"/>
    <x v="3"/>
    <n v="4.7"/>
    <n v="68"/>
    <n v="0.04"/>
    <n v="58"/>
    <n v="1566"/>
    <x v="0"/>
    <n v="0"/>
    <n v="1566"/>
    <x v="9"/>
    <n v="2.013888888888889E-2"/>
    <n v="1595"/>
    <n v="1595"/>
    <n v="0"/>
    <x v="0"/>
    <m/>
    <n v="1415"/>
    <n v="2123"/>
    <n v="0.67828544512482336"/>
    <n v="1595"/>
    <n v="2393"/>
    <n v="1994"/>
    <n v="0.79989969909729186"/>
    <s v="Paying 80% within JC"/>
    <n v="1435"/>
    <n v="160"/>
    <n v="0.1076388888888889"/>
    <m/>
    <n v="19140"/>
    <m/>
    <m/>
    <m/>
    <m/>
    <m/>
    <m/>
    <n v="17280"/>
    <m/>
    <m/>
    <m/>
    <n v="0"/>
    <x v="0"/>
    <n v="0.1076388888888889"/>
    <s v="Within Range"/>
    <s v="Within Range"/>
  </r>
  <r>
    <s v="20160204"/>
    <s v="SHI HUI"/>
    <x v="3"/>
    <s v="Manufacturing"/>
    <s v="SG_SU01"/>
    <s v="HH-PRODN"/>
    <s v="PRODUCTION OPERATOR I"/>
    <x v="12"/>
    <d v="2016-11-07T00:00:00"/>
    <d v="2018-06-06T00:00:00"/>
    <s v="LIM ENG GUAN"/>
    <m/>
    <n v="1"/>
    <n v="1"/>
    <s v="N"/>
    <m/>
    <m/>
    <n v="721"/>
    <n v="106"/>
    <n v="1"/>
    <x v="13"/>
    <n v="0"/>
    <n v="0"/>
    <m/>
    <m/>
    <n v="721"/>
    <x v="0"/>
    <n v="0"/>
    <n v="721"/>
    <x v="0"/>
    <n v="0"/>
    <n v="721"/>
    <n v="721"/>
    <n v="0"/>
    <x v="0"/>
    <m/>
    <n v="680"/>
    <n v="1006"/>
    <n v="0.71669980119284293"/>
    <n v="680"/>
    <n v="1006"/>
    <n v="843"/>
    <n v="0.8552787663107948"/>
    <s v="Paying 86% within JC"/>
    <n v="649"/>
    <n v="72"/>
    <n v="0"/>
    <m/>
    <n v="8652"/>
    <m/>
    <m/>
    <m/>
    <m/>
    <m/>
    <m/>
    <n v="8652"/>
    <m/>
    <m/>
    <m/>
    <n v="0"/>
    <x v="0"/>
    <n v="0"/>
    <s v="Within Range"/>
    <s v="Within Range"/>
  </r>
  <r>
    <s v="20160208"/>
    <s v="SU YUE"/>
    <x v="3"/>
    <s v="Manufacturing"/>
    <s v="SG_SU01"/>
    <s v="HH-PRODN"/>
    <s v="PRODUCTION OPERATOR I"/>
    <x v="12"/>
    <d v="2016-11-07T00:00:00"/>
    <m/>
    <s v="YONG KIEN CHIEN"/>
    <m/>
    <n v="2"/>
    <n v="2"/>
    <s v="N"/>
    <m/>
    <m/>
    <n v="717"/>
    <n v="107"/>
    <n v="1"/>
    <x v="13"/>
    <n v="2"/>
    <n v="14"/>
    <m/>
    <m/>
    <n v="731"/>
    <x v="0"/>
    <n v="0"/>
    <n v="731"/>
    <x v="0"/>
    <n v="0"/>
    <n v="731"/>
    <n v="731"/>
    <n v="0"/>
    <x v="0"/>
    <m/>
    <n v="680"/>
    <n v="1006"/>
    <n v="0.71272365805168991"/>
    <n v="680"/>
    <n v="1006"/>
    <n v="843"/>
    <n v="0.86714116251482798"/>
    <s v="Paying 87% within JC"/>
    <n v="658"/>
    <n v="73"/>
    <n v="1.9525801952580194E-2"/>
    <m/>
    <n v="8772"/>
    <m/>
    <m/>
    <m/>
    <m/>
    <m/>
    <m/>
    <n v="8604"/>
    <m/>
    <m/>
    <m/>
    <n v="0"/>
    <x v="0"/>
    <n v="1.9525801952580194E-2"/>
    <s v="Within Range"/>
    <s v="Within Range"/>
  </r>
  <r>
    <s v="20160210"/>
    <s v="SUN ZHIYUAN"/>
    <x v="3"/>
    <s v="Manufacturing"/>
    <s v="SG_SU01"/>
    <s v="HH-PRODN"/>
    <s v="TECHNICIAN I"/>
    <x v="11"/>
    <d v="2016-11-07T00:00:00"/>
    <d v="2018-06-06T00:00:00"/>
    <s v="KAU CHAI SENG"/>
    <m/>
    <n v="1"/>
    <n v="1"/>
    <s v="N"/>
    <m/>
    <m/>
    <n v="943"/>
    <n v="106"/>
    <n v="1"/>
    <x v="12"/>
    <n v="0"/>
    <n v="0"/>
    <m/>
    <m/>
    <n v="943"/>
    <x v="0"/>
    <n v="0"/>
    <n v="943"/>
    <x v="0"/>
    <n v="0"/>
    <n v="943"/>
    <n v="943"/>
    <n v="0"/>
    <x v="0"/>
    <m/>
    <n v="904"/>
    <n v="1338"/>
    <n v="0.70478325859491775"/>
    <n v="904"/>
    <n v="1338"/>
    <n v="1121"/>
    <n v="0.84121320249776987"/>
    <s v="Paying 84% within JC"/>
    <n v="849"/>
    <n v="94"/>
    <n v="0"/>
    <m/>
    <n v="11316"/>
    <m/>
    <m/>
    <m/>
    <m/>
    <m/>
    <m/>
    <n v="11316"/>
    <m/>
    <m/>
    <m/>
    <n v="0"/>
    <x v="0"/>
    <n v="0"/>
    <s v="Within Range"/>
    <s v="Within Range"/>
  </r>
  <r>
    <s v="20160211"/>
    <s v="QIU TAO"/>
    <x v="3"/>
    <s v="Manufacturing"/>
    <s v="SG_SU01"/>
    <s v="HH-PRODN"/>
    <s v="TECHNICIAN I"/>
    <x v="11"/>
    <d v="2016-11-07T00:00:00"/>
    <m/>
    <s v="LOW KOK HENG"/>
    <m/>
    <n v="4"/>
    <n v="4"/>
    <s v="N"/>
    <m/>
    <m/>
    <n v="938"/>
    <n v="107"/>
    <n v="1"/>
    <x v="12"/>
    <n v="3.95"/>
    <n v="37"/>
    <m/>
    <m/>
    <n v="975"/>
    <x v="0"/>
    <n v="0"/>
    <n v="975"/>
    <x v="0"/>
    <n v="0"/>
    <n v="975"/>
    <n v="975"/>
    <n v="0"/>
    <x v="0"/>
    <m/>
    <n v="904"/>
    <n v="1338"/>
    <n v="0.70104633781763825"/>
    <n v="904"/>
    <n v="1338"/>
    <n v="1121"/>
    <n v="0.86975914362176632"/>
    <s v="Paying 87% within JC"/>
    <n v="877"/>
    <n v="98"/>
    <n v="3.9445628997867806E-2"/>
    <m/>
    <n v="11700"/>
    <m/>
    <m/>
    <m/>
    <m/>
    <m/>
    <m/>
    <n v="11256"/>
    <m/>
    <m/>
    <m/>
    <n v="0"/>
    <x v="0"/>
    <n v="3.9445628997867806E-2"/>
    <s v="Within Range"/>
    <s v="Within Range"/>
  </r>
  <r>
    <s v="20160214"/>
    <s v="LIU YANG"/>
    <x v="3"/>
    <s v="Manufacturing"/>
    <s v="SG_SU01"/>
    <s v="HH-PRODN"/>
    <s v="TECHNICIAN I"/>
    <x v="11"/>
    <d v="2016-11-07T00:00:00"/>
    <m/>
    <s v="ZENG LIZHI, DENNIS"/>
    <m/>
    <n v="2"/>
    <n v="2"/>
    <s v="N"/>
    <m/>
    <m/>
    <n v="943"/>
    <n v="107"/>
    <n v="1"/>
    <x v="12"/>
    <n v="2"/>
    <n v="19"/>
    <m/>
    <m/>
    <n v="962"/>
    <x v="0"/>
    <n v="0"/>
    <n v="962"/>
    <x v="0"/>
    <n v="0"/>
    <n v="962"/>
    <n v="962"/>
    <n v="0"/>
    <x v="0"/>
    <m/>
    <n v="904"/>
    <n v="1338"/>
    <n v="0.70478325859491775"/>
    <n v="904"/>
    <n v="1338"/>
    <n v="1121"/>
    <n v="0.85816235504014271"/>
    <s v="Paying 86% within JC"/>
    <n v="866"/>
    <n v="96"/>
    <n v="2.0148462354188761E-2"/>
    <m/>
    <n v="11544"/>
    <m/>
    <m/>
    <m/>
    <m/>
    <m/>
    <m/>
    <n v="11316"/>
    <m/>
    <m/>
    <m/>
    <n v="0"/>
    <x v="0"/>
    <n v="2.0148462354188761E-2"/>
    <s v="Within Range"/>
    <s v="Within Range"/>
  </r>
  <r>
    <s v="20160215"/>
    <s v="LU HONGYUAN"/>
    <x v="3"/>
    <s v="Manufacturing"/>
    <s v="SG_SU01"/>
    <s v="HH-PRODN"/>
    <s v="TECHNICIAN I"/>
    <x v="11"/>
    <d v="2016-11-07T00:00:00"/>
    <m/>
    <s v="LOW KOK HENG"/>
    <m/>
    <n v="5"/>
    <n v="5"/>
    <s v="N"/>
    <m/>
    <m/>
    <n v="943"/>
    <n v="107"/>
    <n v="1"/>
    <x v="12"/>
    <n v="5.26"/>
    <n v="50"/>
    <m/>
    <m/>
    <n v="993"/>
    <x v="0"/>
    <n v="0"/>
    <n v="993"/>
    <x v="0"/>
    <n v="0"/>
    <n v="993"/>
    <n v="993"/>
    <n v="0"/>
    <x v="0"/>
    <m/>
    <n v="904"/>
    <n v="1338"/>
    <n v="0.70478325859491775"/>
    <n v="904"/>
    <n v="1338"/>
    <n v="1121"/>
    <n v="0.88581623550401423"/>
    <s v="Paying 89% within JC"/>
    <n v="894"/>
    <n v="99"/>
    <n v="5.3022269353128315E-2"/>
    <m/>
    <n v="11916"/>
    <m/>
    <m/>
    <m/>
    <m/>
    <m/>
    <m/>
    <n v="11316"/>
    <m/>
    <m/>
    <m/>
    <n v="0"/>
    <x v="0"/>
    <n v="5.3022269353128315E-2"/>
    <s v="Within Range"/>
    <s v="Within Range"/>
  </r>
  <r>
    <s v="20160216"/>
    <s v="HAN JIAN"/>
    <x v="3"/>
    <s v="Manufacturing"/>
    <s v="SG_SU01"/>
    <s v="HH-PRODN"/>
    <s v="TECHNICIAN I"/>
    <x v="11"/>
    <d v="2016-11-07T00:00:00"/>
    <m/>
    <s v="LOH CHEE CHUAN"/>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20"/>
    <s v="ZHANG FEI"/>
    <x v="3"/>
    <s v="Manufacturing"/>
    <s v="SG_SU01"/>
    <s v="HH-PRODN"/>
    <s v="ENGINEERING ASST"/>
    <x v="9"/>
    <d v="2016-11-07T00:00:00"/>
    <m/>
    <s v="KAU CHAI SENG"/>
    <m/>
    <n v="3"/>
    <n v="3"/>
    <s v="N"/>
    <m/>
    <m/>
    <n v="1311"/>
    <n v="107"/>
    <n v="1"/>
    <x v="10"/>
    <n v="3.1"/>
    <n v="41"/>
    <m/>
    <m/>
    <n v="1352"/>
    <x v="0"/>
    <n v="0"/>
    <n v="1352"/>
    <x v="0"/>
    <n v="0"/>
    <n v="1352"/>
    <n v="1352"/>
    <n v="0"/>
    <x v="0"/>
    <m/>
    <n v="1299"/>
    <n v="1871"/>
    <n v="0.7006948156066275"/>
    <n v="1299"/>
    <n v="1871"/>
    <n v="1585"/>
    <n v="0.85299684542586751"/>
    <s v="Paying 85% within JC"/>
    <n v="1217"/>
    <n v="135"/>
    <n v="3.1273836765827616E-2"/>
    <m/>
    <n v="16224"/>
    <m/>
    <m/>
    <m/>
    <m/>
    <m/>
    <m/>
    <n v="15732"/>
    <m/>
    <m/>
    <m/>
    <n v="0"/>
    <x v="0"/>
    <n v="3.1273836765827616E-2"/>
    <s v="Within Range"/>
    <s v="Within Range"/>
  </r>
  <r>
    <s v="20160221"/>
    <s v="NG SUEN HWO"/>
    <x v="3"/>
    <s v="Manufacturing"/>
    <s v="SG_SU01"/>
    <s v="HH-PRODN"/>
    <s v="PRODUCTION OPERATOR I"/>
    <x v="7"/>
    <d v="2016-11-07T00:00:00"/>
    <m/>
    <s v="LIM ENG GUAN"/>
    <m/>
    <n v="3"/>
    <n v="3"/>
    <s v="N"/>
    <m/>
    <m/>
    <n v="1175"/>
    <n v="107"/>
    <n v="1"/>
    <x v="7"/>
    <n v="3.1"/>
    <n v="36"/>
    <m/>
    <m/>
    <n v="1211"/>
    <x v="11"/>
    <n v="1.1914893617021277E-2"/>
    <n v="1225"/>
    <x v="0"/>
    <n v="0"/>
    <n v="1225"/>
    <n v="1225"/>
    <n v="0"/>
    <x v="0"/>
    <m/>
    <n v="1100"/>
    <n v="1650"/>
    <n v="0.71212121212121215"/>
    <n v="1100"/>
    <n v="1650"/>
    <n v="1375"/>
    <n v="0.89090909090909087"/>
    <s v="Paying 89% within JC"/>
    <n v="1102"/>
    <n v="123"/>
    <n v="4.2553191489361701E-2"/>
    <m/>
    <n v="14700"/>
    <m/>
    <m/>
    <m/>
    <m/>
    <m/>
    <m/>
    <n v="14100"/>
    <m/>
    <m/>
    <m/>
    <n v="0"/>
    <x v="0"/>
    <n v="4.2553191489361701E-2"/>
    <s v="Within Range"/>
    <s v="Within Range"/>
  </r>
  <r>
    <s v="20160226"/>
    <s v="LIU MINGJIE"/>
    <x v="3"/>
    <s v="Manufacturing"/>
    <s v="SG_SU01"/>
    <s v="HH-PRODN"/>
    <s v="TECHNICIAN I"/>
    <x v="11"/>
    <d v="2016-11-14T00:00:00"/>
    <m/>
    <s v="TIANG TONG BING"/>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28"/>
    <s v="SHI PENGBIAO"/>
    <x v="3"/>
    <s v="Manufacturing"/>
    <s v="SG_SU01"/>
    <s v="HH-PRODN"/>
    <s v="TECHNICIAN I"/>
    <x v="11"/>
    <d v="2016-11-14T00:00:00"/>
    <m/>
    <s v="LIM CHOON HUAT"/>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33"/>
    <s v="GUO JUNCAI"/>
    <x v="3"/>
    <s v="Manufacturing"/>
    <s v="SG_SU01"/>
    <s v="HH-PRODN"/>
    <s v="ENGINEERING ASST"/>
    <x v="9"/>
    <d v="2016-11-14T00:00:00"/>
    <m/>
    <s v="LIM CHOON HUAT"/>
    <m/>
    <n v="3"/>
    <n v="3"/>
    <s v="N"/>
    <m/>
    <m/>
    <n v="1311"/>
    <n v="107"/>
    <n v="1"/>
    <x v="10"/>
    <n v="3.1"/>
    <n v="41"/>
    <m/>
    <m/>
    <n v="1352"/>
    <x v="0"/>
    <n v="0"/>
    <n v="1352"/>
    <x v="0"/>
    <n v="0"/>
    <n v="1352"/>
    <n v="1352"/>
    <n v="0"/>
    <x v="0"/>
    <m/>
    <n v="1299"/>
    <n v="1871"/>
    <n v="0.7006948156066275"/>
    <n v="1299"/>
    <n v="1871"/>
    <n v="1585"/>
    <n v="0.85299684542586751"/>
    <s v="Paying 85% within JC"/>
    <n v="1217"/>
    <n v="135"/>
    <n v="3.1273836765827616E-2"/>
    <m/>
    <n v="16224"/>
    <m/>
    <m/>
    <m/>
    <m/>
    <m/>
    <m/>
    <n v="15732"/>
    <m/>
    <m/>
    <m/>
    <n v="0"/>
    <x v="0"/>
    <n v="3.1273836765827616E-2"/>
    <s v="Within Range"/>
    <s v="Within Range"/>
  </r>
  <r>
    <s v="20160235"/>
    <s v="XIAO JIE"/>
    <x v="3"/>
    <s v="Manufacturing"/>
    <s v="SG_SU01"/>
    <s v="HH-PRODN"/>
    <s v="TECHNICIAN I"/>
    <x v="11"/>
    <d v="2016-11-14T00:00:00"/>
    <m/>
    <s v="LIM CHOON HUAT"/>
    <m/>
    <n v="3"/>
    <n v="3"/>
    <s v="N"/>
    <m/>
    <m/>
    <n v="948"/>
    <n v="107"/>
    <n v="1"/>
    <x v="12"/>
    <n v="3.1"/>
    <n v="29"/>
    <m/>
    <m/>
    <n v="977"/>
    <x v="0"/>
    <n v="0"/>
    <n v="977"/>
    <x v="0"/>
    <n v="0"/>
    <n v="977"/>
    <n v="977"/>
    <n v="0"/>
    <x v="0"/>
    <m/>
    <n v="904"/>
    <n v="1338"/>
    <n v="0.70852017937219736"/>
    <n v="904"/>
    <n v="1338"/>
    <n v="1121"/>
    <n v="0.87154326494201606"/>
    <s v="Paying 87% within JC"/>
    <n v="879"/>
    <n v="98"/>
    <n v="3.059071729957806E-2"/>
    <m/>
    <n v="11724"/>
    <m/>
    <m/>
    <m/>
    <m/>
    <m/>
    <m/>
    <n v="11376"/>
    <m/>
    <m/>
    <m/>
    <n v="0"/>
    <x v="0"/>
    <n v="3.059071729957806E-2"/>
    <s v="Within Range"/>
    <s v="Within Range"/>
  </r>
  <r>
    <s v="20160236"/>
    <s v="ZHANG BING"/>
    <x v="3"/>
    <s v="Manufacturing"/>
    <s v="SG_SU01"/>
    <s v="HH-PRODN"/>
    <s v="ENGINEERING ASST"/>
    <x v="9"/>
    <d v="2016-11-14T00:00:00"/>
    <m/>
    <s v="LOH CHEE CHUAN"/>
    <m/>
    <n v="2"/>
    <n v="2"/>
    <s v="N"/>
    <m/>
    <m/>
    <n v="1311"/>
    <n v="107"/>
    <n v="1"/>
    <x v="10"/>
    <n v="2"/>
    <n v="26"/>
    <m/>
    <m/>
    <n v="1337"/>
    <x v="0"/>
    <n v="0"/>
    <n v="1337"/>
    <x v="0"/>
    <n v="0"/>
    <n v="1337"/>
    <n v="1337"/>
    <n v="0"/>
    <x v="0"/>
    <m/>
    <n v="1299"/>
    <n v="1871"/>
    <n v="0.7006948156066275"/>
    <n v="1299"/>
    <n v="1871"/>
    <n v="1585"/>
    <n v="0.84353312302839112"/>
    <s v="Paying 84% within JC"/>
    <n v="1203"/>
    <n v="134"/>
    <n v="1.9832189168573607E-2"/>
    <m/>
    <n v="16044"/>
    <m/>
    <m/>
    <m/>
    <m/>
    <m/>
    <m/>
    <n v="15732"/>
    <m/>
    <m/>
    <m/>
    <n v="0"/>
    <x v="0"/>
    <n v="1.9832189168573607E-2"/>
    <s v="Within Range"/>
    <s v="Within Range"/>
  </r>
  <r>
    <s v="20160237"/>
    <s v="ZHANG LE"/>
    <x v="3"/>
    <s v="Manufacturing"/>
    <s v="SG_SU01"/>
    <s v="HH-PRODN"/>
    <s v="TECHNICIAN I"/>
    <x v="11"/>
    <d v="2016-11-14T00:00:00"/>
    <m/>
    <s v="TIANG TONG BING"/>
    <m/>
    <n v="3"/>
    <n v="3"/>
    <s v="N"/>
    <m/>
    <m/>
    <n v="948"/>
    <n v="107"/>
    <n v="1"/>
    <x v="12"/>
    <n v="3.1"/>
    <n v="29"/>
    <m/>
    <m/>
    <n v="977"/>
    <x v="0"/>
    <n v="0"/>
    <n v="977"/>
    <x v="0"/>
    <n v="0"/>
    <n v="977"/>
    <n v="977"/>
    <n v="0"/>
    <x v="0"/>
    <m/>
    <n v="904"/>
    <n v="1338"/>
    <n v="0.70852017937219736"/>
    <n v="904"/>
    <n v="1338"/>
    <n v="1121"/>
    <n v="0.87154326494201606"/>
    <s v="Paying 87% within JC"/>
    <n v="879"/>
    <n v="98"/>
    <n v="3.059071729957806E-2"/>
    <m/>
    <n v="11724"/>
    <m/>
    <m/>
    <m/>
    <m/>
    <m/>
    <m/>
    <n v="11376"/>
    <m/>
    <m/>
    <m/>
    <n v="0"/>
    <x v="0"/>
    <n v="3.059071729957806E-2"/>
    <s v="Within Range"/>
    <s v="Within Range"/>
  </r>
  <r>
    <s v="20160244"/>
    <s v="WANG FENG"/>
    <x v="3"/>
    <s v="Manufacturing"/>
    <s v="SG_SU01"/>
    <s v="HH-PRODN"/>
    <s v="PRODUCTION OPERATOR I"/>
    <x v="12"/>
    <d v="2016-11-28T00:00:00"/>
    <d v="2018-06-14T00:00:00"/>
    <s v="YONG KIEN CHIEN"/>
    <m/>
    <n v="4"/>
    <n v="4"/>
    <s v="N"/>
    <m/>
    <m/>
    <n v="717"/>
    <n v="106"/>
    <n v="1"/>
    <x v="13"/>
    <n v="0"/>
    <n v="0"/>
    <m/>
    <m/>
    <n v="717"/>
    <x v="0"/>
    <n v="0"/>
    <n v="717"/>
    <x v="0"/>
    <n v="0"/>
    <n v="717"/>
    <n v="717"/>
    <n v="0"/>
    <x v="0"/>
    <m/>
    <n v="680"/>
    <n v="1006"/>
    <n v="0.71272365805168991"/>
    <n v="680"/>
    <n v="1006"/>
    <n v="843"/>
    <n v="0.85053380782918153"/>
    <s v="Paying 85% within JC"/>
    <n v="645"/>
    <n v="72"/>
    <n v="0"/>
    <m/>
    <n v="8604"/>
    <m/>
    <m/>
    <m/>
    <m/>
    <m/>
    <m/>
    <n v="8604"/>
    <m/>
    <m/>
    <m/>
    <n v="0"/>
    <x v="0"/>
    <n v="0"/>
    <s v="Within Range"/>
    <s v="Within Range"/>
  </r>
  <r>
    <s v="20160246"/>
    <s v="BAI BINGBING"/>
    <x v="3"/>
    <s v="Manufacturing"/>
    <s v="SG_SU01"/>
    <s v="HH-PRODN"/>
    <s v="TECHNICIAN I"/>
    <x v="11"/>
    <d v="2016-11-28T00:00:00"/>
    <m/>
    <s v="YONG KIEN CHIEN"/>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47"/>
    <s v="CHEN HUAWEN"/>
    <x v="3"/>
    <s v="Manufacturing"/>
    <s v="SG_SU01"/>
    <s v="HH-PRODN"/>
    <s v="TECHNICIAN I"/>
    <x v="11"/>
    <d v="2016-11-28T00:00:00"/>
    <m/>
    <s v="LIM CHOON HUAT"/>
    <m/>
    <n v="4"/>
    <n v="4"/>
    <s v="Y"/>
    <s v="SG_FNE05"/>
    <s v="TECHNICIAN II"/>
    <n v="948"/>
    <n v="107"/>
    <n v="1"/>
    <x v="11"/>
    <n v="3.95"/>
    <n v="37"/>
    <n v="0.04"/>
    <n v="38"/>
    <n v="1023"/>
    <x v="0"/>
    <n v="0"/>
    <n v="1023"/>
    <x v="10"/>
    <n v="0.10443037974683544"/>
    <n v="1122"/>
    <n v="1122"/>
    <n v="0"/>
    <x v="0"/>
    <m/>
    <n v="904"/>
    <n v="1338"/>
    <n v="0.70852017937219736"/>
    <n v="1122"/>
    <n v="1482"/>
    <n v="1302"/>
    <n v="0.86175115207373276"/>
    <s v="Paying 86% within JC"/>
    <n v="1010"/>
    <n v="112"/>
    <n v="0.18354430379746836"/>
    <m/>
    <n v="13464"/>
    <m/>
    <m/>
    <m/>
    <m/>
    <m/>
    <m/>
    <n v="11376"/>
    <m/>
    <m/>
    <m/>
    <n v="0"/>
    <x v="0"/>
    <n v="0.18354430379746836"/>
    <s v="Within Range"/>
    <s v="Within Range"/>
  </r>
  <r>
    <s v="20160248"/>
    <s v="GUO PAN"/>
    <x v="3"/>
    <s v="Manufacturing"/>
    <s v="SG_SU01"/>
    <s v="HH-PRODN"/>
    <s v="TECHNICIAN I"/>
    <x v="11"/>
    <d v="2016-11-28T00:00:00"/>
    <m/>
    <s v="ZENG LIZHI, DENNIS"/>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49"/>
    <s v="JIANG ZHUOYAN"/>
    <x v="3"/>
    <s v="Manufacturing"/>
    <s v="SG_SU01"/>
    <s v="HH-PRODN"/>
    <s v="TECHNICIAN I"/>
    <x v="11"/>
    <d v="2016-11-28T00:00:00"/>
    <m/>
    <s v="WONG YI MING"/>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51"/>
    <s v="SONG SHUAI"/>
    <x v="3"/>
    <s v="Manufacturing"/>
    <s v="SG_SU01"/>
    <s v="HH-PRODN"/>
    <s v="TECHNICIAN I"/>
    <x v="11"/>
    <d v="2016-11-28T00:00:00"/>
    <m/>
    <s v="KAU CHAI SENG"/>
    <m/>
    <n v="3"/>
    <n v="3"/>
    <s v="N"/>
    <m/>
    <m/>
    <n v="943"/>
    <n v="107"/>
    <n v="1"/>
    <x v="12"/>
    <n v="3.1"/>
    <n v="29"/>
    <m/>
    <m/>
    <n v="972"/>
    <x v="0"/>
    <n v="0"/>
    <n v="972"/>
    <x v="0"/>
    <n v="0"/>
    <n v="972"/>
    <n v="972"/>
    <n v="0"/>
    <x v="0"/>
    <m/>
    <n v="904"/>
    <n v="1338"/>
    <n v="0.70478325859491775"/>
    <n v="904"/>
    <n v="1338"/>
    <n v="1121"/>
    <n v="0.86708296164139165"/>
    <s v="Paying 87% within JC"/>
    <n v="875"/>
    <n v="97"/>
    <n v="3.0752916224814422E-2"/>
    <m/>
    <n v="11664"/>
    <m/>
    <m/>
    <m/>
    <m/>
    <m/>
    <m/>
    <n v="11316"/>
    <m/>
    <m/>
    <m/>
    <n v="0"/>
    <x v="0"/>
    <n v="3.0752916224814422E-2"/>
    <s v="Within Range"/>
    <s v="Within Range"/>
  </r>
  <r>
    <s v="20160252"/>
    <s v="WAN CHUANG"/>
    <x v="3"/>
    <s v="Manufacturing"/>
    <s v="SG_SU01"/>
    <s v="HH-PRODN"/>
    <s v="TECHNICIAN I"/>
    <x v="11"/>
    <d v="2016-11-28T00:00:00"/>
    <m/>
    <s v="YONG KIEN CHIEN"/>
    <m/>
    <n v="4"/>
    <n v="4"/>
    <s v="N"/>
    <m/>
    <m/>
    <n v="943"/>
    <n v="107"/>
    <n v="1"/>
    <x v="12"/>
    <n v="3.95"/>
    <n v="37"/>
    <m/>
    <m/>
    <n v="980"/>
    <x v="0"/>
    <n v="0"/>
    <n v="980"/>
    <x v="0"/>
    <n v="0"/>
    <n v="980"/>
    <n v="980"/>
    <n v="0"/>
    <x v="0"/>
    <m/>
    <n v="904"/>
    <n v="1338"/>
    <n v="0.70478325859491775"/>
    <n v="904"/>
    <n v="1338"/>
    <n v="1121"/>
    <n v="0.87421944692239073"/>
    <s v="Paying 87% within JC"/>
    <n v="882"/>
    <n v="98"/>
    <n v="3.9236479321314952E-2"/>
    <m/>
    <n v="11760"/>
    <m/>
    <m/>
    <m/>
    <m/>
    <m/>
    <m/>
    <n v="11316"/>
    <m/>
    <m/>
    <m/>
    <n v="0"/>
    <x v="0"/>
    <n v="3.9236479321314952E-2"/>
    <s v="Within Range"/>
    <s v="Within Range"/>
  </r>
  <r>
    <s v="20160254"/>
    <s v="XU JIA"/>
    <x v="3"/>
    <s v="Manufacturing"/>
    <s v="SG_SU01"/>
    <s v="HH-PRODN"/>
    <s v="TECHNICIAN I"/>
    <x v="11"/>
    <d v="2016-11-28T00:00:00"/>
    <m/>
    <s v="TIANG TONG BING"/>
    <m/>
    <n v="4"/>
    <n v="4"/>
    <s v="N"/>
    <m/>
    <m/>
    <n v="948"/>
    <n v="107"/>
    <n v="1"/>
    <x v="12"/>
    <n v="3.95"/>
    <n v="37"/>
    <m/>
    <m/>
    <n v="985"/>
    <x v="0"/>
    <n v="0"/>
    <n v="985"/>
    <x v="0"/>
    <n v="0"/>
    <n v="985"/>
    <n v="985"/>
    <n v="0"/>
    <x v="0"/>
    <m/>
    <n v="904"/>
    <n v="1338"/>
    <n v="0.70852017937219736"/>
    <n v="904"/>
    <n v="1338"/>
    <n v="1121"/>
    <n v="0.87867975022301514"/>
    <s v="Paying 88% within JC"/>
    <n v="886"/>
    <n v="99"/>
    <n v="3.9029535864978905E-2"/>
    <m/>
    <n v="11820"/>
    <m/>
    <m/>
    <m/>
    <m/>
    <m/>
    <m/>
    <n v="11376"/>
    <m/>
    <m/>
    <m/>
    <n v="0"/>
    <x v="0"/>
    <n v="3.9029535864978905E-2"/>
    <s v="Within Range"/>
    <s v="Within Range"/>
  </r>
  <r>
    <s v="20160255"/>
    <s v="GAO JING"/>
    <x v="3"/>
    <s v="Manufacturing"/>
    <s v="SG_SU01"/>
    <s v="HH-PRODN"/>
    <s v="PRODUCTION OPERATOR I"/>
    <x v="12"/>
    <d v="2016-11-28T00:00:00"/>
    <d v="2018-05-18T00:00:00"/>
    <s v="CHAI YUET NGOH"/>
    <m/>
    <n v="1"/>
    <n v="1"/>
    <s v="N"/>
    <m/>
    <m/>
    <n v="721"/>
    <n v="105"/>
    <n v="1"/>
    <x v="13"/>
    <n v="0"/>
    <n v="0"/>
    <m/>
    <m/>
    <n v="721"/>
    <x v="0"/>
    <n v="0"/>
    <n v="721"/>
    <x v="0"/>
    <n v="0"/>
    <n v="721"/>
    <n v="721"/>
    <n v="0"/>
    <x v="0"/>
    <m/>
    <n v="680"/>
    <n v="1006"/>
    <n v="0.71669980119284293"/>
    <n v="680"/>
    <n v="1006"/>
    <n v="843"/>
    <n v="0.8552787663107948"/>
    <s v="Paying 86% within JC"/>
    <n v="649"/>
    <n v="72"/>
    <n v="0"/>
    <m/>
    <n v="8652"/>
    <m/>
    <m/>
    <m/>
    <m/>
    <m/>
    <m/>
    <n v="8652"/>
    <m/>
    <m/>
    <m/>
    <n v="0"/>
    <x v="0"/>
    <n v="0"/>
    <s v="Within Range"/>
    <s v="Within Range"/>
  </r>
  <r>
    <s v="20160259"/>
    <s v="YU RENXI"/>
    <x v="3"/>
    <s v="Manufacturing"/>
    <s v="SG_SU01"/>
    <s v="HH-PRODN"/>
    <s v="TECHNICIAN I"/>
    <x v="11"/>
    <d v="2017-01-03T00:00:00"/>
    <m/>
    <s v="TAN KIOK HUA"/>
    <m/>
    <n v="2"/>
    <n v="2"/>
    <s v="N"/>
    <m/>
    <m/>
    <n v="940"/>
    <n v="105"/>
    <n v="1"/>
    <x v="12"/>
    <n v="2"/>
    <n v="19"/>
    <m/>
    <m/>
    <n v="959"/>
    <x v="0"/>
    <n v="0"/>
    <n v="959"/>
    <x v="0"/>
    <n v="0"/>
    <n v="959"/>
    <n v="959"/>
    <n v="0"/>
    <x v="0"/>
    <m/>
    <n v="904"/>
    <n v="1338"/>
    <n v="0.70254110612855003"/>
    <n v="904"/>
    <n v="1338"/>
    <n v="1121"/>
    <n v="0.85548617305976804"/>
    <s v="Paying 86% within JC"/>
    <n v="863"/>
    <n v="96"/>
    <n v="2.021276595744681E-2"/>
    <m/>
    <n v="11508"/>
    <m/>
    <m/>
    <m/>
    <m/>
    <m/>
    <m/>
    <n v="11280"/>
    <m/>
    <m/>
    <m/>
    <n v="0"/>
    <x v="0"/>
    <n v="2.021276595744681E-2"/>
    <s v="Within Range"/>
    <s v="Within Range"/>
  </r>
  <r>
    <s v="20170277"/>
    <s v="LI YANG"/>
    <x v="3"/>
    <s v="Manufacturing"/>
    <s v="SG_SU01"/>
    <s v="HH-PRODN"/>
    <s v="TECHNICIAN I"/>
    <x v="11"/>
    <d v="2017-06-07T00:00:00"/>
    <m/>
    <s v="KAU CHAI SENG"/>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278"/>
    <s v="LIN YINGJIE"/>
    <x v="3"/>
    <s v="Manufacturing"/>
    <s v="SG_SU01"/>
    <s v="HH-PRODN"/>
    <s v="TECHNICIAN I"/>
    <x v="11"/>
    <d v="2017-06-07T00:00:00"/>
    <m/>
    <s v="LIM CHOON HUAT"/>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280"/>
    <s v="LI XIAOMING"/>
    <x v="3"/>
    <s v="Manufacturing"/>
    <s v="SG_SU01"/>
    <s v="HH-PRODN"/>
    <s v="TECHNICIAN I"/>
    <x v="11"/>
    <d v="2017-06-07T00:00:00"/>
    <m/>
    <s v="TIANG TONG BING"/>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283"/>
    <s v="CHU WEILIN"/>
    <x v="3"/>
    <s v="Manufacturing"/>
    <s v="SG_SU01"/>
    <s v="HH-PRODN"/>
    <s v="TECHNICIAN I"/>
    <x v="11"/>
    <d v="2017-06-19T00:00:00"/>
    <m/>
    <s v="LIM CHOON HUAT"/>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284"/>
    <s v="JIANG HAIFENG"/>
    <x v="3"/>
    <s v="Manufacturing"/>
    <s v="SG_SU01"/>
    <s v="HH-PRODN"/>
    <s v="TECHNICIAN I"/>
    <x v="11"/>
    <d v="2017-06-07T00:00:00"/>
    <m/>
    <s v="KAU CHAI SENG"/>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285"/>
    <s v="GENG ZHIMING"/>
    <x v="3"/>
    <s v="Manufacturing"/>
    <s v="SG_SU01"/>
    <s v="HH-PRODN"/>
    <s v="TECHNICIAN I"/>
    <x v="11"/>
    <d v="2017-06-07T00:00:00"/>
    <m/>
    <s v="LIM CHOON HUAT"/>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286"/>
    <s v="CHEN TIANYU"/>
    <x v="3"/>
    <s v="Manufacturing"/>
    <s v="SG_SU01"/>
    <s v="HH-PRODN"/>
    <s v="TECHNICIAN I"/>
    <x v="11"/>
    <d v="2017-06-07T00:00:00"/>
    <m/>
    <s v="LOW KOK HENG"/>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289"/>
    <s v="WANG LINA"/>
    <x v="3"/>
    <s v="Manufacturing"/>
    <s v="SG_SU01"/>
    <s v="HH-PRODN"/>
    <s v="TECHNICIAN I"/>
    <x v="11"/>
    <d v="2017-06-07T00:00:00"/>
    <m/>
    <s v="YONG KIEN CHIEN"/>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290"/>
    <s v="CHEN BUJUAN"/>
    <x v="3"/>
    <s v="Manufacturing"/>
    <s v="SG_SU01"/>
    <s v="HH-PRODN"/>
    <s v="TECHNICIAN I"/>
    <x v="11"/>
    <d v="2017-06-07T00:00:00"/>
    <m/>
    <s v="WU YUE"/>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292"/>
    <s v="LI WEI"/>
    <x v="3"/>
    <s v="Manufacturing"/>
    <s v="SG_SU01"/>
    <s v="HH-PRODN"/>
    <s v="PRODUCTION OPERATOR I"/>
    <x v="12"/>
    <d v="2017-06-07T00:00:00"/>
    <m/>
    <s v="LOW KOK HENG"/>
    <m/>
    <n v="3"/>
    <n v="3"/>
    <s v="N"/>
    <m/>
    <m/>
    <n v="710"/>
    <n v="100"/>
    <n v="1"/>
    <x v="13"/>
    <n v="3.1"/>
    <n v="22"/>
    <m/>
    <m/>
    <n v="732"/>
    <x v="0"/>
    <n v="0"/>
    <n v="732"/>
    <x v="0"/>
    <n v="0"/>
    <n v="732"/>
    <n v="732"/>
    <n v="0"/>
    <x v="0"/>
    <m/>
    <n v="680"/>
    <n v="1006"/>
    <n v="0.70576540755467199"/>
    <n v="680"/>
    <n v="1006"/>
    <n v="843"/>
    <n v="0.8683274021352313"/>
    <s v="Paying 87% within JC"/>
    <n v="659"/>
    <n v="73"/>
    <n v="3.0985915492957747E-2"/>
    <m/>
    <n v="8784"/>
    <m/>
    <m/>
    <m/>
    <m/>
    <m/>
    <m/>
    <n v="8520"/>
    <m/>
    <m/>
    <m/>
    <n v="0"/>
    <x v="0"/>
    <n v="3.0985915492957747E-2"/>
    <s v="Within Range"/>
    <s v="Within Range"/>
  </r>
  <r>
    <s v="20170293"/>
    <s v="LIU LI"/>
    <x v="3"/>
    <s v="Manufacturing"/>
    <s v="SG_SU01"/>
    <s v="HH-PRODN"/>
    <s v="PRODUCTION OPERATOR I"/>
    <x v="12"/>
    <d v="2017-06-07T00:00:00"/>
    <m/>
    <s v="LIM ENG GUAN"/>
    <m/>
    <n v="3"/>
    <n v="3"/>
    <s v="N"/>
    <m/>
    <m/>
    <n v="710"/>
    <n v="100"/>
    <n v="1"/>
    <x v="13"/>
    <n v="3.1"/>
    <n v="22"/>
    <m/>
    <m/>
    <n v="732"/>
    <x v="0"/>
    <n v="0"/>
    <n v="732"/>
    <x v="0"/>
    <n v="0"/>
    <n v="732"/>
    <n v="732"/>
    <n v="0"/>
    <x v="0"/>
    <m/>
    <n v="680"/>
    <n v="1006"/>
    <n v="0.70576540755467199"/>
    <n v="680"/>
    <n v="1006"/>
    <n v="843"/>
    <n v="0.8683274021352313"/>
    <s v="Paying 87% within JC"/>
    <n v="659"/>
    <n v="73"/>
    <n v="3.0985915492957747E-2"/>
    <m/>
    <n v="8784"/>
    <m/>
    <m/>
    <m/>
    <m/>
    <m/>
    <m/>
    <n v="8520"/>
    <m/>
    <m/>
    <m/>
    <n v="0"/>
    <x v="0"/>
    <n v="3.0985915492957747E-2"/>
    <s v="Within Range"/>
    <s v="Within Range"/>
  </r>
  <r>
    <s v="20170295"/>
    <s v="XU FEIFEI"/>
    <x v="3"/>
    <s v="Manufacturing"/>
    <s v="SG_SU01"/>
    <s v="HH-PRODN"/>
    <s v="PRODUCTION OPERATOR I"/>
    <x v="12"/>
    <d v="2017-06-07T00:00:00"/>
    <m/>
    <s v="CHAI YUET NGOH"/>
    <m/>
    <n v="3"/>
    <n v="3"/>
    <s v="N"/>
    <m/>
    <m/>
    <n v="710"/>
    <n v="100"/>
    <n v="1"/>
    <x v="13"/>
    <n v="3.1"/>
    <n v="22"/>
    <m/>
    <m/>
    <n v="732"/>
    <x v="0"/>
    <n v="0"/>
    <n v="732"/>
    <x v="0"/>
    <n v="0"/>
    <n v="732"/>
    <n v="732"/>
    <n v="0"/>
    <x v="0"/>
    <m/>
    <n v="680"/>
    <n v="1006"/>
    <n v="0.70576540755467199"/>
    <n v="680"/>
    <n v="1006"/>
    <n v="843"/>
    <n v="0.8683274021352313"/>
    <s v="Paying 87% within JC"/>
    <n v="659"/>
    <n v="73"/>
    <n v="3.0985915492957747E-2"/>
    <m/>
    <n v="8784"/>
    <m/>
    <m/>
    <m/>
    <m/>
    <m/>
    <m/>
    <n v="8520"/>
    <m/>
    <m/>
    <m/>
    <n v="0"/>
    <x v="0"/>
    <n v="3.0985915492957747E-2"/>
    <s v="Within Range"/>
    <s v="Within Range"/>
  </r>
  <r>
    <s v="20170300"/>
    <s v="ZHU BICHENG"/>
    <x v="3"/>
    <s v="Manufacturing"/>
    <s v="SG_SU01"/>
    <s v="HH-PRODN"/>
    <s v="TECHNICIAN I"/>
    <x v="11"/>
    <d v="2017-06-19T00:00:00"/>
    <m/>
    <s v="LIM CHOON HUAT"/>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302"/>
    <s v="ZHOU XIUQIN"/>
    <x v="3"/>
    <s v="Manufacturing"/>
    <s v="SG_SU01"/>
    <s v="HH-PRODN"/>
    <s v="TECHNICIAN I"/>
    <x v="11"/>
    <d v="2017-06-19T00:00:00"/>
    <m/>
    <s v="TAN KIOK HUA"/>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303"/>
    <s v="JI BING"/>
    <x v="3"/>
    <s v="Manufacturing"/>
    <s v="SG_SU01"/>
    <s v="HH-PRODN"/>
    <s v="TECHNICIAN I"/>
    <x v="11"/>
    <d v="2017-06-19T00:00:00"/>
    <m/>
    <s v="KAU CHAI SENG"/>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304"/>
    <s v="MA QINGQING"/>
    <x v="3"/>
    <s v="Manufacturing"/>
    <s v="SG_SU01"/>
    <s v="HH-PRODN"/>
    <s v="TECHNICIAN I"/>
    <x v="11"/>
    <d v="2017-06-19T00:00:00"/>
    <m/>
    <s v="TIANG TONG BING"/>
    <m/>
    <n v="2"/>
    <n v="2"/>
    <s v="N"/>
    <m/>
    <m/>
    <n v="934"/>
    <n v="100"/>
    <n v="1"/>
    <x v="12"/>
    <n v="2"/>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305"/>
    <s v="WANG PENGTAO"/>
    <x v="3"/>
    <s v="Manufacturing"/>
    <s v="SG_SU01"/>
    <s v="HH-PRODN"/>
    <s v="PRODUCTION OPERATOR I"/>
    <x v="12"/>
    <d v="2017-06-19T00:00:00"/>
    <m/>
    <s v="TIANG TONG BING"/>
    <m/>
    <n v="3"/>
    <n v="3"/>
    <s v="N"/>
    <m/>
    <m/>
    <n v="710"/>
    <n v="100"/>
    <n v="1"/>
    <x v="13"/>
    <n v="3.1"/>
    <n v="22"/>
    <m/>
    <m/>
    <n v="732"/>
    <x v="0"/>
    <n v="0"/>
    <n v="732"/>
    <x v="0"/>
    <n v="0"/>
    <n v="732"/>
    <n v="732"/>
    <n v="0"/>
    <x v="0"/>
    <m/>
    <n v="680"/>
    <n v="1006"/>
    <n v="0.70576540755467199"/>
    <n v="680"/>
    <n v="1006"/>
    <n v="843"/>
    <n v="0.8683274021352313"/>
    <s v="Paying 87% within JC"/>
    <n v="659"/>
    <n v="73"/>
    <n v="3.0985915492957747E-2"/>
    <m/>
    <n v="8784"/>
    <m/>
    <m/>
    <m/>
    <m/>
    <m/>
    <m/>
    <n v="8520"/>
    <m/>
    <m/>
    <m/>
    <n v="0"/>
    <x v="0"/>
    <n v="3.0985915492957747E-2"/>
    <s v="Within Range"/>
    <s v="Within Range"/>
  </r>
  <r>
    <s v="20170309"/>
    <s v="HU PENG"/>
    <x v="3"/>
    <s v="Manufacturing"/>
    <s v="SG_SU01"/>
    <s v="HH-PRODN"/>
    <s v="PRODUCTION OPERATOR I"/>
    <x v="12"/>
    <d v="2017-06-19T00:00:00"/>
    <m/>
    <s v="LOW KOK HENG"/>
    <m/>
    <n v="2"/>
    <n v="2"/>
    <s v="N"/>
    <m/>
    <m/>
    <n v="710"/>
    <n v="100"/>
    <n v="1"/>
    <x v="13"/>
    <n v="2"/>
    <n v="14"/>
    <m/>
    <m/>
    <n v="724"/>
    <x v="0"/>
    <n v="0"/>
    <n v="724"/>
    <x v="0"/>
    <n v="0"/>
    <n v="724"/>
    <n v="724"/>
    <n v="0"/>
    <x v="0"/>
    <m/>
    <n v="680"/>
    <n v="1006"/>
    <n v="0.70576540755467199"/>
    <n v="680"/>
    <n v="1006"/>
    <n v="843"/>
    <n v="0.85883748517200476"/>
    <s v="Paying 86% within JC"/>
    <n v="652"/>
    <n v="72"/>
    <n v="1.9718309859154931E-2"/>
    <m/>
    <n v="8688"/>
    <m/>
    <m/>
    <m/>
    <m/>
    <m/>
    <m/>
    <n v="8520"/>
    <m/>
    <m/>
    <m/>
    <n v="0"/>
    <x v="0"/>
    <n v="1.9718309859154931E-2"/>
    <s v="Within Range"/>
    <s v="Within Range"/>
  </r>
  <r>
    <s v="20170310"/>
    <s v="XING CHENGWEI"/>
    <x v="3"/>
    <s v="Manufacturing"/>
    <s v="SG_SU01"/>
    <s v="HH-PRODN"/>
    <s v="TECHNICIAN I"/>
    <x v="11"/>
    <d v="2017-06-19T00:00:00"/>
    <m/>
    <s v="WU YUE"/>
    <m/>
    <n v="3"/>
    <n v="3"/>
    <s v="N"/>
    <m/>
    <m/>
    <n v="934"/>
    <n v="100"/>
    <n v="1"/>
    <x v="12"/>
    <n v="3.1"/>
    <n v="29"/>
    <m/>
    <m/>
    <n v="963"/>
    <x v="0"/>
    <n v="0"/>
    <n v="963"/>
    <x v="0"/>
    <n v="0"/>
    <n v="963"/>
    <n v="963"/>
    <n v="0"/>
    <x v="0"/>
    <m/>
    <n v="904"/>
    <n v="1338"/>
    <n v="0.6980568011958147"/>
    <n v="904"/>
    <n v="1338"/>
    <n v="1121"/>
    <n v="0.85905441570026764"/>
    <s v="Paying 86% within JC"/>
    <n v="867"/>
    <n v="96"/>
    <n v="3.1049250535331904E-2"/>
    <m/>
    <n v="11556"/>
    <m/>
    <m/>
    <m/>
    <m/>
    <m/>
    <m/>
    <n v="11208"/>
    <m/>
    <m/>
    <m/>
    <n v="0"/>
    <x v="0"/>
    <n v="3.1049250535331904E-2"/>
    <s v="Within Range"/>
    <s v="Within Range"/>
  </r>
  <r>
    <s v="20170331"/>
    <s v="TEY KAI JING"/>
    <x v="3"/>
    <s v="Manufacturing"/>
    <s v="SG_SU01"/>
    <s v="HH-PRODN"/>
    <s v="ENGINEERING ASST"/>
    <x v="2"/>
    <d v="2017-10-09T00:00:00"/>
    <m/>
    <s v="LIM TENG LOCK"/>
    <m/>
    <n v="3"/>
    <n v="3"/>
    <s v="N"/>
    <m/>
    <m/>
    <n v="1895"/>
    <n v="8"/>
    <n v="0.67"/>
    <x v="2"/>
    <n v="3.1"/>
    <n v="39"/>
    <m/>
    <m/>
    <n v="1934"/>
    <x v="0"/>
    <n v="0"/>
    <n v="1934"/>
    <x v="0"/>
    <n v="0"/>
    <n v="1934"/>
    <n v="1934"/>
    <n v="0"/>
    <x v="0"/>
    <m/>
    <n v="1895"/>
    <n v="2695"/>
    <n v="0.70315398886827463"/>
    <n v="1895"/>
    <n v="2695"/>
    <n v="2295"/>
    <n v="0.84270152505446627"/>
    <s v="Paying 84% within JC"/>
    <n v="1741"/>
    <n v="193"/>
    <n v="2.0580474934036939E-2"/>
    <m/>
    <n v="23208"/>
    <m/>
    <m/>
    <m/>
    <m/>
    <m/>
    <m/>
    <n v="22740"/>
    <m/>
    <m/>
    <m/>
    <n v="0"/>
    <x v="0"/>
    <n v="2.0580474934036939E-2"/>
    <s v="Within Range"/>
    <s v="Within Range"/>
  </r>
  <r>
    <s v="20170333"/>
    <s v="CHIN SHAN SONG"/>
    <x v="3"/>
    <s v="Manufacturing"/>
    <s v="SG_SU01"/>
    <s v="HH-PRODN"/>
    <s v="TECHNICIAN I"/>
    <x v="4"/>
    <d v="2017-10-09T00:00:00"/>
    <m/>
    <s v="LOW KOK HENG"/>
    <m/>
    <n v="2"/>
    <n v="2"/>
    <s v="N"/>
    <m/>
    <m/>
    <n v="1415"/>
    <n v="8"/>
    <n v="0.67"/>
    <x v="4"/>
    <n v="2"/>
    <n v="19"/>
    <m/>
    <m/>
    <n v="1434"/>
    <x v="0"/>
    <n v="0"/>
    <n v="1434"/>
    <x v="0"/>
    <n v="0"/>
    <n v="1434"/>
    <n v="1434"/>
    <n v="0"/>
    <x v="0"/>
    <m/>
    <n v="1415"/>
    <n v="2123"/>
    <n v="0.66650965614696189"/>
    <n v="1415"/>
    <n v="2123"/>
    <n v="1769"/>
    <n v="0.81062747314867156"/>
    <s v="Paying 81% within JC"/>
    <n v="1291"/>
    <n v="143"/>
    <n v="1.342756183745583E-2"/>
    <m/>
    <n v="17208"/>
    <m/>
    <m/>
    <m/>
    <m/>
    <m/>
    <m/>
    <n v="16980"/>
    <m/>
    <m/>
    <m/>
    <n v="0"/>
    <x v="0"/>
    <n v="1.342756183745583E-2"/>
    <s v="Within Range"/>
    <s v="Within Range"/>
  </r>
  <r>
    <s v="20170336"/>
    <s v="LIM JIA YI"/>
    <x v="3"/>
    <s v="Manufacturing"/>
    <s v="SG_SU01"/>
    <s v="HH-PRODN"/>
    <s v="TECHNICIAN I"/>
    <x v="4"/>
    <d v="2017-10-23T00:00:00"/>
    <d v="2018-05-23T00:00:00"/>
    <s v="TAN KIOK HUA"/>
    <m/>
    <n v="1"/>
    <n v="1"/>
    <s v="N"/>
    <m/>
    <m/>
    <n v="1415"/>
    <n v="7"/>
    <n v="0.57999999999999996"/>
    <x v="4"/>
    <n v="0"/>
    <n v="0"/>
    <m/>
    <m/>
    <n v="1415"/>
    <x v="0"/>
    <n v="0"/>
    <n v="1415"/>
    <x v="0"/>
    <n v="0"/>
    <n v="1415"/>
    <n v="1415"/>
    <n v="0"/>
    <x v="0"/>
    <m/>
    <n v="1415"/>
    <n v="2123"/>
    <n v="0.66650965614696189"/>
    <n v="1415"/>
    <n v="2123"/>
    <n v="1769"/>
    <n v="0.79988694177501418"/>
    <s v="Paying 80% within JC"/>
    <n v="1273"/>
    <n v="142"/>
    <n v="0"/>
    <m/>
    <n v="16980"/>
    <m/>
    <m/>
    <m/>
    <m/>
    <m/>
    <m/>
    <n v="16980"/>
    <m/>
    <m/>
    <m/>
    <n v="0"/>
    <x v="0"/>
    <n v="0"/>
    <s v="Within Range"/>
    <s v="Within Range"/>
  </r>
  <r>
    <s v="20170339"/>
    <s v="WU GUANGWEN"/>
    <x v="3"/>
    <s v="Manufacturing"/>
    <s v="SG_SU01"/>
    <s v="HH-PRODN"/>
    <s v="TECHNICIAN I"/>
    <x v="11"/>
    <d v="2017-10-30T00:00:00"/>
    <m/>
    <s v="TIANG TONG BING"/>
    <m/>
    <n v="3"/>
    <n v="3"/>
    <s v="N"/>
    <m/>
    <m/>
    <n v="934"/>
    <n v="8"/>
    <n v="0.67"/>
    <x v="12"/>
    <n v="3.1"/>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341"/>
    <s v="ZHENG HAOMIN"/>
    <x v="3"/>
    <s v="Manufacturing"/>
    <s v="SG_SU01"/>
    <s v="HH-PRODN"/>
    <s v="TECHNICIAN I"/>
    <x v="11"/>
    <d v="2017-10-30T00:00:00"/>
    <d v="2018-06-09T00:00:00"/>
    <s v="TIANG TONG BING"/>
    <m/>
    <n v="1"/>
    <n v="1"/>
    <s v="N"/>
    <m/>
    <m/>
    <n v="934"/>
    <n v="7"/>
    <n v="0.57999999999999996"/>
    <x v="12"/>
    <n v="0"/>
    <n v="0"/>
    <m/>
    <m/>
    <n v="934"/>
    <x v="0"/>
    <n v="0"/>
    <n v="934"/>
    <x v="0"/>
    <n v="0"/>
    <n v="934"/>
    <n v="934"/>
    <n v="0"/>
    <x v="0"/>
    <m/>
    <n v="904"/>
    <n v="1338"/>
    <n v="0.6980568011958147"/>
    <n v="904"/>
    <n v="1338"/>
    <n v="1121"/>
    <n v="0.83318465655664586"/>
    <s v="Paying 83% within JC"/>
    <n v="841"/>
    <n v="93"/>
    <n v="0"/>
    <m/>
    <n v="11208"/>
    <m/>
    <m/>
    <m/>
    <m/>
    <m/>
    <m/>
    <n v="11208"/>
    <m/>
    <m/>
    <m/>
    <n v="0"/>
    <x v="0"/>
    <n v="0"/>
    <s v="Within Range"/>
    <s v="Within Range"/>
  </r>
  <r>
    <s v="20170342"/>
    <s v="DING XIAOZHI"/>
    <x v="3"/>
    <s v="Manufacturing"/>
    <s v="SG_SU01"/>
    <s v="HH-PRODN"/>
    <s v="TECHNICIAN I"/>
    <x v="11"/>
    <d v="2017-10-30T00:00:00"/>
    <m/>
    <s v="KAU CHAI SENG"/>
    <m/>
    <n v="2"/>
    <n v="2"/>
    <s v="N"/>
    <m/>
    <m/>
    <n v="934"/>
    <n v="8"/>
    <n v="0.67"/>
    <x v="12"/>
    <n v="2"/>
    <n v="13"/>
    <m/>
    <m/>
    <n v="947"/>
    <x v="0"/>
    <n v="0"/>
    <n v="947"/>
    <x v="0"/>
    <n v="0"/>
    <n v="947"/>
    <n v="947"/>
    <n v="0"/>
    <x v="0"/>
    <m/>
    <n v="904"/>
    <n v="1338"/>
    <n v="0.6980568011958147"/>
    <n v="904"/>
    <n v="1338"/>
    <n v="1121"/>
    <n v="0.84478144513826936"/>
    <s v="Paying 84% within JC"/>
    <n v="852"/>
    <n v="95"/>
    <n v="1.3918629550321198E-2"/>
    <m/>
    <n v="11364"/>
    <m/>
    <m/>
    <m/>
    <m/>
    <m/>
    <m/>
    <n v="11208"/>
    <m/>
    <m/>
    <m/>
    <n v="0"/>
    <x v="0"/>
    <n v="1.3918629550321198E-2"/>
    <s v="Within Range"/>
    <s v="Within Range"/>
  </r>
  <r>
    <s v="20170343"/>
    <s v="ZHANG YONGCHENG"/>
    <x v="3"/>
    <s v="Manufacturing"/>
    <s v="SG_SU01"/>
    <s v="HH-PRODN"/>
    <s v="TECHNICIAN I"/>
    <x v="11"/>
    <d v="2017-10-30T00:00:00"/>
    <m/>
    <s v="YONG KIEN CHIEN"/>
    <m/>
    <n v="2"/>
    <n v="2"/>
    <s v="N"/>
    <m/>
    <m/>
    <n v="934"/>
    <n v="8"/>
    <n v="0.67"/>
    <x v="12"/>
    <n v="2"/>
    <n v="13"/>
    <m/>
    <m/>
    <n v="947"/>
    <x v="0"/>
    <n v="0"/>
    <n v="947"/>
    <x v="0"/>
    <n v="0"/>
    <n v="947"/>
    <n v="947"/>
    <n v="0"/>
    <x v="0"/>
    <m/>
    <n v="904"/>
    <n v="1338"/>
    <n v="0.6980568011958147"/>
    <n v="904"/>
    <n v="1338"/>
    <n v="1121"/>
    <n v="0.84478144513826936"/>
    <s v="Paying 84% within JC"/>
    <n v="852"/>
    <n v="95"/>
    <n v="1.3918629550321198E-2"/>
    <m/>
    <n v="11364"/>
    <m/>
    <m/>
    <m/>
    <m/>
    <m/>
    <m/>
    <n v="11208"/>
    <m/>
    <m/>
    <m/>
    <n v="0"/>
    <x v="0"/>
    <n v="1.3918629550321198E-2"/>
    <s v="Within Range"/>
    <s v="Within Range"/>
  </r>
  <r>
    <s v="20170344"/>
    <s v="SONG CHAO"/>
    <x v="3"/>
    <s v="Manufacturing"/>
    <s v="SG_SU01"/>
    <s v="HH-PRODN"/>
    <s v="TECHNICIAN I"/>
    <x v="11"/>
    <d v="2017-10-30T00:00:00"/>
    <m/>
    <s v="ZENG LIZHI, DENNIS"/>
    <m/>
    <n v="3"/>
    <n v="3"/>
    <s v="N"/>
    <m/>
    <m/>
    <n v="934"/>
    <n v="8"/>
    <n v="0.67"/>
    <x v="12"/>
    <n v="3.1"/>
    <n v="19"/>
    <m/>
    <m/>
    <n v="953"/>
    <x v="0"/>
    <n v="0"/>
    <n v="953"/>
    <x v="0"/>
    <n v="0"/>
    <n v="953"/>
    <n v="953"/>
    <n v="0"/>
    <x v="0"/>
    <m/>
    <n v="904"/>
    <n v="1338"/>
    <n v="0.6980568011958147"/>
    <n v="904"/>
    <n v="1338"/>
    <n v="1121"/>
    <n v="0.8501338090990187"/>
    <s v="Paying 85% within JC"/>
    <n v="858"/>
    <n v="95"/>
    <n v="2.0342612419700215E-2"/>
    <m/>
    <n v="11436"/>
    <m/>
    <m/>
    <m/>
    <m/>
    <m/>
    <m/>
    <n v="11208"/>
    <m/>
    <m/>
    <m/>
    <n v="0"/>
    <x v="0"/>
    <n v="2.0342612419700215E-2"/>
    <s v="Within Range"/>
    <s v="Within Range"/>
  </r>
  <r>
    <s v="20170345"/>
    <s v="SUI XIAONING"/>
    <x v="3"/>
    <s v="Manufacturing"/>
    <s v="SG_SU01"/>
    <s v="HH-PRODN"/>
    <s v="TECHNICIAN I"/>
    <x v="11"/>
    <d v="2017-10-30T00:00:00"/>
    <m/>
    <s v="LIM CHOON HUAT"/>
    <m/>
    <n v="2"/>
    <n v="2"/>
    <s v="N"/>
    <m/>
    <m/>
    <n v="934"/>
    <n v="8"/>
    <n v="0.67"/>
    <x v="12"/>
    <n v="2"/>
    <n v="13"/>
    <m/>
    <m/>
    <n v="947"/>
    <x v="0"/>
    <n v="0"/>
    <n v="947"/>
    <x v="0"/>
    <n v="0"/>
    <n v="947"/>
    <n v="947"/>
    <n v="0"/>
    <x v="0"/>
    <m/>
    <n v="904"/>
    <n v="1338"/>
    <n v="0.6980568011958147"/>
    <n v="904"/>
    <n v="1338"/>
    <n v="1121"/>
    <n v="0.84478144513826936"/>
    <s v="Paying 84% within JC"/>
    <n v="852"/>
    <n v="95"/>
    <n v="1.3918629550321198E-2"/>
    <m/>
    <n v="11364"/>
    <m/>
    <m/>
    <m/>
    <m/>
    <m/>
    <m/>
    <n v="11208"/>
    <m/>
    <m/>
    <m/>
    <n v="0"/>
    <x v="0"/>
    <n v="1.3918629550321198E-2"/>
    <s v="Within Range"/>
    <s v="Within Range"/>
  </r>
  <r>
    <s v="20170347"/>
    <s v="ZHU HUIFANG"/>
    <x v="3"/>
    <s v="Manufacturing"/>
    <s v="SG_SU01"/>
    <s v="HH-PRODN"/>
    <s v="TECHNICIAN I"/>
    <x v="11"/>
    <d v="2017-11-06T00:00:00"/>
    <m/>
    <s v="WONG YI MING"/>
    <m/>
    <n v="2"/>
    <n v="2"/>
    <s v="N"/>
    <m/>
    <m/>
    <n v="934"/>
    <n v="7"/>
    <n v="0.57999999999999996"/>
    <x v="12"/>
    <n v="2"/>
    <n v="11"/>
    <m/>
    <m/>
    <n v="945"/>
    <x v="0"/>
    <n v="0"/>
    <n v="945"/>
    <x v="0"/>
    <n v="0"/>
    <n v="945"/>
    <n v="945"/>
    <n v="0"/>
    <x v="0"/>
    <m/>
    <n v="904"/>
    <n v="1338"/>
    <n v="0.6980568011958147"/>
    <n v="904"/>
    <n v="1338"/>
    <n v="1121"/>
    <n v="0.84299732381801962"/>
    <s v="Paying 84% within JC"/>
    <n v="850"/>
    <n v="95"/>
    <n v="1.1777301927194861E-2"/>
    <m/>
    <n v="11340"/>
    <m/>
    <m/>
    <m/>
    <m/>
    <m/>
    <m/>
    <n v="11208"/>
    <m/>
    <m/>
    <m/>
    <n v="0"/>
    <x v="0"/>
    <n v="1.1777301927194861E-2"/>
    <s v="Within Range"/>
    <s v="Within Range"/>
  </r>
  <r>
    <s v="20170350"/>
    <s v="WU JUNCHENG"/>
    <x v="3"/>
    <s v="Manufacturing"/>
    <s v="SG_SU01"/>
    <s v="HH-PRODN"/>
    <s v="TECHNICIAN I"/>
    <x v="11"/>
    <d v="2017-11-06T00:00:00"/>
    <m/>
    <s v="LOW KOK HENG"/>
    <m/>
    <n v="3"/>
    <n v="3"/>
    <s v="N"/>
    <m/>
    <m/>
    <n v="934"/>
    <n v="7"/>
    <n v="0.57999999999999996"/>
    <x v="12"/>
    <n v="3.1"/>
    <n v="17"/>
    <m/>
    <m/>
    <n v="951"/>
    <x v="0"/>
    <n v="0"/>
    <n v="951"/>
    <x v="0"/>
    <n v="0"/>
    <n v="951"/>
    <n v="951"/>
    <n v="0"/>
    <x v="0"/>
    <m/>
    <n v="904"/>
    <n v="1338"/>
    <n v="0.6980568011958147"/>
    <n v="904"/>
    <n v="1338"/>
    <n v="1121"/>
    <n v="0.84834968777876896"/>
    <s v="Paying 85% within JC"/>
    <n v="856"/>
    <n v="95"/>
    <n v="1.8201284796573874E-2"/>
    <m/>
    <n v="11412"/>
    <m/>
    <m/>
    <m/>
    <m/>
    <m/>
    <m/>
    <n v="11208"/>
    <m/>
    <m/>
    <m/>
    <n v="0"/>
    <x v="0"/>
    <n v="1.8201284796573874E-2"/>
    <s v="Within Range"/>
    <s v="Within Range"/>
  </r>
  <r>
    <s v="20170351"/>
    <s v="YU HAITAO"/>
    <x v="3"/>
    <s v="Manufacturing"/>
    <s v="SG_SU01"/>
    <s v="HH-PRODN"/>
    <s v="TECHNICIAN I"/>
    <x v="11"/>
    <d v="2017-11-06T00:00:00"/>
    <m/>
    <s v="LIM CHOON HUAT"/>
    <m/>
    <n v="2"/>
    <n v="2"/>
    <s v="N"/>
    <m/>
    <m/>
    <n v="934"/>
    <n v="7"/>
    <n v="0.57999999999999996"/>
    <x v="12"/>
    <n v="2"/>
    <n v="11"/>
    <m/>
    <m/>
    <n v="945"/>
    <x v="0"/>
    <n v="0"/>
    <n v="945"/>
    <x v="0"/>
    <n v="0"/>
    <n v="945"/>
    <n v="945"/>
    <n v="0"/>
    <x v="0"/>
    <m/>
    <n v="904"/>
    <n v="1338"/>
    <n v="0.6980568011958147"/>
    <n v="904"/>
    <n v="1338"/>
    <n v="1121"/>
    <n v="0.84299732381801962"/>
    <s v="Paying 84% within JC"/>
    <n v="850"/>
    <n v="95"/>
    <n v="1.1777301927194861E-2"/>
    <m/>
    <n v="11340"/>
    <m/>
    <m/>
    <m/>
    <m/>
    <m/>
    <m/>
    <n v="11208"/>
    <m/>
    <m/>
    <m/>
    <n v="0"/>
    <x v="0"/>
    <n v="1.1777301927194861E-2"/>
    <s v="Within Range"/>
    <s v="Within Range"/>
  </r>
  <r>
    <s v="20170353"/>
    <s v="ZHANG HONGSHANG"/>
    <x v="3"/>
    <s v="Manufacturing"/>
    <s v="SG_SU01"/>
    <s v="HH-PRODN"/>
    <s v="TECHNICIAN I"/>
    <x v="11"/>
    <d v="2017-11-06T00:00:00"/>
    <m/>
    <s v="LIM TENG LOCK"/>
    <m/>
    <n v="2"/>
    <n v="2"/>
    <s v="N"/>
    <m/>
    <m/>
    <n v="934"/>
    <n v="7"/>
    <n v="0.57999999999999996"/>
    <x v="12"/>
    <n v="2"/>
    <n v="11"/>
    <m/>
    <m/>
    <n v="945"/>
    <x v="0"/>
    <n v="0"/>
    <n v="945"/>
    <x v="0"/>
    <n v="0"/>
    <n v="945"/>
    <n v="945"/>
    <n v="0"/>
    <x v="0"/>
    <m/>
    <n v="904"/>
    <n v="1338"/>
    <n v="0.6980568011958147"/>
    <n v="904"/>
    <n v="1338"/>
    <n v="1121"/>
    <n v="0.84299732381801962"/>
    <s v="Paying 84% within JC"/>
    <n v="850"/>
    <n v="95"/>
    <n v="1.1777301927194861E-2"/>
    <m/>
    <n v="11340"/>
    <m/>
    <m/>
    <m/>
    <m/>
    <m/>
    <m/>
    <n v="11208"/>
    <m/>
    <m/>
    <m/>
    <n v="0"/>
    <x v="0"/>
    <n v="1.1777301927194861E-2"/>
    <s v="Within Range"/>
    <s v="Within Range"/>
  </r>
  <r>
    <s v="20170356"/>
    <s v="MD IZHAR BIN DAIM"/>
    <x v="3"/>
    <s v="Manufacturing"/>
    <s v="SG_SU01"/>
    <s v="HH-PRODN"/>
    <s v="TECHNICIAN I"/>
    <x v="4"/>
    <d v="2017-11-06T00:00:00"/>
    <m/>
    <s v="LOH CHEE CHUAN"/>
    <m/>
    <n v="2"/>
    <n v="2"/>
    <s v="N"/>
    <m/>
    <m/>
    <n v="1600"/>
    <n v="7"/>
    <n v="0.57999999999999996"/>
    <x v="4"/>
    <n v="2"/>
    <n v="19"/>
    <m/>
    <m/>
    <n v="1619"/>
    <x v="0"/>
    <n v="0"/>
    <n v="1619"/>
    <x v="0"/>
    <n v="0"/>
    <n v="1619"/>
    <n v="1619"/>
    <n v="0"/>
    <x v="0"/>
    <m/>
    <n v="1415"/>
    <n v="2123"/>
    <n v="0.75365049458313704"/>
    <n v="1415"/>
    <n v="2123"/>
    <n v="1769"/>
    <n v="0.91520633126059925"/>
    <s v="Paying 92% within JC"/>
    <n v="1457"/>
    <n v="162"/>
    <n v="1.1875E-2"/>
    <m/>
    <n v="19428"/>
    <m/>
    <m/>
    <m/>
    <m/>
    <m/>
    <m/>
    <n v="19200"/>
    <m/>
    <m/>
    <m/>
    <n v="0"/>
    <x v="0"/>
    <n v="1.1875E-2"/>
    <s v="Within Range"/>
    <s v="Within Range"/>
  </r>
  <r>
    <s v="20170357"/>
    <s v="MOHAMAD YUSRIZAL BIN YUSOFF"/>
    <x v="3"/>
    <s v="Manufacturing"/>
    <s v="SG_SU01"/>
    <s v="HH-PRODN"/>
    <s v="TECHNICIAN I"/>
    <x v="4"/>
    <d v="2017-11-06T00:00:00"/>
    <m/>
    <s v="TIANG TONG BING"/>
    <m/>
    <n v="2"/>
    <n v="2"/>
    <s v="N"/>
    <m/>
    <m/>
    <n v="1450"/>
    <n v="7"/>
    <n v="0.57999999999999996"/>
    <x v="4"/>
    <n v="2"/>
    <n v="17"/>
    <m/>
    <m/>
    <n v="1467"/>
    <x v="0"/>
    <n v="0"/>
    <n v="1467"/>
    <x v="0"/>
    <n v="0"/>
    <n v="1467"/>
    <n v="1467"/>
    <n v="0"/>
    <x v="0"/>
    <m/>
    <n v="1415"/>
    <n v="2123"/>
    <n v="0.68299576071596801"/>
    <n v="1415"/>
    <n v="2123"/>
    <n v="1769"/>
    <n v="0.82928208027133976"/>
    <s v="Paying 83% within JC"/>
    <n v="1320"/>
    <n v="147"/>
    <n v="1.1724137931034483E-2"/>
    <m/>
    <n v="17604"/>
    <m/>
    <m/>
    <m/>
    <m/>
    <m/>
    <m/>
    <n v="17400"/>
    <m/>
    <m/>
    <m/>
    <n v="0"/>
    <x v="0"/>
    <n v="1.1724137931034483E-2"/>
    <s v="Within Range"/>
    <s v="Within Range"/>
  </r>
  <r>
    <s v="20170361"/>
    <s v="MOU HAONAN"/>
    <x v="3"/>
    <s v="Manufacturing"/>
    <s v="SG_SU01"/>
    <s v="HH-PRODN"/>
    <s v="TECHNICIAN I"/>
    <x v="11"/>
    <d v="2017-11-27T00:00:00"/>
    <m/>
    <s v="LOW KOK HENG"/>
    <m/>
    <n v="2"/>
    <n v="2"/>
    <s v="N"/>
    <m/>
    <m/>
    <n v="934"/>
    <n v="7"/>
    <n v="0.57999999999999996"/>
    <x v="12"/>
    <n v="2"/>
    <n v="11"/>
    <m/>
    <m/>
    <n v="945"/>
    <x v="0"/>
    <n v="0"/>
    <n v="945"/>
    <x v="0"/>
    <n v="0"/>
    <n v="945"/>
    <n v="945"/>
    <n v="0"/>
    <x v="0"/>
    <m/>
    <n v="904"/>
    <n v="1338"/>
    <n v="0.6980568011958147"/>
    <n v="904"/>
    <n v="1338"/>
    <n v="1121"/>
    <n v="0.84299732381801962"/>
    <s v="Paying 84% within JC"/>
    <n v="850"/>
    <n v="95"/>
    <n v="1.1777301927194861E-2"/>
    <m/>
    <n v="11340"/>
    <m/>
    <m/>
    <m/>
    <m/>
    <m/>
    <m/>
    <n v="11208"/>
    <m/>
    <m/>
    <m/>
    <n v="0"/>
    <x v="0"/>
    <n v="1.1777301927194861E-2"/>
    <s v="Within Range"/>
    <s v="Within Range"/>
  </r>
  <r>
    <s v="20170362"/>
    <s v="QIU PENGYUAN"/>
    <x v="3"/>
    <s v="Manufacturing"/>
    <s v="SG_SU01"/>
    <s v="HH-PRODN"/>
    <s v="TECHNICIAN I"/>
    <x v="11"/>
    <d v="2017-11-27T00:00:00"/>
    <m/>
    <s v="KAU CHAI SENG"/>
    <m/>
    <n v="2"/>
    <n v="2"/>
    <s v="N"/>
    <m/>
    <m/>
    <n v="934"/>
    <n v="7"/>
    <n v="0.57999999999999996"/>
    <x v="12"/>
    <n v="2"/>
    <n v="11"/>
    <m/>
    <m/>
    <n v="945"/>
    <x v="0"/>
    <n v="0"/>
    <n v="945"/>
    <x v="0"/>
    <n v="0"/>
    <n v="945"/>
    <n v="945"/>
    <n v="0"/>
    <x v="0"/>
    <m/>
    <n v="904"/>
    <n v="1338"/>
    <n v="0.6980568011958147"/>
    <n v="904"/>
    <n v="1338"/>
    <n v="1121"/>
    <n v="0.84299732381801962"/>
    <s v="Paying 84% within JC"/>
    <n v="850"/>
    <n v="95"/>
    <n v="1.1777301927194861E-2"/>
    <m/>
    <n v="11340"/>
    <m/>
    <m/>
    <m/>
    <m/>
    <m/>
    <m/>
    <n v="11208"/>
    <m/>
    <m/>
    <m/>
    <n v="0"/>
    <x v="0"/>
    <n v="1.1777301927194861E-2"/>
    <s v="Within Range"/>
    <s v="Within Range"/>
  </r>
  <r>
    <s v="20170363"/>
    <s v="XIA HAIPENG"/>
    <x v="3"/>
    <s v="Manufacturing"/>
    <s v="SG_SU01"/>
    <s v="HH-PRODN"/>
    <s v="TECHNICIAN I"/>
    <x v="11"/>
    <d v="2017-11-27T00:00:00"/>
    <m/>
    <s v="LOH CHEE CHUAN"/>
    <m/>
    <n v="1"/>
    <n v="1"/>
    <s v="N"/>
    <m/>
    <m/>
    <n v="934"/>
    <n v="7"/>
    <n v="0.57999999999999996"/>
    <x v="12"/>
    <n v="0.8"/>
    <n v="4"/>
    <m/>
    <m/>
    <n v="938"/>
    <x v="0"/>
    <n v="0"/>
    <n v="938"/>
    <x v="0"/>
    <n v="0"/>
    <n v="938"/>
    <n v="938"/>
    <n v="0"/>
    <x v="0"/>
    <m/>
    <n v="904"/>
    <n v="1338"/>
    <n v="0.6980568011958147"/>
    <n v="904"/>
    <n v="1338"/>
    <n v="1121"/>
    <n v="0.83675289919714546"/>
    <s v="Paying 84% within JC"/>
    <n v="844"/>
    <n v="94"/>
    <n v="4.2826552462526769E-3"/>
    <m/>
    <n v="11256"/>
    <m/>
    <m/>
    <m/>
    <m/>
    <m/>
    <m/>
    <n v="11208"/>
    <m/>
    <m/>
    <m/>
    <n v="0"/>
    <x v="0"/>
    <n v="4.2826552462526769E-3"/>
    <s v="Within Range"/>
    <s v="Within Range"/>
  </r>
  <r>
    <s v="20170365"/>
    <s v="TAO BINBIN"/>
    <x v="3"/>
    <s v="Manufacturing"/>
    <s v="SG_SU01"/>
    <s v="HH-PRODN"/>
    <s v="TECHNICIAN I"/>
    <x v="11"/>
    <d v="2017-11-27T00:00:00"/>
    <m/>
    <s v="TIANG TONG BING"/>
    <m/>
    <n v="3"/>
    <n v="3"/>
    <s v="N"/>
    <m/>
    <m/>
    <n v="934"/>
    <n v="7"/>
    <n v="0.57999999999999996"/>
    <x v="12"/>
    <n v="3.1"/>
    <n v="17"/>
    <m/>
    <m/>
    <n v="951"/>
    <x v="0"/>
    <n v="0"/>
    <n v="951"/>
    <x v="0"/>
    <n v="0"/>
    <n v="951"/>
    <n v="951"/>
    <n v="0"/>
    <x v="0"/>
    <m/>
    <n v="904"/>
    <n v="1338"/>
    <n v="0.6980568011958147"/>
    <n v="904"/>
    <n v="1338"/>
    <n v="1121"/>
    <n v="0.84834968777876896"/>
    <s v="Paying 85% within JC"/>
    <n v="856"/>
    <n v="95"/>
    <n v="1.8201284796573874E-2"/>
    <m/>
    <n v="11412"/>
    <m/>
    <m/>
    <m/>
    <m/>
    <m/>
    <m/>
    <n v="11208"/>
    <m/>
    <m/>
    <m/>
    <n v="0"/>
    <x v="0"/>
    <n v="1.8201284796573874E-2"/>
    <s v="Within Range"/>
    <s v="Within Range"/>
  </r>
  <r>
    <s v="20170366"/>
    <s v="LU YU-HSUAN"/>
    <x v="3"/>
    <s v="Manufacturing"/>
    <s v="SG_SU01"/>
    <s v="HH-PRODN"/>
    <s v="ENGINEERING ASST"/>
    <x v="2"/>
    <d v="2017-11-27T00:00:00"/>
    <m/>
    <s v="WONG YI MING"/>
    <m/>
    <n v="3"/>
    <n v="3"/>
    <s v="N"/>
    <m/>
    <m/>
    <n v="1895"/>
    <n v="7"/>
    <n v="0.57999999999999996"/>
    <x v="2"/>
    <n v="3.1"/>
    <n v="34"/>
    <m/>
    <m/>
    <n v="1929"/>
    <x v="0"/>
    <n v="0"/>
    <n v="1929"/>
    <x v="0"/>
    <n v="0"/>
    <n v="1929"/>
    <n v="1929"/>
    <n v="0"/>
    <x v="0"/>
    <m/>
    <n v="1895"/>
    <n v="2695"/>
    <n v="0.70315398886827463"/>
    <n v="1895"/>
    <n v="2695"/>
    <n v="2295"/>
    <n v="0.84052287581699348"/>
    <s v="Paying 84% within JC"/>
    <n v="1736"/>
    <n v="193"/>
    <n v="1.7941952506596307E-2"/>
    <m/>
    <n v="23148"/>
    <m/>
    <m/>
    <m/>
    <m/>
    <m/>
    <m/>
    <n v="22740"/>
    <m/>
    <m/>
    <m/>
    <n v="0"/>
    <x v="0"/>
    <n v="1.7941952506596307E-2"/>
    <s v="Within Range"/>
    <s v="Within Range"/>
  </r>
  <r>
    <s v="20170367"/>
    <s v="LIU CHIH-YUN"/>
    <x v="3"/>
    <s v="Manufacturing"/>
    <s v="SG_SU01"/>
    <s v="HH-PRODN"/>
    <s v="ENGINEERING ASST"/>
    <x v="2"/>
    <d v="2017-11-27T00:00:00"/>
    <m/>
    <s v="WONG YI MING"/>
    <m/>
    <n v="3"/>
    <n v="3"/>
    <s v="N"/>
    <m/>
    <m/>
    <n v="1895"/>
    <n v="7"/>
    <n v="0.57999999999999996"/>
    <x v="2"/>
    <n v="3.1"/>
    <n v="34"/>
    <m/>
    <m/>
    <n v="1929"/>
    <x v="0"/>
    <n v="0"/>
    <n v="1929"/>
    <x v="0"/>
    <n v="0"/>
    <n v="1929"/>
    <n v="1929"/>
    <n v="0"/>
    <x v="0"/>
    <m/>
    <n v="1895"/>
    <n v="2695"/>
    <n v="0.70315398886827463"/>
    <n v="1895"/>
    <n v="2695"/>
    <n v="2295"/>
    <n v="0.84052287581699348"/>
    <s v="Paying 84% within JC"/>
    <n v="1736"/>
    <n v="193"/>
    <n v="1.7941952506596307E-2"/>
    <m/>
    <n v="23148"/>
    <m/>
    <m/>
    <m/>
    <m/>
    <m/>
    <m/>
    <n v="22740"/>
    <m/>
    <m/>
    <m/>
    <n v="0"/>
    <x v="0"/>
    <n v="1.7941952506596307E-2"/>
    <s v="Within Range"/>
    <s v="Within Range"/>
  </r>
  <r>
    <s v="20170368"/>
    <s v="KOH CHONG HAI"/>
    <x v="3"/>
    <s v="Manufacturing"/>
    <s v="SG_SU01"/>
    <s v="HH-PRODN"/>
    <s v="ENGINEERING ASST"/>
    <x v="2"/>
    <d v="2017-11-27T00:00:00"/>
    <m/>
    <s v="LIM CHOON HUAT"/>
    <m/>
    <n v="3"/>
    <n v="3"/>
    <s v="N"/>
    <m/>
    <m/>
    <n v="1895"/>
    <n v="7"/>
    <n v="0.57999999999999996"/>
    <x v="2"/>
    <n v="3.1"/>
    <n v="34"/>
    <m/>
    <m/>
    <n v="1929"/>
    <x v="0"/>
    <n v="0"/>
    <n v="1929"/>
    <x v="0"/>
    <n v="0"/>
    <n v="1929"/>
    <n v="1929"/>
    <n v="0"/>
    <x v="0"/>
    <m/>
    <n v="1895"/>
    <n v="2695"/>
    <n v="0.70315398886827463"/>
    <n v="1895"/>
    <n v="2695"/>
    <n v="2295"/>
    <n v="0.84052287581699348"/>
    <s v="Paying 84% within JC"/>
    <n v="1736"/>
    <n v="193"/>
    <n v="1.7941952506596307E-2"/>
    <m/>
    <n v="23148"/>
    <m/>
    <m/>
    <m/>
    <m/>
    <m/>
    <m/>
    <n v="22740"/>
    <m/>
    <m/>
    <m/>
    <n v="0"/>
    <x v="0"/>
    <n v="1.7941952506596307E-2"/>
    <s v="Within Range"/>
    <s v="Within Range"/>
  </r>
  <r>
    <s v="20170369"/>
    <s v="KUEH HUA YAN"/>
    <x v="3"/>
    <s v="Manufacturing"/>
    <s v="SG_SU01"/>
    <s v="HH-PRODN"/>
    <s v="ENGINEERING ASST"/>
    <x v="2"/>
    <d v="2017-11-27T00:00:00"/>
    <m/>
    <s v="KAU CHAI SENG"/>
    <m/>
    <n v="2"/>
    <n v="2"/>
    <s v="N"/>
    <m/>
    <m/>
    <n v="1895"/>
    <n v="7"/>
    <n v="0.57999999999999996"/>
    <x v="2"/>
    <n v="2"/>
    <n v="22"/>
    <m/>
    <m/>
    <n v="1917"/>
    <x v="0"/>
    <n v="0"/>
    <n v="1917"/>
    <x v="0"/>
    <n v="0"/>
    <n v="1917"/>
    <n v="1917"/>
    <n v="0"/>
    <x v="0"/>
    <m/>
    <n v="1895"/>
    <n v="2695"/>
    <n v="0.70315398886827463"/>
    <n v="1895"/>
    <n v="2695"/>
    <n v="2295"/>
    <n v="0.83529411764705885"/>
    <s v="Paying 84% within JC"/>
    <n v="1725"/>
    <n v="192"/>
    <n v="1.1609498680738786E-2"/>
    <m/>
    <n v="23004"/>
    <m/>
    <m/>
    <m/>
    <m/>
    <m/>
    <m/>
    <n v="22740"/>
    <m/>
    <m/>
    <m/>
    <n v="0"/>
    <x v="0"/>
    <n v="1.1609498680738786E-2"/>
    <s v="Within Range"/>
    <s v="Within Range"/>
  </r>
  <r>
    <s v="20170371"/>
    <s v="LUO CHANGXING"/>
    <x v="3"/>
    <s v="Manufacturing"/>
    <s v="SG_SU01"/>
    <s v="HH-PRODN"/>
    <s v="TECHNICIAN I"/>
    <x v="11"/>
    <d v="2017-12-11T00:00:00"/>
    <d v="2018-06-14T00:00:00"/>
    <s v="LIM TENG LOCK"/>
    <m/>
    <n v="3"/>
    <n v="3"/>
    <s v="N"/>
    <m/>
    <m/>
    <n v="934"/>
    <n v="6"/>
    <n v="0.5"/>
    <x v="12"/>
    <n v="0"/>
    <n v="0"/>
    <m/>
    <m/>
    <n v="934"/>
    <x v="0"/>
    <n v="0"/>
    <n v="934"/>
    <x v="0"/>
    <n v="0"/>
    <n v="934"/>
    <n v="934"/>
    <n v="0"/>
    <x v="0"/>
    <m/>
    <n v="904"/>
    <n v="1338"/>
    <n v="0.6980568011958147"/>
    <n v="904"/>
    <n v="1338"/>
    <n v="1121"/>
    <n v="0.83318465655664586"/>
    <s v="Paying 83% within JC"/>
    <n v="841"/>
    <n v="93"/>
    <n v="0"/>
    <m/>
    <n v="11208"/>
    <m/>
    <m/>
    <m/>
    <m/>
    <m/>
    <m/>
    <n v="11208"/>
    <m/>
    <m/>
    <m/>
    <n v="0"/>
    <x v="0"/>
    <n v="0"/>
    <s v="Within Range"/>
    <s v="Within Range"/>
  </r>
  <r>
    <s v="20170372"/>
    <s v="SHEN BOBO"/>
    <x v="3"/>
    <s v="Manufacturing"/>
    <s v="SG_SU01"/>
    <s v="HH-PRODN"/>
    <s v="TECHNICIAN I"/>
    <x v="11"/>
    <d v="2017-12-11T00:00:00"/>
    <d v="2018-06-16T00:00:00"/>
    <s v="YONG KIEN CHIEN"/>
    <m/>
    <n v="2"/>
    <n v="2"/>
    <s v="N"/>
    <m/>
    <m/>
    <n v="934"/>
    <n v="6"/>
    <n v="0.5"/>
    <x v="12"/>
    <n v="0"/>
    <n v="0"/>
    <m/>
    <m/>
    <n v="934"/>
    <x v="0"/>
    <n v="0"/>
    <n v="934"/>
    <x v="0"/>
    <n v="0"/>
    <n v="934"/>
    <n v="934"/>
    <n v="0"/>
    <x v="0"/>
    <m/>
    <n v="904"/>
    <n v="1338"/>
    <n v="0.6980568011958147"/>
    <n v="904"/>
    <n v="1338"/>
    <n v="1121"/>
    <n v="0.83318465655664586"/>
    <s v="Paying 83% within JC"/>
    <n v="841"/>
    <n v="93"/>
    <n v="0"/>
    <m/>
    <n v="11208"/>
    <m/>
    <m/>
    <m/>
    <m/>
    <m/>
    <m/>
    <n v="11208"/>
    <m/>
    <m/>
    <m/>
    <n v="0"/>
    <x v="0"/>
    <n v="0"/>
    <s v="Within Range"/>
    <s v="Within Range"/>
  </r>
  <r>
    <s v="20170374"/>
    <s v="TEU LOU BIN"/>
    <x v="3"/>
    <s v="Manufacturing"/>
    <s v="SG_SU01"/>
    <s v="HH-PRODN"/>
    <s v="ENGINEERING ASST"/>
    <x v="2"/>
    <d v="2017-12-18T00:00:00"/>
    <m/>
    <s v="ZENG LIZHI, DENNIS"/>
    <m/>
    <n v="2"/>
    <n v="2"/>
    <s v="N"/>
    <m/>
    <m/>
    <n v="1895"/>
    <n v="6"/>
    <n v="0.5"/>
    <x v="2"/>
    <n v="2"/>
    <n v="19"/>
    <m/>
    <m/>
    <n v="1914"/>
    <x v="0"/>
    <n v="0"/>
    <n v="1914"/>
    <x v="0"/>
    <n v="0"/>
    <n v="1914"/>
    <n v="1914"/>
    <n v="0"/>
    <x v="0"/>
    <m/>
    <n v="1895"/>
    <n v="2695"/>
    <n v="0.70315398886827463"/>
    <n v="1895"/>
    <n v="2695"/>
    <n v="2295"/>
    <n v="0.8339869281045752"/>
    <s v="Paying 83% within JC"/>
    <n v="1723"/>
    <n v="191"/>
    <n v="1.0026385224274407E-2"/>
    <m/>
    <n v="22968"/>
    <m/>
    <m/>
    <m/>
    <m/>
    <m/>
    <m/>
    <n v="22740"/>
    <m/>
    <m/>
    <m/>
    <n v="0"/>
    <x v="0"/>
    <n v="1.0026385224274407E-2"/>
    <s v="Within Range"/>
    <s v="Within Range"/>
  </r>
  <r>
    <s v="20170376"/>
    <s v="CHONG JIA YIN"/>
    <x v="3"/>
    <s v="Manufacturing"/>
    <s v="SG_SU01"/>
    <s v="HH-PRODN"/>
    <s v="ENGINEERING ASST"/>
    <x v="2"/>
    <d v="2017-12-18T00:00:00"/>
    <d v="2018-05-09T00:00:00"/>
    <s v="LOW KOK HENG"/>
    <m/>
    <n v="1"/>
    <n v="1"/>
    <s v="N"/>
    <m/>
    <m/>
    <n v="1895"/>
    <n v="4"/>
    <n v="0.33"/>
    <x v="2"/>
    <n v="0"/>
    <n v="0"/>
    <m/>
    <m/>
    <n v="1895"/>
    <x v="0"/>
    <n v="0"/>
    <n v="1895"/>
    <x v="0"/>
    <n v="0"/>
    <n v="1895"/>
    <n v="1895"/>
    <n v="0"/>
    <x v="0"/>
    <m/>
    <n v="1895"/>
    <n v="2695"/>
    <n v="0.70315398886827463"/>
    <n v="1895"/>
    <n v="2695"/>
    <n v="2295"/>
    <n v="0.82570806100217864"/>
    <s v="Paying 83% within JC"/>
    <n v="1705"/>
    <n v="190"/>
    <n v="0"/>
    <m/>
    <n v="22740"/>
    <m/>
    <m/>
    <m/>
    <m/>
    <m/>
    <m/>
    <n v="22740"/>
    <m/>
    <m/>
    <m/>
    <n v="0"/>
    <x v="0"/>
    <n v="0"/>
    <s v="Within Range"/>
    <s v="Within Range"/>
  </r>
  <r>
    <s v="20180377"/>
    <s v="MUHAMMAD HAIQAL BIN ZAINAL ABIDIN"/>
    <x v="3"/>
    <s v="Manufacturing"/>
    <s v="SG_SU01"/>
    <s v="HH-PRODN"/>
    <s v="TECHNICIAN I"/>
    <x v="4"/>
    <d v="2018-01-08T00:00:00"/>
    <m/>
    <s v="ZENG LIZHI, DENNIS"/>
    <m/>
    <n v="2"/>
    <n v="2"/>
    <s v="N"/>
    <m/>
    <m/>
    <n v="1515"/>
    <n v="5"/>
    <n v="0.42"/>
    <x v="4"/>
    <n v="2"/>
    <n v="13"/>
    <m/>
    <m/>
    <n v="1528"/>
    <x v="0"/>
    <n v="0"/>
    <n v="1528"/>
    <x v="0"/>
    <n v="0"/>
    <n v="1528"/>
    <n v="1528"/>
    <n v="0"/>
    <x v="0"/>
    <m/>
    <n v="1415"/>
    <n v="2123"/>
    <n v="0.71361281205840787"/>
    <n v="1415"/>
    <n v="2123"/>
    <n v="1769"/>
    <n v="0.86376483889202937"/>
    <s v="Paying 86% within JC"/>
    <n v="1375"/>
    <n v="153"/>
    <n v="8.580858085808581E-3"/>
    <m/>
    <n v="18336"/>
    <m/>
    <m/>
    <m/>
    <m/>
    <m/>
    <m/>
    <n v="18180"/>
    <m/>
    <m/>
    <m/>
    <n v="0"/>
    <x v="0"/>
    <n v="8.580858085808581E-3"/>
    <s v="Within Range"/>
    <s v="Within Range"/>
  </r>
  <r>
    <s v="20180384"/>
    <s v="FOO WAI SIN"/>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20180385"/>
    <s v="LING ZONG SHENG"/>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20180386"/>
    <s v="TAN KIA CHUN"/>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20180387"/>
    <s v="WONG HONG CHUEN"/>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20180388"/>
    <s v="GAN PENG CHUN"/>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20180389"/>
    <s v="ANG HUAN CHEN"/>
    <x v="3"/>
    <s v="Manufacturing"/>
    <s v="SG_SU01"/>
    <s v="HH-PRODN"/>
    <s v="TECHNICIAN I"/>
    <x v="4"/>
    <d v="2018-04-23T00:00:00"/>
    <m/>
    <s v="WU YUE"/>
    <m/>
    <n v="1"/>
    <n v="1"/>
    <s v="N"/>
    <m/>
    <m/>
    <n v="1415"/>
    <n v="2"/>
    <n v="0.17"/>
    <x v="4"/>
    <n v="0.8"/>
    <n v="2"/>
    <m/>
    <m/>
    <n v="1417"/>
    <x v="0"/>
    <n v="0"/>
    <n v="1417"/>
    <x v="0"/>
    <n v="0"/>
    <n v="1417"/>
    <n v="1417"/>
    <n v="0"/>
    <x v="0"/>
    <m/>
    <n v="1415"/>
    <n v="2123"/>
    <n v="0.66650965614696189"/>
    <n v="1415"/>
    <n v="2123"/>
    <n v="1769"/>
    <n v="0.80101752402487281"/>
    <s v="Paying 80% within JC"/>
    <n v="1275"/>
    <n v="142"/>
    <n v="1.4134275618374558E-3"/>
    <m/>
    <n v="17004"/>
    <m/>
    <m/>
    <m/>
    <m/>
    <m/>
    <m/>
    <n v="16980"/>
    <m/>
    <m/>
    <m/>
    <n v="0"/>
    <x v="0"/>
    <n v="1.4134275618374558E-3"/>
    <s v="Within Range"/>
    <s v="Within Range"/>
  </r>
  <r>
    <s v="S20120020"/>
    <s v="GAO WEI"/>
    <x v="3"/>
    <s v="Manufacturing"/>
    <m/>
    <s v="HH-PSAND"/>
    <s v="ABRASIVE BLASTING TECHNICIAN I"/>
    <x v="11"/>
    <d v="2012-11-19T00:00:00"/>
    <d v="2018-06-06T00:00:00"/>
    <s v="KONG WENG CHEONG"/>
    <d v="2017-07-01T00:00:00"/>
    <n v="1"/>
    <n v="1"/>
    <s v="N"/>
    <m/>
    <m/>
    <n v="1110"/>
    <n v="506"/>
    <n v="1"/>
    <x v="12"/>
    <n v="0"/>
    <n v="0"/>
    <m/>
    <m/>
    <n v="1110"/>
    <x v="0"/>
    <n v="0"/>
    <n v="1110"/>
    <x v="0"/>
    <n v="0"/>
    <n v="1110"/>
    <n v="1110"/>
    <n v="0"/>
    <x v="0"/>
    <m/>
    <n v="904"/>
    <n v="1338"/>
    <n v="0.82959641255605376"/>
    <n v="904"/>
    <n v="1338"/>
    <n v="1121"/>
    <n v="0.99018733273862625"/>
    <s v="Paying 99% within JC"/>
    <n v="999"/>
    <n v="111"/>
    <n v="0"/>
    <m/>
    <n v="13320"/>
    <m/>
    <m/>
    <m/>
    <m/>
    <m/>
    <m/>
    <n v="13320"/>
    <m/>
    <m/>
    <m/>
    <n v="0"/>
    <x v="0"/>
    <n v="0"/>
    <s v="Within Range"/>
    <s v="Within Range"/>
  </r>
  <r>
    <s v="S20130028"/>
    <s v="WANG HAITAO"/>
    <x v="3"/>
    <s v="Manufacturing"/>
    <m/>
    <s v="HH-PSAND"/>
    <s v="SNR ABRASIVE BLASTING OPERATOR "/>
    <x v="13"/>
    <d v="2013-06-24T00:00:00"/>
    <m/>
    <s v="KONG WENG CHEONG"/>
    <d v="2016-07-01T00:00:00"/>
    <n v="4"/>
    <n v="4"/>
    <s v="N"/>
    <m/>
    <m/>
    <n v="1047"/>
    <n v="500"/>
    <n v="1"/>
    <x v="14"/>
    <n v="3.95"/>
    <n v="41"/>
    <m/>
    <m/>
    <n v="1088"/>
    <x v="0"/>
    <n v="0"/>
    <n v="1088"/>
    <x v="0"/>
    <n v="0"/>
    <n v="1088"/>
    <n v="1088"/>
    <n v="0"/>
    <x v="0"/>
    <m/>
    <n v="824"/>
    <n v="1154"/>
    <n v="0.90727902946273831"/>
    <n v="824"/>
    <n v="1154"/>
    <n v="989"/>
    <n v="1.1001011122345803"/>
    <s v="Paying 10% Premium for the JC"/>
    <n v="979"/>
    <n v="109"/>
    <n v="3.9159503342884434E-2"/>
    <m/>
    <n v="13056"/>
    <m/>
    <m/>
    <m/>
    <m/>
    <m/>
    <m/>
    <n v="12564"/>
    <m/>
    <m/>
    <m/>
    <n v="0"/>
    <x v="0"/>
    <n v="3.9159503342884434E-2"/>
    <s v="Within Range"/>
    <s v="Within Range"/>
  </r>
  <r>
    <s v="S20140029"/>
    <s v="LI XIANGJUN"/>
    <x v="3"/>
    <s v="Manufacturing"/>
    <m/>
    <s v="HH-PSAND"/>
    <s v="ABRASIVE BLASTING OPERATOR II"/>
    <x v="14"/>
    <d v="2014-02-10T00:00:00"/>
    <m/>
    <s v="KONG WENG CHEONG"/>
    <d v="2016-07-01T00:00:00"/>
    <n v="5"/>
    <n v="5"/>
    <s v="Y"/>
    <s v="SG_FDL03"/>
    <s v="SENIOR ABRASIVE BLASTING OPERATOR"/>
    <n v="995"/>
    <n v="404"/>
    <n v="1"/>
    <x v="14"/>
    <n v="4.7"/>
    <n v="47"/>
    <n v="0.04"/>
    <n v="40"/>
    <n v="1082"/>
    <x v="0"/>
    <n v="0"/>
    <n v="1082"/>
    <x v="0"/>
    <n v="0"/>
    <n v="1082"/>
    <n v="1082"/>
    <n v="0"/>
    <x v="0"/>
    <m/>
    <n v="748"/>
    <n v="1078"/>
    <n v="0.92300556586270877"/>
    <n v="824"/>
    <n v="1154"/>
    <n v="989"/>
    <n v="1.0940343781597572"/>
    <s v="Paying 9% Premium for the JC"/>
    <n v="974"/>
    <n v="108"/>
    <n v="8.7437185929648248E-2"/>
    <m/>
    <n v="12984"/>
    <m/>
    <m/>
    <m/>
    <m/>
    <m/>
    <m/>
    <n v="11940"/>
    <m/>
    <m/>
    <m/>
    <n v="0"/>
    <x v="0"/>
    <n v="8.7437185929648248E-2"/>
    <s v="Within Range"/>
    <s v="Within Range"/>
  </r>
  <r>
    <s v="S20140031"/>
    <s v="LI YANAN"/>
    <x v="3"/>
    <s v="Manufacturing"/>
    <m/>
    <s v="HH-PSAND"/>
    <s v="ABRASIVE BLASTING OPERATOR II"/>
    <x v="14"/>
    <d v="2014-02-10T00:00:00"/>
    <m/>
    <s v="KONG WENG CHEONG"/>
    <d v="2017-07-01T00:00:00"/>
    <n v="3"/>
    <n v="3"/>
    <s v="N"/>
    <m/>
    <m/>
    <n v="997"/>
    <n v="404"/>
    <n v="1"/>
    <x v="15"/>
    <n v="3.1"/>
    <n v="31"/>
    <m/>
    <m/>
    <n v="1028"/>
    <x v="0"/>
    <n v="0"/>
    <n v="1028"/>
    <x v="0"/>
    <n v="0"/>
    <n v="1028"/>
    <n v="1028"/>
    <n v="0"/>
    <x v="0"/>
    <m/>
    <n v="748"/>
    <n v="1078"/>
    <n v="0.92486085343228197"/>
    <n v="748"/>
    <n v="1078"/>
    <n v="913"/>
    <n v="1.1259583789704271"/>
    <s v="Paying 13% Premium for the JC"/>
    <n v="925"/>
    <n v="103"/>
    <n v="3.1093279839518557E-2"/>
    <m/>
    <n v="12336"/>
    <m/>
    <m/>
    <m/>
    <m/>
    <m/>
    <m/>
    <n v="11964"/>
    <m/>
    <m/>
    <m/>
    <n v="0"/>
    <x v="0"/>
    <n v="3.1093279839518557E-2"/>
    <s v="Within Range"/>
    <s v="Within Range"/>
  </r>
  <r>
    <s v="S20150043"/>
    <s v="WANG YONG"/>
    <x v="3"/>
    <s v="Manufacturing"/>
    <m/>
    <s v="HH-PSAND"/>
    <s v="ABRASIVE BLASTING OPERATOR I"/>
    <x v="12"/>
    <d v="2015-01-19T00:00:00"/>
    <m/>
    <s v="KONG WENG CHEONG"/>
    <m/>
    <n v="4"/>
    <n v="4"/>
    <s v="N"/>
    <m/>
    <m/>
    <n v="915"/>
    <n v="305"/>
    <n v="1"/>
    <x v="13"/>
    <n v="3.95"/>
    <n v="36"/>
    <m/>
    <m/>
    <n v="951"/>
    <x v="0"/>
    <n v="0"/>
    <n v="951"/>
    <x v="0"/>
    <n v="0"/>
    <n v="951"/>
    <n v="951"/>
    <n v="0"/>
    <x v="0"/>
    <m/>
    <n v="680"/>
    <n v="1006"/>
    <n v="0.90954274353876741"/>
    <n v="680"/>
    <n v="1006"/>
    <n v="843"/>
    <n v="1.1281138790035588"/>
    <s v="Paying 13% Premium for the JC"/>
    <n v="856"/>
    <n v="95"/>
    <n v="3.9344262295081971E-2"/>
    <m/>
    <n v="11412"/>
    <m/>
    <m/>
    <m/>
    <m/>
    <m/>
    <m/>
    <n v="10980"/>
    <m/>
    <m/>
    <m/>
    <n v="0"/>
    <x v="0"/>
    <n v="3.9344262295081971E-2"/>
    <s v="Within Range"/>
    <s v="Within Range"/>
  </r>
  <r>
    <s v="S20150049"/>
    <s v="YIN RUMENG"/>
    <x v="3"/>
    <s v="Manufacturing"/>
    <m/>
    <s v="HH-PSAND"/>
    <s v="ABRASIVE BLASTING OPERATOR I"/>
    <x v="12"/>
    <d v="2015-08-11T00:00:00"/>
    <m/>
    <s v="KONG WENG CHEONG"/>
    <m/>
    <n v="5"/>
    <n v="5"/>
    <s v="Y"/>
    <s v="SG_FDL02"/>
    <s v="ABRASIVE BLASTING OPERATOR II"/>
    <n v="869"/>
    <n v="210"/>
    <n v="1"/>
    <x v="15"/>
    <n v="4.7"/>
    <n v="41"/>
    <n v="0.04"/>
    <n v="35"/>
    <n v="945"/>
    <x v="0"/>
    <n v="0"/>
    <n v="945"/>
    <x v="0"/>
    <n v="0"/>
    <n v="945"/>
    <n v="945"/>
    <n v="0"/>
    <x v="0"/>
    <m/>
    <n v="680"/>
    <n v="1006"/>
    <n v="0.86381709741550694"/>
    <n v="748"/>
    <n v="1078"/>
    <n v="913"/>
    <n v="1.0350492880613362"/>
    <s v="Paying 4% Premium for the JC"/>
    <n v="850"/>
    <n v="95"/>
    <n v="8.7456846950517836E-2"/>
    <m/>
    <n v="11340"/>
    <m/>
    <m/>
    <m/>
    <m/>
    <m/>
    <m/>
    <n v="10428"/>
    <m/>
    <m/>
    <m/>
    <n v="0"/>
    <x v="0"/>
    <n v="8.7456846950517836E-2"/>
    <s v="Within Range"/>
    <s v="Within Range"/>
  </r>
  <r>
    <s v="S20160262"/>
    <s v="LEI CHUANGCHUANG"/>
    <x v="3"/>
    <s v="Manufacturing"/>
    <m/>
    <s v="HH-PSAND"/>
    <s v="ABRASIVE BLASTING OPERATOR I"/>
    <x v="12"/>
    <d v="2017-01-03T00:00:00"/>
    <m/>
    <s v="KONG WENG CHEONG"/>
    <m/>
    <n v="3"/>
    <n v="3"/>
    <s v="N"/>
    <m/>
    <m/>
    <n v="861"/>
    <n v="105"/>
    <n v="1"/>
    <x v="13"/>
    <n v="3.1"/>
    <n v="27"/>
    <m/>
    <m/>
    <n v="888"/>
    <x v="0"/>
    <n v="0"/>
    <n v="888"/>
    <x v="0"/>
    <n v="0"/>
    <n v="888"/>
    <n v="888"/>
    <n v="0"/>
    <x v="0"/>
    <m/>
    <n v="680"/>
    <n v="1006"/>
    <n v="0.85586481113320079"/>
    <n v="680"/>
    <n v="1006"/>
    <n v="843"/>
    <n v="1.0533807829181494"/>
    <s v="Paying 5% Premium for the JC"/>
    <n v="799"/>
    <n v="89"/>
    <n v="3.1358885017421602E-2"/>
    <m/>
    <n v="10656"/>
    <m/>
    <m/>
    <m/>
    <m/>
    <m/>
    <m/>
    <n v="10332"/>
    <m/>
    <m/>
    <m/>
    <n v="0"/>
    <x v="0"/>
    <n v="3.1358885017421602E-2"/>
    <s v="Within Range"/>
    <s v="Within Range"/>
  </r>
  <r>
    <s v="S20170052"/>
    <s v="GAN YINGMING"/>
    <x v="3"/>
    <s v="Manufacturing"/>
    <m/>
    <s v="HH-PSAND"/>
    <s v="ABRASIVE BLASTING OPERATOR I"/>
    <x v="12"/>
    <d v="2017-11-06T00:00:00"/>
    <m/>
    <s v="KONG WENG CHEONG"/>
    <m/>
    <n v="2"/>
    <n v="2"/>
    <s v="N"/>
    <m/>
    <m/>
    <n v="855"/>
    <n v="7"/>
    <n v="0.57999999999999996"/>
    <x v="13"/>
    <n v="2"/>
    <n v="10"/>
    <m/>
    <m/>
    <n v="865"/>
    <x v="0"/>
    <n v="0"/>
    <n v="865"/>
    <x v="0"/>
    <n v="0"/>
    <n v="865"/>
    <n v="865"/>
    <n v="0"/>
    <x v="0"/>
    <m/>
    <n v="680"/>
    <n v="1006"/>
    <n v="0.8499005964214712"/>
    <n v="680"/>
    <n v="1006"/>
    <n v="843"/>
    <n v="1.026097271648873"/>
    <s v="Paying 3% Premium for the JC"/>
    <n v="778"/>
    <n v="87"/>
    <n v="1.1695906432748537E-2"/>
    <m/>
    <n v="10380"/>
    <m/>
    <m/>
    <m/>
    <m/>
    <m/>
    <m/>
    <n v="10260"/>
    <m/>
    <m/>
    <m/>
    <n v="0"/>
    <x v="0"/>
    <n v="1.1695906432748537E-2"/>
    <s v="Within Range"/>
    <s v="Within Range"/>
  </r>
  <r>
    <s v="S20170053"/>
    <s v="JIANG YUNDONG"/>
    <x v="3"/>
    <s v="Manufacturing"/>
    <m/>
    <s v="HH-PSAND"/>
    <s v="ABRASIVE BLASTING OPERATOR I"/>
    <x v="12"/>
    <d v="2017-11-27T00:00:00"/>
    <m/>
    <s v="KONG WENG CHEONG"/>
    <m/>
    <n v="3"/>
    <n v="3"/>
    <s v="N"/>
    <m/>
    <m/>
    <n v="855"/>
    <n v="7"/>
    <n v="0.57999999999999996"/>
    <x v="13"/>
    <n v="3.1"/>
    <n v="15"/>
    <m/>
    <m/>
    <n v="870"/>
    <x v="0"/>
    <n v="0"/>
    <n v="870"/>
    <x v="0"/>
    <n v="0"/>
    <n v="870"/>
    <n v="870"/>
    <n v="0"/>
    <x v="0"/>
    <m/>
    <n v="680"/>
    <n v="1006"/>
    <n v="0.8499005964214712"/>
    <n v="680"/>
    <n v="1006"/>
    <n v="843"/>
    <n v="1.0320284697508897"/>
    <s v="Paying 3% Premium for the JC"/>
    <n v="783"/>
    <n v="87"/>
    <n v="1.7543859649122806E-2"/>
    <m/>
    <n v="10440"/>
    <m/>
    <m/>
    <m/>
    <m/>
    <m/>
    <m/>
    <n v="10260"/>
    <m/>
    <m/>
    <m/>
    <n v="0"/>
    <x v="0"/>
    <n v="1.7543859649122806E-2"/>
    <s v="Within Range"/>
    <s v="Within Range"/>
  </r>
  <r>
    <s v="S20170054"/>
    <s v="DING YUBING"/>
    <x v="3"/>
    <s v="Manufacturing"/>
    <m/>
    <s v="HH-PSAND"/>
    <s v="ABRASIVE BLASTING OPERATOR I"/>
    <x v="12"/>
    <d v="2017-11-27T00:00:00"/>
    <m/>
    <s v="KONG WENG CHEONG"/>
    <m/>
    <n v="1"/>
    <n v="1"/>
    <s v="N"/>
    <m/>
    <m/>
    <n v="855"/>
    <n v="7"/>
    <n v="0.57999999999999996"/>
    <x v="13"/>
    <n v="0.8"/>
    <n v="4"/>
    <m/>
    <m/>
    <n v="859"/>
    <x v="0"/>
    <n v="0"/>
    <n v="859"/>
    <x v="0"/>
    <n v="0"/>
    <n v="859"/>
    <n v="859"/>
    <n v="0"/>
    <x v="0"/>
    <m/>
    <n v="680"/>
    <n v="1006"/>
    <n v="0.8499005964214712"/>
    <n v="680"/>
    <n v="1006"/>
    <n v="843"/>
    <n v="1.0189798339264531"/>
    <s v="Paying 2% Premium for the JC"/>
    <n v="773"/>
    <n v="86"/>
    <n v="4.6783625730994153E-3"/>
    <m/>
    <n v="10308"/>
    <m/>
    <m/>
    <m/>
    <m/>
    <m/>
    <m/>
    <n v="10260"/>
    <m/>
    <m/>
    <m/>
    <n v="0"/>
    <x v="0"/>
    <n v="4.6783625730994153E-3"/>
    <s v="Within Range"/>
    <s v="Within Range"/>
  </r>
  <r>
    <s v="20003803"/>
    <s v="RUMINI BTE OTHMAN"/>
    <x v="3"/>
    <s v="Plant Engineering"/>
    <m/>
    <s v="HH-EQUIPT"/>
    <s v="SNR ADMINISTRATIVE ASST"/>
    <x v="1"/>
    <d v="2000-08-28T00:00:00"/>
    <m/>
    <s v="CHAN CHEE KEONG EDMOND"/>
    <d v="2012-07-01T00:00:00"/>
    <n v="3"/>
    <n v="3"/>
    <s v="N"/>
    <m/>
    <m/>
    <n v="2946"/>
    <n v="1710"/>
    <n v="1"/>
    <x v="1"/>
    <n v="3.1"/>
    <n v="91"/>
    <m/>
    <m/>
    <n v="3037"/>
    <x v="0"/>
    <n v="0"/>
    <n v="3037"/>
    <x v="0"/>
    <n v="0"/>
    <n v="3037"/>
    <n v="2946"/>
    <n v="91"/>
    <x v="12"/>
    <m/>
    <n v="2045"/>
    <n v="2946"/>
    <n v="1"/>
    <n v="2045"/>
    <n v="2946"/>
    <n v="2496"/>
    <n v="1.1802884615384615"/>
    <s v="Paying 18% Premium for the JC"/>
    <n v="2651"/>
    <n v="295"/>
    <n v="0"/>
    <m/>
    <n v="36444"/>
    <m/>
    <m/>
    <m/>
    <m/>
    <m/>
    <m/>
    <n v="35352"/>
    <m/>
    <m/>
    <m/>
    <n v="0"/>
    <x v="0"/>
    <n v="3.3463453269970633E-2"/>
    <s v="Within Range"/>
    <s v="Within Range"/>
  </r>
  <r>
    <s v="20067298"/>
    <s v="FOO CHIN NAM"/>
    <x v="3"/>
    <s v="Plant Engineering"/>
    <m/>
    <s v="HH-EQUIPT"/>
    <s v="TECHNICAL SPECIALIST(FAC)"/>
    <x v="1"/>
    <d v="2006-06-26T00:00:00"/>
    <m/>
    <s v="TAN YONG LIAN"/>
    <d v="2011-07-01T00:00:00"/>
    <n v="2"/>
    <n v="2"/>
    <s v="N"/>
    <m/>
    <m/>
    <n v="2641"/>
    <n v="1200"/>
    <n v="1"/>
    <x v="1"/>
    <n v="2"/>
    <n v="53"/>
    <m/>
    <m/>
    <n v="2694"/>
    <x v="0"/>
    <n v="0"/>
    <n v="2694"/>
    <x v="0"/>
    <n v="0"/>
    <n v="2694"/>
    <n v="2694"/>
    <n v="0"/>
    <x v="0"/>
    <m/>
    <n v="2045"/>
    <n v="2946"/>
    <n v="0.896469789545146"/>
    <n v="2045"/>
    <n v="2946"/>
    <n v="2496"/>
    <n v="1.0793269230769231"/>
    <s v="Paying 8% Premium for the JC"/>
    <n v="2425"/>
    <n v="269"/>
    <n v="2.0068156001514577E-2"/>
    <m/>
    <n v="32328"/>
    <m/>
    <m/>
    <m/>
    <m/>
    <m/>
    <m/>
    <n v="31692"/>
    <m/>
    <m/>
    <m/>
    <n v="0"/>
    <x v="0"/>
    <n v="2.0068156001514577E-2"/>
    <s v="Within Range"/>
    <s v="Within Range"/>
  </r>
  <r>
    <s v="20067554"/>
    <s v="MOHAMAD TAHAR BIN MOHAMED SAID"/>
    <x v="3"/>
    <s v="Plant Engineering"/>
    <m/>
    <s v="HH-EQUIPT"/>
    <s v="TECHNICAL SPECIALIST II"/>
    <x v="0"/>
    <d v="2006-11-28T00:00:00"/>
    <m/>
    <s v="TAN YONG LIAN"/>
    <d v="2013-07-01T00:00:00"/>
    <n v="3"/>
    <n v="3"/>
    <s v="N"/>
    <m/>
    <m/>
    <n v="2733"/>
    <n v="1107"/>
    <n v="1"/>
    <x v="0"/>
    <n v="3.1"/>
    <n v="85"/>
    <m/>
    <m/>
    <n v="2818"/>
    <x v="0"/>
    <n v="0"/>
    <n v="2818"/>
    <x v="0"/>
    <n v="0"/>
    <n v="2818"/>
    <n v="2818"/>
    <n v="0"/>
    <x v="0"/>
    <m/>
    <n v="2205"/>
    <n v="3195"/>
    <n v="0.85539906103286389"/>
    <n v="2205"/>
    <n v="3195"/>
    <n v="2700"/>
    <n v="1.0437037037037038"/>
    <s v="Paying 4% Premium for the JC"/>
    <n v="2536"/>
    <n v="282"/>
    <n v="3.1101353823637028E-2"/>
    <m/>
    <n v="33816"/>
    <m/>
    <m/>
    <m/>
    <m/>
    <m/>
    <m/>
    <n v="32796"/>
    <m/>
    <m/>
    <m/>
    <n v="0"/>
    <x v="0"/>
    <n v="3.1101353823637028E-2"/>
    <s v="Within Range"/>
    <s v="Within Range"/>
  </r>
  <r>
    <s v="20067561"/>
    <s v="MOHAMED NASIR BIN AHMAD"/>
    <x v="3"/>
    <s v="Plant Engineering"/>
    <m/>
    <s v="HH-EQUIPT"/>
    <s v="TECHNICAL SPECIALIST II"/>
    <x v="0"/>
    <d v="2006-12-04T00:00:00"/>
    <m/>
    <s v="TAN YONG LIAN"/>
    <d v="2012-07-01T00:00:00"/>
    <n v="3"/>
    <n v="3"/>
    <s v="N"/>
    <m/>
    <m/>
    <n v="2787"/>
    <n v="1106"/>
    <n v="1"/>
    <x v="0"/>
    <n v="3.1"/>
    <n v="86"/>
    <m/>
    <m/>
    <n v="2873"/>
    <x v="0"/>
    <n v="0"/>
    <n v="2873"/>
    <x v="0"/>
    <n v="0"/>
    <n v="2873"/>
    <n v="2873"/>
    <n v="0"/>
    <x v="0"/>
    <m/>
    <n v="2205"/>
    <n v="3195"/>
    <n v="0.8723004694835681"/>
    <n v="2205"/>
    <n v="3195"/>
    <n v="2700"/>
    <n v="1.0640740740740742"/>
    <s v="Paying 6% Premium for the JC"/>
    <n v="2586"/>
    <n v="287"/>
    <n v="3.0857552924291352E-2"/>
    <m/>
    <n v="34476"/>
    <m/>
    <m/>
    <m/>
    <m/>
    <m/>
    <m/>
    <n v="33444"/>
    <m/>
    <m/>
    <m/>
    <n v="0"/>
    <x v="0"/>
    <n v="3.0857552924291352E-2"/>
    <s v="Within Range"/>
    <s v="Within Range"/>
  </r>
  <r>
    <s v="20088094"/>
    <s v="SABARUDIN BIN MOHAMED SALLEH"/>
    <x v="3"/>
    <s v="Plant Engineering"/>
    <m/>
    <s v="HH-EQUIPT"/>
    <s v="TECHNICAL SPECIALIST(FAC)"/>
    <x v="1"/>
    <d v="2008-07-07T00:00:00"/>
    <m/>
    <s v="TAN YONG LIAN"/>
    <d v="2013-07-01T00:00:00"/>
    <n v="3"/>
    <n v="3"/>
    <s v="N"/>
    <m/>
    <m/>
    <n v="2946"/>
    <n v="911"/>
    <n v="1"/>
    <x v="1"/>
    <n v="3.1"/>
    <n v="91"/>
    <m/>
    <m/>
    <n v="3037"/>
    <x v="0"/>
    <n v="0"/>
    <n v="3037"/>
    <x v="0"/>
    <n v="0"/>
    <n v="3037"/>
    <n v="2946"/>
    <n v="91"/>
    <x v="12"/>
    <m/>
    <n v="2045"/>
    <n v="2946"/>
    <n v="1"/>
    <n v="2045"/>
    <n v="2946"/>
    <n v="2496"/>
    <n v="1.1802884615384615"/>
    <s v="Paying 18% Premium for the JC"/>
    <n v="2651"/>
    <n v="295"/>
    <n v="0"/>
    <m/>
    <n v="36444"/>
    <m/>
    <m/>
    <m/>
    <m/>
    <m/>
    <m/>
    <n v="35352"/>
    <m/>
    <m/>
    <m/>
    <n v="0"/>
    <x v="0"/>
    <n v="3.3463453269970633E-2"/>
    <s v="Within Range"/>
    <s v="Within Range"/>
  </r>
  <r>
    <s v="20119086"/>
    <s v="CHIONG YEW LUK"/>
    <x v="3"/>
    <s v="Plant Engineering"/>
    <m/>
    <s v="HH-EQUIPT"/>
    <s v="TECHNICAL SPECIALIST"/>
    <x v="1"/>
    <d v="2011-08-22T00:00:00"/>
    <m/>
    <s v="TAN YONG LIAN"/>
    <d v="2016-07-01T00:00:00"/>
    <n v="3"/>
    <n v="3"/>
    <s v="N"/>
    <m/>
    <m/>
    <n v="2443"/>
    <n v="610"/>
    <n v="1"/>
    <x v="1"/>
    <n v="3.1"/>
    <n v="76"/>
    <m/>
    <m/>
    <n v="2519"/>
    <x v="0"/>
    <n v="0"/>
    <n v="2519"/>
    <x v="0"/>
    <n v="0"/>
    <n v="2519"/>
    <n v="2519"/>
    <n v="0"/>
    <x v="0"/>
    <m/>
    <n v="2045"/>
    <n v="2946"/>
    <n v="0.82926001357773249"/>
    <n v="2045"/>
    <n v="2946"/>
    <n v="2496"/>
    <n v="1.0092147435897436"/>
    <s v="Paying 1% Premium for the JC"/>
    <n v="2267"/>
    <n v="252"/>
    <n v="3.1109291854277528E-2"/>
    <m/>
    <n v="30228"/>
    <m/>
    <m/>
    <m/>
    <m/>
    <m/>
    <m/>
    <n v="29316"/>
    <m/>
    <m/>
    <m/>
    <n v="0"/>
    <x v="0"/>
    <n v="3.1109291854277528E-2"/>
    <s v="Within Range"/>
    <s v="Within Range"/>
  </r>
  <r>
    <s v="20139549"/>
    <s v="KIAT CHIN LONG"/>
    <x v="3"/>
    <s v="Plant Engineering"/>
    <m/>
    <s v="HH-EQUIPT"/>
    <s v="TECHNICAL SPECIALIST"/>
    <x v="1"/>
    <d v="2013-04-01T00:00:00"/>
    <m/>
    <s v="TAN YONG LIAN"/>
    <d v="2017-07-01T00:00:00"/>
    <n v="3"/>
    <n v="3"/>
    <s v="N"/>
    <m/>
    <m/>
    <n v="2529"/>
    <n v="502"/>
    <n v="1"/>
    <x v="1"/>
    <n v="3.1"/>
    <n v="78"/>
    <m/>
    <m/>
    <n v="2607"/>
    <x v="0"/>
    <n v="0"/>
    <n v="2607"/>
    <x v="0"/>
    <n v="0"/>
    <n v="2607"/>
    <n v="2607"/>
    <n v="0"/>
    <x v="0"/>
    <m/>
    <n v="2045"/>
    <n v="2946"/>
    <n v="0.85845213849287172"/>
    <n v="2045"/>
    <n v="2946"/>
    <n v="2496"/>
    <n v="1.0444711538461537"/>
    <s v="Paying 4% Premium for the JC"/>
    <n v="2346"/>
    <n v="261"/>
    <n v="3.084223013048636E-2"/>
    <m/>
    <n v="31284"/>
    <m/>
    <m/>
    <m/>
    <m/>
    <m/>
    <m/>
    <n v="30348"/>
    <m/>
    <m/>
    <m/>
    <n v="0"/>
    <x v="0"/>
    <n v="3.084223013048636E-2"/>
    <s v="Within Range"/>
    <s v="Within Range"/>
  </r>
  <r>
    <s v="20150006"/>
    <s v="HOO ENG CHAI"/>
    <x v="3"/>
    <s v="Plant Engineering"/>
    <m/>
    <s v="HH-EQUIPT"/>
    <s v="SNR TECHNICIAN (EQUIP)"/>
    <x v="2"/>
    <d v="2015-03-09T00:00:00"/>
    <m/>
    <s v="TAN YONG LIAN"/>
    <m/>
    <n v="4"/>
    <n v="4"/>
    <s v="Y"/>
    <s v="SG_NE07"/>
    <s v="TECHNICAL SPECIALIST"/>
    <n v="2148"/>
    <n v="303"/>
    <n v="1"/>
    <x v="1"/>
    <n v="3.95"/>
    <n v="85"/>
    <n v="0.04"/>
    <n v="86"/>
    <n v="2319"/>
    <x v="0"/>
    <n v="0"/>
    <n v="2319"/>
    <x v="0"/>
    <n v="0"/>
    <n v="2319"/>
    <n v="2319"/>
    <n v="0"/>
    <x v="0"/>
    <m/>
    <n v="1895"/>
    <n v="2695"/>
    <n v="0.79703153988868269"/>
    <n v="2045"/>
    <n v="2946"/>
    <n v="2496"/>
    <n v="0.92908653846153844"/>
    <s v="Paying 93% within JC"/>
    <n v="2087"/>
    <n v="232"/>
    <n v="7.9608938547486033E-2"/>
    <m/>
    <n v="27828"/>
    <m/>
    <m/>
    <m/>
    <m/>
    <m/>
    <m/>
    <n v="25776"/>
    <m/>
    <m/>
    <m/>
    <n v="0"/>
    <x v="0"/>
    <n v="7.9608938547486033E-2"/>
    <s v="Within Range"/>
    <s v="Within Range"/>
  </r>
  <r>
    <s v="20160177"/>
    <s v="CHUA CHOON THEAI"/>
    <x v="3"/>
    <s v="Plant Engineering"/>
    <m/>
    <s v="HH-EQUIPT"/>
    <s v="TECHNICIAN I (MANU)"/>
    <x v="4"/>
    <d v="2016-02-01T00:00:00"/>
    <m/>
    <s v="TAN YONG LIAN"/>
    <m/>
    <n v="4"/>
    <n v="4"/>
    <s v="Y"/>
    <s v="SG_NE05"/>
    <s v="TECHNICIAN II"/>
    <n v="1483"/>
    <n v="204"/>
    <n v="1"/>
    <x v="3"/>
    <n v="3.95"/>
    <n v="59"/>
    <n v="0.04"/>
    <n v="59"/>
    <n v="1601"/>
    <x v="0"/>
    <n v="0"/>
    <n v="1601"/>
    <x v="0"/>
    <n v="0"/>
    <n v="1601"/>
    <n v="1601"/>
    <n v="0"/>
    <x v="0"/>
    <m/>
    <n v="1415"/>
    <n v="2123"/>
    <n v="0.69853980216674516"/>
    <n v="1595"/>
    <n v="2393"/>
    <n v="1994"/>
    <n v="0.80290872617853559"/>
    <s v="Paying 80% within JC"/>
    <n v="1441"/>
    <n v="160"/>
    <n v="7.9568442346594742E-2"/>
    <m/>
    <n v="19212"/>
    <m/>
    <m/>
    <m/>
    <m/>
    <m/>
    <m/>
    <n v="17796"/>
    <m/>
    <m/>
    <m/>
    <n v="0"/>
    <x v="0"/>
    <n v="7.9568442346594742E-2"/>
    <s v="Within Range"/>
    <s v="Within Range"/>
  </r>
  <r>
    <s v="20170267"/>
    <s v="ABDUL RAUF BIN SULAIMAN"/>
    <x v="3"/>
    <s v="Plant Engineering"/>
    <m/>
    <s v="HH-EQUIPT"/>
    <s v="TECHNICIAN II"/>
    <x v="3"/>
    <d v="2017-01-16T00:00:00"/>
    <m/>
    <s v="TAN YONG LIAN"/>
    <m/>
    <n v="3"/>
    <n v="3"/>
    <s v="N"/>
    <m/>
    <m/>
    <n v="1744"/>
    <n v="105"/>
    <n v="1"/>
    <x v="3"/>
    <n v="3.1"/>
    <n v="54"/>
    <m/>
    <m/>
    <n v="1798"/>
    <x v="0"/>
    <n v="0"/>
    <n v="1798"/>
    <x v="0"/>
    <n v="0"/>
    <n v="1798"/>
    <n v="1798"/>
    <n v="0"/>
    <x v="0"/>
    <m/>
    <n v="1595"/>
    <n v="2393"/>
    <n v="0.72879231090681151"/>
    <n v="1595"/>
    <n v="2393"/>
    <n v="1994"/>
    <n v="0.90170511534603814"/>
    <s v="Paying 90% within JC"/>
    <n v="1618"/>
    <n v="180"/>
    <n v="3.096330275229358E-2"/>
    <m/>
    <n v="21576"/>
    <m/>
    <m/>
    <m/>
    <m/>
    <m/>
    <m/>
    <n v="20928"/>
    <m/>
    <m/>
    <m/>
    <n v="0"/>
    <x v="0"/>
    <n v="3.096330275229358E-2"/>
    <s v="Within Range"/>
    <s v="Within Range"/>
  </r>
  <r>
    <s v="20170317"/>
    <s v="IDRUS BIN ABDUL KADIR"/>
    <x v="3"/>
    <s v="Plant Engineering"/>
    <m/>
    <s v="HH-EQUIPT"/>
    <s v="TECHNICIAN I"/>
    <x v="4"/>
    <d v="2017-06-19T00:00:00"/>
    <m/>
    <s v="TAN YONG LIAN"/>
    <m/>
    <n v="2"/>
    <n v="2"/>
    <s v="N"/>
    <m/>
    <m/>
    <n v="1430"/>
    <n v="100"/>
    <n v="1"/>
    <x v="4"/>
    <n v="2"/>
    <n v="29"/>
    <m/>
    <m/>
    <n v="1459"/>
    <x v="0"/>
    <n v="0"/>
    <n v="1459"/>
    <x v="0"/>
    <n v="0"/>
    <n v="1459"/>
    <n v="1459"/>
    <n v="0"/>
    <x v="0"/>
    <m/>
    <n v="1415"/>
    <n v="2123"/>
    <n v="0.67357512953367871"/>
    <n v="1415"/>
    <n v="2123"/>
    <n v="1769"/>
    <n v="0.82475975127190504"/>
    <s v="Paying 82% within JC"/>
    <n v="1313"/>
    <n v="146"/>
    <n v="2.0279720279720279E-2"/>
    <m/>
    <n v="17508"/>
    <m/>
    <m/>
    <m/>
    <m/>
    <m/>
    <m/>
    <n v="17160"/>
    <m/>
    <m/>
    <m/>
    <n v="0"/>
    <x v="0"/>
    <n v="2.0279720279720279E-2"/>
    <s v="Within Range"/>
    <s v="Within Range"/>
  </r>
  <r>
    <s v="20170329"/>
    <s v="WAN KAH CHUN"/>
    <x v="3"/>
    <s v="Plant Engineering"/>
    <m/>
    <s v="HH-EQUIPT"/>
    <s v="TECHNICIAN II"/>
    <x v="3"/>
    <d v="2017-10-09T00:00:00"/>
    <m/>
    <s v="TAN YONG LIAN"/>
    <m/>
    <n v="4"/>
    <n v="4"/>
    <s v="N"/>
    <m/>
    <m/>
    <n v="1700"/>
    <n v="8"/>
    <n v="0.67"/>
    <x v="3"/>
    <n v="3.95"/>
    <n v="45"/>
    <m/>
    <m/>
    <n v="1745"/>
    <x v="0"/>
    <n v="0"/>
    <n v="1745"/>
    <x v="0"/>
    <n v="0"/>
    <n v="1745"/>
    <n v="1745"/>
    <n v="0"/>
    <x v="0"/>
    <m/>
    <n v="1595"/>
    <n v="2393"/>
    <n v="0.710405348934392"/>
    <n v="1595"/>
    <n v="2393"/>
    <n v="1994"/>
    <n v="0.87512537612838515"/>
    <s v="Paying 88% within JC"/>
    <n v="1570"/>
    <n v="175"/>
    <n v="2.6470588235294117E-2"/>
    <m/>
    <n v="20940"/>
    <m/>
    <m/>
    <m/>
    <m/>
    <m/>
    <m/>
    <n v="20400"/>
    <m/>
    <m/>
    <m/>
    <n v="0"/>
    <x v="0"/>
    <n v="2.6470588235294117E-2"/>
    <s v="Within Range"/>
    <s v="Within Range"/>
  </r>
  <r>
    <s v="20170358"/>
    <s v="GAN TONG SAN"/>
    <x v="3"/>
    <s v="Plant Engineering"/>
    <m/>
    <s v="HH-EQUIPT"/>
    <s v="TECHNICIAN II"/>
    <x v="3"/>
    <d v="2017-11-06T00:00:00"/>
    <m/>
    <s v="TAN YONG LIAN"/>
    <m/>
    <n v="4"/>
    <n v="4"/>
    <s v="N"/>
    <m/>
    <m/>
    <n v="1700"/>
    <n v="7"/>
    <n v="0.57999999999999996"/>
    <x v="3"/>
    <n v="3.95"/>
    <n v="39"/>
    <m/>
    <m/>
    <n v="1739"/>
    <x v="0"/>
    <n v="0"/>
    <n v="1739"/>
    <x v="0"/>
    <n v="0"/>
    <n v="1739"/>
    <n v="1739"/>
    <n v="0"/>
    <x v="0"/>
    <m/>
    <n v="1595"/>
    <n v="2393"/>
    <n v="0.710405348934392"/>
    <n v="1595"/>
    <n v="2393"/>
    <n v="1994"/>
    <n v="0.87211634904714141"/>
    <s v="Paying 87% within JC"/>
    <n v="1565"/>
    <n v="174"/>
    <n v="2.2941176470588236E-2"/>
    <m/>
    <n v="20868"/>
    <m/>
    <m/>
    <m/>
    <m/>
    <m/>
    <m/>
    <n v="20400"/>
    <m/>
    <m/>
    <m/>
    <n v="0"/>
    <x v="0"/>
    <n v="2.2941176470588236E-2"/>
    <s v="Within Range"/>
    <s v="Within Range"/>
  </r>
  <r>
    <s v="00951088"/>
    <s v="CHONG KOON LIEW"/>
    <x v="4"/>
    <s v="Cleanroom Quality Control"/>
    <s v="SG_SU01"/>
    <s v="HH-QA"/>
    <s v="PRODUCTION OPERATOR I"/>
    <x v="7"/>
    <d v="1995-10-03T00:00:00"/>
    <m/>
    <s v="WONG YI MING"/>
    <m/>
    <n v="1"/>
    <n v="1"/>
    <s v="N"/>
    <m/>
    <m/>
    <n v="1538"/>
    <n v="2208"/>
    <n v="1"/>
    <x v="7"/>
    <n v="0.8"/>
    <n v="12"/>
    <m/>
    <m/>
    <n v="1550"/>
    <x v="0"/>
    <n v="0"/>
    <n v="1550"/>
    <x v="0"/>
    <n v="0"/>
    <n v="1550"/>
    <n v="1550"/>
    <n v="0"/>
    <x v="0"/>
    <m/>
    <n v="1100"/>
    <n v="1650"/>
    <n v="0.93212121212121213"/>
    <n v="1100"/>
    <n v="1650"/>
    <n v="1375"/>
    <n v="1.1272727272727272"/>
    <s v="Paying 13% Premium for the JC"/>
    <n v="1395"/>
    <n v="155"/>
    <n v="7.8023407022106634E-3"/>
    <m/>
    <n v="18600"/>
    <m/>
    <m/>
    <m/>
    <m/>
    <m/>
    <m/>
    <n v="18456"/>
    <m/>
    <m/>
    <m/>
    <n v="0"/>
    <x v="0"/>
    <n v="7.8023407022106634E-3"/>
    <s v="Within Range"/>
    <s v="Within Range"/>
  </r>
  <r>
    <s v="00973398"/>
    <s v="TOH SZE KEE"/>
    <x v="4"/>
    <s v="Cleanroom Quality Control"/>
    <s v="SG_SU01"/>
    <s v="HH-QA"/>
    <s v="SNR ENGINEERING ASST (PRO)"/>
    <x v="1"/>
    <d v="1997-10-23T00:00:00"/>
    <m/>
    <s v="WONG YI MING"/>
    <d v="2007-07-01T00:00:00"/>
    <n v="3"/>
    <n v="3"/>
    <s v="N"/>
    <m/>
    <m/>
    <n v="2946"/>
    <n v="2008"/>
    <n v="1"/>
    <x v="1"/>
    <n v="3.1"/>
    <n v="91"/>
    <m/>
    <m/>
    <n v="3037"/>
    <x v="0"/>
    <n v="0"/>
    <n v="3037"/>
    <x v="0"/>
    <n v="0"/>
    <n v="3037"/>
    <n v="2946"/>
    <n v="91"/>
    <x v="12"/>
    <m/>
    <n v="2045"/>
    <n v="2946"/>
    <n v="1"/>
    <n v="2045"/>
    <n v="2946"/>
    <n v="2496"/>
    <n v="1.1802884615384615"/>
    <s v="Paying 18% Premium for the JC"/>
    <n v="2651"/>
    <n v="295"/>
    <n v="0"/>
    <m/>
    <n v="36444"/>
    <m/>
    <m/>
    <m/>
    <m/>
    <m/>
    <m/>
    <n v="35352"/>
    <m/>
    <m/>
    <m/>
    <n v="0"/>
    <x v="0"/>
    <n v="3.3463453269970633E-2"/>
    <s v="Within Range"/>
    <s v="Within Range"/>
  </r>
  <r>
    <s v="20044555"/>
    <s v="TEO HWA CHOON"/>
    <x v="4"/>
    <s v="Cleanroom Quality Control"/>
    <s v="SG_SU01"/>
    <s v="HH-QA"/>
    <s v="SNR TECHNICIAN (QA)"/>
    <x v="2"/>
    <d v="2004-03-15T00:00:00"/>
    <m/>
    <s v="WU YUE"/>
    <d v="2013-07-01T00:00:00"/>
    <n v="4"/>
    <n v="4"/>
    <s v="N"/>
    <m/>
    <m/>
    <n v="2486"/>
    <n v="1403"/>
    <n v="1"/>
    <x v="2"/>
    <n v="3.95"/>
    <n v="98"/>
    <m/>
    <m/>
    <n v="2584"/>
    <x v="0"/>
    <n v="0"/>
    <n v="2584"/>
    <x v="0"/>
    <n v="0"/>
    <n v="2584"/>
    <n v="2584"/>
    <n v="0"/>
    <x v="0"/>
    <m/>
    <n v="1895"/>
    <n v="2695"/>
    <n v="0.92244897959183669"/>
    <n v="1895"/>
    <n v="2695"/>
    <n v="2295"/>
    <n v="1.125925925925926"/>
    <s v="Paying 13% Premium for the JC"/>
    <n v="2326"/>
    <n v="258"/>
    <n v="3.9420756234915526E-2"/>
    <m/>
    <n v="31008"/>
    <m/>
    <m/>
    <m/>
    <m/>
    <m/>
    <m/>
    <n v="29832"/>
    <m/>
    <m/>
    <m/>
    <n v="0"/>
    <x v="0"/>
    <n v="3.9420756234915526E-2"/>
    <s v="Within Range"/>
    <s v="Within Range"/>
  </r>
  <r>
    <s v="20149841"/>
    <s v="YAMUNAA A/P SUBRAMANIAM"/>
    <x v="4"/>
    <s v="Cleanroom Quality Control"/>
    <s v="SG_SU01"/>
    <s v="HH-QA"/>
    <s v="INSPECTOR II"/>
    <x v="6"/>
    <d v="2014-09-22T00:00:00"/>
    <m/>
    <s v="LIM TENG LOCK"/>
    <d v="2017-07-01T00:00:00"/>
    <n v="3"/>
    <n v="3"/>
    <s v="N"/>
    <m/>
    <m/>
    <n v="1224"/>
    <n v="309"/>
    <n v="1"/>
    <x v="6"/>
    <n v="3.1"/>
    <n v="38"/>
    <m/>
    <m/>
    <n v="1262"/>
    <x v="2"/>
    <n v="9.8039215686274508E-3"/>
    <n v="1274"/>
    <x v="0"/>
    <n v="0"/>
    <n v="1274"/>
    <n v="1274"/>
    <n v="0"/>
    <x v="0"/>
    <m/>
    <n v="1166"/>
    <n v="1750"/>
    <n v="0.6994285714285714"/>
    <n v="1166"/>
    <n v="1750"/>
    <n v="1458"/>
    <n v="0.87379972565157749"/>
    <s v="Paying 87% within JC"/>
    <n v="1147"/>
    <n v="127"/>
    <n v="4.084967320261438E-2"/>
    <m/>
    <n v="15288"/>
    <m/>
    <m/>
    <m/>
    <m/>
    <m/>
    <m/>
    <n v="14688"/>
    <m/>
    <m/>
    <m/>
    <n v="0"/>
    <x v="0"/>
    <n v="4.084967320261438E-2"/>
    <s v="Within Range"/>
    <s v="Within Range"/>
  </r>
  <r>
    <s v="20003666"/>
    <s v="TEY ENG LIH"/>
    <x v="4"/>
    <s v="Outgoing Quality Control"/>
    <m/>
    <s v="HH-QA"/>
    <s v="TECHNICIAN II"/>
    <x v="3"/>
    <d v="2000-02-21T00:00:00"/>
    <m/>
    <s v="LI GONGPING"/>
    <d v="2015-07-01T00:00:00"/>
    <n v="3"/>
    <n v="3"/>
    <s v="N"/>
    <m/>
    <m/>
    <n v="1968"/>
    <n v="1804"/>
    <n v="1"/>
    <x v="3"/>
    <n v="3"/>
    <n v="59"/>
    <m/>
    <m/>
    <n v="2027"/>
    <x v="0"/>
    <n v="0"/>
    <n v="2027"/>
    <x v="0"/>
    <n v="0"/>
    <n v="2027"/>
    <n v="2027"/>
    <n v="0"/>
    <x v="0"/>
    <m/>
    <n v="1595"/>
    <n v="2393"/>
    <n v="0.82239866276640206"/>
    <n v="1595"/>
    <n v="2393"/>
    <n v="1994"/>
    <n v="1.0165496489468404"/>
    <s v="Paying 2% Premium for the JC"/>
    <n v="1824"/>
    <n v="203"/>
    <n v="2.9979674796747968E-2"/>
    <m/>
    <n v="24324"/>
    <m/>
    <m/>
    <m/>
    <m/>
    <m/>
    <m/>
    <n v="23616"/>
    <m/>
    <m/>
    <m/>
    <n v="0"/>
    <x v="0"/>
    <n v="2.9979674796747968E-2"/>
    <s v="Within Range"/>
    <s v="Within Range"/>
  </r>
  <r>
    <s v="20034087"/>
    <s v="WONG SOOI KEAN"/>
    <x v="4"/>
    <s v="Outgoing Quality Control"/>
    <s v="SG_SU01"/>
    <s v="HH-QA"/>
    <s v="SNR INSPECTOR (QA)"/>
    <x v="5"/>
    <d v="2003-02-19T00:00:00"/>
    <m/>
    <s v="LIM TENG LOCK"/>
    <d v="2014-07-01T00:00:00"/>
    <n v="4"/>
    <n v="4"/>
    <s v="N"/>
    <m/>
    <m/>
    <n v="1684"/>
    <n v="1504"/>
    <n v="1"/>
    <x v="5"/>
    <n v="3.95"/>
    <n v="67"/>
    <m/>
    <m/>
    <n v="1751"/>
    <x v="2"/>
    <n v="7.1258907363420431E-3"/>
    <n v="1763"/>
    <x v="0"/>
    <n v="0"/>
    <n v="1763"/>
    <n v="1763"/>
    <n v="0"/>
    <x v="0"/>
    <m/>
    <n v="1259"/>
    <n v="1884"/>
    <n v="0.89384288747346075"/>
    <n v="1259"/>
    <n v="1884"/>
    <n v="1572"/>
    <n v="1.1215012722646311"/>
    <s v="Paying 12% Premium for the JC"/>
    <n v="1587"/>
    <n v="176"/>
    <n v="4.6912114014251778E-2"/>
    <m/>
    <n v="21156"/>
    <m/>
    <m/>
    <m/>
    <m/>
    <m/>
    <m/>
    <n v="20208"/>
    <m/>
    <m/>
    <m/>
    <n v="0"/>
    <x v="0"/>
    <n v="4.6912114014251778E-2"/>
    <s v="Within Range"/>
    <s v="Within Range"/>
  </r>
  <r>
    <s v="20034184"/>
    <s v="TAN KAR YEE"/>
    <x v="4"/>
    <s v="Outgoing Quality Control"/>
    <s v="SG_SU01"/>
    <s v="HH-QA"/>
    <s v="TECHNICIAN I"/>
    <x v="4"/>
    <d v="2003-06-02T00:00:00"/>
    <m/>
    <s v="WONG YI MING"/>
    <d v="2016-07-01T00:00:00"/>
    <n v="3"/>
    <n v="3"/>
    <s v="N"/>
    <m/>
    <m/>
    <n v="1797"/>
    <n v="1500"/>
    <n v="1"/>
    <x v="4"/>
    <n v="3.1"/>
    <n v="56"/>
    <m/>
    <m/>
    <n v="1853"/>
    <x v="0"/>
    <n v="0"/>
    <n v="1853"/>
    <x v="0"/>
    <n v="0"/>
    <n v="1853"/>
    <n v="1853"/>
    <n v="0"/>
    <x v="0"/>
    <m/>
    <n v="1415"/>
    <n v="2123"/>
    <n v="0.84644371172868582"/>
    <n v="1415"/>
    <n v="2123"/>
    <n v="1769"/>
    <n v="1.0474844544940645"/>
    <s v="Paying 5% Premium for the JC"/>
    <n v="1668"/>
    <n v="185"/>
    <n v="3.1163049526989426E-2"/>
    <m/>
    <n v="22236"/>
    <m/>
    <m/>
    <m/>
    <m/>
    <m/>
    <m/>
    <n v="21564"/>
    <m/>
    <m/>
    <m/>
    <n v="0"/>
    <x v="0"/>
    <n v="3.1163049526989426E-2"/>
    <s v="Within Range"/>
    <s v="Within Range"/>
  </r>
  <r>
    <s v="20034259"/>
    <s v="TAN SOOK MEI"/>
    <x v="4"/>
    <s v="Outgoing Quality Control"/>
    <s v="SG_SU01"/>
    <s v="HH-QA"/>
    <s v="TECHNICIAN I"/>
    <x v="4"/>
    <d v="2003-07-28T00:00:00"/>
    <m/>
    <s v="WONG YI MING"/>
    <d v="2016-07-01T00:00:00"/>
    <n v="3"/>
    <n v="3"/>
    <s v="N"/>
    <m/>
    <m/>
    <n v="1766"/>
    <n v="1411"/>
    <n v="1"/>
    <x v="4"/>
    <n v="3.1"/>
    <n v="55"/>
    <m/>
    <m/>
    <n v="1821"/>
    <x v="0"/>
    <n v="0"/>
    <n v="1821"/>
    <x v="0"/>
    <n v="0"/>
    <n v="1821"/>
    <n v="1821"/>
    <n v="0"/>
    <x v="0"/>
    <m/>
    <n v="1415"/>
    <n v="2123"/>
    <n v="0.83184173339613754"/>
    <n v="1415"/>
    <n v="2123"/>
    <n v="1769"/>
    <n v="1.0293951384963256"/>
    <s v="Paying 3% Premium for the JC"/>
    <n v="1639"/>
    <n v="182"/>
    <n v="3.114382785956965E-2"/>
    <m/>
    <n v="21852"/>
    <m/>
    <m/>
    <m/>
    <m/>
    <m/>
    <m/>
    <n v="21192"/>
    <m/>
    <m/>
    <m/>
    <n v="0"/>
    <x v="0"/>
    <n v="3.114382785956965E-2"/>
    <s v="Within Range"/>
    <s v="Within Range"/>
  </r>
  <r>
    <s v="20054855"/>
    <s v="WANG YI"/>
    <x v="4"/>
    <s v="Outgoing Quality Control"/>
    <m/>
    <s v="HH-QA"/>
    <s v="SNR INSPECTOR (QA)"/>
    <x v="5"/>
    <d v="2005-07-18T00:00:00"/>
    <m/>
    <s v="LI GONGPING"/>
    <d v="2014-07-01T00:00:00"/>
    <n v="3"/>
    <n v="3"/>
    <s v="N"/>
    <m/>
    <m/>
    <n v="1562"/>
    <n v="1211"/>
    <n v="1"/>
    <x v="5"/>
    <n v="3"/>
    <n v="47"/>
    <m/>
    <m/>
    <n v="1609"/>
    <x v="1"/>
    <n v="6.4020486555697821E-3"/>
    <n v="1619"/>
    <x v="0"/>
    <n v="0"/>
    <n v="1619"/>
    <n v="1619"/>
    <n v="0"/>
    <x v="0"/>
    <m/>
    <n v="1259"/>
    <n v="1884"/>
    <n v="0.8290870488322718"/>
    <n v="1259"/>
    <n v="1884"/>
    <n v="1572"/>
    <n v="1.0298982188295165"/>
    <s v="Paying 3% Premium for the JC"/>
    <n v="1457"/>
    <n v="162"/>
    <n v="3.6491677336747762E-2"/>
    <m/>
    <n v="19428"/>
    <m/>
    <m/>
    <m/>
    <m/>
    <m/>
    <m/>
    <n v="18744"/>
    <m/>
    <m/>
    <m/>
    <n v="0"/>
    <x v="0"/>
    <n v="3.6491677336747762E-2"/>
    <s v="Within Range"/>
    <s v="Within Range"/>
  </r>
  <r>
    <s v="20067252"/>
    <s v="ZHENG YUNXIA"/>
    <x v="4"/>
    <s v="Outgoing Quality Control"/>
    <s v="SG_SU01"/>
    <s v="HH-QA"/>
    <s v="SNR INSPECTOR (QA)"/>
    <x v="5"/>
    <d v="2006-06-19T00:00:00"/>
    <m/>
    <s v="LIM TENG LOCK"/>
    <d v="2017-07-01T00:00:00"/>
    <n v="3"/>
    <n v="3"/>
    <s v="N"/>
    <m/>
    <m/>
    <n v="1499"/>
    <n v="1200"/>
    <n v="1"/>
    <x v="5"/>
    <n v="3.1"/>
    <n v="46"/>
    <m/>
    <m/>
    <n v="1545"/>
    <x v="1"/>
    <n v="6.6711140760507001E-3"/>
    <n v="1555"/>
    <x v="0"/>
    <n v="0"/>
    <n v="1555"/>
    <n v="1555"/>
    <n v="0"/>
    <x v="0"/>
    <m/>
    <n v="1259"/>
    <n v="1884"/>
    <n v="0.79564755838641188"/>
    <n v="1259"/>
    <n v="1884"/>
    <n v="1572"/>
    <n v="0.98918575063613234"/>
    <s v="Paying 99% within JC"/>
    <n v="1399"/>
    <n v="156"/>
    <n v="3.7358238825883926E-2"/>
    <m/>
    <n v="18660"/>
    <m/>
    <m/>
    <m/>
    <m/>
    <m/>
    <m/>
    <n v="17988"/>
    <m/>
    <m/>
    <m/>
    <n v="0"/>
    <x v="0"/>
    <n v="3.7358238825883926E-2"/>
    <s v="Within Range"/>
    <s v="Within Range"/>
  </r>
  <r>
    <s v="20067295"/>
    <s v="NGOH YEAN CHER"/>
    <x v="4"/>
    <s v="Outgoing Quality Control"/>
    <m/>
    <s v="HH-QA"/>
    <s v="INSPECTOR II (QA)"/>
    <x v="6"/>
    <d v="2006-06-26T00:00:00"/>
    <m/>
    <s v="LI GONGPING"/>
    <d v="2011-07-01T00:00:00"/>
    <n v="3"/>
    <n v="3"/>
    <s v="N"/>
    <m/>
    <m/>
    <n v="1406"/>
    <n v="1200"/>
    <n v="1"/>
    <x v="6"/>
    <n v="3"/>
    <n v="42"/>
    <m/>
    <m/>
    <n v="1448"/>
    <x v="1"/>
    <n v="7.1123755334281651E-3"/>
    <n v="1458"/>
    <x v="0"/>
    <n v="0"/>
    <n v="1458"/>
    <n v="1458"/>
    <n v="0"/>
    <x v="0"/>
    <m/>
    <n v="1166"/>
    <n v="1750"/>
    <n v="0.80342857142857138"/>
    <n v="1166"/>
    <n v="1750"/>
    <n v="1458"/>
    <n v="1"/>
    <s v="Paying 100% within JC"/>
    <n v="1312"/>
    <n v="146"/>
    <n v="3.6984352773826459E-2"/>
    <m/>
    <n v="17496"/>
    <m/>
    <m/>
    <m/>
    <m/>
    <m/>
    <m/>
    <n v="16872"/>
    <m/>
    <m/>
    <m/>
    <n v="0"/>
    <x v="0"/>
    <n v="3.6984352773826459E-2"/>
    <s v="Within Range"/>
    <s v="Within Range"/>
  </r>
  <r>
    <s v="20067321"/>
    <s v="RAJESWARI D/O RAMASAMY"/>
    <x v="4"/>
    <s v="Outgoing Quality Control"/>
    <s v="SG_SU01"/>
    <s v="HH-QA"/>
    <s v="SNR ENGINEERING ASST II"/>
    <x v="0"/>
    <d v="2006-07-03T00:00:00"/>
    <m/>
    <s v="LIM TENG LOCK"/>
    <d v="2015-07-01T00:00:00"/>
    <n v="3"/>
    <n v="3"/>
    <s v="N"/>
    <m/>
    <m/>
    <n v="2755"/>
    <n v="1111"/>
    <n v="1"/>
    <x v="0"/>
    <n v="3.1"/>
    <n v="85"/>
    <m/>
    <m/>
    <n v="2840"/>
    <x v="0"/>
    <n v="0"/>
    <n v="2840"/>
    <x v="0"/>
    <n v="0"/>
    <n v="2840"/>
    <n v="2840"/>
    <n v="0"/>
    <x v="0"/>
    <m/>
    <n v="2205"/>
    <n v="3195"/>
    <n v="0.86228482003129892"/>
    <n v="2205"/>
    <n v="3195"/>
    <n v="2700"/>
    <n v="1.0518518518518518"/>
    <s v="Paying 5% Premium for the JC"/>
    <n v="2556"/>
    <n v="284"/>
    <n v="3.0852994555353903E-2"/>
    <m/>
    <n v="34080"/>
    <m/>
    <m/>
    <m/>
    <m/>
    <m/>
    <m/>
    <n v="33060"/>
    <m/>
    <m/>
    <m/>
    <n v="0"/>
    <x v="0"/>
    <n v="3.0852994555353903E-2"/>
    <s v="Within Range"/>
    <s v="Within Range"/>
  </r>
  <r>
    <s v="20098262"/>
    <s v="NORAISHAH BINTE MOHAMMAD"/>
    <x v="4"/>
    <s v="Outgoing Quality Control"/>
    <s v="SG_SU01"/>
    <s v="HH-QA"/>
    <s v="SR ENGINEERING ASST (CQE)"/>
    <x v="1"/>
    <d v="2009-09-01T00:00:00"/>
    <m/>
    <s v="WONG YI MING"/>
    <d v="2013-07-01T00:00:00"/>
    <n v="5"/>
    <n v="5"/>
    <s v="Y"/>
    <s v="SG_NE08"/>
    <s v="SENIOR ENGINEERING ASST II"/>
    <n v="2543"/>
    <n v="809"/>
    <n v="1"/>
    <x v="0"/>
    <n v="4.7"/>
    <n v="120"/>
    <n v="0.04"/>
    <n v="102"/>
    <n v="2765"/>
    <x v="0"/>
    <n v="0"/>
    <n v="2765"/>
    <x v="0"/>
    <n v="0"/>
    <n v="2765"/>
    <n v="2765"/>
    <n v="0"/>
    <x v="0"/>
    <m/>
    <n v="2045"/>
    <n v="2946"/>
    <n v="0.863204344874406"/>
    <n v="2205"/>
    <n v="3195"/>
    <n v="2700"/>
    <n v="1.0240740740740741"/>
    <s v="Paying 2% Premium for the JC"/>
    <n v="2488"/>
    <n v="277"/>
    <n v="8.729846637829336E-2"/>
    <m/>
    <n v="33180"/>
    <m/>
    <m/>
    <m/>
    <m/>
    <m/>
    <m/>
    <n v="30516"/>
    <m/>
    <m/>
    <m/>
    <n v="0"/>
    <x v="0"/>
    <n v="8.729846637829336E-2"/>
    <s v="Within Range"/>
    <s v="Within Range"/>
  </r>
  <r>
    <s v="20108779"/>
    <s v="LIM CHIN NEI"/>
    <x v="4"/>
    <s v="Outgoing Quality Control"/>
    <s v="SG_SU01"/>
    <s v="HH-QA"/>
    <s v="INSPECTOR II"/>
    <x v="6"/>
    <d v="2010-11-15T00:00:00"/>
    <m/>
    <s v="TAN KIOK HUA"/>
    <d v="2015-07-01T00:00:00"/>
    <n v="3"/>
    <n v="3"/>
    <s v="N"/>
    <m/>
    <m/>
    <n v="1327"/>
    <n v="707"/>
    <n v="1"/>
    <x v="6"/>
    <n v="3.1"/>
    <n v="41"/>
    <m/>
    <m/>
    <n v="1368"/>
    <x v="1"/>
    <n v="7.5357950263752827E-3"/>
    <n v="1378"/>
    <x v="0"/>
    <n v="0"/>
    <n v="1378"/>
    <n v="1378"/>
    <n v="0"/>
    <x v="0"/>
    <m/>
    <n v="1166"/>
    <n v="1750"/>
    <n v="0.75828571428571434"/>
    <n v="1166"/>
    <n v="1750"/>
    <n v="1458"/>
    <n v="0.94513031550068582"/>
    <s v="Paying 95% within JC"/>
    <n v="1240"/>
    <n v="138"/>
    <n v="3.8432554634513942E-2"/>
    <m/>
    <n v="16536"/>
    <m/>
    <m/>
    <m/>
    <m/>
    <m/>
    <m/>
    <n v="15924"/>
    <m/>
    <m/>
    <m/>
    <n v="0"/>
    <x v="0"/>
    <n v="3.8432554634513942E-2"/>
    <s v="Within Range"/>
    <s v="Within Range"/>
  </r>
  <r>
    <s v="20118886"/>
    <s v="LIM KIAN HUA"/>
    <x v="4"/>
    <s v="Outgoing Quality Control"/>
    <m/>
    <s v="HH-QA"/>
    <s v="INSPECTOR II"/>
    <x v="6"/>
    <d v="2011-04-04T00:00:00"/>
    <m/>
    <s v="LI GONGPING"/>
    <d v="2016-07-01T00:00:00"/>
    <n v="3"/>
    <n v="3"/>
    <s v="N"/>
    <m/>
    <m/>
    <n v="1325"/>
    <n v="702"/>
    <n v="1"/>
    <x v="6"/>
    <n v="3"/>
    <n v="40"/>
    <m/>
    <m/>
    <n v="1365"/>
    <x v="1"/>
    <n v="7.5471698113207548E-3"/>
    <n v="1375"/>
    <x v="0"/>
    <n v="0"/>
    <n v="1375"/>
    <n v="1375"/>
    <n v="0"/>
    <x v="0"/>
    <m/>
    <n v="1166"/>
    <n v="1750"/>
    <n v="0.75714285714285712"/>
    <n v="1166"/>
    <n v="1750"/>
    <n v="1458"/>
    <n v="0.94307270233196161"/>
    <s v="Paying 94% within JC"/>
    <n v="1237"/>
    <n v="138"/>
    <n v="3.7735849056603772E-2"/>
    <m/>
    <n v="16500"/>
    <m/>
    <m/>
    <m/>
    <m/>
    <m/>
    <m/>
    <n v="15900"/>
    <m/>
    <m/>
    <m/>
    <n v="0"/>
    <x v="0"/>
    <n v="3.7735849056603772E-2"/>
    <s v="Within Range"/>
    <s v="Within Range"/>
  </r>
  <r>
    <s v="20129244"/>
    <s v="CHONG YEAT PING"/>
    <x v="4"/>
    <s v="Outgoing Quality Control"/>
    <s v="SG_SU01"/>
    <s v="HH-QA"/>
    <s v="INSPECTOR II"/>
    <x v="6"/>
    <d v="2012-04-16T00:00:00"/>
    <m/>
    <s v="WONG YI MING"/>
    <d v="2017-07-01T00:00:00"/>
    <n v="2"/>
    <n v="2"/>
    <s v="N"/>
    <m/>
    <m/>
    <n v="1315"/>
    <n v="602"/>
    <n v="1"/>
    <x v="6"/>
    <n v="2"/>
    <n v="26"/>
    <m/>
    <m/>
    <n v="1341"/>
    <x v="0"/>
    <n v="0"/>
    <n v="1341"/>
    <x v="0"/>
    <n v="0"/>
    <n v="1341"/>
    <n v="1341"/>
    <n v="0"/>
    <x v="0"/>
    <m/>
    <n v="1166"/>
    <n v="1750"/>
    <n v="0.75142857142857145"/>
    <n v="1166"/>
    <n v="1750"/>
    <n v="1458"/>
    <n v="0.91975308641975306"/>
    <s v="Paying 92% within JC"/>
    <n v="1207"/>
    <n v="134"/>
    <n v="1.9771863117870721E-2"/>
    <m/>
    <n v="16092"/>
    <m/>
    <m/>
    <m/>
    <m/>
    <m/>
    <m/>
    <n v="15780"/>
    <m/>
    <m/>
    <m/>
    <n v="0"/>
    <x v="0"/>
    <n v="1.9771863117870721E-2"/>
    <s v="Within Range"/>
    <s v="Within Range"/>
  </r>
  <r>
    <s v="20139670"/>
    <s v="KHOO BEE HSIA"/>
    <x v="4"/>
    <s v="Outgoing Quality Control"/>
    <s v="SG_SU01"/>
    <s v="HH-QA"/>
    <s v="INSPECTOR I (QA)"/>
    <x v="7"/>
    <d v="2013-12-02T00:00:00"/>
    <m/>
    <s v="YONG KIEN CHIEN"/>
    <m/>
    <n v="5"/>
    <n v="5"/>
    <s v="Y"/>
    <s v="SG_DL02"/>
    <s v="PRODUCTION OPERATOR II"/>
    <n v="1211"/>
    <n v="406"/>
    <n v="1"/>
    <x v="6"/>
    <n v="4.7"/>
    <n v="57"/>
    <n v="0.04"/>
    <n v="48"/>
    <n v="1316"/>
    <x v="10"/>
    <n v="0"/>
    <n v="1316"/>
    <x v="0"/>
    <n v="0"/>
    <n v="1316"/>
    <n v="1316"/>
    <n v="0"/>
    <x v="0"/>
    <m/>
    <n v="1100"/>
    <n v="1650"/>
    <n v="0.73393939393939389"/>
    <n v="1166"/>
    <n v="1750"/>
    <n v="1458"/>
    <n v="0.90260631001371738"/>
    <s v="Paying 90% within JC"/>
    <n v="1184"/>
    <n v="132"/>
    <n v="8.6705202312138727E-2"/>
    <m/>
    <n v="15792"/>
    <m/>
    <m/>
    <m/>
    <m/>
    <m/>
    <m/>
    <n v="14532"/>
    <m/>
    <m/>
    <m/>
    <n v="0"/>
    <x v="0"/>
    <n v="8.6705202312138727E-2"/>
    <s v="Within Range"/>
    <s v="Within Range"/>
  </r>
  <r>
    <s v="20149838"/>
    <s v="LAI PEI SHAN"/>
    <x v="4"/>
    <s v="Outgoing Quality Control"/>
    <m/>
    <s v="HH-QA"/>
    <s v="INSPECTOR I (QA)"/>
    <x v="7"/>
    <d v="2014-09-22T00:00:00"/>
    <m/>
    <s v="LI GONGPING"/>
    <m/>
    <n v="3"/>
    <n v="3"/>
    <s v="N"/>
    <m/>
    <m/>
    <n v="1224"/>
    <n v="309"/>
    <n v="1"/>
    <x v="7"/>
    <n v="3"/>
    <n v="37"/>
    <m/>
    <m/>
    <n v="1261"/>
    <x v="8"/>
    <n v="1.0620915032679739E-2"/>
    <n v="1274"/>
    <x v="0"/>
    <n v="0"/>
    <n v="1274"/>
    <n v="1274"/>
    <n v="0"/>
    <x v="0"/>
    <m/>
    <n v="1100"/>
    <n v="1650"/>
    <n v="0.74181818181818182"/>
    <n v="1100"/>
    <n v="1650"/>
    <n v="1375"/>
    <n v="0.92654545454545456"/>
    <s v="Paying 93% within JC"/>
    <n v="1147"/>
    <n v="127"/>
    <n v="4.084967320261438E-2"/>
    <m/>
    <n v="15288"/>
    <m/>
    <m/>
    <m/>
    <m/>
    <m/>
    <m/>
    <n v="14688"/>
    <m/>
    <m/>
    <m/>
    <n v="0"/>
    <x v="0"/>
    <n v="4.084967320261438E-2"/>
    <s v="Within Range"/>
    <s v="Within Range"/>
  </r>
  <r>
    <s v="20149840"/>
    <s v="HEI CHU SEAN"/>
    <x v="4"/>
    <s v="Outgoing Quality Control"/>
    <s v="SG_SU01"/>
    <s v="HH-QA"/>
    <s v="INSPECTOR II"/>
    <x v="6"/>
    <d v="2014-09-22T00:00:00"/>
    <m/>
    <s v="LIM TENG LOCK"/>
    <d v="2017-07-01T00:00:00"/>
    <n v="2"/>
    <n v="2"/>
    <s v="N"/>
    <m/>
    <m/>
    <n v="1257"/>
    <n v="309"/>
    <n v="1"/>
    <x v="6"/>
    <n v="2"/>
    <n v="25"/>
    <m/>
    <m/>
    <n v="1282"/>
    <x v="9"/>
    <n v="1.9888623707239459E-2"/>
    <n v="1307"/>
    <x v="0"/>
    <n v="0"/>
    <n v="1307"/>
    <n v="1307"/>
    <n v="0"/>
    <x v="0"/>
    <m/>
    <n v="1166"/>
    <n v="1750"/>
    <n v="0.71828571428571431"/>
    <n v="1166"/>
    <n v="1750"/>
    <n v="1458"/>
    <n v="0.89643347050754463"/>
    <s v="Paying 90% within JC"/>
    <n v="1176"/>
    <n v="131"/>
    <n v="3.9777247414478918E-2"/>
    <m/>
    <n v="15684"/>
    <m/>
    <m/>
    <m/>
    <m/>
    <m/>
    <m/>
    <n v="15084"/>
    <m/>
    <m/>
    <m/>
    <n v="0"/>
    <x v="0"/>
    <n v="3.9777247414478918E-2"/>
    <s v="Within Range"/>
    <s v="Within Range"/>
  </r>
  <r>
    <s v="20149855"/>
    <s v="NUR FAZLINDAH BINTE ROSLI"/>
    <x v="4"/>
    <s v="Outgoing Quality Control"/>
    <m/>
    <s v="HH-QA"/>
    <s v="SNR ENGINEERING ASST I"/>
    <x v="1"/>
    <d v="2014-09-29T00:00:00"/>
    <m/>
    <s v="LI GONGPING"/>
    <d v="2017-07-01T00:00:00"/>
    <n v="4"/>
    <n v="4"/>
    <s v="N"/>
    <m/>
    <m/>
    <n v="2173"/>
    <n v="309"/>
    <n v="1"/>
    <x v="1"/>
    <n v="3.7"/>
    <n v="80"/>
    <m/>
    <m/>
    <n v="2253"/>
    <x v="0"/>
    <n v="0"/>
    <n v="2253"/>
    <x v="0"/>
    <n v="0"/>
    <n v="2253"/>
    <n v="2253"/>
    <n v="0"/>
    <x v="0"/>
    <m/>
    <n v="2045"/>
    <n v="2946"/>
    <n v="0.73761031907671415"/>
    <n v="2045"/>
    <n v="2946"/>
    <n v="2496"/>
    <n v="0.90264423076923073"/>
    <s v="Paying 90% within JC"/>
    <n v="2028"/>
    <n v="225"/>
    <n v="3.6815462494247581E-2"/>
    <m/>
    <n v="27036"/>
    <m/>
    <m/>
    <m/>
    <m/>
    <m/>
    <m/>
    <n v="26076"/>
    <m/>
    <m/>
    <m/>
    <n v="0"/>
    <x v="0"/>
    <n v="3.6815462494247581E-2"/>
    <s v="Within Range"/>
    <s v="Within Range"/>
  </r>
  <r>
    <s v="20149926"/>
    <s v="HUANG LIXUAN, SANORA"/>
    <x v="4"/>
    <s v="Outgoing Quality Control"/>
    <m/>
    <s v="HH-QA"/>
    <s v="ENGINEERING ASST (QA)"/>
    <x v="2"/>
    <d v="2014-12-08T00:00:00"/>
    <d v="2018-06-01T00:00:00"/>
    <s v="LI GONGPING"/>
    <m/>
    <n v="1"/>
    <n v="1"/>
    <s v="N"/>
    <m/>
    <m/>
    <n v="2284"/>
    <n v="305"/>
    <n v="1"/>
    <x v="2"/>
    <n v="0"/>
    <n v="0"/>
    <m/>
    <m/>
    <n v="2284"/>
    <x v="0"/>
    <n v="0"/>
    <n v="2284"/>
    <x v="0"/>
    <n v="0"/>
    <n v="2284"/>
    <n v="2284"/>
    <n v="0"/>
    <x v="0"/>
    <m/>
    <n v="1895"/>
    <n v="2695"/>
    <n v="0.8474953617810761"/>
    <n v="1895"/>
    <n v="2695"/>
    <n v="2295"/>
    <n v="0.99520697167755989"/>
    <s v="Paying 100% within JC"/>
    <n v="2056"/>
    <n v="228"/>
    <n v="0"/>
    <m/>
    <n v="27408"/>
    <m/>
    <m/>
    <m/>
    <m/>
    <m/>
    <m/>
    <n v="27408"/>
    <m/>
    <m/>
    <m/>
    <n v="0"/>
    <x v="0"/>
    <n v="0"/>
    <s v="Within Range"/>
    <s v="Within Range"/>
  </r>
  <r>
    <s v="20150009"/>
    <s v="SEER QIU XIAN"/>
    <x v="4"/>
    <s v="Outgoing Quality Control"/>
    <m/>
    <s v="HH-QA"/>
    <s v="SNR ENGINEERING ASST I"/>
    <x v="1"/>
    <d v="2015-03-16T00:00:00"/>
    <m/>
    <s v="LI GONGPING"/>
    <d v="2017-07-01T00:00:00"/>
    <n v="4"/>
    <n v="4"/>
    <s v="N"/>
    <m/>
    <m/>
    <n v="2184"/>
    <n v="303"/>
    <n v="1"/>
    <x v="1"/>
    <n v="3.7"/>
    <n v="81"/>
    <m/>
    <m/>
    <n v="2265"/>
    <x v="0"/>
    <n v="0"/>
    <n v="2265"/>
    <x v="0"/>
    <n v="0"/>
    <n v="2265"/>
    <n v="2265"/>
    <n v="0"/>
    <x v="0"/>
    <m/>
    <n v="2045"/>
    <n v="2946"/>
    <n v="0.74134419551934827"/>
    <n v="2045"/>
    <n v="2946"/>
    <n v="2496"/>
    <n v="0.90745192307692313"/>
    <s v="Paying 91% within JC"/>
    <n v="2038"/>
    <n v="227"/>
    <n v="3.7087912087912088E-2"/>
    <m/>
    <n v="27180"/>
    <m/>
    <m/>
    <m/>
    <m/>
    <m/>
    <m/>
    <n v="26208"/>
    <m/>
    <m/>
    <m/>
    <n v="0"/>
    <x v="0"/>
    <n v="3.7087912087912088E-2"/>
    <s v="Within Range"/>
    <s v="Within Range"/>
  </r>
  <r>
    <s v="20150017"/>
    <s v="JAYA A/P NAGAPPAN"/>
    <x v="4"/>
    <s v="Outgoing Quality Control"/>
    <m/>
    <s v="HH-QA"/>
    <s v="INSPECTOR II (QA)"/>
    <x v="6"/>
    <d v="2015-04-06T00:00:00"/>
    <m/>
    <s v="LI GONGPING"/>
    <m/>
    <n v="2"/>
    <n v="2"/>
    <s v="N"/>
    <m/>
    <m/>
    <n v="1211"/>
    <n v="302"/>
    <n v="1"/>
    <x v="6"/>
    <n v="1.75"/>
    <n v="21"/>
    <m/>
    <m/>
    <n v="1232"/>
    <x v="16"/>
    <n v="2.3947151114781174E-2"/>
    <n v="1261"/>
    <x v="0"/>
    <n v="0"/>
    <n v="1261"/>
    <n v="1261"/>
    <n v="0"/>
    <x v="0"/>
    <m/>
    <n v="1166"/>
    <n v="1750"/>
    <n v="0.69199999999999995"/>
    <n v="1166"/>
    <n v="1750"/>
    <n v="1458"/>
    <n v="0.864883401920439"/>
    <s v="Paying 86% within JC"/>
    <n v="1135"/>
    <n v="126"/>
    <n v="4.1288191577208921E-2"/>
    <m/>
    <n v="15132"/>
    <m/>
    <m/>
    <m/>
    <m/>
    <m/>
    <m/>
    <n v="14532"/>
    <m/>
    <m/>
    <m/>
    <n v="0"/>
    <x v="0"/>
    <n v="4.1288191577208921E-2"/>
    <s v="Within Range"/>
    <s v="Within Range"/>
  </r>
  <r>
    <s v="20150018"/>
    <s v="EE LING HWEE"/>
    <x v="4"/>
    <s v="Outgoing Quality Control"/>
    <s v="SG_SU01"/>
    <s v="HH-QA"/>
    <s v="ENGINEERING ASST (QA)"/>
    <x v="2"/>
    <d v="2015-04-06T00:00:00"/>
    <m/>
    <s v="LIM TENG LOCK"/>
    <m/>
    <n v="5"/>
    <n v="5"/>
    <s v="Y"/>
    <s v="SG_NE07"/>
    <s v="SENIOR ENGINEERING ASST I"/>
    <n v="2001"/>
    <n v="302"/>
    <n v="1"/>
    <x v="1"/>
    <n v="4.7"/>
    <n v="94"/>
    <n v="0.04"/>
    <n v="80"/>
    <n v="2175"/>
    <x v="0"/>
    <n v="0"/>
    <n v="2175"/>
    <x v="0"/>
    <n v="0"/>
    <n v="2175"/>
    <n v="2175"/>
    <n v="0"/>
    <x v="0"/>
    <m/>
    <n v="1895"/>
    <n v="2695"/>
    <n v="0.74248608534322824"/>
    <n v="2045"/>
    <n v="2946"/>
    <n v="2496"/>
    <n v="0.87139423076923073"/>
    <s v="Paying 87% within JC"/>
    <n v="1957"/>
    <n v="218"/>
    <n v="8.6956521739130432E-2"/>
    <m/>
    <n v="26100"/>
    <m/>
    <m/>
    <m/>
    <m/>
    <m/>
    <m/>
    <n v="24012"/>
    <m/>
    <m/>
    <m/>
    <n v="0"/>
    <x v="0"/>
    <n v="8.6956521739130432E-2"/>
    <s v="Within Range"/>
    <s v="Within Range"/>
  </r>
  <r>
    <s v="20159967"/>
    <s v="CHING YONG HAN"/>
    <x v="4"/>
    <s v="Outgoing Quality Control"/>
    <m/>
    <s v="HH-QA"/>
    <s v="ENGINEERING ASST (QA)"/>
    <x v="2"/>
    <d v="2015-01-26T00:00:00"/>
    <d v="2018-06-29T00:00:00"/>
    <s v="LI GONGPING"/>
    <m/>
    <n v="2"/>
    <n v="2"/>
    <s v="N"/>
    <m/>
    <m/>
    <n v="1985"/>
    <n v="305"/>
    <n v="1"/>
    <x v="2"/>
    <n v="0"/>
    <n v="0"/>
    <m/>
    <m/>
    <n v="1985"/>
    <x v="0"/>
    <n v="0"/>
    <n v="1985"/>
    <x v="0"/>
    <n v="0"/>
    <n v="1985"/>
    <n v="1985"/>
    <n v="0"/>
    <x v="0"/>
    <m/>
    <n v="1895"/>
    <n v="2695"/>
    <n v="0.73654916512059365"/>
    <n v="1895"/>
    <n v="2695"/>
    <n v="2295"/>
    <n v="0.86492374727668841"/>
    <s v="Paying 86% within JC"/>
    <n v="1786"/>
    <n v="199"/>
    <n v="0"/>
    <m/>
    <n v="23820"/>
    <m/>
    <m/>
    <m/>
    <m/>
    <m/>
    <m/>
    <n v="23820"/>
    <m/>
    <m/>
    <m/>
    <n v="0"/>
    <x v="0"/>
    <n v="0"/>
    <s v="Within Range"/>
    <s v="Within Range"/>
  </r>
  <r>
    <s v="20067215"/>
    <s v="TING BEE LING"/>
    <x v="4"/>
    <s v="Process Quality Engineering"/>
    <m/>
    <s v="HH-QA"/>
    <s v="SNR ENGINEERING ASST II"/>
    <x v="0"/>
    <d v="2006-05-02T00:00:00"/>
    <m/>
    <s v="CHUA KIAN GUAN"/>
    <d v="2014-07-01T00:00:00"/>
    <n v="3"/>
    <n v="3"/>
    <s v="N"/>
    <m/>
    <m/>
    <n v="2840"/>
    <n v="1201"/>
    <n v="1"/>
    <x v="0"/>
    <n v="3.49"/>
    <n v="99"/>
    <m/>
    <m/>
    <n v="2939"/>
    <x v="0"/>
    <n v="0"/>
    <n v="2939"/>
    <x v="0"/>
    <n v="0"/>
    <n v="2939"/>
    <n v="2939"/>
    <n v="0"/>
    <x v="0"/>
    <m/>
    <n v="2205"/>
    <n v="3195"/>
    <n v="0.88888888888888884"/>
    <n v="2205"/>
    <n v="3195"/>
    <n v="2700"/>
    <n v="1.0885185185185184"/>
    <s v="Paying 9% Premium for the JC"/>
    <n v="2645"/>
    <n v="294"/>
    <n v="3.4859154929577467E-2"/>
    <m/>
    <n v="35268"/>
    <m/>
    <m/>
    <m/>
    <m/>
    <m/>
    <m/>
    <n v="34080"/>
    <m/>
    <m/>
    <m/>
    <n v="0"/>
    <x v="0"/>
    <n v="3.4859154929577467E-2"/>
    <s v="Within Range"/>
    <s v="Within Range"/>
  </r>
  <r>
    <s v="20129272"/>
    <s v="CHAN ENG WAI"/>
    <x v="4"/>
    <s v="Process Quality Engineering"/>
    <m/>
    <s v="HH-QA"/>
    <s v="SNR ENGINEERING ASST I"/>
    <x v="1"/>
    <d v="2012-05-02T00:00:00"/>
    <m/>
    <s v="CHUA KIAN GUAN"/>
    <d v="2016-07-01T00:00:00"/>
    <n v="3"/>
    <n v="3"/>
    <s v="N"/>
    <m/>
    <m/>
    <n v="2360"/>
    <n v="601"/>
    <n v="1"/>
    <x v="1"/>
    <n v="3.49"/>
    <n v="82"/>
    <m/>
    <m/>
    <n v="2442"/>
    <x v="0"/>
    <n v="0"/>
    <n v="2442"/>
    <x v="0"/>
    <n v="0"/>
    <n v="2442"/>
    <n v="2442"/>
    <n v="0"/>
    <x v="0"/>
    <m/>
    <n v="2045"/>
    <n v="2946"/>
    <n v="0.80108621860149354"/>
    <n v="2045"/>
    <n v="2946"/>
    <n v="2496"/>
    <n v="0.97836538461538458"/>
    <s v="Paying 98% within JC"/>
    <n v="2198"/>
    <n v="244"/>
    <n v="3.4745762711864407E-2"/>
    <m/>
    <n v="29304"/>
    <m/>
    <m/>
    <m/>
    <m/>
    <m/>
    <m/>
    <n v="28320"/>
    <m/>
    <m/>
    <m/>
    <n v="0"/>
    <x v="0"/>
    <n v="3.4745762711864407E-2"/>
    <s v="Within Range"/>
    <s v="Within Range"/>
  </r>
  <r>
    <s v="20149793"/>
    <s v="CHUA PEI YONG, ANGELA"/>
    <x v="4"/>
    <s v="Process Quality Engineering"/>
    <m/>
    <s v="HH-QA"/>
    <s v="SNR ENGINEERING ASST I"/>
    <x v="1"/>
    <d v="2014-06-02T00:00:00"/>
    <m/>
    <s v="CHUA KIAN GUAN"/>
    <d v="2016-07-01T00:00:00"/>
    <n v="5"/>
    <n v="5"/>
    <s v="Y"/>
    <s v="SG_NE08"/>
    <s v="SENIOR ENGINEERING ASST II"/>
    <n v="2170"/>
    <n v="400"/>
    <n v="1"/>
    <x v="0"/>
    <n v="5.9"/>
    <n v="128"/>
    <n v="0.04"/>
    <n v="87"/>
    <n v="2385"/>
    <x v="0"/>
    <n v="0"/>
    <n v="2385"/>
    <x v="0"/>
    <n v="0"/>
    <n v="2385"/>
    <n v="2385"/>
    <n v="0"/>
    <x v="0"/>
    <m/>
    <n v="2045"/>
    <n v="2946"/>
    <n v="0.73659198913781398"/>
    <n v="2205"/>
    <n v="3195"/>
    <n v="2700"/>
    <n v="0.8833333333333333"/>
    <s v="Paying 88% within JC"/>
    <n v="2146"/>
    <n v="239"/>
    <n v="9.9078341013824886E-2"/>
    <m/>
    <n v="28620"/>
    <m/>
    <m/>
    <m/>
    <m/>
    <m/>
    <m/>
    <n v="26040"/>
    <m/>
    <m/>
    <m/>
    <n v="0"/>
    <x v="0"/>
    <n v="9.9078341013824886E-2"/>
    <s v="Within Range"/>
    <s v="Within Range"/>
  </r>
  <r>
    <s v="20150107"/>
    <s v="LEE MIN LI KENNETH"/>
    <x v="4"/>
    <s v="Process Quality Engineering"/>
    <m/>
    <s v="HH-QA"/>
    <s v="SNR ENGINEERING ASST I"/>
    <x v="1"/>
    <d v="2015-07-27T00:00:00"/>
    <m/>
    <s v="CHUA KIAN GUAN"/>
    <d v="2017-07-01T00:00:00"/>
    <n v="4"/>
    <n v="4"/>
    <s v="N"/>
    <m/>
    <m/>
    <n v="2173"/>
    <n v="211"/>
    <n v="1"/>
    <x v="1"/>
    <n v="4.3899999999999997"/>
    <n v="95"/>
    <m/>
    <m/>
    <n v="2268"/>
    <x v="0"/>
    <n v="0"/>
    <n v="2268"/>
    <x v="0"/>
    <n v="0"/>
    <n v="2268"/>
    <n v="2268"/>
    <n v="0"/>
    <x v="0"/>
    <m/>
    <n v="2045"/>
    <n v="2946"/>
    <n v="0.73761031907671415"/>
    <n v="2045"/>
    <n v="2946"/>
    <n v="2496"/>
    <n v="0.90865384615384615"/>
    <s v="Paying 91% within JC"/>
    <n v="2041"/>
    <n v="227"/>
    <n v="4.3718361711919007E-2"/>
    <m/>
    <n v="27216"/>
    <m/>
    <m/>
    <m/>
    <m/>
    <m/>
    <m/>
    <n v="26076"/>
    <m/>
    <m/>
    <m/>
    <n v="0"/>
    <x v="0"/>
    <n v="4.3718361711919007E-2"/>
    <s v="Within Range"/>
    <s v="Within Range"/>
  </r>
  <r>
    <s v="20170268"/>
    <s v="MUHAMMAD MUZAQKIR BIN MANSOR"/>
    <x v="4"/>
    <s v="Process Quality Engineering"/>
    <m/>
    <s v="HH-QA"/>
    <s v="ENGINEERING ASST"/>
    <x v="2"/>
    <d v="2017-02-13T00:00:00"/>
    <d v="2018-06-27T00:00:00"/>
    <s v="CHUA KIAN GUAN"/>
    <m/>
    <n v="3"/>
    <n v="3"/>
    <s v="N"/>
    <m/>
    <m/>
    <n v="1957"/>
    <n v="104"/>
    <n v="1"/>
    <x v="2"/>
    <n v="0"/>
    <n v="0"/>
    <m/>
    <m/>
    <n v="1957"/>
    <x v="0"/>
    <n v="0"/>
    <n v="1957"/>
    <x v="0"/>
    <n v="0"/>
    <n v="1957"/>
    <n v="1957"/>
    <n v="0"/>
    <x v="0"/>
    <m/>
    <n v="1895"/>
    <n v="2695"/>
    <n v="0.72615955473098326"/>
    <n v="1895"/>
    <n v="2695"/>
    <n v="2295"/>
    <n v="0.852723311546841"/>
    <s v="Paying 85% within JC"/>
    <n v="1761"/>
    <n v="196"/>
    <n v="0"/>
    <m/>
    <n v="23484"/>
    <m/>
    <m/>
    <m/>
    <m/>
    <m/>
    <m/>
    <n v="23484"/>
    <m/>
    <m/>
    <m/>
    <n v="0"/>
    <x v="0"/>
    <n v="0"/>
    <s v="Within Range"/>
    <s v="Within Range"/>
  </r>
  <r>
    <s v="20170325"/>
    <s v="CHIANG XIN YI"/>
    <x v="4"/>
    <s v="Process Quality Engineering"/>
    <m/>
    <s v="HH-QA"/>
    <s v="ENGINEERING ASST"/>
    <x v="2"/>
    <d v="2017-09-04T00:00:00"/>
    <m/>
    <s v="CHUA KIAN GUAN"/>
    <m/>
    <n v="4"/>
    <n v="4"/>
    <s v="N"/>
    <m/>
    <m/>
    <n v="1945"/>
    <n v="9"/>
    <n v="0.75"/>
    <x v="2"/>
    <n v="4.3899999999999997"/>
    <n v="64"/>
    <m/>
    <m/>
    <n v="2009"/>
    <x v="0"/>
    <n v="0"/>
    <n v="2009"/>
    <x v="0"/>
    <n v="0"/>
    <n v="2009"/>
    <n v="2009"/>
    <n v="0"/>
    <x v="0"/>
    <m/>
    <n v="1895"/>
    <n v="2695"/>
    <n v="0.72170686456400746"/>
    <n v="1895"/>
    <n v="2695"/>
    <n v="2295"/>
    <n v="0.87538126361655777"/>
    <s v="Paying 88% within JC"/>
    <n v="1808"/>
    <n v="201"/>
    <n v="3.2904884318766064E-2"/>
    <m/>
    <n v="24108"/>
    <m/>
    <m/>
    <m/>
    <m/>
    <m/>
    <m/>
    <n v="23340"/>
    <m/>
    <m/>
    <m/>
    <n v="0"/>
    <x v="0"/>
    <n v="3.2904884318766064E-2"/>
    <s v="Within Range"/>
    <s v="Within Range"/>
  </r>
  <r>
    <s v="20180381"/>
    <s v="WILSON LEE WEIJIE"/>
    <x v="4"/>
    <s v="Process Quality Engineering"/>
    <m/>
    <s v="HH-QA"/>
    <s v="ENGINEERING ASST"/>
    <x v="2"/>
    <d v="2018-03-05T00:00:00"/>
    <m/>
    <s v="CHUA KIAN GUAN"/>
    <m/>
    <n v="2"/>
    <n v="2"/>
    <s v="N"/>
    <m/>
    <m/>
    <n v="1945"/>
    <n v="3"/>
    <n v="0.25"/>
    <x v="2"/>
    <n v="2.69"/>
    <n v="13"/>
    <m/>
    <m/>
    <n v="1958"/>
    <x v="0"/>
    <n v="0"/>
    <n v="1958"/>
    <x v="0"/>
    <n v="0"/>
    <n v="1958"/>
    <n v="1958"/>
    <n v="0"/>
    <x v="0"/>
    <m/>
    <n v="1895"/>
    <n v="2695"/>
    <n v="0.72170686456400746"/>
    <n v="1895"/>
    <n v="2695"/>
    <n v="2295"/>
    <n v="0.85315904139433552"/>
    <s v="Paying 85% within JC"/>
    <n v="1762"/>
    <n v="196"/>
    <n v="6.6838046272493573E-3"/>
    <m/>
    <n v="23496"/>
    <m/>
    <m/>
    <m/>
    <m/>
    <m/>
    <m/>
    <n v="23340"/>
    <m/>
    <m/>
    <m/>
    <n v="0"/>
    <x v="0"/>
    <n v="6.6838046272493573E-3"/>
    <s v="Within Range"/>
    <s v="Within Range"/>
  </r>
  <r>
    <s v="20180382"/>
    <s v="ZAY ZAW HTET"/>
    <x v="4"/>
    <s v="Process Quality Engineering"/>
    <m/>
    <s v="HH-QA"/>
    <s v="ENGINEERING ASST"/>
    <x v="2"/>
    <d v="2018-04-02T00:00:00"/>
    <m/>
    <s v="CHUA KIAN GUAN"/>
    <m/>
    <n v="2"/>
    <n v="2"/>
    <s v="N"/>
    <m/>
    <m/>
    <n v="1945"/>
    <n v="2"/>
    <n v="0.17"/>
    <x v="2"/>
    <n v="2.69"/>
    <n v="9"/>
    <m/>
    <m/>
    <n v="1954"/>
    <x v="0"/>
    <n v="0"/>
    <n v="1954"/>
    <x v="0"/>
    <n v="0"/>
    <n v="1954"/>
    <n v="1954"/>
    <n v="0"/>
    <x v="0"/>
    <m/>
    <n v="1895"/>
    <n v="2695"/>
    <n v="0.72170686456400746"/>
    <n v="1895"/>
    <n v="2695"/>
    <n v="2295"/>
    <n v="0.85141612200435735"/>
    <s v="Paying 85% within JC"/>
    <n v="1759"/>
    <n v="195"/>
    <n v="4.6272493573264782E-3"/>
    <m/>
    <n v="23448"/>
    <m/>
    <m/>
    <m/>
    <m/>
    <m/>
    <m/>
    <n v="23340"/>
    <m/>
    <m/>
    <m/>
    <n v="0"/>
    <x v="0"/>
    <n v="4.6272493573264782E-3"/>
    <s v="Within Range"/>
    <s v="Within Range"/>
  </r>
  <r>
    <s v="20003833"/>
    <s v="TUMINAH BTE PANDI"/>
    <x v="4"/>
    <s v="Quality Assurance"/>
    <m/>
    <s v="HH-QA"/>
    <s v="SNR ADMIN ASSIST II"/>
    <x v="0"/>
    <d v="2000-11-06T00:00:00"/>
    <m/>
    <s v="NG SAU WAN ANGIE"/>
    <d v="2013-07-01T00:00:00"/>
    <n v="3"/>
    <n v="3"/>
    <s v="N"/>
    <m/>
    <m/>
    <n v="3195"/>
    <n v="1707"/>
    <n v="1"/>
    <x v="0"/>
    <n v="3.49"/>
    <n v="112"/>
    <m/>
    <m/>
    <n v="3307"/>
    <x v="0"/>
    <n v="0"/>
    <n v="3307"/>
    <x v="0"/>
    <n v="0"/>
    <n v="3307"/>
    <n v="3195"/>
    <n v="112"/>
    <x v="13"/>
    <m/>
    <n v="2205"/>
    <n v="3195"/>
    <n v="1"/>
    <n v="2205"/>
    <n v="3195"/>
    <n v="2700"/>
    <n v="1.1833333333333333"/>
    <s v="Paying 18% Premium for the JC"/>
    <n v="2875"/>
    <n v="320"/>
    <n v="0"/>
    <m/>
    <n v="39684"/>
    <m/>
    <m/>
    <m/>
    <m/>
    <m/>
    <m/>
    <n v="38340"/>
    <m/>
    <m/>
    <m/>
    <n v="0"/>
    <x v="0"/>
    <n v="3.7976004173187319E-2"/>
    <s v="Within Range"/>
    <s v="Within Range"/>
  </r>
  <r>
    <s v="00973389"/>
    <s v="TEE AH GUAN"/>
    <x v="4"/>
    <s v="Supplier Quality Engineering"/>
    <s v="SG_SU01"/>
    <s v="HH-QA"/>
    <s v="SNR TECHNICIAN (QA)"/>
    <x v="2"/>
    <d v="1997-10-09T00:00:00"/>
    <m/>
    <s v="LIM TENG LOCK"/>
    <d v="2014-07-01T00:00:00"/>
    <n v="2"/>
    <n v="2"/>
    <s v="N"/>
    <m/>
    <m/>
    <n v="2540"/>
    <n v="2008"/>
    <n v="1"/>
    <x v="2"/>
    <n v="2"/>
    <n v="51"/>
    <m/>
    <m/>
    <n v="2591"/>
    <x v="0"/>
    <n v="0"/>
    <n v="2591"/>
    <x v="0"/>
    <n v="0"/>
    <n v="2591"/>
    <n v="2591"/>
    <n v="0"/>
    <x v="0"/>
    <m/>
    <n v="1895"/>
    <n v="2695"/>
    <n v="0.9424860853432282"/>
    <n v="1895"/>
    <n v="2695"/>
    <n v="2295"/>
    <n v="1.1289760348583877"/>
    <s v="Paying 13% Premium for the JC"/>
    <n v="2332"/>
    <n v="259"/>
    <n v="2.0078740157480315E-2"/>
    <m/>
    <n v="31092"/>
    <m/>
    <m/>
    <m/>
    <m/>
    <m/>
    <m/>
    <n v="30480"/>
    <m/>
    <m/>
    <m/>
    <n v="0"/>
    <x v="0"/>
    <n v="2.0078740157480315E-2"/>
    <s v="Within Range"/>
    <s v="Within Range"/>
  </r>
  <r>
    <s v="20001794"/>
    <s v="TE CHIAO EE"/>
    <x v="4"/>
    <s v="Supplier Quality Engineering"/>
    <s v="SG_SU01"/>
    <s v="HH-QA"/>
    <s v="SNR OPERATOR"/>
    <x v="5"/>
    <d v="2000-08-28T00:00:00"/>
    <m/>
    <s v="LIM TENG LOCK"/>
    <d v="2016-07-01T00:00:00"/>
    <n v="3"/>
    <n v="3"/>
    <s v="N"/>
    <m/>
    <m/>
    <n v="1449"/>
    <n v="1710"/>
    <n v="1"/>
    <x v="5"/>
    <n v="3.1"/>
    <n v="45"/>
    <m/>
    <m/>
    <n v="1494"/>
    <x v="1"/>
    <n v="6.901311249137336E-3"/>
    <n v="1504"/>
    <x v="0"/>
    <n v="0"/>
    <n v="1504"/>
    <n v="1504"/>
    <n v="0"/>
    <x v="0"/>
    <m/>
    <n v="1259"/>
    <n v="1884"/>
    <n v="0.76910828025477707"/>
    <n v="1259"/>
    <n v="1884"/>
    <n v="1572"/>
    <n v="0.95674300254452926"/>
    <s v="Paying 96% within JC"/>
    <n v="1354"/>
    <n v="150"/>
    <n v="3.7957211870255352E-2"/>
    <m/>
    <n v="18048"/>
    <m/>
    <m/>
    <m/>
    <m/>
    <m/>
    <m/>
    <n v="17388"/>
    <m/>
    <m/>
    <m/>
    <n v="0"/>
    <x v="0"/>
    <n v="3.7957211870255352E-2"/>
    <s v="Within Range"/>
    <s v="Within Range"/>
  </r>
  <r>
    <s v="20034427"/>
    <s v="LOW CHUN LIN"/>
    <x v="4"/>
    <s v="Supplier Quality Engineering"/>
    <s v="SG_SU01"/>
    <s v="HH-QA"/>
    <s v="TECHNICIAN I"/>
    <x v="4"/>
    <d v="2003-11-17T00:00:00"/>
    <m/>
    <s v="WONG YI MING"/>
    <d v="2016-07-01T00:00:00"/>
    <n v="4"/>
    <n v="4"/>
    <s v="N"/>
    <m/>
    <m/>
    <n v="1802"/>
    <n v="1407"/>
    <n v="1"/>
    <x v="4"/>
    <n v="3.95"/>
    <n v="71"/>
    <m/>
    <m/>
    <n v="1873"/>
    <x v="0"/>
    <n v="0"/>
    <n v="1873"/>
    <x v="0"/>
    <n v="0"/>
    <n v="1873"/>
    <n v="1873"/>
    <n v="0"/>
    <x v="0"/>
    <m/>
    <n v="1415"/>
    <n v="2123"/>
    <n v="0.84879886952425809"/>
    <n v="1415"/>
    <n v="2123"/>
    <n v="1769"/>
    <n v="1.0587902769926512"/>
    <s v="Paying 6% Premium for the JC"/>
    <n v="1686"/>
    <n v="187"/>
    <n v="3.9400665926748055E-2"/>
    <m/>
    <n v="22476"/>
    <m/>
    <m/>
    <m/>
    <m/>
    <m/>
    <m/>
    <n v="21624"/>
    <m/>
    <m/>
    <m/>
    <n v="0"/>
    <x v="0"/>
    <n v="3.9400665926748055E-2"/>
    <s v="Within Range"/>
    <s v="Within Range"/>
  </r>
  <r>
    <s v="20044693"/>
    <s v="ANNIE CHOO"/>
    <x v="4"/>
    <s v="Supplier Quality Engineering"/>
    <s v="SG_SU01"/>
    <s v="HH-QA"/>
    <s v="INSPECTOR II (QA)"/>
    <x v="6"/>
    <d v="2004-08-02T00:00:00"/>
    <m/>
    <s v="LIM TENG LOCK"/>
    <d v="2012-07-01T00:00:00"/>
    <n v="4"/>
    <n v="4"/>
    <s v="N"/>
    <m/>
    <m/>
    <n v="1538"/>
    <n v="1310"/>
    <n v="1"/>
    <x v="6"/>
    <n v="3.95"/>
    <n v="61"/>
    <m/>
    <m/>
    <n v="1599"/>
    <x v="2"/>
    <n v="7.8023407022106634E-3"/>
    <n v="1611"/>
    <x v="0"/>
    <n v="0"/>
    <n v="1611"/>
    <n v="1611"/>
    <n v="0"/>
    <x v="0"/>
    <m/>
    <n v="1166"/>
    <n v="1750"/>
    <n v="0.87885714285714289"/>
    <n v="1166"/>
    <n v="1750"/>
    <n v="1458"/>
    <n v="1.1049382716049383"/>
    <s v="Paying 10% Premium for the JC"/>
    <n v="1450"/>
    <n v="161"/>
    <n v="4.7464239271781533E-2"/>
    <m/>
    <n v="19332"/>
    <m/>
    <m/>
    <m/>
    <m/>
    <m/>
    <m/>
    <n v="18456"/>
    <m/>
    <m/>
    <m/>
    <n v="0"/>
    <x v="0"/>
    <n v="4.7464239271781533E-2"/>
    <s v="Within Range"/>
    <s v="Within Range"/>
  </r>
  <r>
    <s v="20044723"/>
    <s v="MOHAMED HERMAN SHAH BIN ROSLAN"/>
    <x v="4"/>
    <s v="Supplier Quality Engineering"/>
    <s v="SG_SU01"/>
    <s v="HH-QA"/>
    <s v="SNR ENGINEERING ASST I"/>
    <x v="1"/>
    <d v="2004-09-13T00:00:00"/>
    <m/>
    <s v="WONG YI MING"/>
    <d v="2015-07-01T00:00:00"/>
    <n v="4"/>
    <n v="4"/>
    <s v="N"/>
    <m/>
    <m/>
    <n v="2641"/>
    <n v="1309"/>
    <n v="1"/>
    <x v="1"/>
    <n v="3.95"/>
    <n v="104"/>
    <m/>
    <m/>
    <n v="2745"/>
    <x v="0"/>
    <n v="0"/>
    <n v="2745"/>
    <x v="0"/>
    <n v="0"/>
    <n v="2745"/>
    <n v="2745"/>
    <n v="0"/>
    <x v="0"/>
    <m/>
    <n v="2045"/>
    <n v="2946"/>
    <n v="0.896469789545146"/>
    <n v="2045"/>
    <n v="2946"/>
    <n v="2496"/>
    <n v="1.0997596153846154"/>
    <s v="Paying 10% Premium for the JC"/>
    <n v="2470"/>
    <n v="275"/>
    <n v="3.9379023097311623E-2"/>
    <m/>
    <n v="32940"/>
    <m/>
    <m/>
    <m/>
    <m/>
    <m/>
    <m/>
    <n v="31692"/>
    <m/>
    <m/>
    <m/>
    <n v="0"/>
    <x v="0"/>
    <n v="3.9379023097311623E-2"/>
    <s v="Within Range"/>
    <s v="Within Range"/>
  </r>
  <r>
    <s v="20119049"/>
    <s v="LAI HAI FONG"/>
    <x v="4"/>
    <s v="Supplier Quality Engineering"/>
    <s v="SG_SU01"/>
    <s v="HH-QA"/>
    <s v="SNR ENGINEERING ASST (QA)"/>
    <x v="1"/>
    <d v="2011-07-25T00:00:00"/>
    <m/>
    <s v="WU YUE"/>
    <d v="2014-07-01T00:00:00"/>
    <n v="2"/>
    <n v="2"/>
    <s v="N"/>
    <m/>
    <m/>
    <n v="2510"/>
    <n v="611"/>
    <n v="1"/>
    <x v="1"/>
    <n v="2"/>
    <n v="50"/>
    <m/>
    <m/>
    <n v="2560"/>
    <x v="0"/>
    <n v="0"/>
    <n v="2560"/>
    <x v="0"/>
    <n v="0"/>
    <n v="2560"/>
    <n v="2560"/>
    <n v="0"/>
    <x v="0"/>
    <m/>
    <n v="2045"/>
    <n v="2946"/>
    <n v="0.85200271554650375"/>
    <n v="2045"/>
    <n v="2946"/>
    <n v="2496"/>
    <n v="1.0256410256410255"/>
    <s v="Paying 3% Premium for the JC"/>
    <n v="2304"/>
    <n v="256"/>
    <n v="1.9920318725099601E-2"/>
    <m/>
    <n v="30720"/>
    <m/>
    <m/>
    <m/>
    <m/>
    <m/>
    <m/>
    <n v="30120"/>
    <m/>
    <m/>
    <m/>
    <n v="0"/>
    <x v="0"/>
    <n v="1.9920318725099601E-2"/>
    <s v="Within Range"/>
    <s v="Within Range"/>
  </r>
  <r>
    <s v="20149911"/>
    <s v="JIANG YUYU"/>
    <x v="4"/>
    <s v="Supplier Quality Engineering"/>
    <s v="SG_SU01"/>
    <s v="HH-QA"/>
    <s v="TECHNICIAN I (PRODUCTION)"/>
    <x v="11"/>
    <d v="2014-12-08T00:00:00"/>
    <m/>
    <s v="WONG YI MING"/>
    <m/>
    <n v="2"/>
    <n v="2"/>
    <s v="N"/>
    <m/>
    <m/>
    <n v="992"/>
    <n v="306"/>
    <n v="1"/>
    <x v="12"/>
    <n v="2"/>
    <n v="20"/>
    <m/>
    <m/>
    <n v="1012"/>
    <x v="0"/>
    <n v="0"/>
    <n v="1012"/>
    <x v="0"/>
    <n v="0"/>
    <n v="1012"/>
    <n v="1012"/>
    <n v="0"/>
    <x v="0"/>
    <m/>
    <n v="904"/>
    <n v="1338"/>
    <n v="0.74140508221225709"/>
    <n v="904"/>
    <n v="1338"/>
    <n v="1121"/>
    <n v="0.90276538804638717"/>
    <s v="Paying 90% within JC"/>
    <n v="911"/>
    <n v="101"/>
    <n v="2.0161290322580645E-2"/>
    <m/>
    <n v="12144"/>
    <m/>
    <m/>
    <m/>
    <m/>
    <m/>
    <m/>
    <n v="11904"/>
    <m/>
    <m/>
    <m/>
    <n v="0"/>
    <x v="0"/>
    <n v="2.0161290322580645E-2"/>
    <s v="Within Range"/>
    <s v="Within Range"/>
  </r>
  <r>
    <s v="20150109"/>
    <s v="JOCELYN LEE JIA MIN "/>
    <x v="4"/>
    <s v="Supplier Quality Engineering"/>
    <s v="SG_SU01"/>
    <s v="HH-QA"/>
    <s v="ENGINEERING ASST (QA)"/>
    <x v="2"/>
    <d v="2015-07-27T00:00:00"/>
    <d v="2018-05-03T00:00:00"/>
    <s v="WONG YI MING"/>
    <m/>
    <n v="1"/>
    <n v="1"/>
    <s v="N"/>
    <m/>
    <m/>
    <n v="1992"/>
    <n v="209"/>
    <n v="1"/>
    <x v="2"/>
    <n v="0"/>
    <n v="0"/>
    <m/>
    <m/>
    <n v="1992"/>
    <x v="0"/>
    <n v="0"/>
    <n v="1992"/>
    <x v="0"/>
    <n v="0"/>
    <n v="1992"/>
    <n v="1992"/>
    <n v="0"/>
    <x v="0"/>
    <m/>
    <n v="1895"/>
    <n v="2695"/>
    <n v="0.73914656771799625"/>
    <n v="1895"/>
    <n v="2695"/>
    <n v="2295"/>
    <n v="0.86797385620915035"/>
    <s v="Paying 87% within JC"/>
    <n v="1793"/>
    <n v="199"/>
    <n v="0"/>
    <m/>
    <n v="23904"/>
    <m/>
    <m/>
    <m/>
    <m/>
    <m/>
    <m/>
    <n v="23904"/>
    <m/>
    <m/>
    <m/>
    <n v="0"/>
    <x v="0"/>
    <n v="0"/>
    <s v="Within Range"/>
    <s v="Within Range"/>
  </r>
  <r>
    <s v="20150116"/>
    <s v="WONG WAI KIAT"/>
    <x v="4"/>
    <s v="Supplier Quality Engineering"/>
    <s v="SG_SU01"/>
    <s v="HH-QA"/>
    <s v="ENGINEERING ASST (QA)"/>
    <x v="2"/>
    <d v="2015-08-11T00:00:00"/>
    <m/>
    <s v="LIM TENG LOCK"/>
    <m/>
    <n v="2"/>
    <n v="2"/>
    <s v="N"/>
    <m/>
    <m/>
    <n v="2024"/>
    <n v="210"/>
    <n v="1"/>
    <x v="2"/>
    <n v="2"/>
    <n v="40"/>
    <m/>
    <m/>
    <n v="2064"/>
    <x v="0"/>
    <n v="0"/>
    <n v="2064"/>
    <x v="0"/>
    <n v="0"/>
    <n v="2064"/>
    <n v="2064"/>
    <n v="0"/>
    <x v="0"/>
    <m/>
    <n v="1895"/>
    <n v="2695"/>
    <n v="0.75102040816326532"/>
    <n v="1895"/>
    <n v="2695"/>
    <n v="2295"/>
    <n v="0.89934640522875819"/>
    <s v="Paying 90% within JC"/>
    <n v="1858"/>
    <n v="206"/>
    <n v="1.9762845849802372E-2"/>
    <m/>
    <n v="24768"/>
    <m/>
    <m/>
    <m/>
    <m/>
    <m/>
    <m/>
    <n v="24288"/>
    <m/>
    <m/>
    <m/>
    <n v="0"/>
    <x v="0"/>
    <n v="1.9762845849802372E-2"/>
    <s v="Within Range"/>
    <s v="Within Range"/>
  </r>
  <r>
    <s v="20160158"/>
    <s v="MA WENZHE"/>
    <x v="4"/>
    <s v="Supplier Quality Engineering"/>
    <s v="SG_SU01"/>
    <s v="HH-QA"/>
    <s v="TECHNICIAN I (MANU)"/>
    <x v="11"/>
    <d v="2016-01-25T00:00:00"/>
    <m/>
    <s v="LIM TENG LOCK"/>
    <m/>
    <n v="3"/>
    <n v="3"/>
    <s v="N"/>
    <m/>
    <m/>
    <n v="965"/>
    <n v="205"/>
    <n v="1"/>
    <x v="12"/>
    <n v="3.1"/>
    <n v="30"/>
    <m/>
    <m/>
    <n v="995"/>
    <x v="0"/>
    <n v="0"/>
    <n v="995"/>
    <x v="0"/>
    <n v="0"/>
    <n v="995"/>
    <n v="995"/>
    <n v="0"/>
    <x v="0"/>
    <m/>
    <n v="904"/>
    <n v="1338"/>
    <n v="0.72122571001494773"/>
    <n v="904"/>
    <n v="1338"/>
    <n v="1121"/>
    <n v="0.88760035682426408"/>
    <s v="Paying 89% within JC"/>
    <n v="895"/>
    <n v="100"/>
    <n v="3.1088082901554404E-2"/>
    <m/>
    <n v="11940"/>
    <m/>
    <m/>
    <m/>
    <m/>
    <m/>
    <m/>
    <n v="11580"/>
    <m/>
    <m/>
    <m/>
    <n v="0"/>
    <x v="0"/>
    <n v="3.1088082901554404E-2"/>
    <s v="Within Range"/>
    <s v="Within Range"/>
  </r>
  <r>
    <s v="20160213"/>
    <s v="LI YONG"/>
    <x v="4"/>
    <s v="Supplier Quality Engineering"/>
    <s v="SG_SU01"/>
    <s v="HH-QA"/>
    <s v="PRODUCTION OPERATOR I"/>
    <x v="12"/>
    <d v="2016-11-07T00:00:00"/>
    <m/>
    <s v="WONG YI MING"/>
    <m/>
    <n v="3"/>
    <n v="3"/>
    <s v="N"/>
    <m/>
    <m/>
    <n v="717"/>
    <n v="107"/>
    <n v="1"/>
    <x v="13"/>
    <n v="3.1"/>
    <n v="22"/>
    <m/>
    <m/>
    <n v="739"/>
    <x v="0"/>
    <n v="0"/>
    <n v="739"/>
    <x v="0"/>
    <n v="0"/>
    <n v="739"/>
    <n v="739"/>
    <n v="0"/>
    <x v="0"/>
    <m/>
    <n v="680"/>
    <n v="1006"/>
    <n v="0.71272365805168991"/>
    <n v="680"/>
    <n v="1006"/>
    <n v="843"/>
    <n v="0.87663107947805452"/>
    <s v="Paying 88% within JC"/>
    <n v="665"/>
    <n v="74"/>
    <n v="3.0683403068340307E-2"/>
    <m/>
    <n v="8868"/>
    <m/>
    <m/>
    <m/>
    <m/>
    <m/>
    <m/>
    <n v="8604"/>
    <m/>
    <m/>
    <m/>
    <n v="0"/>
    <x v="0"/>
    <n v="3.0683403068340307E-2"/>
    <s v="Within Range"/>
    <s v="Within Range"/>
  </r>
  <r>
    <s v="00963084"/>
    <s v="CHONG KOK SENG"/>
    <x v="5"/>
    <s v="Evaluation Engineering"/>
    <s v="SG_SU01"/>
    <s v="HH-RD-COM"/>
    <s v="SNR ENGINEERING ASST I"/>
    <x v="1"/>
    <d v="1996-11-08T00:00:00"/>
    <m/>
    <s v="LIM TENG LOCK"/>
    <d v="2015-07-01T00:00:00"/>
    <n v="4"/>
    <n v="4"/>
    <s v="N"/>
    <m/>
    <m/>
    <n v="2527"/>
    <n v="2107"/>
    <n v="1"/>
    <x v="1"/>
    <n v="3.95"/>
    <n v="100"/>
    <m/>
    <m/>
    <n v="2627"/>
    <x v="0"/>
    <n v="0"/>
    <n v="2627"/>
    <x v="0"/>
    <n v="0"/>
    <n v="2627"/>
    <n v="2627"/>
    <n v="0"/>
    <x v="0"/>
    <m/>
    <n v="2045"/>
    <n v="2946"/>
    <n v="0.8577732518669382"/>
    <n v="2045"/>
    <n v="2946"/>
    <n v="2496"/>
    <n v="1.0524839743589745"/>
    <s v="Paying 5% Premium for the JC"/>
    <n v="2364"/>
    <n v="263"/>
    <n v="3.957261574990107E-2"/>
    <m/>
    <n v="31524"/>
    <m/>
    <m/>
    <m/>
    <m/>
    <m/>
    <m/>
    <n v="30324"/>
    <m/>
    <m/>
    <m/>
    <n v="0"/>
    <x v="0"/>
    <n v="3.957261574990107E-2"/>
    <s v="Within Range"/>
    <s v="Within Range"/>
  </r>
  <r>
    <s v="00973174"/>
    <s v="HU CHWAN KIANG"/>
    <x v="5"/>
    <s v="Evaluation Engineering"/>
    <s v="SG_SU01"/>
    <s v="HH-RD-COM"/>
    <s v="SNR ENGINEERING ASST I"/>
    <x v="1"/>
    <d v="1997-03-03T00:00:00"/>
    <m/>
    <s v="WONG YI MING"/>
    <d v="2015-07-01T00:00:00"/>
    <n v="3"/>
    <n v="3"/>
    <s v="N"/>
    <m/>
    <m/>
    <n v="2924"/>
    <n v="2103"/>
    <n v="1"/>
    <x v="1"/>
    <n v="3.1"/>
    <n v="91"/>
    <m/>
    <m/>
    <n v="3015"/>
    <x v="0"/>
    <n v="0"/>
    <n v="3015"/>
    <x v="0"/>
    <n v="0"/>
    <n v="3015"/>
    <n v="2946"/>
    <n v="69"/>
    <x v="14"/>
    <m/>
    <n v="2045"/>
    <n v="2946"/>
    <n v="0.99253224711473187"/>
    <n v="2045"/>
    <n v="2946"/>
    <n v="2496"/>
    <n v="1.1802884615384615"/>
    <s v="Paying 18% Premium for the JC"/>
    <n v="2651"/>
    <n v="295"/>
    <n v="7.523939808481532E-3"/>
    <m/>
    <n v="36180"/>
    <m/>
    <m/>
    <m/>
    <m/>
    <m/>
    <m/>
    <n v="35088"/>
    <m/>
    <m/>
    <m/>
    <n v="0"/>
    <x v="0"/>
    <n v="3.3088235294117647E-2"/>
    <s v="Within Range"/>
    <s v="Within Range"/>
  </r>
  <r>
    <s v="00973191"/>
    <s v="TAN MUI EE"/>
    <x v="5"/>
    <s v="Evaluation Engineering"/>
    <s v="SG_SU01"/>
    <s v="HH-RD-COM"/>
    <s v="TECHNICIAN II"/>
    <x v="3"/>
    <d v="1997-03-18T00:00:00"/>
    <m/>
    <s v="TAN KIOK HUA"/>
    <d v="2015-07-01T00:00:00"/>
    <n v="3"/>
    <n v="3"/>
    <s v="N"/>
    <m/>
    <m/>
    <n v="1742"/>
    <n v="2103"/>
    <n v="1"/>
    <x v="3"/>
    <n v="3.1"/>
    <n v="54"/>
    <m/>
    <m/>
    <n v="1796"/>
    <x v="0"/>
    <n v="0"/>
    <n v="1796"/>
    <x v="0"/>
    <n v="0"/>
    <n v="1796"/>
    <n v="1796"/>
    <n v="0"/>
    <x v="0"/>
    <m/>
    <n v="1595"/>
    <n v="2393"/>
    <n v="0.72795653990806519"/>
    <n v="1595"/>
    <n v="2393"/>
    <n v="1994"/>
    <n v="0.90070210631895686"/>
    <s v="Paying 90% within JC"/>
    <n v="1616"/>
    <n v="180"/>
    <n v="3.0998851894374284E-2"/>
    <m/>
    <n v="21552"/>
    <m/>
    <m/>
    <m/>
    <m/>
    <m/>
    <m/>
    <n v="20904"/>
    <m/>
    <m/>
    <m/>
    <n v="0"/>
    <x v="0"/>
    <n v="3.0998851894374284E-2"/>
    <s v="Within Range"/>
    <s v="Within Range"/>
  </r>
  <r>
    <s v="00973253"/>
    <s v="LEE SIEW FONG"/>
    <x v="5"/>
    <s v="Evaluation Engineering"/>
    <m/>
    <s v="HH-LAB"/>
    <s v="SNR TECHNICIAN "/>
    <x v="2"/>
    <d v="1997-05-05T00:00:00"/>
    <m/>
    <s v="TEO MEI CHEN"/>
    <d v="2015-07-01T00:00:00"/>
    <n v="3"/>
    <n v="3"/>
    <s v="N"/>
    <m/>
    <m/>
    <n v="2259"/>
    <n v="2101"/>
    <n v="1"/>
    <x v="2"/>
    <n v="3"/>
    <n v="68"/>
    <m/>
    <m/>
    <n v="2327"/>
    <x v="0"/>
    <n v="0"/>
    <n v="2327"/>
    <x v="0"/>
    <n v="0"/>
    <n v="2327"/>
    <n v="2327"/>
    <n v="0"/>
    <x v="0"/>
    <m/>
    <n v="1895"/>
    <n v="2695"/>
    <n v="0.83821892393320963"/>
    <n v="1895"/>
    <n v="2695"/>
    <n v="2295"/>
    <n v="1.0139433551198258"/>
    <s v="Paying 1% Premium for the JC"/>
    <n v="2094"/>
    <n v="233"/>
    <n v="3.0101814962372731E-2"/>
    <m/>
    <n v="27924"/>
    <m/>
    <m/>
    <m/>
    <m/>
    <m/>
    <m/>
    <n v="27108"/>
    <m/>
    <m/>
    <m/>
    <n v="0"/>
    <x v="0"/>
    <n v="3.0101814962372731E-2"/>
    <s v="Within Range"/>
    <s v="Within Range"/>
  </r>
  <r>
    <s v="00973270"/>
    <s v="YEO PEAK HAR"/>
    <x v="5"/>
    <s v="Evaluation Engineering"/>
    <m/>
    <s v="HH-LAB"/>
    <s v="SPECIALIST(RD)"/>
    <x v="1"/>
    <d v="1997-05-15T00:00:00"/>
    <m/>
    <s v="TEDDI WIDYSANI"/>
    <m/>
    <n v="3"/>
    <n v="3"/>
    <s v="N"/>
    <m/>
    <m/>
    <n v="2946"/>
    <n v="2101"/>
    <n v="1"/>
    <x v="1"/>
    <n v="3"/>
    <n v="88"/>
    <m/>
    <m/>
    <n v="3034"/>
    <x v="0"/>
    <n v="0"/>
    <n v="3034"/>
    <x v="0"/>
    <n v="0"/>
    <n v="3034"/>
    <n v="2946"/>
    <n v="88"/>
    <x v="15"/>
    <m/>
    <n v="2045"/>
    <n v="2946"/>
    <n v="1"/>
    <n v="2045"/>
    <n v="2946"/>
    <n v="2496"/>
    <n v="1.1802884615384615"/>
    <s v="Paying 18% Premium for the JC"/>
    <n v="2651"/>
    <n v="295"/>
    <n v="0"/>
    <m/>
    <n v="36408"/>
    <m/>
    <m/>
    <m/>
    <m/>
    <m/>
    <m/>
    <n v="35352"/>
    <m/>
    <m/>
    <m/>
    <n v="0"/>
    <x v="0"/>
    <n v="3.2360262502828745E-2"/>
    <s v="Within Range"/>
    <s v="Within Range"/>
  </r>
  <r>
    <s v="00973351"/>
    <s v="YONG SIEW MOI"/>
    <x v="5"/>
    <s v="Evaluation Engineering"/>
    <m/>
    <s v="HH-RD-COM"/>
    <s v="SR ENGINEERING ASST (R&amp;D)"/>
    <x v="1"/>
    <d v="1997-08-11T00:00:00"/>
    <m/>
    <s v="TEDDI WIDYSANI"/>
    <d v="2011-07-01T00:00:00"/>
    <n v="4"/>
    <n v="4"/>
    <s v="Y"/>
    <s v="SG_NE08"/>
    <s v="SENIOR ENGINEERING ASST II"/>
    <n v="2946"/>
    <n v="2010"/>
    <n v="1"/>
    <x v="0"/>
    <n v="3.7"/>
    <n v="109"/>
    <n v="0.04"/>
    <n v="118"/>
    <n v="3173"/>
    <x v="0"/>
    <n v="0"/>
    <n v="3173"/>
    <x v="0"/>
    <n v="0"/>
    <n v="3173"/>
    <n v="3173"/>
    <n v="0"/>
    <x v="0"/>
    <m/>
    <n v="2045"/>
    <n v="2946"/>
    <n v="1"/>
    <n v="2205"/>
    <n v="3195"/>
    <n v="2700"/>
    <n v="1.1751851851851851"/>
    <s v="Paying 18% Premium for the JC"/>
    <n v="2856"/>
    <n v="317"/>
    <n v="7.7053632043448742E-2"/>
    <m/>
    <n v="38076"/>
    <m/>
    <m/>
    <m/>
    <m/>
    <m/>
    <m/>
    <n v="35352"/>
    <m/>
    <m/>
    <m/>
    <n v="0"/>
    <x v="0"/>
    <n v="7.7053632043448742E-2"/>
    <s v="Within Range"/>
    <s v="Within Range"/>
  </r>
  <r>
    <s v="00993619"/>
    <s v="LAN LENG NEI"/>
    <x v="5"/>
    <s v="Evaluation Engineering"/>
    <m/>
    <s v="HH-LAB"/>
    <s v="TECHNICIAN II"/>
    <x v="3"/>
    <d v="1999-09-08T00:00:00"/>
    <m/>
    <s v="TEO MEI CHEN"/>
    <d v="2015-07-01T00:00:00"/>
    <n v="3"/>
    <n v="3"/>
    <s v="N"/>
    <m/>
    <m/>
    <n v="1899"/>
    <n v="1809"/>
    <n v="1"/>
    <x v="3"/>
    <n v="3"/>
    <n v="57"/>
    <m/>
    <m/>
    <n v="1956"/>
    <x v="0"/>
    <n v="0"/>
    <n v="1956"/>
    <x v="0"/>
    <n v="0"/>
    <n v="1956"/>
    <n v="1956"/>
    <n v="0"/>
    <x v="0"/>
    <m/>
    <n v="1595"/>
    <n v="2393"/>
    <n v="0.79356456330965319"/>
    <n v="1595"/>
    <n v="2393"/>
    <n v="1994"/>
    <n v="0.98094282848545633"/>
    <s v="Paying 98% within JC"/>
    <n v="1760"/>
    <n v="196"/>
    <n v="3.0015797788309637E-2"/>
    <m/>
    <n v="23472"/>
    <m/>
    <m/>
    <m/>
    <m/>
    <m/>
    <m/>
    <n v="22788"/>
    <m/>
    <m/>
    <m/>
    <n v="0"/>
    <x v="0"/>
    <n v="3.0015797788309637E-2"/>
    <s v="Within Range"/>
    <s v="Within Range"/>
  </r>
  <r>
    <s v="20001785"/>
    <s v="LAI HENG KAN"/>
    <x v="5"/>
    <s v="Evaluation Engineering"/>
    <s v="SG_SU01"/>
    <s v="HH-RD-COM"/>
    <s v="SNR ENGINEERING ASST II"/>
    <x v="0"/>
    <d v="2000-08-21T00:00:00"/>
    <m/>
    <s v="LIM TENG LOCK"/>
    <d v="2016-07-01T00:00:00"/>
    <n v="3"/>
    <n v="3"/>
    <s v="N"/>
    <m/>
    <m/>
    <n v="2789"/>
    <n v="1710"/>
    <n v="1"/>
    <x v="0"/>
    <n v="3.1"/>
    <n v="86"/>
    <m/>
    <m/>
    <n v="2875"/>
    <x v="0"/>
    <n v="0"/>
    <n v="2875"/>
    <x v="0"/>
    <n v="0"/>
    <n v="2875"/>
    <n v="2875"/>
    <n v="0"/>
    <x v="0"/>
    <m/>
    <n v="2205"/>
    <n v="3195"/>
    <n v="0.87292644757433491"/>
    <n v="2205"/>
    <n v="3195"/>
    <n v="2700"/>
    <n v="1.0648148148148149"/>
    <s v="Paying 6% Premium for the JC"/>
    <n v="2587"/>
    <n v="288"/>
    <n v="3.0835424883470779E-2"/>
    <m/>
    <n v="34500"/>
    <m/>
    <m/>
    <m/>
    <m/>
    <m/>
    <m/>
    <n v="33468"/>
    <m/>
    <m/>
    <m/>
    <n v="0"/>
    <x v="0"/>
    <n v="3.0835424883470779E-2"/>
    <s v="Within Range"/>
    <s v="Within Range"/>
  </r>
  <r>
    <s v="20034146"/>
    <s v="LOOI WAN KEAN"/>
    <x v="5"/>
    <s v="Evaluation Engineering"/>
    <s v="SG_SU01"/>
    <s v="HH-RD-COM"/>
    <s v="SNR ENGINEERING ASST (PRO)"/>
    <x v="1"/>
    <d v="2003-04-24T00:00:00"/>
    <m/>
    <s v="TAN KIOK HUA"/>
    <d v="2014-07-01T00:00:00"/>
    <n v="4"/>
    <n v="4"/>
    <s v="N"/>
    <m/>
    <m/>
    <n v="2946"/>
    <n v="1502"/>
    <n v="1"/>
    <x v="1"/>
    <n v="3.95"/>
    <n v="116"/>
    <m/>
    <m/>
    <n v="3062"/>
    <x v="0"/>
    <n v="0"/>
    <n v="3062"/>
    <x v="0"/>
    <n v="0"/>
    <n v="3062"/>
    <n v="2946"/>
    <n v="116"/>
    <x v="16"/>
    <m/>
    <n v="2045"/>
    <n v="2946"/>
    <n v="1"/>
    <n v="2045"/>
    <n v="2946"/>
    <n v="2496"/>
    <n v="1.1802884615384615"/>
    <s v="Paying 18% Premium for the JC"/>
    <n v="2651"/>
    <n v="295"/>
    <n v="0"/>
    <m/>
    <n v="36744"/>
    <m/>
    <m/>
    <m/>
    <m/>
    <m/>
    <m/>
    <n v="35352"/>
    <m/>
    <m/>
    <m/>
    <n v="0"/>
    <x v="0"/>
    <n v="4.2656709662819592E-2"/>
    <s v="Within Range"/>
    <s v="Within Range"/>
  </r>
  <r>
    <s v="20034380"/>
    <s v="CHUA GUAN CHUAN"/>
    <x v="5"/>
    <s v="Evaluation Engineering"/>
    <s v="SG_SU01"/>
    <s v="HH-RD-COM"/>
    <s v="SNR ENGINEERING ASST (PRO)"/>
    <x v="1"/>
    <d v="2003-10-13T00:00:00"/>
    <m/>
    <s v="YONG KIEN CHIEN"/>
    <d v="2013-07-01T00:00:00"/>
    <n v="3"/>
    <n v="3"/>
    <s v="N"/>
    <m/>
    <m/>
    <n v="2946"/>
    <n v="1408"/>
    <n v="1"/>
    <x v="1"/>
    <n v="3.1"/>
    <n v="91"/>
    <m/>
    <m/>
    <n v="3037"/>
    <x v="0"/>
    <n v="0"/>
    <n v="3037"/>
    <x v="0"/>
    <n v="0"/>
    <n v="3037"/>
    <n v="2946"/>
    <n v="91"/>
    <x v="12"/>
    <m/>
    <n v="2045"/>
    <n v="2946"/>
    <n v="1"/>
    <n v="2045"/>
    <n v="2946"/>
    <n v="2496"/>
    <n v="1.1802884615384615"/>
    <s v="Paying 18% Premium for the JC"/>
    <n v="2651"/>
    <n v="295"/>
    <n v="0"/>
    <m/>
    <n v="36444"/>
    <m/>
    <m/>
    <m/>
    <m/>
    <m/>
    <m/>
    <n v="35352"/>
    <m/>
    <m/>
    <m/>
    <n v="0"/>
    <x v="0"/>
    <n v="3.3463453269970633E-2"/>
    <s v="Within Range"/>
    <s v="Within Range"/>
  </r>
  <r>
    <s v="20044502"/>
    <s v="YANG WEIPING"/>
    <x v="3"/>
    <s v="Manufacturing"/>
    <s v="SG_SU01"/>
    <s v="HH-PRODN"/>
    <s v="TECHNICIAN II (PRODUCTION"/>
    <x v="10"/>
    <d v="2004-01-05T00:00:00"/>
    <m/>
    <s v="LOH CHEE CHUAN"/>
    <d v="2008-07-01T00:00:00"/>
    <n v="3"/>
    <n v="3"/>
    <s v="N"/>
    <m/>
    <m/>
    <n v="1482"/>
    <n v="1405"/>
    <n v="1"/>
    <x v="11"/>
    <n v="3.1"/>
    <n v="46"/>
    <m/>
    <m/>
    <n v="1528"/>
    <x v="0"/>
    <n v="0"/>
    <n v="1528"/>
    <x v="0"/>
    <n v="0"/>
    <n v="1528"/>
    <n v="1482"/>
    <n v="46"/>
    <x v="5"/>
    <m/>
    <n v="1122"/>
    <n v="1482"/>
    <n v="1"/>
    <n v="1122"/>
    <n v="1482"/>
    <n v="1302"/>
    <n v="1.1382488479262673"/>
    <s v="Paying 14% Premium for the JC"/>
    <n v="1334"/>
    <n v="148"/>
    <n v="0"/>
    <m/>
    <n v="18336"/>
    <m/>
    <m/>
    <m/>
    <m/>
    <m/>
    <m/>
    <n v="17784"/>
    <m/>
    <m/>
    <m/>
    <n v="0"/>
    <x v="0"/>
    <n v="3.3625730994151996E-2"/>
    <s v="Within Range"/>
    <s v="Within Range"/>
  </r>
  <r>
    <s v="20054867"/>
    <s v="JAMILATUZZAKIAH BINTE ISMAIL"/>
    <x v="5"/>
    <s v="Evaluation Engineering"/>
    <m/>
    <s v="HH-RD-COM"/>
    <s v="SR ENGINEERING ASST (R&amp;D)"/>
    <x v="1"/>
    <d v="2005-08-01T00:00:00"/>
    <m/>
    <s v="TEDDI WIDYSANI"/>
    <d v="2008-07-01T00:00:00"/>
    <n v="2"/>
    <n v="2"/>
    <s v="N"/>
    <m/>
    <m/>
    <n v="2697"/>
    <n v="1210"/>
    <n v="1"/>
    <x v="1"/>
    <n v="1.75"/>
    <n v="47"/>
    <m/>
    <m/>
    <n v="2744"/>
    <x v="0"/>
    <n v="0"/>
    <n v="2744"/>
    <x v="0"/>
    <n v="0"/>
    <n v="2744"/>
    <n v="2744"/>
    <n v="0"/>
    <x v="0"/>
    <m/>
    <n v="2045"/>
    <n v="2946"/>
    <n v="0.91547861507128314"/>
    <n v="2045"/>
    <n v="2946"/>
    <n v="2496"/>
    <n v="1.0993589743589745"/>
    <s v="Paying 10% Premium for the JC"/>
    <n v="2470"/>
    <n v="274"/>
    <n v="1.7426770485724878E-2"/>
    <m/>
    <n v="32928"/>
    <m/>
    <m/>
    <m/>
    <m/>
    <m/>
    <m/>
    <n v="32364"/>
    <m/>
    <m/>
    <m/>
    <n v="0"/>
    <x v="0"/>
    <n v="1.7426770485724878E-2"/>
    <s v="Within Range"/>
    <s v="Within Range"/>
  </r>
  <r>
    <s v="20077597"/>
    <s v="MICHAEL YII KWONG NGIE"/>
    <x v="5"/>
    <s v="Evaluation Engineering"/>
    <s v="SG_SU01"/>
    <s v="HH-RD-COM"/>
    <s v="SNR ENGINEERING ASST I"/>
    <x v="1"/>
    <d v="2007-02-12T00:00:00"/>
    <m/>
    <s v="WONG YI MING"/>
    <d v="2015-07-01T00:00:00"/>
    <n v="3"/>
    <n v="3"/>
    <s v="N"/>
    <m/>
    <m/>
    <n v="2502"/>
    <n v="1104"/>
    <n v="1"/>
    <x v="1"/>
    <n v="3.1"/>
    <n v="78"/>
    <m/>
    <m/>
    <n v="2580"/>
    <x v="0"/>
    <n v="0"/>
    <n v="2580"/>
    <x v="0"/>
    <n v="0"/>
    <n v="2580"/>
    <n v="2580"/>
    <n v="0"/>
    <x v="0"/>
    <m/>
    <n v="2045"/>
    <n v="2946"/>
    <n v="0.84928716904276991"/>
    <n v="2045"/>
    <n v="2946"/>
    <n v="2496"/>
    <n v="1.0336538461538463"/>
    <s v="Paying 3% Premium for the JC"/>
    <n v="2322"/>
    <n v="258"/>
    <n v="3.117505995203837E-2"/>
    <m/>
    <n v="30960"/>
    <m/>
    <m/>
    <m/>
    <m/>
    <m/>
    <m/>
    <n v="30024"/>
    <m/>
    <m/>
    <m/>
    <n v="0"/>
    <x v="0"/>
    <n v="3.117505995203837E-2"/>
    <s v="Within Range"/>
    <s v="Within Range"/>
  </r>
  <r>
    <s v="20077610"/>
    <s v="LEE JEFFREY"/>
    <x v="5"/>
    <s v="Evaluation Engineering"/>
    <s v="SG_SU01"/>
    <s v="HH-RD-COM"/>
    <s v="SNR ENGINEERING ASST (PRO)"/>
    <x v="1"/>
    <d v="2007-02-26T00:00:00"/>
    <m/>
    <s v="WONG YI MING"/>
    <d v="2014-07-01T00:00:00"/>
    <n v="4"/>
    <n v="4"/>
    <s v="Y"/>
    <s v="SG_NE08"/>
    <s v="SENIOR ENGINEERING ASST II"/>
    <n v="2561"/>
    <n v="1104"/>
    <n v="1"/>
    <x v="0"/>
    <n v="3.95"/>
    <n v="101"/>
    <n v="0.04"/>
    <n v="102"/>
    <n v="2764"/>
    <x v="0"/>
    <n v="0"/>
    <n v="2764"/>
    <x v="0"/>
    <n v="0"/>
    <n v="2764"/>
    <n v="2764"/>
    <n v="0"/>
    <x v="0"/>
    <m/>
    <n v="2045"/>
    <n v="2946"/>
    <n v="0.86931432450780721"/>
    <n v="2205"/>
    <n v="3195"/>
    <n v="2700"/>
    <n v="1.0237037037037038"/>
    <s v="Paying 2% Premium for the JC"/>
    <n v="2488"/>
    <n v="276"/>
    <n v="7.9265911753221396E-2"/>
    <m/>
    <n v="33168"/>
    <m/>
    <m/>
    <m/>
    <m/>
    <m/>
    <m/>
    <n v="30732"/>
    <m/>
    <m/>
    <m/>
    <n v="0"/>
    <x v="0"/>
    <n v="7.9265911753221396E-2"/>
    <s v="Within Range"/>
    <s v="Within Range"/>
  </r>
  <r>
    <s v="20077611"/>
    <s v="WONG SWEE MENG"/>
    <x v="5"/>
    <s v="Evaluation Engineering"/>
    <s v="SG_SU01"/>
    <s v="HH-RD-COM"/>
    <s v="ENGINEERING ASST"/>
    <x v="2"/>
    <d v="2007-02-26T00:00:00"/>
    <m/>
    <s v="YONG KIEN CHIEN"/>
    <d v="2015-07-01T00:00:00"/>
    <n v="5"/>
    <n v="5"/>
    <s v="Y"/>
    <s v="SG_NE07"/>
    <s v="SENIOR ENGINEERING ASST I"/>
    <n v="2061"/>
    <n v="1104"/>
    <n v="1"/>
    <x v="1"/>
    <n v="4.7"/>
    <n v="97"/>
    <n v="0.04"/>
    <n v="82"/>
    <n v="2240"/>
    <x v="0"/>
    <n v="0"/>
    <n v="2240"/>
    <x v="0"/>
    <n v="0"/>
    <n v="2240"/>
    <n v="2240"/>
    <n v="0"/>
    <x v="0"/>
    <m/>
    <n v="1895"/>
    <n v="2695"/>
    <n v="0.76474953617810759"/>
    <n v="2045"/>
    <n v="2946"/>
    <n v="2496"/>
    <n v="0.89743589743589747"/>
    <s v="Paying 90% within JC"/>
    <n v="2016"/>
    <n v="224"/>
    <n v="8.6851043182920917E-2"/>
    <m/>
    <n v="26880"/>
    <m/>
    <m/>
    <m/>
    <m/>
    <m/>
    <m/>
    <n v="24732"/>
    <m/>
    <m/>
    <m/>
    <n v="0"/>
    <x v="0"/>
    <n v="8.6851043182920917E-2"/>
    <s v="Within Range"/>
    <s v="Within Range"/>
  </r>
  <r>
    <s v="20077659"/>
    <s v="LIEW KIEN TECK ALVIN"/>
    <x v="5"/>
    <s v="Evaluation Engineering"/>
    <s v="SG_SU01"/>
    <s v="HH-RD-COM"/>
    <s v="ENGINEERING ASST"/>
    <x v="2"/>
    <d v="2007-03-26T00:00:00"/>
    <m/>
    <s v="TAN KIOK HUA"/>
    <d v="2016-07-01T00:00:00"/>
    <n v="2"/>
    <n v="2"/>
    <s v="N"/>
    <m/>
    <m/>
    <n v="2183"/>
    <n v="1103"/>
    <n v="1"/>
    <x v="2"/>
    <n v="2"/>
    <n v="44"/>
    <m/>
    <m/>
    <n v="2227"/>
    <x v="0"/>
    <n v="0"/>
    <n v="2227"/>
    <x v="0"/>
    <n v="0"/>
    <n v="2227"/>
    <n v="2227"/>
    <n v="0"/>
    <x v="0"/>
    <m/>
    <n v="1895"/>
    <n v="2695"/>
    <n v="0.81001855287569569"/>
    <n v="1895"/>
    <n v="2695"/>
    <n v="2295"/>
    <n v="0.97037037037037033"/>
    <s v="Paying 97% within JC"/>
    <n v="2004"/>
    <n v="223"/>
    <n v="2.0155748969308291E-2"/>
    <m/>
    <n v="26724"/>
    <m/>
    <m/>
    <m/>
    <m/>
    <m/>
    <m/>
    <n v="26196"/>
    <m/>
    <m/>
    <m/>
    <n v="0"/>
    <x v="0"/>
    <n v="2.0155748969308291E-2"/>
    <s v="Within Range"/>
    <s v="Within Range"/>
  </r>
  <r>
    <s v="20077663"/>
    <s v="FOO SUANG CHUN"/>
    <x v="5"/>
    <s v="Evaluation Engineering"/>
    <s v="SG_SU01"/>
    <s v="HH-RD-COM"/>
    <s v="SNR ENGINEERING ASST (PRO)"/>
    <x v="1"/>
    <d v="2007-03-26T00:00:00"/>
    <m/>
    <s v="YONG KIEN CHIEN"/>
    <d v="2014-07-01T00:00:00"/>
    <n v="3"/>
    <n v="3"/>
    <s v="N"/>
    <m/>
    <m/>
    <n v="2577"/>
    <n v="1103"/>
    <n v="1"/>
    <x v="1"/>
    <n v="3.1"/>
    <n v="80"/>
    <m/>
    <m/>
    <n v="2657"/>
    <x v="0"/>
    <n v="0"/>
    <n v="2657"/>
    <x v="0"/>
    <n v="0"/>
    <n v="2657"/>
    <n v="2657"/>
    <n v="0"/>
    <x v="0"/>
    <m/>
    <n v="2045"/>
    <n v="2946"/>
    <n v="0.8747454175152749"/>
    <n v="2045"/>
    <n v="2946"/>
    <n v="2496"/>
    <n v="1.0645032051282051"/>
    <s v="Paying 6% Premium for the JC"/>
    <n v="2391"/>
    <n v="266"/>
    <n v="3.1043849437330229E-2"/>
    <m/>
    <n v="31884"/>
    <m/>
    <m/>
    <m/>
    <m/>
    <m/>
    <m/>
    <n v="30924"/>
    <m/>
    <m/>
    <m/>
    <n v="0"/>
    <x v="0"/>
    <n v="3.1043849437330229E-2"/>
    <s v="Within Range"/>
    <s v="Within Range"/>
  </r>
  <r>
    <s v="20077755"/>
    <s v="KANG THIAN WI"/>
    <x v="5"/>
    <s v="Evaluation Engineering"/>
    <s v="SG_SU01"/>
    <s v="HH-RD-COM"/>
    <s v="SNR ENGINEERING ASST I"/>
    <x v="1"/>
    <d v="2007-06-11T00:00:00"/>
    <m/>
    <s v="TAN KIOK HUA"/>
    <d v="2015-07-01T00:00:00"/>
    <n v="4"/>
    <n v="4"/>
    <s v="N"/>
    <m/>
    <m/>
    <n v="2526"/>
    <n v="1100"/>
    <n v="1"/>
    <x v="1"/>
    <n v="3.95"/>
    <n v="100"/>
    <m/>
    <m/>
    <n v="2626"/>
    <x v="0"/>
    <n v="0"/>
    <n v="2626"/>
    <x v="0"/>
    <n v="0"/>
    <n v="2626"/>
    <n v="2626"/>
    <n v="0"/>
    <x v="0"/>
    <m/>
    <n v="2045"/>
    <n v="2946"/>
    <n v="0.85743380855397144"/>
    <n v="2045"/>
    <n v="2946"/>
    <n v="2496"/>
    <n v="1.0520833333333333"/>
    <s v="Paying 5% Premium for the JC"/>
    <n v="2363"/>
    <n v="263"/>
    <n v="3.9588281868566902E-2"/>
    <m/>
    <n v="31512"/>
    <m/>
    <m/>
    <m/>
    <m/>
    <m/>
    <m/>
    <n v="30312"/>
    <m/>
    <m/>
    <m/>
    <n v="0"/>
    <x v="0"/>
    <n v="3.9588281868566902E-2"/>
    <s v="Within Range"/>
    <s v="Within Range"/>
  </r>
  <r>
    <s v="20077804"/>
    <s v="MUHAMMAD NUR IMAN BIN MOHAMMED"/>
    <x v="5"/>
    <s v="Evaluation Engineering"/>
    <s v="SG_SU01"/>
    <s v="HH-RD-COM"/>
    <s v="SNR ENGINEERING ASST II"/>
    <x v="0"/>
    <d v="2007-07-02T00:00:00"/>
    <m/>
    <s v="YONG KIEN CHIEN"/>
    <d v="2014-07-01T00:00:00"/>
    <n v="2"/>
    <n v="2"/>
    <s v="N"/>
    <m/>
    <m/>
    <n v="2819"/>
    <n v="1011"/>
    <n v="1"/>
    <x v="0"/>
    <n v="2"/>
    <n v="56"/>
    <m/>
    <m/>
    <n v="2875"/>
    <x v="0"/>
    <n v="0"/>
    <n v="2875"/>
    <x v="0"/>
    <n v="0"/>
    <n v="2875"/>
    <n v="2875"/>
    <n v="0"/>
    <x v="0"/>
    <m/>
    <n v="2205"/>
    <n v="3195"/>
    <n v="0.88231611893583728"/>
    <n v="2205"/>
    <n v="3195"/>
    <n v="2700"/>
    <n v="1.0648148148148149"/>
    <s v="Paying 6% Premium for the JC"/>
    <n v="2587"/>
    <n v="288"/>
    <n v="1.9865200425682867E-2"/>
    <m/>
    <n v="34500"/>
    <m/>
    <m/>
    <m/>
    <m/>
    <m/>
    <m/>
    <n v="33828"/>
    <m/>
    <m/>
    <m/>
    <n v="0"/>
    <x v="0"/>
    <n v="1.9865200425682867E-2"/>
    <s v="Within Range"/>
    <s v="Within Range"/>
  </r>
  <r>
    <s v="20077808"/>
    <s v="HAFIZAH BINTE KAIRUDIN"/>
    <x v="5"/>
    <s v="Evaluation Engineering"/>
    <m/>
    <s v="HH-LAB"/>
    <s v="SNR ENGINEERING ASST (MSL"/>
    <x v="1"/>
    <d v="2007-07-02T00:00:00"/>
    <m/>
    <s v="TEO MEI CHEN"/>
    <d v="2010-07-01T00:00:00"/>
    <n v="3"/>
    <n v="3"/>
    <s v="N"/>
    <m/>
    <m/>
    <n v="2388"/>
    <n v="1011"/>
    <n v="1"/>
    <x v="1"/>
    <n v="3"/>
    <n v="72"/>
    <m/>
    <m/>
    <n v="2460"/>
    <x v="0"/>
    <n v="0"/>
    <n v="2460"/>
    <x v="0"/>
    <n v="0"/>
    <n v="2460"/>
    <n v="2460"/>
    <n v="0"/>
    <x v="0"/>
    <m/>
    <n v="2045"/>
    <n v="2946"/>
    <n v="0.81059063136456211"/>
    <n v="2045"/>
    <n v="2946"/>
    <n v="2496"/>
    <n v="0.98557692307692313"/>
    <s v="Paying 99% within JC"/>
    <n v="2214"/>
    <n v="246"/>
    <n v="3.015075376884422E-2"/>
    <m/>
    <n v="29520"/>
    <m/>
    <m/>
    <m/>
    <m/>
    <m/>
    <m/>
    <n v="28656"/>
    <m/>
    <m/>
    <m/>
    <n v="0"/>
    <x v="0"/>
    <n v="3.015075376884422E-2"/>
    <s v="Within Range"/>
    <s v="Within Range"/>
  </r>
  <r>
    <s v="20098278"/>
    <s v="WONG YUN SHAN"/>
    <x v="5"/>
    <s v="Evaluation Engineering"/>
    <m/>
    <s v="HH-LAB"/>
    <s v="TECHNICIAN I"/>
    <x v="4"/>
    <d v="2009-09-14T00:00:00"/>
    <m/>
    <s v="TEO MEI CHEN"/>
    <d v="2016-07-01T00:00:00"/>
    <n v="5"/>
    <n v="5"/>
    <s v="Y"/>
    <s v="SG_NE05"/>
    <s v="TECHNICIAN II"/>
    <n v="1462"/>
    <n v="809"/>
    <n v="1"/>
    <x v="3"/>
    <n v="4.7"/>
    <n v="69"/>
    <n v="0.04"/>
    <n v="58"/>
    <n v="1589"/>
    <x v="0"/>
    <n v="0"/>
    <n v="1589"/>
    <x v="11"/>
    <n v="4.1039671682626538E-3"/>
    <n v="1595"/>
    <n v="1595"/>
    <n v="0"/>
    <x v="0"/>
    <m/>
    <n v="1415"/>
    <n v="2123"/>
    <n v="0.68864813942534153"/>
    <n v="1595"/>
    <n v="2393"/>
    <n v="1994"/>
    <n v="0.79989969909729186"/>
    <s v="Paying 80% within JC"/>
    <n v="1435"/>
    <n v="160"/>
    <n v="9.0971272229822167E-2"/>
    <m/>
    <n v="19140"/>
    <m/>
    <m/>
    <m/>
    <m/>
    <m/>
    <m/>
    <n v="17544"/>
    <m/>
    <m/>
    <m/>
    <n v="0"/>
    <x v="0"/>
    <n v="9.0971272229822167E-2"/>
    <s v="Within Range"/>
    <s v="Within Range"/>
  </r>
  <r>
    <s v="20108334"/>
    <s v="NANT ANNIE THEIN"/>
    <x v="5"/>
    <s v="Evaluation Engineering"/>
    <s v="SG_SU01"/>
    <s v="HH-RD-COM"/>
    <s v="SNR ENGINEERING ASST II"/>
    <x v="0"/>
    <d v="2010-01-11T00:00:00"/>
    <m/>
    <s v="WONG YI MING"/>
    <d v="2017-07-01T00:00:00"/>
    <n v="3"/>
    <n v="3"/>
    <s v="N"/>
    <m/>
    <m/>
    <n v="2574"/>
    <n v="805"/>
    <n v="1"/>
    <x v="0"/>
    <n v="3.1"/>
    <n v="80"/>
    <m/>
    <m/>
    <n v="2654"/>
    <x v="0"/>
    <n v="0"/>
    <n v="2654"/>
    <x v="0"/>
    <n v="0"/>
    <n v="2654"/>
    <n v="2654"/>
    <n v="0"/>
    <x v="0"/>
    <m/>
    <n v="2205"/>
    <n v="3195"/>
    <n v="0.80563380281690145"/>
    <n v="2205"/>
    <n v="3195"/>
    <n v="2700"/>
    <n v="0.98296296296296293"/>
    <s v="Paying 98% within JC"/>
    <n v="2389"/>
    <n v="265"/>
    <n v="3.108003108003108E-2"/>
    <m/>
    <n v="31848"/>
    <m/>
    <m/>
    <m/>
    <m/>
    <m/>
    <m/>
    <n v="30888"/>
    <m/>
    <m/>
    <m/>
    <n v="0"/>
    <x v="0"/>
    <n v="3.108003108003108E-2"/>
    <s v="Within Range"/>
    <s v="Within Range"/>
  </r>
  <r>
    <s v="20108336"/>
    <s v="MAY PHYU WIN"/>
    <x v="5"/>
    <s v="Evaluation Engineering"/>
    <s v="SG_SU01"/>
    <s v="HH-RD-COM"/>
    <s v="SNR ENGINEERING ASST II"/>
    <x v="0"/>
    <d v="2010-01-18T00:00:00"/>
    <d v="2018-06-08T00:00:00"/>
    <s v="LIM TENG LOCK"/>
    <d v="2017-07-01T00:00:00"/>
    <n v="1"/>
    <n v="1"/>
    <s v="N"/>
    <m/>
    <m/>
    <n v="2655"/>
    <n v="804"/>
    <n v="1"/>
    <x v="0"/>
    <n v="0"/>
    <n v="0"/>
    <m/>
    <m/>
    <n v="2655"/>
    <x v="0"/>
    <n v="0"/>
    <n v="2655"/>
    <x v="0"/>
    <n v="0"/>
    <n v="2655"/>
    <n v="2655"/>
    <n v="0"/>
    <x v="0"/>
    <m/>
    <n v="2205"/>
    <n v="3195"/>
    <n v="0.83098591549295775"/>
    <n v="2205"/>
    <n v="3195"/>
    <n v="2700"/>
    <n v="0.98333333333333328"/>
    <s v="Paying 98% within JC"/>
    <n v="2389"/>
    <n v="266"/>
    <n v="0"/>
    <m/>
    <n v="31860"/>
    <m/>
    <m/>
    <m/>
    <m/>
    <m/>
    <m/>
    <n v="31860"/>
    <m/>
    <m/>
    <m/>
    <n v="0"/>
    <x v="0"/>
    <n v="0"/>
    <s v="Within Range"/>
    <s v="Within Range"/>
  </r>
  <r>
    <s v="20108420"/>
    <s v="SOON WEI JIE"/>
    <x v="5"/>
    <s v="Evaluation Engineering"/>
    <s v="SG_SU01"/>
    <s v="HH-RD-COM"/>
    <s v="SNR ENGINEERING ASST I"/>
    <x v="1"/>
    <d v="2010-04-14T00:00:00"/>
    <m/>
    <s v="YONG KIEN CHIEN"/>
    <d v="2017-07-01T00:00:00"/>
    <n v="3"/>
    <n v="3"/>
    <s v="N"/>
    <m/>
    <m/>
    <n v="2333"/>
    <n v="802"/>
    <n v="1"/>
    <x v="1"/>
    <n v="3.1"/>
    <n v="72"/>
    <m/>
    <m/>
    <n v="2405"/>
    <x v="0"/>
    <n v="0"/>
    <n v="2405"/>
    <x v="0"/>
    <n v="0"/>
    <n v="2405"/>
    <n v="2405"/>
    <n v="0"/>
    <x v="0"/>
    <m/>
    <n v="2045"/>
    <n v="2946"/>
    <n v="0.79192124915139173"/>
    <n v="2045"/>
    <n v="2946"/>
    <n v="2496"/>
    <n v="0.96354166666666663"/>
    <s v="Paying 96% within JC"/>
    <n v="2164"/>
    <n v="241"/>
    <n v="3.0861551650235748E-2"/>
    <m/>
    <n v="28860"/>
    <m/>
    <m/>
    <m/>
    <m/>
    <m/>
    <m/>
    <n v="27996"/>
    <m/>
    <m/>
    <m/>
    <n v="0"/>
    <x v="0"/>
    <n v="3.0861551650235748E-2"/>
    <s v="Within Range"/>
    <s v="Within Range"/>
  </r>
  <r>
    <s v="20108482"/>
    <s v="LIM SHI MIN"/>
    <x v="5"/>
    <s v="Evaluation Engineering"/>
    <m/>
    <s v="HH-LAB"/>
    <s v="SNR ENGINEERING ASST II"/>
    <x v="0"/>
    <d v="2010-05-24T00:00:00"/>
    <m/>
    <s v="JOYCE PUA BELGICA"/>
    <d v="2016-07-01T00:00:00"/>
    <n v="5"/>
    <n v="5"/>
    <s v="Y"/>
    <s v="SG_EX01"/>
    <s v="ASSISTANT ENGINEER"/>
    <n v="2568"/>
    <n v="801"/>
    <n v="1"/>
    <x v="9"/>
    <n v="4.5999999999999996"/>
    <n v="118"/>
    <n v="0.04"/>
    <n v="103"/>
    <n v="2789"/>
    <x v="0"/>
    <n v="0"/>
    <n v="2789"/>
    <x v="0"/>
    <n v="0"/>
    <n v="2789"/>
    <n v="2789"/>
    <n v="0"/>
    <x v="0"/>
    <m/>
    <n v="2205"/>
    <n v="3195"/>
    <n v="0.8037558685446009"/>
    <n v="2544"/>
    <n v="3215"/>
    <n v="2880"/>
    <n v="0.96840277777777772"/>
    <s v="Paying 97% within JC"/>
    <n v="2510"/>
    <n v="279"/>
    <n v="8.6059190031152644E-2"/>
    <m/>
    <n v="33468"/>
    <n v="90.5"/>
    <n v="1538.5"/>
    <n v="6"/>
    <n v="960"/>
    <n v="1"/>
    <n v="160"/>
    <n v="30816"/>
    <n v="1828.36"/>
    <n v="1422.28"/>
    <n v="118.52"/>
    <n v="710.65999999999985"/>
    <x v="2"/>
    <n v="0.10912058670820358"/>
    <s v="Within Range"/>
    <s v="Within Range"/>
  </r>
  <r>
    <s v="20108558"/>
    <s v="MAY THU WIN"/>
    <x v="5"/>
    <s v="Evaluation Engineering"/>
    <m/>
    <s v="HH-RD-COM"/>
    <s v="SNR ENGINEERING ASST II"/>
    <x v="0"/>
    <d v="2010-07-12T00:00:00"/>
    <m/>
    <s v="LOH YEOW HUAT RICKY"/>
    <d v="2016-07-01T00:00:00"/>
    <n v="4"/>
    <n v="4"/>
    <s v="N"/>
    <m/>
    <m/>
    <n v="2677"/>
    <n v="711"/>
    <n v="1"/>
    <x v="0"/>
    <n v="3.7"/>
    <n v="99"/>
    <m/>
    <m/>
    <n v="2776"/>
    <x v="0"/>
    <n v="0"/>
    <n v="2776"/>
    <x v="0"/>
    <n v="0"/>
    <n v="2776"/>
    <n v="2776"/>
    <n v="0"/>
    <x v="0"/>
    <m/>
    <n v="2205"/>
    <n v="3195"/>
    <n v="0.83787167449139277"/>
    <n v="2205"/>
    <n v="3195"/>
    <n v="2700"/>
    <n v="1.0281481481481483"/>
    <s v="Paying 3% Premium for the JC"/>
    <n v="2498"/>
    <n v="278"/>
    <n v="3.6981695928277922E-2"/>
    <m/>
    <n v="33312"/>
    <m/>
    <m/>
    <m/>
    <m/>
    <m/>
    <m/>
    <n v="32124"/>
    <m/>
    <m/>
    <m/>
    <n v="0"/>
    <x v="0"/>
    <n v="3.6981695928277922E-2"/>
    <s v="Within Range"/>
    <s v="Within Range"/>
  </r>
  <r>
    <s v="20108721"/>
    <s v="OOI LI HUI"/>
    <x v="5"/>
    <s v="Evaluation Engineering"/>
    <s v="SG_SU01"/>
    <s v="HH-RD-COM"/>
    <s v="TECHNICIAN II"/>
    <x v="3"/>
    <d v="2010-10-04T00:00:00"/>
    <m/>
    <s v="WONG YI MING"/>
    <d v="2017-07-01T00:00:00"/>
    <n v="3"/>
    <n v="3"/>
    <s v="N"/>
    <m/>
    <m/>
    <n v="1780"/>
    <n v="708"/>
    <n v="1"/>
    <x v="3"/>
    <n v="3.1"/>
    <n v="55"/>
    <m/>
    <m/>
    <n v="1835"/>
    <x v="0"/>
    <n v="0"/>
    <n v="1835"/>
    <x v="0"/>
    <n v="0"/>
    <n v="1835"/>
    <n v="1835"/>
    <n v="0"/>
    <x v="0"/>
    <m/>
    <n v="1595"/>
    <n v="2393"/>
    <n v="0.74383618888424574"/>
    <n v="1595"/>
    <n v="2393"/>
    <n v="1994"/>
    <n v="0.92026078234704112"/>
    <s v="Paying 92% within JC"/>
    <n v="1651"/>
    <n v="184"/>
    <n v="3.0898876404494381E-2"/>
    <m/>
    <n v="22020"/>
    <m/>
    <m/>
    <m/>
    <m/>
    <m/>
    <m/>
    <n v="21360"/>
    <m/>
    <m/>
    <m/>
    <n v="-660"/>
    <x v="0"/>
    <n v="3.0898876404494381E-2"/>
    <s v="Within Range"/>
    <s v="Within Range"/>
  </r>
  <r>
    <s v="20108748"/>
    <s v="HU WEI"/>
    <x v="5"/>
    <s v="Evaluation Engineering"/>
    <m/>
    <s v="HH-RD-COM"/>
    <s v="SNR ENGINEERING ASST II"/>
    <x v="0"/>
    <d v="2010-10-25T00:00:00"/>
    <m/>
    <s v="TEDDI WIDYSANI"/>
    <d v="2017-07-01T00:00:00"/>
    <n v="4"/>
    <n v="4"/>
    <s v="N"/>
    <m/>
    <m/>
    <n v="2522"/>
    <n v="708"/>
    <n v="1"/>
    <x v="0"/>
    <n v="3.7"/>
    <n v="93"/>
    <m/>
    <m/>
    <n v="2615"/>
    <x v="0"/>
    <n v="0"/>
    <n v="2615"/>
    <x v="0"/>
    <n v="0"/>
    <n v="2615"/>
    <n v="2615"/>
    <n v="0"/>
    <x v="0"/>
    <m/>
    <n v="2205"/>
    <n v="3195"/>
    <n v="0.78935837245696405"/>
    <n v="2205"/>
    <n v="3195"/>
    <n v="2700"/>
    <n v="0.96851851851851856"/>
    <s v="Paying 97% within JC"/>
    <n v="2353"/>
    <n v="262"/>
    <n v="3.6875495638382237E-2"/>
    <m/>
    <n v="31380"/>
    <m/>
    <m/>
    <m/>
    <m/>
    <m/>
    <m/>
    <n v="30264"/>
    <m/>
    <m/>
    <m/>
    <n v="0"/>
    <x v="0"/>
    <n v="3.6875495638382237E-2"/>
    <s v="Within Range"/>
    <s v="Within Range"/>
  </r>
  <r>
    <s v="20108773"/>
    <s v="ONG CHEA YUAN"/>
    <x v="5"/>
    <s v="Evaluation Engineering"/>
    <s v="SG_SU01"/>
    <s v="HH-RD-COM"/>
    <s v="SNR TECHNICIAN "/>
    <x v="2"/>
    <d v="2010-11-08T00:00:00"/>
    <m/>
    <s v="TAN KIOK HUA"/>
    <d v="2015-07-01T00:00:00"/>
    <n v="5"/>
    <n v="5"/>
    <s v="Y"/>
    <s v="SG_NE07"/>
    <s v="SENIOR ENGINEERING ASST I"/>
    <n v="2119"/>
    <n v="707"/>
    <n v="1"/>
    <x v="1"/>
    <n v="4.7"/>
    <n v="100"/>
    <n v="0.04"/>
    <n v="85"/>
    <n v="2304"/>
    <x v="0"/>
    <n v="0"/>
    <n v="2304"/>
    <x v="0"/>
    <n v="0"/>
    <n v="2304"/>
    <n v="2304"/>
    <n v="0"/>
    <x v="0"/>
    <m/>
    <n v="1895"/>
    <n v="2695"/>
    <n v="0.78627087198515766"/>
    <n v="2045"/>
    <n v="2946"/>
    <n v="2496"/>
    <n v="0.92307692307692313"/>
    <s v="Paying 92% within JC"/>
    <n v="2074"/>
    <n v="230"/>
    <n v="8.7305332704105704E-2"/>
    <m/>
    <n v="27648"/>
    <m/>
    <m/>
    <m/>
    <m/>
    <m/>
    <m/>
    <n v="25428"/>
    <m/>
    <m/>
    <m/>
    <n v="0"/>
    <x v="0"/>
    <n v="8.7305332704105704E-2"/>
    <s v="Within Range"/>
    <s v="Within Range"/>
  </r>
  <r>
    <s v="20119076"/>
    <s v="MAY THIDAR SOE MYINT"/>
    <x v="5"/>
    <s v="Evaluation Engineering"/>
    <s v="SG_SU01"/>
    <s v="HH-RD-COM"/>
    <s v="ENGINEERING ASST (R&amp;D)"/>
    <x v="2"/>
    <d v="2011-08-10T00:00:00"/>
    <d v="2018-06-08T00:00:00"/>
    <s v="YONG KIEN CHIEN"/>
    <m/>
    <n v="1"/>
    <n v="1"/>
    <s v="N"/>
    <m/>
    <m/>
    <n v="2135"/>
    <n v="609"/>
    <n v="1"/>
    <x v="2"/>
    <n v="0"/>
    <n v="0"/>
    <m/>
    <m/>
    <n v="2135"/>
    <x v="0"/>
    <n v="0"/>
    <n v="2135"/>
    <x v="0"/>
    <n v="0"/>
    <n v="2135"/>
    <n v="2135"/>
    <n v="0"/>
    <x v="0"/>
    <m/>
    <n v="1895"/>
    <n v="2695"/>
    <n v="0.79220779220779225"/>
    <n v="1895"/>
    <n v="2695"/>
    <n v="2295"/>
    <n v="0.93028322440087141"/>
    <s v="Paying 93% within JC"/>
    <n v="1921"/>
    <n v="214"/>
    <n v="0"/>
    <m/>
    <n v="25620"/>
    <m/>
    <m/>
    <m/>
    <m/>
    <m/>
    <m/>
    <n v="25620"/>
    <m/>
    <m/>
    <m/>
    <n v="0"/>
    <x v="0"/>
    <n v="0"/>
    <s v="Within Range"/>
    <s v="Within Range"/>
  </r>
  <r>
    <s v="20119092"/>
    <s v="GOH WEE KIAT"/>
    <x v="5"/>
    <s v="Evaluation Engineering"/>
    <s v="SG_SU01"/>
    <s v="HH-RD-COM"/>
    <s v="SNR TECHNICIAN "/>
    <x v="2"/>
    <d v="2011-09-05T00:00:00"/>
    <m/>
    <s v="LIM TENG LOCK"/>
    <d v="2017-07-01T00:00:00"/>
    <n v="3"/>
    <n v="3"/>
    <s v="N"/>
    <m/>
    <m/>
    <n v="1903"/>
    <n v="609"/>
    <n v="1"/>
    <x v="2"/>
    <n v="3.1"/>
    <n v="59"/>
    <m/>
    <m/>
    <n v="1962"/>
    <x v="0"/>
    <n v="0"/>
    <n v="1962"/>
    <x v="0"/>
    <n v="0"/>
    <n v="1962"/>
    <n v="1962"/>
    <n v="0"/>
    <x v="0"/>
    <m/>
    <n v="1895"/>
    <n v="2695"/>
    <n v="0.70612244897959187"/>
    <n v="1895"/>
    <n v="2695"/>
    <n v="2295"/>
    <n v="0.85490196078431369"/>
    <s v="Paying 85% within JC"/>
    <n v="1766"/>
    <n v="196"/>
    <n v="3.1003678402522335E-2"/>
    <m/>
    <n v="23544"/>
    <m/>
    <m/>
    <m/>
    <m/>
    <m/>
    <m/>
    <n v="22836"/>
    <m/>
    <m/>
    <m/>
    <n v="0"/>
    <x v="0"/>
    <n v="3.1003678402522335E-2"/>
    <s v="Within Range"/>
    <s v="Within Range"/>
  </r>
  <r>
    <s v="20119157"/>
    <s v="WOON TIAN-MEN RYAN"/>
    <x v="5"/>
    <s v="Evaluation Engineering"/>
    <s v="SG_SU01"/>
    <s v="HH-RD-COM"/>
    <s v="SNR TECHNICIAN "/>
    <x v="2"/>
    <d v="2011-10-17T00:00:00"/>
    <m/>
    <s v="YONG KIEN CHIEN"/>
    <d v="2015-07-01T00:00:00"/>
    <n v="2"/>
    <n v="2"/>
    <s v="N"/>
    <m/>
    <m/>
    <n v="1982"/>
    <n v="608"/>
    <n v="1"/>
    <x v="2"/>
    <n v="2"/>
    <n v="40"/>
    <m/>
    <m/>
    <n v="2022"/>
    <x v="0"/>
    <n v="0"/>
    <n v="2022"/>
    <x v="0"/>
    <n v="0"/>
    <n v="2022"/>
    <n v="2022"/>
    <n v="0"/>
    <x v="0"/>
    <m/>
    <n v="1895"/>
    <n v="2695"/>
    <n v="0.73543599257884973"/>
    <n v="1895"/>
    <n v="2695"/>
    <n v="2295"/>
    <n v="0.88104575163398691"/>
    <s v="Paying 88% within JC"/>
    <n v="1820"/>
    <n v="202"/>
    <n v="2.0181634712411706E-2"/>
    <m/>
    <n v="24264"/>
    <m/>
    <m/>
    <m/>
    <m/>
    <m/>
    <m/>
    <n v="23784"/>
    <m/>
    <m/>
    <m/>
    <n v="0"/>
    <x v="0"/>
    <n v="2.0181634712411706E-2"/>
    <s v="Within Range"/>
    <s v="Within Range"/>
  </r>
  <r>
    <s v="20119178"/>
    <s v="XU ZUYANG"/>
    <x v="5"/>
    <s v="Evaluation Engineering"/>
    <m/>
    <s v="HH-RD-COM"/>
    <s v="SR ENGINEERING ASST (R&amp;D)"/>
    <x v="1"/>
    <d v="2011-11-08T00:00:00"/>
    <m/>
    <s v="TEDDI WIDYSANI"/>
    <d v="2014-07-01T00:00:00"/>
    <n v="5"/>
    <n v="5"/>
    <s v="Y"/>
    <s v="SG_NE08"/>
    <s v="SENIOR ENGINEERING ASST II"/>
    <n v="2350"/>
    <n v="607"/>
    <n v="1"/>
    <x v="0"/>
    <n v="4.7"/>
    <n v="110"/>
    <n v="0.04"/>
    <n v="94"/>
    <n v="2554"/>
    <x v="0"/>
    <n v="0"/>
    <n v="2554"/>
    <x v="0"/>
    <n v="0"/>
    <n v="2554"/>
    <n v="2554"/>
    <n v="0"/>
    <x v="0"/>
    <m/>
    <n v="2045"/>
    <n v="2946"/>
    <n v="0.79769178547182618"/>
    <n v="2205"/>
    <n v="3195"/>
    <n v="2700"/>
    <n v="0.94592592592592595"/>
    <s v="Paying 95% within JC"/>
    <n v="2299"/>
    <n v="255"/>
    <n v="8.6808510638297878E-2"/>
    <m/>
    <n v="30648"/>
    <m/>
    <m/>
    <m/>
    <m/>
    <m/>
    <m/>
    <n v="28200"/>
    <m/>
    <m/>
    <m/>
    <n v="0"/>
    <x v="0"/>
    <n v="8.6808510638297878E-2"/>
    <s v="Within Range"/>
    <s v="Within Range"/>
  </r>
  <r>
    <s v="20129195"/>
    <s v="SONG XIUYING"/>
    <x v="5"/>
    <s v="Evaluation Engineering"/>
    <m/>
    <s v="HH-RD-COM"/>
    <s v="SNR ENGINEERING ASST I"/>
    <x v="1"/>
    <d v="2012-01-30T00:00:00"/>
    <m/>
    <s v="TEDDI WIDYSANI"/>
    <d v="2015-07-01T00:00:00"/>
    <n v="3"/>
    <n v="3"/>
    <s v="N"/>
    <m/>
    <m/>
    <n v="2264"/>
    <n v="605"/>
    <n v="1"/>
    <x v="1"/>
    <n v="3.2"/>
    <n v="72"/>
    <m/>
    <m/>
    <n v="2336"/>
    <x v="0"/>
    <n v="0"/>
    <n v="2336"/>
    <x v="0"/>
    <n v="0"/>
    <n v="2336"/>
    <n v="2336"/>
    <n v="0"/>
    <x v="0"/>
    <m/>
    <n v="2045"/>
    <n v="2946"/>
    <n v="0.76849966055668706"/>
    <n v="2045"/>
    <n v="2946"/>
    <n v="2496"/>
    <n v="0.9358974358974359"/>
    <s v="Paying 94% within JC"/>
    <n v="2102"/>
    <n v="234"/>
    <n v="3.1802120141342753E-2"/>
    <m/>
    <n v="28032"/>
    <m/>
    <m/>
    <m/>
    <m/>
    <m/>
    <m/>
    <n v="27168"/>
    <m/>
    <m/>
    <m/>
    <n v="0"/>
    <x v="0"/>
    <n v="3.1802120141342753E-2"/>
    <s v="Within Range"/>
    <s v="Within Range"/>
  </r>
  <r>
    <s v="20129368"/>
    <s v="YEW CHOON HOE"/>
    <x v="5"/>
    <s v="Evaluation Engineering"/>
    <m/>
    <s v="HH-RD-COM"/>
    <s v="ENGINEERING ASST (R&amp;D)"/>
    <x v="2"/>
    <d v="2012-08-13T00:00:00"/>
    <m/>
    <s v="JOYCE PUA BELGICA"/>
    <m/>
    <n v="3"/>
    <n v="3"/>
    <s v="N"/>
    <m/>
    <m/>
    <n v="2175"/>
    <n v="510"/>
    <n v="1"/>
    <x v="2"/>
    <n v="3"/>
    <n v="65"/>
    <m/>
    <m/>
    <n v="2240"/>
    <x v="0"/>
    <n v="0"/>
    <n v="2240"/>
    <x v="0"/>
    <n v="0"/>
    <n v="2240"/>
    <n v="2240"/>
    <n v="0"/>
    <x v="0"/>
    <m/>
    <n v="1895"/>
    <n v="2695"/>
    <n v="0.80705009276437845"/>
    <n v="1895"/>
    <n v="2695"/>
    <n v="2295"/>
    <n v="0.97603485838779958"/>
    <s v="Paying 98% within JC"/>
    <n v="2016"/>
    <n v="224"/>
    <n v="2.9885057471264367E-2"/>
    <m/>
    <n v="26880"/>
    <m/>
    <m/>
    <m/>
    <m/>
    <m/>
    <m/>
    <n v="26100"/>
    <m/>
    <m/>
    <m/>
    <n v="0"/>
    <x v="0"/>
    <n v="2.9885057471264367E-2"/>
    <s v="Within Range"/>
    <s v="Within Range"/>
  </r>
  <r>
    <s v="20129398"/>
    <s v="LIM SIN NI"/>
    <x v="5"/>
    <s v="Evaluation Engineering"/>
    <m/>
    <s v="HH-LAB"/>
    <s v="SNR ENGINEERING ASST I"/>
    <x v="1"/>
    <d v="2012-09-03T00:00:00"/>
    <m/>
    <s v="JOYCE PUA BELGICA"/>
    <d v="2015-07-01T00:00:00"/>
    <n v="3"/>
    <n v="3"/>
    <s v="N"/>
    <m/>
    <m/>
    <n v="2256"/>
    <n v="509"/>
    <n v="1"/>
    <x v="1"/>
    <n v="3"/>
    <n v="68"/>
    <m/>
    <m/>
    <n v="2324"/>
    <x v="0"/>
    <n v="0"/>
    <n v="2324"/>
    <x v="0"/>
    <n v="0"/>
    <n v="2324"/>
    <n v="2324"/>
    <n v="0"/>
    <x v="0"/>
    <m/>
    <n v="2045"/>
    <n v="2946"/>
    <n v="0.7657841140529531"/>
    <n v="2045"/>
    <n v="2946"/>
    <n v="2496"/>
    <n v="0.93108974358974361"/>
    <s v="Paying 93% within JC"/>
    <n v="2092"/>
    <n v="232"/>
    <n v="3.0141843971631204E-2"/>
    <m/>
    <n v="27888"/>
    <m/>
    <m/>
    <m/>
    <m/>
    <m/>
    <m/>
    <n v="27072"/>
    <m/>
    <m/>
    <m/>
    <n v="0"/>
    <x v="0"/>
    <n v="3.0141843971631204E-2"/>
    <s v="Within Range"/>
    <s v="Within Range"/>
  </r>
  <r>
    <s v="20129450"/>
    <s v="HELMI BIN ROSLAN"/>
    <x v="5"/>
    <s v="Evaluation Engineering"/>
    <m/>
    <s v="HH-RD-COM"/>
    <s v="SNR ENGINEERING ASST I"/>
    <x v="1"/>
    <d v="2012-10-15T00:00:00"/>
    <m/>
    <s v="TEDDI WIDYSANI"/>
    <d v="2016-07-01T00:00:00"/>
    <n v="3"/>
    <n v="3"/>
    <s v="N"/>
    <m/>
    <m/>
    <n v="2312"/>
    <n v="508"/>
    <n v="1"/>
    <x v="1"/>
    <n v="3"/>
    <n v="69"/>
    <m/>
    <m/>
    <n v="2381"/>
    <x v="0"/>
    <n v="0"/>
    <n v="2381"/>
    <x v="0"/>
    <n v="0"/>
    <n v="2381"/>
    <n v="2381"/>
    <n v="0"/>
    <x v="0"/>
    <m/>
    <n v="2045"/>
    <n v="2946"/>
    <n v="0.78479293957909024"/>
    <n v="2045"/>
    <n v="2946"/>
    <n v="2496"/>
    <n v="0.95392628205128205"/>
    <s v="Paying 95% within JC"/>
    <n v="2143"/>
    <n v="238"/>
    <n v="2.9844290657439446E-2"/>
    <m/>
    <n v="28572"/>
    <m/>
    <m/>
    <m/>
    <m/>
    <m/>
    <m/>
    <n v="27744"/>
    <m/>
    <m/>
    <m/>
    <n v="0"/>
    <x v="0"/>
    <n v="2.9844290657439446E-2"/>
    <s v="Within Range"/>
    <s v="Within Range"/>
  </r>
  <r>
    <s v="20129480"/>
    <s v="SU SIEW KIONG"/>
    <x v="5"/>
    <s v="Evaluation Engineering"/>
    <m/>
    <s v="HH-LAB"/>
    <s v="INSPECTOR II"/>
    <x v="6"/>
    <d v="2012-12-10T00:00:00"/>
    <m/>
    <s v="TEO MEI CHEN"/>
    <d v="2015-07-01T00:00:00"/>
    <n v="3"/>
    <n v="3"/>
    <s v="N"/>
    <m/>
    <m/>
    <n v="1284"/>
    <n v="506"/>
    <n v="1"/>
    <x v="6"/>
    <n v="3"/>
    <n v="39"/>
    <m/>
    <m/>
    <n v="1323"/>
    <x v="4"/>
    <n v="8.5669781931464167E-3"/>
    <n v="1334"/>
    <x v="0"/>
    <n v="0"/>
    <n v="1334"/>
    <n v="1334"/>
    <n v="0"/>
    <x v="0"/>
    <m/>
    <n v="1166"/>
    <n v="1750"/>
    <n v="0.73371428571428576"/>
    <n v="1166"/>
    <n v="1750"/>
    <n v="1458"/>
    <n v="0.91495198902606312"/>
    <s v="Paying 91% within JC"/>
    <n v="1201"/>
    <n v="133"/>
    <n v="3.8940809968847349E-2"/>
    <m/>
    <n v="16008"/>
    <m/>
    <m/>
    <m/>
    <m/>
    <m/>
    <m/>
    <n v="15408"/>
    <m/>
    <m/>
    <m/>
    <n v="0"/>
    <x v="0"/>
    <n v="3.8940809968847349E-2"/>
    <s v="Within Range"/>
    <s v="Within Range"/>
  </r>
  <r>
    <s v="20139503"/>
    <s v="NIU CHENGCHENG"/>
    <x v="5"/>
    <s v="Evaluation Engineering"/>
    <m/>
    <s v="HH-RD-COM"/>
    <s v="SR ENGINEERING ASST (R&amp;D)"/>
    <x v="1"/>
    <d v="2013-02-25T00:00:00"/>
    <m/>
    <s v="TEDDI WIDYSANI"/>
    <d v="2014-07-01T00:00:00"/>
    <n v="5"/>
    <n v="5"/>
    <s v="Y"/>
    <s v="SG_NE08"/>
    <s v="SENIOR ENGINEERING ASST II"/>
    <n v="2268"/>
    <n v="504"/>
    <n v="1"/>
    <x v="0"/>
    <n v="4.7"/>
    <n v="107"/>
    <n v="0.04"/>
    <n v="91"/>
    <n v="2466"/>
    <x v="0"/>
    <n v="0"/>
    <n v="2466"/>
    <x v="0"/>
    <n v="0"/>
    <n v="2466"/>
    <n v="2466"/>
    <n v="0"/>
    <x v="0"/>
    <m/>
    <n v="2045"/>
    <n v="2946"/>
    <n v="0.76985743380855398"/>
    <n v="2205"/>
    <n v="3195"/>
    <n v="2700"/>
    <n v="0.91333333333333333"/>
    <s v="Paying 91% within JC"/>
    <n v="2219"/>
    <n v="247"/>
    <n v="8.7301587301587297E-2"/>
    <m/>
    <n v="29592"/>
    <m/>
    <m/>
    <m/>
    <m/>
    <m/>
    <m/>
    <n v="27216"/>
    <m/>
    <m/>
    <m/>
    <n v="0"/>
    <x v="0"/>
    <n v="8.7301587301587297E-2"/>
    <s v="Within Range"/>
    <s v="Within Range"/>
  </r>
  <r>
    <s v="20139626"/>
    <s v="LEE TIAN HUI"/>
    <x v="5"/>
    <s v="Evaluation Engineering"/>
    <s v="SG_SU01"/>
    <s v="HH-RD-COM"/>
    <s v="SNR ENGINEERING ASST I"/>
    <x v="1"/>
    <d v="2013-08-05T00:00:00"/>
    <m/>
    <s v="LIM TENG LOCK"/>
    <d v="2017-07-01T00:00:00"/>
    <n v="4"/>
    <n v="4"/>
    <s v="N"/>
    <m/>
    <m/>
    <n v="2358"/>
    <n v="410"/>
    <n v="1"/>
    <x v="1"/>
    <n v="3.95"/>
    <n v="93"/>
    <m/>
    <m/>
    <n v="2451"/>
    <x v="0"/>
    <n v="0"/>
    <n v="2451"/>
    <x v="0"/>
    <n v="0"/>
    <n v="2451"/>
    <n v="2451"/>
    <n v="0"/>
    <x v="0"/>
    <m/>
    <n v="2045"/>
    <n v="2946"/>
    <n v="0.80040733197556013"/>
    <n v="2045"/>
    <n v="2946"/>
    <n v="2496"/>
    <n v="0.98197115384615385"/>
    <s v="Paying 98% within JC"/>
    <n v="2206"/>
    <n v="245"/>
    <n v="3.9440203562340966E-2"/>
    <m/>
    <n v="29412"/>
    <m/>
    <m/>
    <m/>
    <m/>
    <m/>
    <m/>
    <n v="28296"/>
    <m/>
    <m/>
    <m/>
    <n v="0"/>
    <x v="0"/>
    <n v="3.9440203562340966E-2"/>
    <s v="Within Range"/>
    <s v="Within Range"/>
  </r>
  <r>
    <s v="20149705"/>
    <s v="HAN XIAO"/>
    <x v="5"/>
    <s v="Evaluation Engineering"/>
    <s v="SG_SU01"/>
    <s v="HH-RD-COM"/>
    <s v="SNR ENGINEERING ASST I"/>
    <x v="1"/>
    <d v="2014-02-03T00:00:00"/>
    <m/>
    <s v="YONG KIEN CHIEN"/>
    <d v="2017-07-01T00:00:00"/>
    <n v="4"/>
    <n v="4"/>
    <s v="N"/>
    <m/>
    <m/>
    <n v="2211"/>
    <n v="404"/>
    <n v="1"/>
    <x v="1"/>
    <n v="3.95"/>
    <n v="87"/>
    <m/>
    <m/>
    <n v="2298"/>
    <x v="0"/>
    <n v="0"/>
    <n v="2298"/>
    <x v="0"/>
    <n v="0"/>
    <n v="2298"/>
    <n v="2298"/>
    <n v="0"/>
    <x v="0"/>
    <m/>
    <n v="2045"/>
    <n v="2946"/>
    <n v="0.75050916496945008"/>
    <n v="2045"/>
    <n v="2946"/>
    <n v="2496"/>
    <n v="0.92067307692307687"/>
    <s v="Paying 92% within JC"/>
    <n v="2068"/>
    <n v="230"/>
    <n v="3.9348710990502037E-2"/>
    <m/>
    <n v="27576"/>
    <m/>
    <m/>
    <m/>
    <m/>
    <m/>
    <m/>
    <n v="26532"/>
    <m/>
    <m/>
    <m/>
    <n v="0"/>
    <x v="0"/>
    <n v="3.9348710990502037E-2"/>
    <s v="Within Range"/>
    <s v="Within Range"/>
  </r>
  <r>
    <s v="20149784"/>
    <s v="ONG YUAN CHIN, EDMUND"/>
    <x v="5"/>
    <s v="Evaluation Engineering"/>
    <s v="SG_SU01"/>
    <s v="HH-RD-COM"/>
    <s v="ENGINEERING ASST (R&amp;D)"/>
    <x v="2"/>
    <d v="2014-05-05T00:00:00"/>
    <m/>
    <s v="WONG YI MING"/>
    <m/>
    <n v="3"/>
    <n v="3"/>
    <s v="N"/>
    <m/>
    <m/>
    <n v="2071"/>
    <n v="401"/>
    <n v="1"/>
    <x v="2"/>
    <n v="3.1"/>
    <n v="64"/>
    <m/>
    <m/>
    <n v="2135"/>
    <x v="0"/>
    <n v="0"/>
    <n v="2135"/>
    <x v="0"/>
    <n v="0"/>
    <n v="2135"/>
    <n v="2135"/>
    <n v="0"/>
    <x v="0"/>
    <m/>
    <n v="1895"/>
    <n v="2695"/>
    <n v="0.76846011131725422"/>
    <n v="1895"/>
    <n v="2695"/>
    <n v="2295"/>
    <n v="0.93028322440087141"/>
    <s v="Paying 93% within JC"/>
    <n v="1921"/>
    <n v="214"/>
    <n v="3.0902945436986962E-2"/>
    <m/>
    <n v="25620"/>
    <m/>
    <m/>
    <m/>
    <m/>
    <m/>
    <m/>
    <n v="24852"/>
    <m/>
    <m/>
    <m/>
    <n v="0"/>
    <x v="0"/>
    <n v="3.0902945436986962E-2"/>
    <s v="Within Range"/>
    <s v="Within Range"/>
  </r>
  <r>
    <s v="20149800"/>
    <s v="NURUL FARIANI BINTE ZAINAL"/>
    <x v="5"/>
    <s v="Evaluation Engineering"/>
    <m/>
    <s v="HH-LAB"/>
    <s v="ENGINEERING ASST (MSL)"/>
    <x v="2"/>
    <d v="2014-07-07T00:00:00"/>
    <d v="2018-06-07T00:00:00"/>
    <s v="TEO MEI CHEN"/>
    <m/>
    <n v="1"/>
    <n v="1"/>
    <s v="N"/>
    <m/>
    <m/>
    <n v="2103"/>
    <n v="311"/>
    <n v="1"/>
    <x v="2"/>
    <n v="0"/>
    <n v="0"/>
    <m/>
    <m/>
    <n v="2103"/>
    <x v="0"/>
    <n v="0"/>
    <n v="2103"/>
    <x v="0"/>
    <n v="0"/>
    <n v="2103"/>
    <n v="2103"/>
    <n v="0"/>
    <x v="0"/>
    <m/>
    <n v="1895"/>
    <n v="2695"/>
    <n v="0.78033395176252318"/>
    <n v="1895"/>
    <n v="2695"/>
    <n v="2295"/>
    <n v="0.91633986928104572"/>
    <s v="Paying 92% within JC"/>
    <n v="1893"/>
    <n v="210"/>
    <n v="0"/>
    <m/>
    <n v="25236"/>
    <m/>
    <m/>
    <m/>
    <m/>
    <m/>
    <m/>
    <n v="25236"/>
    <m/>
    <m/>
    <m/>
    <n v="0"/>
    <x v="0"/>
    <n v="0"/>
    <s v="Within Range"/>
    <s v="Within Range"/>
  </r>
  <r>
    <s v="20149803"/>
    <s v="CHENG WAI HOE"/>
    <x v="5"/>
    <s v="Evaluation Engineering"/>
    <m/>
    <s v="HH-LAB"/>
    <s v="SNR ENGINEERING ASST I"/>
    <x v="1"/>
    <d v="2014-07-14T00:00:00"/>
    <m/>
    <s v="JOYCE PUA BELGICA"/>
    <d v="2017-07-01T00:00:00"/>
    <n v="3"/>
    <n v="3"/>
    <s v="N"/>
    <m/>
    <m/>
    <n v="2158"/>
    <n v="311"/>
    <n v="1"/>
    <x v="1"/>
    <n v="3"/>
    <n v="65"/>
    <m/>
    <m/>
    <n v="2223"/>
    <x v="0"/>
    <n v="0"/>
    <n v="2223"/>
    <x v="0"/>
    <n v="0"/>
    <n v="2223"/>
    <n v="2223"/>
    <n v="0"/>
    <x v="0"/>
    <m/>
    <n v="2045"/>
    <n v="2946"/>
    <n v="0.73251866938221322"/>
    <n v="2045"/>
    <n v="2946"/>
    <n v="2496"/>
    <n v="0.890625"/>
    <s v="Paying 89% within JC"/>
    <n v="2001"/>
    <n v="222"/>
    <n v="3.0120481927710843E-2"/>
    <m/>
    <n v="26676"/>
    <m/>
    <m/>
    <m/>
    <m/>
    <m/>
    <m/>
    <n v="25896"/>
    <m/>
    <m/>
    <m/>
    <n v="0"/>
    <x v="0"/>
    <n v="3.0120481927710843E-2"/>
    <s v="Within Range"/>
    <s v="Within Range"/>
  </r>
  <r>
    <s v="20149819"/>
    <s v="PEH QING WEN"/>
    <x v="5"/>
    <s v="Evaluation Engineering"/>
    <m/>
    <s v="HH-LAB"/>
    <s v="ENGINEERING ASST (MSL)"/>
    <x v="2"/>
    <d v="2014-08-11T00:00:00"/>
    <m/>
    <s v="TEO MEI CHEN"/>
    <m/>
    <n v="4"/>
    <n v="4"/>
    <s v="N"/>
    <m/>
    <m/>
    <n v="2053"/>
    <n v="310"/>
    <n v="1"/>
    <x v="2"/>
    <n v="3.7"/>
    <n v="76"/>
    <m/>
    <m/>
    <n v="2129"/>
    <x v="0"/>
    <n v="0"/>
    <n v="2129"/>
    <x v="0"/>
    <n v="0"/>
    <n v="2129"/>
    <n v="2129"/>
    <n v="0"/>
    <x v="0"/>
    <m/>
    <n v="1895"/>
    <n v="2695"/>
    <n v="0.76178107606679035"/>
    <n v="1895"/>
    <n v="2695"/>
    <n v="2295"/>
    <n v="0.9276688453159041"/>
    <s v="Paying 93% within JC"/>
    <n v="1916"/>
    <n v="213"/>
    <n v="3.7018996590355575E-2"/>
    <m/>
    <n v="25548"/>
    <m/>
    <m/>
    <m/>
    <m/>
    <m/>
    <m/>
    <n v="24636"/>
    <m/>
    <m/>
    <m/>
    <n v="0"/>
    <x v="0"/>
    <n v="3.7018996590355575E-2"/>
    <s v="Within Range"/>
    <s v="Within Range"/>
  </r>
  <r>
    <s v="20150039"/>
    <s v="WONG CHIEW PYNG"/>
    <x v="5"/>
    <s v="Evaluation Engineering"/>
    <m/>
    <s v="HH-LAB"/>
    <s v="ENGINEERING ASST (MSL)"/>
    <x v="2"/>
    <d v="2015-05-11T00:00:00"/>
    <m/>
    <s v="JOYCE PUA BELGICA"/>
    <m/>
    <n v="4"/>
    <n v="4"/>
    <s v="N"/>
    <m/>
    <m/>
    <n v="2014"/>
    <n v="301"/>
    <n v="1"/>
    <x v="2"/>
    <n v="3.7"/>
    <n v="75"/>
    <m/>
    <m/>
    <n v="2089"/>
    <x v="0"/>
    <n v="0"/>
    <n v="2089"/>
    <x v="0"/>
    <n v="0"/>
    <n v="2089"/>
    <n v="2089"/>
    <n v="0"/>
    <x v="0"/>
    <m/>
    <n v="1895"/>
    <n v="2695"/>
    <n v="0.74730983302411869"/>
    <n v="1895"/>
    <n v="2695"/>
    <n v="2295"/>
    <n v="0.91023965141612195"/>
    <s v="Paying 91% within JC"/>
    <n v="1880"/>
    <n v="209"/>
    <n v="3.7239324726911618E-2"/>
    <m/>
    <n v="25068"/>
    <m/>
    <m/>
    <m/>
    <m/>
    <m/>
    <m/>
    <n v="24168"/>
    <m/>
    <m/>
    <m/>
    <n v="0"/>
    <x v="0"/>
    <n v="3.7239324726911618E-2"/>
    <s v="Within Range"/>
    <s v="Within Range"/>
  </r>
  <r>
    <s v="20150066"/>
    <s v="ONG KAR SENG"/>
    <x v="5"/>
    <s v="Evaluation Engineering"/>
    <s v="SG_SU01"/>
    <s v="HH-RD-COM"/>
    <s v="TECHNICIAN I (PRODUCTION)"/>
    <x v="4"/>
    <d v="2015-06-15T00:00:00"/>
    <m/>
    <s v="LIM TENG LOCK"/>
    <m/>
    <n v="4"/>
    <n v="4"/>
    <s v="N"/>
    <m/>
    <m/>
    <n v="1491"/>
    <n v="300"/>
    <n v="1"/>
    <x v="4"/>
    <n v="3.95"/>
    <n v="59"/>
    <m/>
    <m/>
    <n v="1550"/>
    <x v="0"/>
    <n v="0"/>
    <n v="1550"/>
    <x v="0"/>
    <n v="0"/>
    <n v="1550"/>
    <n v="1550"/>
    <n v="0"/>
    <x v="0"/>
    <m/>
    <n v="1415"/>
    <n v="2123"/>
    <n v="0.70230805463966084"/>
    <n v="1415"/>
    <n v="2123"/>
    <n v="1769"/>
    <n v="0.8762012436404748"/>
    <s v="Paying 88% within JC"/>
    <n v="1395"/>
    <n v="155"/>
    <n v="3.9570757880617036E-2"/>
    <m/>
    <n v="18600"/>
    <m/>
    <m/>
    <m/>
    <m/>
    <m/>
    <m/>
    <n v="17892"/>
    <m/>
    <m/>
    <m/>
    <n v="0"/>
    <x v="0"/>
    <n v="3.9570757880617036E-2"/>
    <s v="Within Range"/>
    <s v="Within Range"/>
  </r>
  <r>
    <s v="20150077"/>
    <s v="NG YI KAI"/>
    <x v="5"/>
    <s v="Evaluation Engineering"/>
    <s v="SG_SU01"/>
    <s v="HH-RD-COM"/>
    <s v="TECHNICIAN I (MANU)"/>
    <x v="4"/>
    <d v="2015-06-29T00:00:00"/>
    <m/>
    <s v="TAN KIOK HUA"/>
    <m/>
    <n v="5"/>
    <n v="5"/>
    <s v="Y"/>
    <s v="SG_NE05"/>
    <s v="TECHNICIAN II"/>
    <n v="1596"/>
    <n v="300"/>
    <n v="1"/>
    <x v="3"/>
    <n v="4.7"/>
    <n v="75"/>
    <n v="0.04"/>
    <n v="64"/>
    <n v="1735"/>
    <x v="0"/>
    <n v="0"/>
    <n v="1735"/>
    <x v="0"/>
    <n v="0"/>
    <n v="1735"/>
    <n v="1735"/>
    <n v="0"/>
    <x v="0"/>
    <m/>
    <n v="1415"/>
    <n v="2123"/>
    <n v="0.7517663683466792"/>
    <n v="1595"/>
    <n v="2393"/>
    <n v="1994"/>
    <n v="0.87011033099297896"/>
    <s v="Paying 87% within JC"/>
    <n v="1561"/>
    <n v="174"/>
    <n v="8.709273182957393E-2"/>
    <m/>
    <n v="20820"/>
    <m/>
    <m/>
    <m/>
    <m/>
    <m/>
    <m/>
    <n v="19152"/>
    <m/>
    <m/>
    <m/>
    <n v="0"/>
    <x v="0"/>
    <n v="8.709273182957393E-2"/>
    <s v="Within Range"/>
    <s v="Within Range"/>
  </r>
  <r>
    <s v="20150082"/>
    <s v="TAN KIAN SENG"/>
    <x v="5"/>
    <s v="Evaluation Engineering"/>
    <s v="SG_SU01"/>
    <s v="HH-RD-COM"/>
    <s v="TECHNICIAN I (MANU)"/>
    <x v="4"/>
    <d v="2015-06-29T00:00:00"/>
    <m/>
    <s v="WONG YI MING"/>
    <m/>
    <n v="5"/>
    <n v="5"/>
    <s v="Y"/>
    <s v="SG_NE05"/>
    <s v="TECHNICIAN II"/>
    <n v="1506"/>
    <n v="300"/>
    <n v="1"/>
    <x v="3"/>
    <n v="4.7"/>
    <n v="71"/>
    <n v="0.04"/>
    <n v="60"/>
    <n v="1637"/>
    <x v="0"/>
    <n v="0"/>
    <n v="1637"/>
    <x v="0"/>
    <n v="0"/>
    <n v="1637"/>
    <n v="1637"/>
    <n v="0"/>
    <x v="0"/>
    <m/>
    <n v="1415"/>
    <n v="2123"/>
    <n v="0.70937352802637776"/>
    <n v="1595"/>
    <n v="2393"/>
    <n v="1994"/>
    <n v="0.82096288866599798"/>
    <s v="Paying 82% within JC"/>
    <n v="1473"/>
    <n v="164"/>
    <n v="8.6985391766268266E-2"/>
    <m/>
    <n v="19644"/>
    <m/>
    <m/>
    <m/>
    <m/>
    <m/>
    <m/>
    <n v="18072"/>
    <m/>
    <m/>
    <m/>
    <n v="0"/>
    <x v="0"/>
    <n v="8.6985391766268266E-2"/>
    <s v="Within Range"/>
    <s v="Within Range"/>
  </r>
  <r>
    <s v="20150084"/>
    <s v="WONG YI CHUN"/>
    <x v="5"/>
    <s v="Evaluation Engineering"/>
    <s v="SG_SU01"/>
    <s v="HH-RD-COM"/>
    <s v="SNR ENGINEERING ASST I"/>
    <x v="1"/>
    <d v="2015-06-29T00:00:00"/>
    <m/>
    <s v="WONG YI MING"/>
    <d v="2017-07-01T00:00:00"/>
    <n v="4"/>
    <n v="4"/>
    <s v="N"/>
    <m/>
    <m/>
    <n v="2108"/>
    <n v="300"/>
    <n v="1"/>
    <x v="1"/>
    <n v="3.95"/>
    <n v="83"/>
    <m/>
    <m/>
    <n v="2191"/>
    <x v="0"/>
    <n v="0"/>
    <n v="2191"/>
    <x v="0"/>
    <n v="0"/>
    <n v="2191"/>
    <n v="2191"/>
    <n v="0"/>
    <x v="0"/>
    <m/>
    <n v="2045"/>
    <n v="2946"/>
    <n v="0.7155465037338764"/>
    <n v="2045"/>
    <n v="2946"/>
    <n v="2496"/>
    <n v="0.87780448717948723"/>
    <s v="Paying 88% within JC"/>
    <n v="1972"/>
    <n v="219"/>
    <n v="3.9373814041745732E-2"/>
    <m/>
    <n v="26292"/>
    <m/>
    <m/>
    <m/>
    <m/>
    <m/>
    <m/>
    <n v="25296"/>
    <m/>
    <m/>
    <m/>
    <n v="0"/>
    <x v="0"/>
    <n v="3.9373814041745732E-2"/>
    <s v="Within Range"/>
    <s v="Within Range"/>
  </r>
  <r>
    <s v="20150097"/>
    <s v="WONG YI QI"/>
    <x v="5"/>
    <s v="Evaluation Engineering"/>
    <m/>
    <s v="HH-LAB"/>
    <s v="ENGINEERING ASST (R&amp;D)"/>
    <x v="2"/>
    <d v="2015-07-06T00:00:00"/>
    <m/>
    <s v="TEO MEI CHEN"/>
    <m/>
    <n v="3"/>
    <n v="3"/>
    <s v="N"/>
    <m/>
    <m/>
    <n v="1960"/>
    <n v="211"/>
    <n v="1"/>
    <x v="2"/>
    <n v="3"/>
    <n v="59"/>
    <m/>
    <m/>
    <n v="2019"/>
    <x v="0"/>
    <n v="0"/>
    <n v="2019"/>
    <x v="0"/>
    <n v="0"/>
    <n v="2019"/>
    <n v="2019"/>
    <n v="0"/>
    <x v="0"/>
    <m/>
    <n v="1895"/>
    <n v="2695"/>
    <n v="0.72727272727272729"/>
    <n v="1895"/>
    <n v="2695"/>
    <n v="2295"/>
    <n v="0.87973856209150325"/>
    <s v="Paying 88% within JC"/>
    <n v="1817"/>
    <n v="202"/>
    <n v="3.0102040816326531E-2"/>
    <m/>
    <n v="24228"/>
    <m/>
    <m/>
    <m/>
    <m/>
    <m/>
    <m/>
    <n v="23520"/>
    <m/>
    <m/>
    <m/>
    <n v="0"/>
    <x v="0"/>
    <n v="3.0102040816326531E-2"/>
    <s v="Within Range"/>
    <s v="Within Range"/>
  </r>
  <r>
    <s v="20150111"/>
    <s v="TANG CHI HWA"/>
    <x v="5"/>
    <s v="Evaluation Engineering"/>
    <s v="SG_SU01"/>
    <s v="HH-RD-COM"/>
    <s v="TECHNICIAN I (PRODUCTION)"/>
    <x v="4"/>
    <d v="2015-08-03T00:00:00"/>
    <m/>
    <s v="TAN KIOK HUA"/>
    <m/>
    <n v="3"/>
    <n v="3"/>
    <s v="N"/>
    <m/>
    <m/>
    <n v="1510"/>
    <n v="210"/>
    <n v="1"/>
    <x v="4"/>
    <n v="3.1"/>
    <n v="47"/>
    <m/>
    <m/>
    <n v="1557"/>
    <x v="0"/>
    <n v="0"/>
    <n v="1557"/>
    <x v="0"/>
    <n v="0"/>
    <n v="1557"/>
    <n v="1557"/>
    <n v="0"/>
    <x v="0"/>
    <m/>
    <n v="1415"/>
    <n v="2123"/>
    <n v="0.7112576542628356"/>
    <n v="1415"/>
    <n v="2123"/>
    <n v="1769"/>
    <n v="0.88015828151498021"/>
    <s v="Paying 88% within JC"/>
    <n v="1401"/>
    <n v="156"/>
    <n v="3.1125827814569535E-2"/>
    <m/>
    <n v="18684"/>
    <m/>
    <m/>
    <m/>
    <m/>
    <m/>
    <m/>
    <n v="18120"/>
    <m/>
    <m/>
    <m/>
    <n v="0"/>
    <x v="0"/>
    <n v="3.1125827814569535E-2"/>
    <s v="Within Range"/>
    <s v="Within Range"/>
  </r>
  <r>
    <s v="20150114"/>
    <s v="MUHAMAD IZWAN BIN AHMAD JAMARI"/>
    <x v="5"/>
    <s v="Evaluation Engineering"/>
    <s v="SG_SU01"/>
    <s v="HH-RD-COM"/>
    <s v="TECHNICIAN I (PRODUCTION)"/>
    <x v="4"/>
    <d v="2015-08-11T00:00:00"/>
    <m/>
    <s v="TAN KIOK HUA"/>
    <m/>
    <n v="3"/>
    <n v="3"/>
    <s v="N"/>
    <m/>
    <m/>
    <n v="1508"/>
    <n v="210"/>
    <n v="1"/>
    <x v="4"/>
    <n v="3.1"/>
    <n v="47"/>
    <m/>
    <m/>
    <n v="1555"/>
    <x v="0"/>
    <n v="0"/>
    <n v="1555"/>
    <x v="0"/>
    <n v="0"/>
    <n v="1555"/>
    <n v="1555"/>
    <n v="0"/>
    <x v="0"/>
    <m/>
    <n v="1415"/>
    <n v="2123"/>
    <n v="0.71031559114460674"/>
    <n v="1415"/>
    <n v="2123"/>
    <n v="1769"/>
    <n v="0.87902769926512159"/>
    <s v="Paying 88% within JC"/>
    <n v="1399"/>
    <n v="156"/>
    <n v="3.1167108753315648E-2"/>
    <m/>
    <n v="18660"/>
    <m/>
    <m/>
    <m/>
    <m/>
    <m/>
    <m/>
    <n v="18096"/>
    <m/>
    <m/>
    <m/>
    <n v="0"/>
    <x v="0"/>
    <n v="3.1167108753315648E-2"/>
    <s v="Within Range"/>
    <s v="Within Range"/>
  </r>
  <r>
    <s v="20150119"/>
    <s v="TAN JUN WEI"/>
    <x v="5"/>
    <s v="Evaluation Engineering"/>
    <s v="SG_SU01"/>
    <s v="HH-RD-COM"/>
    <s v="SNR ENGINEERING ASST I"/>
    <x v="1"/>
    <d v="2015-08-24T00:00:00"/>
    <m/>
    <s v="WONG YI MING"/>
    <d v="2017-07-01T00:00:00"/>
    <n v="3"/>
    <n v="3"/>
    <s v="N"/>
    <m/>
    <m/>
    <n v="2115"/>
    <n v="210"/>
    <n v="1"/>
    <x v="1"/>
    <n v="3.1"/>
    <n v="66"/>
    <m/>
    <m/>
    <n v="2181"/>
    <x v="0"/>
    <n v="0"/>
    <n v="2181"/>
    <x v="0"/>
    <n v="0"/>
    <n v="2181"/>
    <n v="2181"/>
    <n v="0"/>
    <x v="0"/>
    <m/>
    <n v="2045"/>
    <n v="2946"/>
    <n v="0.7179226069246436"/>
    <n v="2045"/>
    <n v="2946"/>
    <n v="2496"/>
    <n v="0.87379807692307687"/>
    <s v="Paying 87% within JC"/>
    <n v="1963"/>
    <n v="218"/>
    <n v="3.1205673758865248E-2"/>
    <m/>
    <n v="26172"/>
    <m/>
    <m/>
    <m/>
    <m/>
    <m/>
    <m/>
    <n v="25380"/>
    <m/>
    <m/>
    <m/>
    <n v="0"/>
    <x v="0"/>
    <n v="3.1205673758865248E-2"/>
    <s v="Within Range"/>
    <s v="Within Range"/>
  </r>
  <r>
    <s v="20150136"/>
    <s v="LIM SWEE CHIN"/>
    <x v="5"/>
    <s v="Evaluation Engineering"/>
    <s v="SG_SU01"/>
    <s v="HH-RD-COM"/>
    <s v="ENGINEERING ASST (R&amp;D)"/>
    <x v="2"/>
    <d v="2015-09-28T00:00:00"/>
    <m/>
    <s v="WONG YI MING"/>
    <m/>
    <n v="5"/>
    <n v="5"/>
    <s v="Y"/>
    <s v="SG_NE07"/>
    <s v="SENIOR ENGINEERING ASST I"/>
    <n v="1983"/>
    <n v="209"/>
    <n v="1"/>
    <x v="1"/>
    <n v="4.7"/>
    <n v="93"/>
    <n v="0.04"/>
    <n v="79"/>
    <n v="2155"/>
    <x v="0"/>
    <n v="0"/>
    <n v="2155"/>
    <x v="0"/>
    <n v="0"/>
    <n v="2155"/>
    <n v="2155"/>
    <n v="0"/>
    <x v="0"/>
    <m/>
    <n v="1895"/>
    <n v="2695"/>
    <n v="0.73580705009276437"/>
    <n v="2045"/>
    <n v="2946"/>
    <n v="2496"/>
    <n v="0.86338141025641024"/>
    <s v="Paying 86% within JC"/>
    <n v="1939"/>
    <n v="216"/>
    <n v="8.6737266767523954E-2"/>
    <m/>
    <n v="25860"/>
    <m/>
    <m/>
    <m/>
    <m/>
    <m/>
    <m/>
    <n v="23796"/>
    <m/>
    <m/>
    <m/>
    <n v="0"/>
    <x v="0"/>
    <n v="8.6737266767523954E-2"/>
    <s v="Within Range"/>
    <s v="Within Range"/>
  </r>
  <r>
    <s v="20150150"/>
    <s v="TEOH AIK HONG"/>
    <x v="5"/>
    <s v="Evaluation Engineering"/>
    <m/>
    <s v="HH-LAB"/>
    <s v="ENGINEERING ASST (MSL)"/>
    <x v="2"/>
    <d v="2015-11-02T00:00:00"/>
    <m/>
    <s v="JOYCE PUA BELGICA"/>
    <m/>
    <n v="3"/>
    <n v="3"/>
    <s v="N"/>
    <m/>
    <m/>
    <n v="1957"/>
    <n v="207"/>
    <n v="1"/>
    <x v="2"/>
    <n v="3"/>
    <n v="59"/>
    <m/>
    <m/>
    <n v="2016"/>
    <x v="0"/>
    <n v="0"/>
    <n v="2016"/>
    <x v="0"/>
    <n v="0"/>
    <n v="2016"/>
    <n v="2016"/>
    <n v="0"/>
    <x v="0"/>
    <m/>
    <n v="1895"/>
    <n v="2695"/>
    <n v="0.72615955473098326"/>
    <n v="1895"/>
    <n v="2695"/>
    <n v="2295"/>
    <n v="0.8784313725490196"/>
    <s v="Paying 88% within JC"/>
    <n v="1814"/>
    <n v="202"/>
    <n v="3.0148185998978026E-2"/>
    <m/>
    <n v="24192"/>
    <m/>
    <m/>
    <m/>
    <m/>
    <m/>
    <m/>
    <n v="23484"/>
    <m/>
    <m/>
    <m/>
    <n v="0"/>
    <x v="0"/>
    <n v="3.0148185998978026E-2"/>
    <s v="Within Range"/>
    <s v="Within Range"/>
  </r>
  <r>
    <s v="20150151"/>
    <s v="TAY PING YIK"/>
    <x v="5"/>
    <s v="Evaluation Engineering"/>
    <m/>
    <s v="HH-LAB"/>
    <s v="ENGINEERING ASST (MSL)"/>
    <x v="2"/>
    <d v="2015-11-02T00:00:00"/>
    <m/>
    <s v="JOYCE PUA BELGICA"/>
    <m/>
    <n v="3"/>
    <n v="3"/>
    <s v="N"/>
    <m/>
    <m/>
    <n v="1969"/>
    <n v="207"/>
    <n v="1"/>
    <x v="2"/>
    <n v="3"/>
    <n v="59"/>
    <m/>
    <m/>
    <n v="2028"/>
    <x v="0"/>
    <n v="0"/>
    <n v="2028"/>
    <x v="0"/>
    <n v="0"/>
    <n v="2028"/>
    <n v="2028"/>
    <n v="0"/>
    <x v="0"/>
    <m/>
    <n v="1895"/>
    <n v="2695"/>
    <n v="0.73061224489795917"/>
    <n v="1895"/>
    <n v="2695"/>
    <n v="2295"/>
    <n v="0.88366013071895422"/>
    <s v="Paying 88% within JC"/>
    <n v="1825"/>
    <n v="203"/>
    <n v="2.9964448958862366E-2"/>
    <m/>
    <n v="24336"/>
    <m/>
    <m/>
    <m/>
    <m/>
    <m/>
    <m/>
    <n v="23628"/>
    <m/>
    <m/>
    <m/>
    <n v="0"/>
    <x v="0"/>
    <n v="2.9964448958862366E-2"/>
    <s v="Within Range"/>
    <s v="Within Range"/>
  </r>
  <r>
    <s v="20159955"/>
    <s v="KELVIN MOK CHI LOONG"/>
    <x v="5"/>
    <s v="Evaluation Engineering"/>
    <s v="SG_SU01"/>
    <s v="HH-RD-COM"/>
    <s v="ENGINEERING ASST"/>
    <x v="2"/>
    <d v="2015-01-19T00:00:00"/>
    <m/>
    <s v="YONG KIEN CHIEN"/>
    <m/>
    <n v="4"/>
    <n v="4"/>
    <s v="N"/>
    <m/>
    <m/>
    <n v="1989"/>
    <n v="305"/>
    <n v="1"/>
    <x v="2"/>
    <n v="3.95"/>
    <n v="79"/>
    <m/>
    <m/>
    <n v="2068"/>
    <x v="0"/>
    <n v="0"/>
    <n v="2068"/>
    <x v="0"/>
    <n v="0"/>
    <n v="2068"/>
    <n v="2068"/>
    <n v="0"/>
    <x v="0"/>
    <m/>
    <n v="1895"/>
    <n v="2695"/>
    <n v="0.73803339517625233"/>
    <n v="1895"/>
    <n v="2695"/>
    <n v="2295"/>
    <n v="0.90108932461873636"/>
    <s v="Paying 90% within JC"/>
    <n v="1861"/>
    <n v="207"/>
    <n v="3.9718451483157363E-2"/>
    <m/>
    <n v="24816"/>
    <m/>
    <m/>
    <m/>
    <m/>
    <m/>
    <m/>
    <n v="23868"/>
    <m/>
    <m/>
    <m/>
    <n v="0"/>
    <x v="0"/>
    <n v="3.9718451483157363E-2"/>
    <s v="Within Range"/>
    <s v="Within Range"/>
  </r>
  <r>
    <s v="20159990"/>
    <s v="HAN JIE GUANG, DONAVON"/>
    <x v="5"/>
    <s v="Evaluation Engineering"/>
    <s v="SG_SU01"/>
    <s v="HH-RD-COM"/>
    <s v="SNR ENGINEERING ASST I"/>
    <x v="1"/>
    <d v="2015-02-23T00:00:00"/>
    <m/>
    <s v="LIM TENG LOCK"/>
    <d v="2017-07-01T00:00:00"/>
    <n v="4"/>
    <n v="4"/>
    <s v="N"/>
    <m/>
    <m/>
    <n v="2204"/>
    <n v="304"/>
    <n v="1"/>
    <x v="1"/>
    <n v="3.95"/>
    <n v="87"/>
    <m/>
    <m/>
    <n v="2291"/>
    <x v="0"/>
    <n v="0"/>
    <n v="2291"/>
    <x v="0"/>
    <n v="0"/>
    <n v="2291"/>
    <n v="2291"/>
    <n v="0"/>
    <x v="0"/>
    <m/>
    <n v="2045"/>
    <n v="2946"/>
    <n v="0.748133061778683"/>
    <n v="2045"/>
    <n v="2946"/>
    <n v="2496"/>
    <n v="0.91786858974358976"/>
    <s v="Paying 92% within JC"/>
    <n v="2062"/>
    <n v="229"/>
    <n v="3.9473684210526314E-2"/>
    <m/>
    <n v="27492"/>
    <m/>
    <m/>
    <m/>
    <m/>
    <m/>
    <m/>
    <n v="26448"/>
    <m/>
    <m/>
    <m/>
    <n v="0"/>
    <x v="0"/>
    <n v="3.9473684210526314E-2"/>
    <s v="Within Range"/>
    <s v="Within Range"/>
  </r>
  <r>
    <s v="20160152"/>
    <s v="SIM JIAN LIANG"/>
    <x v="5"/>
    <s v="Evaluation Engineering"/>
    <s v="SG_SU01"/>
    <s v="HH-RD-COM"/>
    <s v="ENGINEERING ASST (R&amp;D)"/>
    <x v="2"/>
    <d v="2016-01-18T00:00:00"/>
    <m/>
    <s v="LIM TENG LOCK"/>
    <m/>
    <n v="4"/>
    <n v="4"/>
    <s v="N"/>
    <m/>
    <m/>
    <n v="2010"/>
    <n v="205"/>
    <n v="1"/>
    <x v="2"/>
    <n v="3.95"/>
    <n v="79"/>
    <m/>
    <m/>
    <n v="2089"/>
    <x v="0"/>
    <n v="0"/>
    <n v="2089"/>
    <x v="0"/>
    <n v="0"/>
    <n v="2089"/>
    <n v="2089"/>
    <n v="0"/>
    <x v="0"/>
    <m/>
    <n v="1895"/>
    <n v="2695"/>
    <n v="0.74582560296846012"/>
    <n v="1895"/>
    <n v="2695"/>
    <n v="2295"/>
    <n v="0.91023965141612195"/>
    <s v="Paying 91% within JC"/>
    <n v="1880"/>
    <n v="209"/>
    <n v="3.9303482587064675E-2"/>
    <m/>
    <n v="25068"/>
    <m/>
    <m/>
    <m/>
    <m/>
    <m/>
    <m/>
    <n v="24120"/>
    <m/>
    <m/>
    <m/>
    <n v="0"/>
    <x v="0"/>
    <n v="3.9303482587064675E-2"/>
    <s v="Within Range"/>
    <s v="Within Range"/>
  </r>
  <r>
    <s v="20003820"/>
    <s v="OOI YAM BOON"/>
    <x v="5"/>
    <s v="Process Engineering"/>
    <s v="SG_SU01"/>
    <s v="HH-RD-COM"/>
    <s v="SNR TECHNICIAN (PRODN)"/>
    <x v="2"/>
    <d v="2000-09-25T00:00:00"/>
    <m/>
    <s v="WONG YI MING"/>
    <d v="2012-07-01T00:00:00"/>
    <n v="4"/>
    <n v="4"/>
    <s v="Y"/>
    <s v="SG_NE07"/>
    <s v="SENIOR ENGINEERING ASST I"/>
    <n v="2194"/>
    <n v="1709"/>
    <n v="1"/>
    <x v="1"/>
    <n v="3.95"/>
    <n v="87"/>
    <n v="0.04"/>
    <n v="88"/>
    <n v="2369"/>
    <x v="0"/>
    <n v="0"/>
    <n v="2369"/>
    <x v="0"/>
    <n v="0"/>
    <n v="2369"/>
    <n v="2369"/>
    <n v="0"/>
    <x v="0"/>
    <m/>
    <n v="1895"/>
    <n v="2695"/>
    <n v="0.81410018552875696"/>
    <n v="2045"/>
    <n v="2946"/>
    <n v="2496"/>
    <n v="0.94911858974358976"/>
    <s v="Paying 95% within JC"/>
    <n v="2132"/>
    <n v="237"/>
    <n v="7.9762989972652687E-2"/>
    <m/>
    <n v="28428"/>
    <m/>
    <m/>
    <m/>
    <m/>
    <m/>
    <m/>
    <n v="26328"/>
    <m/>
    <m/>
    <m/>
    <n v="0"/>
    <x v="0"/>
    <n v="7.9762989972652687E-2"/>
    <s v="Within Range"/>
    <s v="Within Range"/>
  </r>
  <r>
    <s v="20013953"/>
    <s v="KEONG KOK FOO"/>
    <x v="5"/>
    <s v="Process Engineering"/>
    <m/>
    <s v="HH-RD-COM"/>
    <s v="SNR ENGINEERING ASST II"/>
    <x v="0"/>
    <d v="2001-11-05T00:00:00"/>
    <m/>
    <s v="CHANG MEI HUA"/>
    <d v="2016-07-01T00:00:00"/>
    <n v="4"/>
    <n v="4"/>
    <s v="N"/>
    <m/>
    <m/>
    <n v="3042"/>
    <n v="1607"/>
    <n v="1"/>
    <x v="0"/>
    <n v="3.7"/>
    <n v="113"/>
    <m/>
    <m/>
    <n v="3155"/>
    <x v="0"/>
    <n v="0"/>
    <n v="3155"/>
    <x v="0"/>
    <n v="0"/>
    <n v="3155"/>
    <n v="3155"/>
    <n v="0"/>
    <x v="0"/>
    <m/>
    <n v="2205"/>
    <n v="3195"/>
    <n v="0.95211267605633798"/>
    <n v="2205"/>
    <n v="3195"/>
    <n v="2700"/>
    <n v="1.1685185185185185"/>
    <s v="Paying 17% Premium for the JC"/>
    <n v="2839"/>
    <n v="316"/>
    <n v="3.7146614069690991E-2"/>
    <m/>
    <n v="37860"/>
    <m/>
    <m/>
    <m/>
    <m/>
    <m/>
    <m/>
    <n v="36504"/>
    <m/>
    <m/>
    <m/>
    <n v="0"/>
    <x v="0"/>
    <n v="3.7146614069690991E-2"/>
    <s v="Within Range"/>
    <s v="Within Range"/>
  </r>
  <r>
    <s v="20023985"/>
    <s v="CHOW CHEE KEONG"/>
    <x v="5"/>
    <s v="Process Engineering"/>
    <s v="SG_SU01"/>
    <s v="HH-RD-COM"/>
    <s v="SNR ENGINEERING ASST II"/>
    <x v="0"/>
    <d v="2002-10-28T00:00:00"/>
    <m/>
    <s v="LIM TENG LOCK"/>
    <d v="2016-07-01T00:00:00"/>
    <n v="3"/>
    <n v="3"/>
    <s v="N"/>
    <m/>
    <m/>
    <n v="2968"/>
    <n v="1508"/>
    <n v="1"/>
    <x v="0"/>
    <n v="3.1"/>
    <n v="92"/>
    <m/>
    <m/>
    <n v="3060"/>
    <x v="0"/>
    <n v="0"/>
    <n v="3060"/>
    <x v="0"/>
    <n v="0"/>
    <n v="3060"/>
    <n v="3060"/>
    <n v="0"/>
    <x v="0"/>
    <m/>
    <n v="2205"/>
    <n v="3195"/>
    <n v="0.92895148669796557"/>
    <n v="2205"/>
    <n v="3195"/>
    <n v="2700"/>
    <n v="1.1333333333333333"/>
    <s v="Paying 13% Premium for the JC"/>
    <n v="2754"/>
    <n v="306"/>
    <n v="3.0997304582210242E-2"/>
    <m/>
    <n v="36720"/>
    <m/>
    <m/>
    <m/>
    <m/>
    <m/>
    <m/>
    <n v="35616"/>
    <m/>
    <m/>
    <m/>
    <n v="0"/>
    <x v="0"/>
    <n v="3.0997304582210242E-2"/>
    <s v="Within Range"/>
    <s v="Within Range"/>
  </r>
  <r>
    <s v="20034110"/>
    <s v="GOH CHOOI LUAN"/>
    <x v="5"/>
    <s v="Process Engineering"/>
    <s v="SG_SU01"/>
    <s v="HH-RD-COM"/>
    <s v="PRODUCTION OPERATOR II"/>
    <x v="6"/>
    <d v="2003-03-24T00:00:00"/>
    <m/>
    <s v="LIM ENG GUAN"/>
    <d v="2008-07-01T00:00:00"/>
    <n v="3"/>
    <n v="3"/>
    <s v="N"/>
    <m/>
    <m/>
    <n v="1597"/>
    <n v="1503"/>
    <n v="1"/>
    <x v="6"/>
    <n v="3.1"/>
    <n v="50"/>
    <m/>
    <m/>
    <n v="1647"/>
    <x v="1"/>
    <n v="6.2617407639323731E-3"/>
    <n v="1657"/>
    <x v="0"/>
    <n v="0"/>
    <n v="1657"/>
    <n v="1657"/>
    <n v="0"/>
    <x v="0"/>
    <m/>
    <n v="1166"/>
    <n v="1750"/>
    <n v="0.91257142857142859"/>
    <n v="1166"/>
    <n v="1750"/>
    <n v="1458"/>
    <n v="1.1364883401920438"/>
    <s v="Paying 14% Premium for the JC"/>
    <n v="1491"/>
    <n v="166"/>
    <n v="3.7570444583594237E-2"/>
    <m/>
    <n v="19884"/>
    <m/>
    <m/>
    <m/>
    <m/>
    <m/>
    <m/>
    <n v="19164"/>
    <m/>
    <m/>
    <m/>
    <n v="0"/>
    <x v="0"/>
    <n v="3.7570444583594237E-2"/>
    <s v="Within Range"/>
    <s v="Within Range"/>
  </r>
  <r>
    <s v="20034228"/>
    <s v="KO PING HOCK"/>
    <x v="3"/>
    <s v="Manufacturing"/>
    <s v="SG_SU01"/>
    <s v="HH-PRODN"/>
    <s v="SNR ENGINEERING ASST (PRO)"/>
    <x v="1"/>
    <d v="2003-06-23T00:00:00"/>
    <m/>
    <s v="LOW KOK HENG"/>
    <d v="2013-07-01T00:00:00"/>
    <n v="2"/>
    <n v="2"/>
    <s v="N"/>
    <m/>
    <m/>
    <n v="2578"/>
    <n v="1500"/>
    <n v="1"/>
    <x v="1"/>
    <n v="2"/>
    <n v="52"/>
    <m/>
    <m/>
    <n v="2630"/>
    <x v="0"/>
    <n v="0"/>
    <n v="2630"/>
    <x v="0"/>
    <n v="0"/>
    <n v="2630"/>
    <n v="2630"/>
    <n v="0"/>
    <x v="0"/>
    <m/>
    <n v="2045"/>
    <n v="2946"/>
    <n v="0.87508486082824166"/>
    <n v="2045"/>
    <n v="2946"/>
    <n v="2496"/>
    <n v="1.0536858974358974"/>
    <s v="Paying 5% Premium for the JC"/>
    <n v="2367"/>
    <n v="263"/>
    <n v="2.0170674941815361E-2"/>
    <m/>
    <n v="31560"/>
    <m/>
    <m/>
    <m/>
    <m/>
    <m/>
    <m/>
    <n v="30936"/>
    <m/>
    <m/>
    <m/>
    <n v="0"/>
    <x v="0"/>
    <n v="2.0170674941815361E-2"/>
    <s v="Within Range"/>
    <s v="Within Range"/>
  </r>
  <r>
    <s v="20044705"/>
    <s v="TAN CHENG GUAN"/>
    <x v="5"/>
    <s v="Process Engineering"/>
    <s v="SG_SU01"/>
    <s v="HH-RD-COM"/>
    <s v="PRODUCTION OPERATOR I"/>
    <x v="7"/>
    <d v="2004-08-23T00:00:00"/>
    <m/>
    <s v="TAN KIOK HUA"/>
    <m/>
    <n v="3"/>
    <n v="3"/>
    <s v="N"/>
    <m/>
    <m/>
    <n v="1412"/>
    <n v="1310"/>
    <n v="1"/>
    <x v="7"/>
    <n v="3.1"/>
    <n v="44"/>
    <m/>
    <m/>
    <n v="1456"/>
    <x v="1"/>
    <n v="7.0821529745042494E-3"/>
    <n v="1466"/>
    <x v="0"/>
    <n v="0"/>
    <n v="1466"/>
    <n v="1466"/>
    <n v="0"/>
    <x v="0"/>
    <m/>
    <n v="1100"/>
    <n v="1650"/>
    <n v="0.85575757575757572"/>
    <n v="1100"/>
    <n v="1650"/>
    <n v="1375"/>
    <n v="1.0661818181818181"/>
    <s v="Paying 7% Premium for the JC"/>
    <n v="1319"/>
    <n v="147"/>
    <n v="3.8243626062322948E-2"/>
    <m/>
    <n v="17592"/>
    <m/>
    <m/>
    <m/>
    <m/>
    <m/>
    <m/>
    <n v="16944"/>
    <m/>
    <m/>
    <m/>
    <n v="0"/>
    <x v="0"/>
    <n v="3.8243626062322948E-2"/>
    <s v="Within Range"/>
    <s v="Within Range"/>
  </r>
  <r>
    <s v="20057043"/>
    <s v="LOW SIEW PENG"/>
    <x v="5"/>
    <s v="Process Engineering"/>
    <s v="SG_SU01"/>
    <s v="HH-RD-COM"/>
    <s v="SNR OPERATOR"/>
    <x v="5"/>
    <d v="2005-10-10T00:00:00"/>
    <m/>
    <s v="ZENG LIZHI, DENNIS"/>
    <d v="2016-07-01T00:00:00"/>
    <n v="3"/>
    <n v="3"/>
    <s v="N"/>
    <m/>
    <m/>
    <n v="1518"/>
    <n v="1208"/>
    <n v="1"/>
    <x v="5"/>
    <n v="3.1"/>
    <n v="47"/>
    <m/>
    <m/>
    <n v="1565"/>
    <x v="1"/>
    <n v="6.587615283267457E-3"/>
    <n v="1575"/>
    <x v="0"/>
    <n v="0"/>
    <n v="1575"/>
    <n v="1575"/>
    <n v="0"/>
    <x v="0"/>
    <m/>
    <n v="1259"/>
    <n v="1884"/>
    <n v="0.80573248407643316"/>
    <n v="1259"/>
    <n v="1884"/>
    <n v="1572"/>
    <n v="1.001908396946565"/>
    <s v="Paying 0% Premium for the JC"/>
    <n v="1417"/>
    <n v="158"/>
    <n v="3.7549407114624504E-2"/>
    <m/>
    <n v="18900"/>
    <m/>
    <m/>
    <m/>
    <m/>
    <m/>
    <m/>
    <n v="18216"/>
    <m/>
    <m/>
    <m/>
    <n v="0"/>
    <x v="0"/>
    <n v="3.7549407114624504E-2"/>
    <s v="Within Range"/>
    <s v="Within Range"/>
  </r>
  <r>
    <s v="20057098"/>
    <s v="YAP KIM CHUAN"/>
    <x v="5"/>
    <s v="Process Engineering"/>
    <s v="SG_SU01"/>
    <s v="HH-RD-COM"/>
    <s v="SNR ENGINEERING ASST II"/>
    <x v="0"/>
    <d v="2005-12-28T00:00:00"/>
    <d v="2018-05-29T00:00:00"/>
    <s v="LIM TENG LOCK"/>
    <d v="2015-07-01T00:00:00"/>
    <n v="3"/>
    <n v="3"/>
    <s v="N"/>
    <m/>
    <m/>
    <n v="2935"/>
    <n v="1205"/>
    <n v="1"/>
    <x v="0"/>
    <n v="0"/>
    <n v="0"/>
    <m/>
    <m/>
    <n v="2935"/>
    <x v="0"/>
    <n v="0"/>
    <n v="2935"/>
    <x v="0"/>
    <n v="0"/>
    <n v="2935"/>
    <n v="2935"/>
    <n v="0"/>
    <x v="0"/>
    <m/>
    <n v="2205"/>
    <n v="3195"/>
    <n v="0.91862284820031304"/>
    <n v="2205"/>
    <n v="3195"/>
    <n v="2700"/>
    <n v="1.087037037037037"/>
    <s v="Paying 9% Premium for the JC"/>
    <n v="2641"/>
    <n v="294"/>
    <n v="0"/>
    <m/>
    <n v="35220"/>
    <m/>
    <m/>
    <m/>
    <m/>
    <m/>
    <m/>
    <n v="35220"/>
    <m/>
    <m/>
    <m/>
    <n v="0"/>
    <x v="0"/>
    <n v="0"/>
    <s v="Within Range"/>
    <s v="Within Range"/>
  </r>
  <r>
    <s v="20067157"/>
    <s v="LIM KIAN MOI"/>
    <x v="5"/>
    <s v="Process Engineering"/>
    <s v="SG_SU01"/>
    <s v="HH-RD-COM"/>
    <s v="PRODUCTION OPERATOR II"/>
    <x v="6"/>
    <d v="2006-03-06T00:00:00"/>
    <m/>
    <s v="TIANG TONG BING"/>
    <d v="2011-07-01T00:00:00"/>
    <n v="3"/>
    <n v="3"/>
    <s v="N"/>
    <m/>
    <m/>
    <n v="1461"/>
    <n v="1203"/>
    <n v="1"/>
    <x v="6"/>
    <n v="3.1"/>
    <n v="45"/>
    <m/>
    <m/>
    <n v="1506"/>
    <x v="1"/>
    <n v="6.8446269678302529E-3"/>
    <n v="1516"/>
    <x v="0"/>
    <n v="0"/>
    <n v="1516"/>
    <n v="1516"/>
    <n v="0"/>
    <x v="0"/>
    <m/>
    <n v="1166"/>
    <n v="1750"/>
    <n v="0.83485714285714285"/>
    <n v="1166"/>
    <n v="1750"/>
    <n v="1458"/>
    <n v="1.0397805212620028"/>
    <s v="Paying 4% Premium for the JC"/>
    <n v="1364"/>
    <n v="152"/>
    <n v="3.7645448323066391E-2"/>
    <m/>
    <n v="18192"/>
    <m/>
    <m/>
    <m/>
    <m/>
    <m/>
    <m/>
    <n v="17532"/>
    <m/>
    <m/>
    <m/>
    <n v="0"/>
    <x v="0"/>
    <n v="3.7645448323066391E-2"/>
    <s v="Within Range"/>
    <s v="Within Range"/>
  </r>
  <r>
    <s v="20067342"/>
    <s v="LOH WEI CHIANG, NICHOLAS"/>
    <x v="5"/>
    <s v="Process Engineering"/>
    <s v="SG_SU01"/>
    <s v="HH-RD-COM"/>
    <s v="SNR ENGINEERING ASST II"/>
    <x v="0"/>
    <d v="2006-07-10T00:00:00"/>
    <m/>
    <s v="YONG KIEN CHIEN"/>
    <d v="2015-07-01T00:00:00"/>
    <n v="4"/>
    <n v="4"/>
    <s v="N"/>
    <m/>
    <m/>
    <n v="2836"/>
    <n v="1111"/>
    <n v="1"/>
    <x v="0"/>
    <n v="3.95"/>
    <n v="112"/>
    <m/>
    <m/>
    <n v="2948"/>
    <x v="0"/>
    <n v="0"/>
    <n v="2948"/>
    <x v="0"/>
    <n v="0"/>
    <n v="2948"/>
    <n v="2948"/>
    <n v="0"/>
    <x v="0"/>
    <m/>
    <n v="2205"/>
    <n v="3195"/>
    <n v="0.88763693270735522"/>
    <n v="2205"/>
    <n v="3195"/>
    <n v="2700"/>
    <n v="1.0918518518518519"/>
    <s v="Paying 9% Premium for the JC"/>
    <n v="2653"/>
    <n v="295"/>
    <n v="3.9492242595204514E-2"/>
    <m/>
    <n v="35376"/>
    <m/>
    <m/>
    <m/>
    <m/>
    <m/>
    <m/>
    <n v="34032"/>
    <m/>
    <m/>
    <m/>
    <n v="0"/>
    <x v="0"/>
    <n v="3.9492242595204514E-2"/>
    <s v="Within Range"/>
    <s v="Within Range"/>
  </r>
  <r>
    <s v="20077645"/>
    <s v="ANTHONY YUN CHUNG EI"/>
    <x v="5"/>
    <s v="Process Engineering"/>
    <s v="SG_SU01"/>
    <s v="HH-RD-COM"/>
    <s v="SNR ENGINEERING ASST (PRO)"/>
    <x v="1"/>
    <d v="2007-03-19T00:00:00"/>
    <m/>
    <s v="WONG YI MING"/>
    <d v="2014-07-01T00:00:00"/>
    <n v="5"/>
    <n v="5"/>
    <s v="Y"/>
    <s v="SG_NE08"/>
    <s v="SENIOR ENGINEERING ASST II"/>
    <n v="2584"/>
    <n v="1103"/>
    <n v="1"/>
    <x v="0"/>
    <n v="4.7"/>
    <n v="121"/>
    <n v="0.04"/>
    <n v="103"/>
    <n v="2808"/>
    <x v="0"/>
    <n v="0"/>
    <n v="2808"/>
    <x v="0"/>
    <n v="0"/>
    <n v="2808"/>
    <n v="2808"/>
    <n v="0"/>
    <x v="0"/>
    <m/>
    <n v="2045"/>
    <n v="2946"/>
    <n v="0.8771215207060421"/>
    <n v="2205"/>
    <n v="3195"/>
    <n v="2700"/>
    <n v="1.04"/>
    <s v="Paying 4% Premium for the JC"/>
    <n v="2527"/>
    <n v="281"/>
    <n v="8.6687306501547989E-2"/>
    <m/>
    <n v="33696"/>
    <m/>
    <m/>
    <m/>
    <m/>
    <m/>
    <m/>
    <n v="31008"/>
    <m/>
    <m/>
    <m/>
    <n v="0"/>
    <x v="0"/>
    <n v="8.6687306501547989E-2"/>
    <s v="Within Range"/>
    <s v="Within Range"/>
  </r>
  <r>
    <s v="20077665"/>
    <s v="SOO YEE LONG"/>
    <x v="5"/>
    <s v="Process Engineering"/>
    <s v="SG_SU01"/>
    <s v="HH-RD-COM"/>
    <s v="SNR ENGINEERING ASST I"/>
    <x v="1"/>
    <d v="2007-04-09T00:00:00"/>
    <m/>
    <s v="WONG YI MING"/>
    <d v="2015-07-01T00:00:00"/>
    <n v="3"/>
    <n v="3"/>
    <s v="N"/>
    <m/>
    <m/>
    <n v="2458"/>
    <n v="1102"/>
    <n v="1"/>
    <x v="1"/>
    <n v="3.1"/>
    <n v="76"/>
    <m/>
    <m/>
    <n v="2534"/>
    <x v="0"/>
    <n v="0"/>
    <n v="2534"/>
    <x v="0"/>
    <n v="0"/>
    <n v="2534"/>
    <n v="2534"/>
    <n v="0"/>
    <x v="0"/>
    <m/>
    <n v="2045"/>
    <n v="2946"/>
    <n v="0.83435166327223353"/>
    <n v="2045"/>
    <n v="2946"/>
    <n v="2496"/>
    <n v="1.015224358974359"/>
    <s v="Paying 2% Premium for the JC"/>
    <n v="2281"/>
    <n v="253"/>
    <n v="3.0919446704637917E-2"/>
    <m/>
    <n v="30408"/>
    <m/>
    <m/>
    <m/>
    <m/>
    <m/>
    <m/>
    <n v="29496"/>
    <m/>
    <m/>
    <m/>
    <n v="0"/>
    <x v="0"/>
    <n v="3.0919446704637917E-2"/>
    <s v="Within Range"/>
    <s v="Within Range"/>
  </r>
  <r>
    <s v="20077730"/>
    <s v="KHOO CHOONG NAM"/>
    <x v="5"/>
    <s v="Process Engineering"/>
    <s v="SG_SU01"/>
    <s v="HH-RD-COM"/>
    <s v="SNR ENGINEERING ASST II"/>
    <x v="0"/>
    <d v="2007-05-14T00:00:00"/>
    <m/>
    <s v="LIM TENG LOCK"/>
    <d v="2017-07-01T00:00:00"/>
    <n v="3"/>
    <n v="3"/>
    <s v="N"/>
    <m/>
    <m/>
    <n v="2571"/>
    <n v="1101"/>
    <n v="1"/>
    <x v="0"/>
    <n v="3.1"/>
    <n v="80"/>
    <m/>
    <m/>
    <n v="2651"/>
    <x v="0"/>
    <n v="0"/>
    <n v="2651"/>
    <x v="0"/>
    <n v="0"/>
    <n v="2651"/>
    <n v="2651"/>
    <n v="0"/>
    <x v="0"/>
    <m/>
    <n v="2205"/>
    <n v="3195"/>
    <n v="0.80469483568075117"/>
    <n v="2205"/>
    <n v="3195"/>
    <n v="2700"/>
    <n v="0.98185185185185186"/>
    <s v="Paying 98% within JC"/>
    <n v="2386"/>
    <n v="265"/>
    <n v="3.1116297160637883E-2"/>
    <m/>
    <n v="31812"/>
    <m/>
    <m/>
    <m/>
    <m/>
    <m/>
    <m/>
    <n v="30852"/>
    <m/>
    <m/>
    <m/>
    <n v="0"/>
    <x v="0"/>
    <n v="3.1116297160637883E-2"/>
    <s v="Within Range"/>
    <s v="Within Range"/>
  </r>
  <r>
    <s v="20108461"/>
    <s v="MOHAMED SUFIAN BIN JA'AFAR SIDDIQUE"/>
    <x v="5"/>
    <s v="Process Engineering"/>
    <s v="SG_SU01"/>
    <s v="HH-RD-COM"/>
    <s v="SNR ENGINEERING ASST (PRO)"/>
    <x v="1"/>
    <d v="2010-05-03T00:00:00"/>
    <m/>
    <s v="YONG KIEN CHIEN"/>
    <d v="2013-07-01T00:00:00"/>
    <n v="3"/>
    <n v="3"/>
    <s v="N"/>
    <m/>
    <m/>
    <n v="2478"/>
    <n v="801"/>
    <n v="1"/>
    <x v="1"/>
    <n v="3.1"/>
    <n v="77"/>
    <m/>
    <m/>
    <n v="2555"/>
    <x v="0"/>
    <n v="0"/>
    <n v="2555"/>
    <x v="0"/>
    <n v="0"/>
    <n v="2555"/>
    <n v="2555"/>
    <n v="0"/>
    <x v="0"/>
    <m/>
    <n v="2045"/>
    <n v="2946"/>
    <n v="0.84114052953156826"/>
    <n v="2045"/>
    <n v="2946"/>
    <n v="2496"/>
    <n v="1.0236378205128205"/>
    <s v="Paying 2% Premium for the JC"/>
    <n v="2299"/>
    <n v="256"/>
    <n v="3.1073446327683617E-2"/>
    <m/>
    <n v="30660"/>
    <m/>
    <m/>
    <m/>
    <m/>
    <m/>
    <m/>
    <n v="29736"/>
    <m/>
    <m/>
    <m/>
    <n v="0"/>
    <x v="0"/>
    <n v="3.1073446327683617E-2"/>
    <s v="Within Range"/>
    <s v="Within Range"/>
  </r>
  <r>
    <s v="20108473"/>
    <s v="CHAN MENG CHIN"/>
    <x v="3"/>
    <s v="Manufacturing"/>
    <s v="SG_SU01"/>
    <s v="HH-PRODN"/>
    <s v="SNR TECHNICIAN "/>
    <x v="2"/>
    <d v="2010-05-17T00:00:00"/>
    <m/>
    <s v="LOW KOK HENG"/>
    <d v="2016-07-01T00:00:00"/>
    <n v="3"/>
    <n v="3"/>
    <s v="N"/>
    <m/>
    <m/>
    <n v="2074"/>
    <n v="801"/>
    <n v="1"/>
    <x v="2"/>
    <n v="3.1"/>
    <n v="64"/>
    <m/>
    <m/>
    <n v="2138"/>
    <x v="0"/>
    <n v="0"/>
    <n v="2138"/>
    <x v="0"/>
    <n v="0"/>
    <n v="2138"/>
    <n v="2138"/>
    <n v="0"/>
    <x v="0"/>
    <m/>
    <n v="1895"/>
    <n v="2695"/>
    <n v="0.76957328385899815"/>
    <n v="1895"/>
    <n v="2695"/>
    <n v="2295"/>
    <n v="0.93159041394335507"/>
    <s v="Paying 93% within JC"/>
    <n v="1924"/>
    <n v="214"/>
    <n v="3.0858244937319191E-2"/>
    <m/>
    <n v="25656"/>
    <m/>
    <m/>
    <m/>
    <m/>
    <m/>
    <m/>
    <n v="24888"/>
    <m/>
    <m/>
    <m/>
    <n v="0"/>
    <x v="0"/>
    <n v="3.0858244937319191E-2"/>
    <s v="Within Range"/>
    <s v="Within Range"/>
  </r>
  <r>
    <s v="20108580"/>
    <s v="LOOI CHIN HWA"/>
    <x v="5"/>
    <s v="Process Engineering"/>
    <s v="SG_SU01"/>
    <s v="HH-RD-COM"/>
    <s v="SNR ENGINEERING ASST I"/>
    <x v="1"/>
    <d v="2010-07-26T00:00:00"/>
    <m/>
    <s v="TAN KIOK HUA"/>
    <d v="2017-07-01T00:00:00"/>
    <n v="3"/>
    <n v="3"/>
    <s v="N"/>
    <m/>
    <m/>
    <n v="2103"/>
    <n v="711"/>
    <n v="1"/>
    <x v="1"/>
    <n v="3.1"/>
    <n v="65"/>
    <m/>
    <m/>
    <n v="2168"/>
    <x v="0"/>
    <n v="0"/>
    <n v="2168"/>
    <x v="0"/>
    <n v="0"/>
    <n v="2168"/>
    <n v="2168"/>
    <n v="0"/>
    <x v="0"/>
    <m/>
    <n v="2045"/>
    <n v="2946"/>
    <n v="0.71384928716904272"/>
    <n v="2045"/>
    <n v="2946"/>
    <n v="2496"/>
    <n v="0.86858974358974361"/>
    <s v="Paying 87% within JC"/>
    <n v="1951"/>
    <n v="217"/>
    <n v="3.0908226343319068E-2"/>
    <m/>
    <n v="26016"/>
    <m/>
    <m/>
    <m/>
    <m/>
    <m/>
    <m/>
    <n v="25236"/>
    <m/>
    <m/>
    <m/>
    <n v="0"/>
    <x v="0"/>
    <n v="3.0908226343319068E-2"/>
    <s v="Within Range"/>
    <s v="Within Range"/>
  </r>
  <r>
    <s v="20108772"/>
    <s v="LAI YEE BIN"/>
    <x v="5"/>
    <s v="Process Engineering"/>
    <s v="SG_SU01"/>
    <s v="HH-RD-COM"/>
    <s v="ENGINEERING ASST (R&amp;D)"/>
    <x v="2"/>
    <d v="2010-11-08T00:00:00"/>
    <m/>
    <s v="WONG YI MING"/>
    <d v="2014-07-01T00:00:00"/>
    <n v="4"/>
    <n v="4"/>
    <s v="N"/>
    <m/>
    <m/>
    <n v="2066"/>
    <n v="707"/>
    <n v="1"/>
    <x v="2"/>
    <n v="3.95"/>
    <n v="82"/>
    <m/>
    <m/>
    <n v="2148"/>
    <x v="0"/>
    <n v="0"/>
    <n v="2148"/>
    <x v="0"/>
    <n v="0"/>
    <n v="2148"/>
    <n v="2148"/>
    <n v="0"/>
    <x v="0"/>
    <m/>
    <n v="1895"/>
    <n v="2695"/>
    <n v="0.76660482374768091"/>
    <n v="1895"/>
    <n v="2695"/>
    <n v="2295"/>
    <n v="0.93594771241830066"/>
    <s v="Paying 94% within JC"/>
    <n v="1933"/>
    <n v="215"/>
    <n v="3.9690222652468542E-2"/>
    <m/>
    <n v="25776"/>
    <m/>
    <m/>
    <m/>
    <m/>
    <m/>
    <m/>
    <n v="24792"/>
    <m/>
    <m/>
    <m/>
    <n v="0"/>
    <x v="0"/>
    <n v="3.9690222652468542E-2"/>
    <s v="Within Range"/>
    <s v="Within Range"/>
  </r>
  <r>
    <s v="20119103"/>
    <s v="NELSON A/L FRANCIS"/>
    <x v="5"/>
    <s v="Process Engineering"/>
    <s v="SG_SU01"/>
    <s v="HH-RD-COM"/>
    <s v="SNR TECHNICIAN "/>
    <x v="2"/>
    <d v="2011-09-19T00:00:00"/>
    <m/>
    <s v="LIM TENG LOCK"/>
    <d v="2016-07-01T00:00:00"/>
    <n v="5"/>
    <n v="5"/>
    <s v="Y"/>
    <s v="SG_NE07"/>
    <s v="SENIOR ENGINEERING ASST I"/>
    <n v="2001"/>
    <n v="609"/>
    <n v="1"/>
    <x v="1"/>
    <n v="4.7"/>
    <n v="94"/>
    <n v="0.04"/>
    <n v="80"/>
    <n v="2175"/>
    <x v="0"/>
    <n v="0"/>
    <n v="2175"/>
    <x v="0"/>
    <n v="0"/>
    <n v="2175"/>
    <n v="2175"/>
    <n v="0"/>
    <x v="0"/>
    <m/>
    <n v="1895"/>
    <n v="2695"/>
    <n v="0.74248608534322824"/>
    <n v="2045"/>
    <n v="2946"/>
    <n v="2496"/>
    <n v="0.87139423076923073"/>
    <s v="Paying 87% within JC"/>
    <n v="1957"/>
    <n v="218"/>
    <n v="8.6956521739130432E-2"/>
    <m/>
    <n v="26100"/>
    <m/>
    <m/>
    <m/>
    <m/>
    <m/>
    <m/>
    <n v="24012"/>
    <m/>
    <m/>
    <m/>
    <n v="0"/>
    <x v="0"/>
    <n v="8.6956521739130432E-2"/>
    <s v="Within Range"/>
    <s v="Within Range"/>
  </r>
  <r>
    <s v="20119172"/>
    <s v="TANG ENG NIAN"/>
    <x v="5"/>
    <s v="Process Engineering"/>
    <s v="SG_SU01"/>
    <s v="HH-RD-COM"/>
    <s v="ENGINEERING ASST"/>
    <x v="2"/>
    <d v="2011-11-01T00:00:00"/>
    <m/>
    <s v="TAN KIOK HUA"/>
    <d v="2015-07-01T00:00:00"/>
    <n v="4"/>
    <n v="4"/>
    <s v="N"/>
    <m/>
    <m/>
    <n v="2120"/>
    <n v="607"/>
    <n v="1"/>
    <x v="2"/>
    <n v="3.95"/>
    <n v="84"/>
    <m/>
    <m/>
    <n v="2204"/>
    <x v="0"/>
    <n v="0"/>
    <n v="2204"/>
    <x v="0"/>
    <n v="0"/>
    <n v="2204"/>
    <n v="2204"/>
    <n v="0"/>
    <x v="0"/>
    <m/>
    <n v="1895"/>
    <n v="2695"/>
    <n v="0.7866419294990723"/>
    <n v="1895"/>
    <n v="2695"/>
    <n v="2295"/>
    <n v="0.9603485838779956"/>
    <s v="Paying 96% within JC"/>
    <n v="1984"/>
    <n v="220"/>
    <n v="3.962264150943396E-2"/>
    <m/>
    <n v="26448"/>
    <m/>
    <m/>
    <m/>
    <m/>
    <m/>
    <m/>
    <n v="25440"/>
    <m/>
    <m/>
    <m/>
    <n v="0"/>
    <x v="0"/>
    <n v="3.962264150943396E-2"/>
    <s v="Within Range"/>
    <s v="Within Range"/>
  </r>
  <r>
    <s v="20129257"/>
    <s v="MOHAMAD FAIZ BIN ABDUL RAHIM"/>
    <x v="5"/>
    <s v="Process Engineering"/>
    <s v="SG_SU01"/>
    <s v="HH-RD-COM"/>
    <s v="SNR ENGINEERING ASST I"/>
    <x v="1"/>
    <d v="2012-05-07T00:00:00"/>
    <m/>
    <s v="TAN KIOK HUA"/>
    <d v="2016-07-01T00:00:00"/>
    <n v="3"/>
    <n v="3"/>
    <s v="N"/>
    <m/>
    <m/>
    <n v="2283"/>
    <n v="601"/>
    <n v="1"/>
    <x v="1"/>
    <n v="3.1"/>
    <n v="71"/>
    <m/>
    <m/>
    <n v="2354"/>
    <x v="0"/>
    <n v="0"/>
    <n v="2354"/>
    <x v="0"/>
    <n v="0"/>
    <n v="2354"/>
    <n v="2354"/>
    <n v="0"/>
    <x v="0"/>
    <m/>
    <n v="2045"/>
    <n v="2946"/>
    <n v="0.77494908350305503"/>
    <n v="2045"/>
    <n v="2946"/>
    <n v="2496"/>
    <n v="0.94310897435897434"/>
    <s v="Paying 94% within JC"/>
    <n v="2119"/>
    <n v="235"/>
    <n v="3.1099430573806396E-2"/>
    <m/>
    <n v="28248"/>
    <m/>
    <m/>
    <m/>
    <m/>
    <m/>
    <m/>
    <n v="27396"/>
    <m/>
    <m/>
    <m/>
    <n v="0"/>
    <x v="0"/>
    <n v="3.1099430573806396E-2"/>
    <s v="Within Range"/>
    <s v="Within Range"/>
  </r>
  <r>
    <s v="20129354"/>
    <s v="TEE KHONG SENG"/>
    <x v="5"/>
    <s v="Process Engineering"/>
    <s v="SG_SU01"/>
    <s v="HH-RD-COM"/>
    <s v="TECHNICIAN II"/>
    <x v="3"/>
    <d v="2012-07-31T00:00:00"/>
    <m/>
    <s v="YONG KIEN CHIEN"/>
    <d v="2015-07-01T00:00:00"/>
    <n v="3"/>
    <n v="3"/>
    <s v="N"/>
    <m/>
    <m/>
    <n v="1719"/>
    <n v="510"/>
    <n v="1"/>
    <x v="3"/>
    <n v="3.1"/>
    <n v="53"/>
    <m/>
    <m/>
    <n v="1772"/>
    <x v="0"/>
    <n v="0"/>
    <n v="1772"/>
    <x v="0"/>
    <n v="0"/>
    <n v="1772"/>
    <n v="1772"/>
    <n v="0"/>
    <x v="0"/>
    <m/>
    <n v="1595"/>
    <n v="2393"/>
    <n v="0.71834517342248227"/>
    <n v="1595"/>
    <n v="2393"/>
    <n v="1994"/>
    <n v="0.88866599799398194"/>
    <s v="Paying 89% within JC"/>
    <n v="1595"/>
    <n v="177"/>
    <n v="3.0831878999418267E-2"/>
    <m/>
    <n v="21264"/>
    <m/>
    <m/>
    <m/>
    <m/>
    <m/>
    <m/>
    <n v="20628"/>
    <m/>
    <m/>
    <m/>
    <n v="0"/>
    <x v="0"/>
    <n v="3.0831878999418267E-2"/>
    <s v="Within Range"/>
    <s v="Within Range"/>
  </r>
  <r>
    <s v="20129363"/>
    <s v="THAM SING YIK"/>
    <x v="5"/>
    <s v="Process Engineering"/>
    <s v="SG_SU01"/>
    <s v="HH-RD-COM"/>
    <s v="TECHNICIAN II"/>
    <x v="3"/>
    <d v="2012-09-03T00:00:00"/>
    <m/>
    <s v="TAN KIOK HUA"/>
    <d v="2016-07-01T00:00:00"/>
    <n v="4"/>
    <n v="4"/>
    <s v="N"/>
    <m/>
    <m/>
    <n v="1699"/>
    <n v="509"/>
    <n v="1"/>
    <x v="3"/>
    <n v="3.95"/>
    <n v="67"/>
    <m/>
    <m/>
    <n v="1766"/>
    <x v="0"/>
    <n v="0"/>
    <n v="1766"/>
    <x v="0"/>
    <n v="0"/>
    <n v="1766"/>
    <n v="1766"/>
    <n v="0"/>
    <x v="0"/>
    <m/>
    <n v="1595"/>
    <n v="2393"/>
    <n v="0.70998746343501884"/>
    <n v="1595"/>
    <n v="2393"/>
    <n v="1994"/>
    <n v="0.88565697091273821"/>
    <s v="Paying 89% within JC"/>
    <n v="1589"/>
    <n v="177"/>
    <n v="3.9434961742201298E-2"/>
    <m/>
    <n v="21192"/>
    <m/>
    <m/>
    <m/>
    <m/>
    <m/>
    <m/>
    <n v="20388"/>
    <m/>
    <m/>
    <m/>
    <n v="0"/>
    <x v="0"/>
    <n v="3.9434961742201298E-2"/>
    <s v="Within Range"/>
    <s v="Within Range"/>
  </r>
  <r>
    <s v="20129386"/>
    <s v="ADEL MELVIN JOHN MAGSINO"/>
    <x v="5"/>
    <s v="Process Engineering"/>
    <s v="SG_SU01"/>
    <s v="HH-RD-COM"/>
    <s v="SNR ENGINEERING ASST I"/>
    <x v="1"/>
    <d v="2012-08-21T00:00:00"/>
    <m/>
    <s v="TAN KIOK HUA"/>
    <d v="2015-07-01T00:00:00"/>
    <n v="3"/>
    <n v="3"/>
    <s v="N"/>
    <m/>
    <m/>
    <n v="2234"/>
    <n v="510"/>
    <n v="1"/>
    <x v="1"/>
    <n v="3.1"/>
    <n v="69"/>
    <m/>
    <m/>
    <n v="2303"/>
    <x v="0"/>
    <n v="0"/>
    <n v="2303"/>
    <x v="0"/>
    <n v="0"/>
    <n v="2303"/>
    <n v="2303"/>
    <n v="0"/>
    <x v="0"/>
    <m/>
    <n v="2045"/>
    <n v="2946"/>
    <n v="0.75831636116768497"/>
    <n v="2045"/>
    <n v="2946"/>
    <n v="2496"/>
    <n v="0.92267628205128205"/>
    <s v="Paying 92% within JC"/>
    <n v="2073"/>
    <n v="230"/>
    <n v="3.088630259623993E-2"/>
    <m/>
    <n v="27636"/>
    <m/>
    <m/>
    <m/>
    <m/>
    <m/>
    <m/>
    <n v="26808"/>
    <m/>
    <m/>
    <m/>
    <n v="0"/>
    <x v="0"/>
    <n v="3.088630259623993E-2"/>
    <s v="Within Range"/>
    <s v="Within Range"/>
  </r>
  <r>
    <s v="20129403"/>
    <s v="SHASHITHARAN A/L BALASUBRAMANIAM"/>
    <x v="5"/>
    <s v="Process Engineering"/>
    <s v="SG_SU01"/>
    <s v="HH-RD-COM"/>
    <s v="SNR ENGINEERING ASST I"/>
    <x v="1"/>
    <d v="2012-09-03T00:00:00"/>
    <m/>
    <s v="YONG KIEN CHIEN"/>
    <d v="2016-07-01T00:00:00"/>
    <n v="5"/>
    <n v="5"/>
    <s v="N"/>
    <m/>
    <m/>
    <n v="2514"/>
    <n v="509"/>
    <n v="1"/>
    <x v="1"/>
    <n v="5.26"/>
    <n v="132"/>
    <m/>
    <m/>
    <n v="2646"/>
    <x v="0"/>
    <n v="0"/>
    <n v="2646"/>
    <x v="0"/>
    <n v="0"/>
    <n v="2646"/>
    <n v="2646"/>
    <n v="0"/>
    <x v="0"/>
    <m/>
    <n v="2045"/>
    <n v="2946"/>
    <n v="0.85336048879837068"/>
    <n v="2045"/>
    <n v="2946"/>
    <n v="2496"/>
    <n v="1.0600961538461537"/>
    <s v="Paying 6% Premium for the JC"/>
    <n v="2381"/>
    <n v="265"/>
    <n v="5.2505966587112173E-2"/>
    <m/>
    <n v="31752"/>
    <m/>
    <m/>
    <m/>
    <m/>
    <m/>
    <m/>
    <n v="30168"/>
    <m/>
    <m/>
    <m/>
    <n v="0"/>
    <x v="0"/>
    <n v="5.2505966587112173E-2"/>
    <s v="Within Range"/>
    <s v="Within Range"/>
  </r>
  <r>
    <s v="20139483"/>
    <s v="LOW VEN CHEE"/>
    <x v="5"/>
    <s v="Process Engineering"/>
    <s v="SG_SU01"/>
    <s v="HH-RD-COM"/>
    <s v="SNR ENGINEERING ASST I"/>
    <x v="1"/>
    <d v="2013-01-21T00:00:00"/>
    <m/>
    <s v="TAN KIOK HUA"/>
    <d v="2017-07-01T00:00:00"/>
    <n v="3"/>
    <n v="3"/>
    <s v="N"/>
    <m/>
    <m/>
    <n v="2294"/>
    <n v="505"/>
    <n v="1"/>
    <x v="1"/>
    <n v="3.1"/>
    <n v="71"/>
    <m/>
    <m/>
    <n v="2365"/>
    <x v="0"/>
    <n v="0"/>
    <n v="2365"/>
    <x v="0"/>
    <n v="0"/>
    <n v="2365"/>
    <n v="2365"/>
    <n v="0"/>
    <x v="0"/>
    <m/>
    <n v="2045"/>
    <n v="2946"/>
    <n v="0.77868295994568903"/>
    <n v="2045"/>
    <n v="2946"/>
    <n v="2496"/>
    <n v="0.94751602564102566"/>
    <s v="Paying 95% within JC"/>
    <n v="2128"/>
    <n v="237"/>
    <n v="3.0950305143853531E-2"/>
    <m/>
    <n v="28380"/>
    <m/>
    <m/>
    <m/>
    <m/>
    <m/>
    <m/>
    <n v="27528"/>
    <m/>
    <m/>
    <m/>
    <n v="0"/>
    <x v="0"/>
    <n v="3.0950305143853531E-2"/>
    <s v="Within Range"/>
    <s v="Within Range"/>
  </r>
  <r>
    <s v="20139572"/>
    <s v="WONG TIAN YOU"/>
    <x v="5"/>
    <s v="Process Engineering"/>
    <s v="SG_SU01"/>
    <s v="HH-RD-COM"/>
    <s v="SNR TECHNICIAN "/>
    <x v="2"/>
    <d v="2013-06-17T00:00:00"/>
    <m/>
    <s v="TAN KIOK HUA"/>
    <d v="2017-07-01T00:00:00"/>
    <n v="3"/>
    <n v="3"/>
    <s v="N"/>
    <m/>
    <m/>
    <n v="1895"/>
    <n v="500"/>
    <n v="1"/>
    <x v="2"/>
    <n v="3.1"/>
    <n v="59"/>
    <m/>
    <m/>
    <n v="1954"/>
    <x v="0"/>
    <n v="0"/>
    <n v="1954"/>
    <x v="0"/>
    <n v="0"/>
    <n v="1954"/>
    <n v="1954"/>
    <n v="0"/>
    <x v="0"/>
    <m/>
    <n v="1895"/>
    <n v="2695"/>
    <n v="0.70315398886827463"/>
    <n v="1895"/>
    <n v="2695"/>
    <n v="2295"/>
    <n v="0.85141612200435735"/>
    <s v="Paying 85% within JC"/>
    <n v="1759"/>
    <n v="195"/>
    <n v="3.1134564643799472E-2"/>
    <m/>
    <n v="23448"/>
    <m/>
    <m/>
    <m/>
    <m/>
    <m/>
    <m/>
    <n v="22740"/>
    <m/>
    <m/>
    <m/>
    <n v="0"/>
    <x v="0"/>
    <n v="3.1134564643799472E-2"/>
    <s v="Within Range"/>
    <s v="Within Range"/>
  </r>
  <r>
    <s v="20149704"/>
    <s v="LEE WEI PIN, BRYAN"/>
    <x v="5"/>
    <s v="Process Engineering"/>
    <s v="SG_SU01"/>
    <s v="HH-RD-COM"/>
    <s v="ENGINEERING ASST (R&amp;D)"/>
    <x v="2"/>
    <d v="2014-01-27T00:00:00"/>
    <m/>
    <s v="TAN KIOK HUA"/>
    <m/>
    <n v="4"/>
    <n v="4"/>
    <s v="Y"/>
    <s v="SG_NE07"/>
    <s v="SENIOR ENGINEERING ASST I"/>
    <n v="2085"/>
    <n v="405"/>
    <n v="1"/>
    <x v="1"/>
    <n v="3.95"/>
    <n v="82"/>
    <n v="0.04"/>
    <n v="83"/>
    <n v="2250"/>
    <x v="0"/>
    <n v="0"/>
    <n v="2250"/>
    <x v="0"/>
    <n v="0"/>
    <n v="2250"/>
    <n v="2250"/>
    <n v="0"/>
    <x v="0"/>
    <m/>
    <n v="1895"/>
    <n v="2695"/>
    <n v="0.77365491651205942"/>
    <n v="2045"/>
    <n v="2946"/>
    <n v="2496"/>
    <n v="0.90144230769230771"/>
    <s v="Paying 90% within JC"/>
    <n v="2025"/>
    <n v="225"/>
    <n v="7.9136690647482008E-2"/>
    <m/>
    <n v="27000"/>
    <m/>
    <m/>
    <m/>
    <m/>
    <m/>
    <m/>
    <n v="25020"/>
    <m/>
    <m/>
    <m/>
    <n v="0"/>
    <x v="0"/>
    <n v="7.9136690647482008E-2"/>
    <s v="Within Range"/>
    <s v="Within Range"/>
  </r>
  <r>
    <s v="20149727"/>
    <s v="LOW CHUAN KIEN"/>
    <x v="5"/>
    <s v="Process Engineering"/>
    <m/>
    <s v="HH-RD-COM"/>
    <s v="SNR ENGINEERING ASST I"/>
    <x v="1"/>
    <d v="2014-03-03T00:00:00"/>
    <m/>
    <s v="CHANG MEI HUA"/>
    <d v="2016-07-01T00:00:00"/>
    <n v="4"/>
    <n v="4"/>
    <s v="Y"/>
    <s v="SG_NE08"/>
    <s v="SNR ENGINEERING ASST II"/>
    <n v="2263"/>
    <n v="403"/>
    <n v="1"/>
    <x v="0"/>
    <n v="3.7"/>
    <n v="84"/>
    <n v="0.04"/>
    <n v="91"/>
    <n v="2438"/>
    <x v="0"/>
    <n v="0"/>
    <n v="2438"/>
    <x v="0"/>
    <n v="0"/>
    <n v="2438"/>
    <n v="2438"/>
    <n v="0"/>
    <x v="0"/>
    <m/>
    <n v="2045"/>
    <n v="2946"/>
    <n v="0.7681602172437203"/>
    <n v="2205"/>
    <n v="3195"/>
    <n v="2700"/>
    <n v="0.90296296296296297"/>
    <s v="Paying 90% within JC"/>
    <n v="2194"/>
    <n v="244"/>
    <n v="7.7330976579761374E-2"/>
    <m/>
    <n v="29256"/>
    <m/>
    <m/>
    <m/>
    <m/>
    <m/>
    <m/>
    <n v="27156"/>
    <m/>
    <m/>
    <m/>
    <n v="0"/>
    <x v="0"/>
    <n v="7.7330976579761374E-2"/>
    <s v="Within Range"/>
    <s v="Within Range"/>
  </r>
  <r>
    <s v="20149876"/>
    <s v="NURNABILAH HANIM BINTE MAGHZA SUFFI"/>
    <x v="5"/>
    <s v="Process Engineering"/>
    <s v="SG_SU01"/>
    <s v="HH-RD-COM"/>
    <s v="SNR ENGINEERING ASST II"/>
    <x v="0"/>
    <d v="2014-10-13T00:00:00"/>
    <m/>
    <s v="WONG YI MING"/>
    <d v="2016-07-01T00:00:00"/>
    <n v="3"/>
    <n v="3"/>
    <s v="N"/>
    <m/>
    <m/>
    <n v="2608"/>
    <n v="308"/>
    <n v="1"/>
    <x v="0"/>
    <n v="3.1"/>
    <n v="81"/>
    <m/>
    <m/>
    <n v="2689"/>
    <x v="0"/>
    <n v="0"/>
    <n v="2689"/>
    <x v="0"/>
    <n v="0"/>
    <n v="2689"/>
    <n v="2689"/>
    <n v="0"/>
    <x v="0"/>
    <m/>
    <n v="2205"/>
    <n v="3195"/>
    <n v="0.81627543035993744"/>
    <n v="2205"/>
    <n v="3195"/>
    <n v="2700"/>
    <n v="0.99592592592592588"/>
    <s v="Paying 100% within JC"/>
    <n v="2420"/>
    <n v="269"/>
    <n v="3.1058282208588958E-2"/>
    <m/>
    <n v="32268"/>
    <m/>
    <m/>
    <m/>
    <m/>
    <m/>
    <m/>
    <n v="31296"/>
    <m/>
    <m/>
    <m/>
    <n v="0"/>
    <x v="0"/>
    <n v="3.1058282208588958E-2"/>
    <s v="Within Range"/>
    <s v="Within Range"/>
  </r>
  <r>
    <s v="20149882"/>
    <s v="BONG YEE CHUN"/>
    <x v="5"/>
    <s v="Process Engineering"/>
    <s v="SG_SU01"/>
    <s v="HH-RD-COM"/>
    <s v="SNR TECHNICIAN "/>
    <x v="2"/>
    <d v="2014-10-20T00:00:00"/>
    <m/>
    <s v="YONG KIEN CHIEN"/>
    <d v="2016-07-01T00:00:00"/>
    <n v="3"/>
    <n v="3"/>
    <s v="N"/>
    <m/>
    <m/>
    <n v="1944"/>
    <n v="308"/>
    <n v="1"/>
    <x v="2"/>
    <n v="3.1"/>
    <n v="60"/>
    <m/>
    <m/>
    <n v="2004"/>
    <x v="0"/>
    <n v="0"/>
    <n v="2004"/>
    <x v="0"/>
    <n v="0"/>
    <n v="2004"/>
    <n v="2004"/>
    <n v="0"/>
    <x v="0"/>
    <m/>
    <n v="1895"/>
    <n v="2695"/>
    <n v="0.72133580705009281"/>
    <n v="1895"/>
    <n v="2695"/>
    <n v="2295"/>
    <n v="0.87320261437908497"/>
    <s v="Paying 87% within JC"/>
    <n v="1804"/>
    <n v="200"/>
    <n v="3.0864197530864196E-2"/>
    <m/>
    <n v="24048"/>
    <m/>
    <m/>
    <m/>
    <m/>
    <m/>
    <m/>
    <n v="23328"/>
    <m/>
    <m/>
    <m/>
    <n v="0"/>
    <x v="0"/>
    <n v="3.0864197530864196E-2"/>
    <s v="Within Range"/>
    <s v="Within Range"/>
  </r>
  <r>
    <s v="20150030"/>
    <s v="YONG WAI KIT"/>
    <x v="3"/>
    <s v="Manufacturing"/>
    <s v="SG_SU01"/>
    <s v="HH-PRODN"/>
    <s v="TECHNICIAN I (PRODUCTION)"/>
    <x v="4"/>
    <d v="2015-04-20T00:00:00"/>
    <m/>
    <s v="TAN KIOK HUA"/>
    <m/>
    <n v="4"/>
    <n v="4"/>
    <s v="Y"/>
    <s v="SG_NE05"/>
    <s v="TECHNICIAN II"/>
    <n v="1493"/>
    <n v="302"/>
    <n v="1"/>
    <x v="3"/>
    <n v="3.95"/>
    <n v="59"/>
    <n v="0.04"/>
    <n v="60"/>
    <n v="1612"/>
    <x v="0"/>
    <n v="0"/>
    <n v="1612"/>
    <x v="0"/>
    <n v="0"/>
    <n v="1612"/>
    <n v="1612"/>
    <n v="0"/>
    <x v="0"/>
    <m/>
    <n v="1415"/>
    <n v="2123"/>
    <n v="0.70325011775788981"/>
    <n v="1595"/>
    <n v="2393"/>
    <n v="1994"/>
    <n v="0.80842527582748247"/>
    <s v="Paying 81% within JC"/>
    <n v="1451"/>
    <n v="161"/>
    <n v="7.9705291359678493E-2"/>
    <m/>
    <n v="19344"/>
    <m/>
    <m/>
    <m/>
    <m/>
    <m/>
    <m/>
    <n v="17916"/>
    <m/>
    <m/>
    <m/>
    <n v="0"/>
    <x v="0"/>
    <n v="7.9705291359678493E-2"/>
    <s v="Within Range"/>
    <s v="Within Range"/>
  </r>
  <r>
    <s v="20150040"/>
    <s v="LEE HENG YAP"/>
    <x v="5"/>
    <s v="Process Engineering"/>
    <s v="SG_SU01"/>
    <s v="HH-RD-COM"/>
    <s v="SNR ENGINEERING ASST I"/>
    <x v="1"/>
    <d v="2015-05-11T00:00:00"/>
    <d v="2018-06-01T00:00:00"/>
    <s v="WONG YI MING"/>
    <d v="2017-07-01T00:00:00"/>
    <n v="1"/>
    <n v="1"/>
    <s v="N"/>
    <m/>
    <m/>
    <n v="2095"/>
    <n v="300"/>
    <n v="1"/>
    <x v="1"/>
    <n v="0"/>
    <n v="0"/>
    <m/>
    <m/>
    <n v="2095"/>
    <x v="0"/>
    <n v="0"/>
    <n v="2095"/>
    <x v="0"/>
    <n v="0"/>
    <n v="2095"/>
    <n v="2095"/>
    <n v="0"/>
    <x v="0"/>
    <m/>
    <n v="2045"/>
    <n v="2946"/>
    <n v="0.71113374066530888"/>
    <n v="2045"/>
    <n v="2946"/>
    <n v="2496"/>
    <n v="0.83934294871794868"/>
    <s v="Paying 84% within JC"/>
    <n v="1885"/>
    <n v="210"/>
    <n v="0"/>
    <m/>
    <n v="25140"/>
    <m/>
    <m/>
    <m/>
    <m/>
    <m/>
    <m/>
    <n v="25140"/>
    <m/>
    <m/>
    <m/>
    <n v="0"/>
    <x v="0"/>
    <n v="0"/>
    <s v="Within Range"/>
    <s v="Within Range"/>
  </r>
  <r>
    <s v="20150057"/>
    <s v="TAN ZHI RONG"/>
    <x v="5"/>
    <s v="Process Engineering"/>
    <s v="SG_SU01"/>
    <s v="HH-RD-COM"/>
    <s v="SNR ENGINEERING ASST I"/>
    <x v="1"/>
    <d v="2015-06-08T00:00:00"/>
    <m/>
    <s v="WONG YI MING"/>
    <d v="2017-07-01T00:00:00"/>
    <n v="3"/>
    <n v="3"/>
    <s v="N"/>
    <m/>
    <m/>
    <n v="2116"/>
    <n v="300"/>
    <n v="1"/>
    <x v="1"/>
    <n v="3.1"/>
    <n v="66"/>
    <m/>
    <m/>
    <n v="2182"/>
    <x v="0"/>
    <n v="0"/>
    <n v="2182"/>
    <x v="0"/>
    <n v="0"/>
    <n v="2182"/>
    <n v="2182"/>
    <n v="0"/>
    <x v="0"/>
    <m/>
    <n v="2045"/>
    <n v="2946"/>
    <n v="0.71826205023761036"/>
    <n v="2045"/>
    <n v="2946"/>
    <n v="2496"/>
    <n v="0.87419871794871795"/>
    <s v="Paying 87% within JC"/>
    <n v="1964"/>
    <n v="218"/>
    <n v="3.1190926275992438E-2"/>
    <m/>
    <n v="26184"/>
    <m/>
    <m/>
    <m/>
    <m/>
    <m/>
    <m/>
    <n v="25392"/>
    <m/>
    <m/>
    <m/>
    <n v="0"/>
    <x v="0"/>
    <n v="3.1190926275992438E-2"/>
    <s v="Within Range"/>
    <s v="Within Range"/>
  </r>
  <r>
    <s v="20150068"/>
    <s v="NEO JIN MING"/>
    <x v="5"/>
    <s v="Process Engineering"/>
    <s v="SG_SU01"/>
    <s v="HH-RD-COM"/>
    <s v="SNR ENGINEERING ASST I"/>
    <x v="1"/>
    <d v="2015-06-15T00:00:00"/>
    <m/>
    <s v="YONG KIEN CHIEN"/>
    <d v="2017-07-01T00:00:00"/>
    <n v="4"/>
    <n v="4"/>
    <s v="N"/>
    <m/>
    <m/>
    <n v="2116"/>
    <n v="300"/>
    <n v="1"/>
    <x v="1"/>
    <n v="3.95"/>
    <n v="84"/>
    <m/>
    <m/>
    <n v="2200"/>
    <x v="0"/>
    <n v="0"/>
    <n v="2200"/>
    <x v="0"/>
    <n v="0"/>
    <n v="2200"/>
    <n v="2200"/>
    <n v="0"/>
    <x v="0"/>
    <m/>
    <n v="2045"/>
    <n v="2946"/>
    <n v="0.71826205023761036"/>
    <n v="2045"/>
    <n v="2946"/>
    <n v="2496"/>
    <n v="0.88141025641025639"/>
    <s v="Paying 88% within JC"/>
    <n v="1980"/>
    <n v="220"/>
    <n v="3.9697542533081283E-2"/>
    <m/>
    <n v="26400"/>
    <m/>
    <m/>
    <m/>
    <m/>
    <m/>
    <m/>
    <n v="25392"/>
    <m/>
    <m/>
    <m/>
    <n v="0"/>
    <x v="0"/>
    <n v="3.9697542533081283E-2"/>
    <s v="Within Range"/>
    <s v="Within Range"/>
  </r>
  <r>
    <s v="20150094"/>
    <s v="LEONG SONG PHANG"/>
    <x v="3"/>
    <s v="Manufacturing"/>
    <s v="SG_SU01"/>
    <s v="HH-PRODN"/>
    <s v="ENGINEERING ASST"/>
    <x v="2"/>
    <d v="2015-07-06T00:00:00"/>
    <m/>
    <s v="LOW KOK HENG"/>
    <m/>
    <n v="3"/>
    <n v="3"/>
    <s v="N"/>
    <m/>
    <m/>
    <n v="1975"/>
    <n v="211"/>
    <n v="1"/>
    <x v="2"/>
    <n v="3.1"/>
    <n v="61"/>
    <m/>
    <m/>
    <n v="2036"/>
    <x v="0"/>
    <n v="0"/>
    <n v="2036"/>
    <x v="0"/>
    <n v="0"/>
    <n v="2036"/>
    <n v="2036"/>
    <n v="0"/>
    <x v="0"/>
    <m/>
    <n v="1895"/>
    <n v="2695"/>
    <n v="0.73283858998144713"/>
    <n v="1895"/>
    <n v="2695"/>
    <n v="2295"/>
    <n v="0.88714596949891067"/>
    <s v="Paying 89% within JC"/>
    <n v="1832"/>
    <n v="204"/>
    <n v="3.0886075949367087E-2"/>
    <m/>
    <n v="24432"/>
    <m/>
    <m/>
    <m/>
    <m/>
    <m/>
    <m/>
    <n v="23700"/>
    <m/>
    <m/>
    <m/>
    <n v="0"/>
    <x v="0"/>
    <n v="3.0886075949367087E-2"/>
    <s v="Within Range"/>
    <s v="Within Range"/>
  </r>
  <r>
    <s v="20150123"/>
    <s v="LIM CHI YANG"/>
    <x v="5"/>
    <s v="Process Engineering"/>
    <m/>
    <s v="HH-RD-COM"/>
    <s v="SNR ENGINEERING ASST I"/>
    <x v="1"/>
    <d v="2015-08-31T00:00:00"/>
    <m/>
    <s v="CHIA YONG PENG"/>
    <d v="2017-07-01T00:00:00"/>
    <n v="5"/>
    <n v="5"/>
    <s v="N"/>
    <m/>
    <m/>
    <n v="2110"/>
    <n v="209"/>
    <n v="1"/>
    <x v="1"/>
    <n v="4.9000000000000004"/>
    <n v="103"/>
    <m/>
    <m/>
    <n v="2213"/>
    <x v="0"/>
    <n v="0"/>
    <n v="2213"/>
    <x v="0"/>
    <n v="0"/>
    <n v="2213"/>
    <n v="2213"/>
    <n v="0"/>
    <x v="0"/>
    <m/>
    <n v="2045"/>
    <n v="2946"/>
    <n v="0.71622539035980992"/>
    <n v="2045"/>
    <n v="2946"/>
    <n v="2496"/>
    <n v="0.88661858974358976"/>
    <s v="Paying 89% within JC"/>
    <n v="1992"/>
    <n v="221"/>
    <n v="4.8815165876777249E-2"/>
    <m/>
    <n v="26556"/>
    <m/>
    <m/>
    <m/>
    <m/>
    <m/>
    <m/>
    <n v="25320"/>
    <m/>
    <m/>
    <m/>
    <n v="0"/>
    <x v="0"/>
    <n v="4.8815165876777249E-2"/>
    <s v="Within Range"/>
    <s v="Within Range"/>
  </r>
  <r>
    <s v="20159941"/>
    <s v="FANG YAN KAI"/>
    <x v="5"/>
    <s v="Process Engineering"/>
    <s v="SG_SU01"/>
    <s v="HH-RD-COM"/>
    <s v="SNR ENGINEERING ASST I"/>
    <x v="1"/>
    <d v="2015-01-05T00:00:00"/>
    <m/>
    <s v="LIM TENG LOCK"/>
    <d v="2017-07-01T00:00:00"/>
    <n v="3"/>
    <n v="3"/>
    <s v="N"/>
    <m/>
    <m/>
    <n v="2137"/>
    <n v="305"/>
    <n v="1"/>
    <x v="1"/>
    <n v="3.1"/>
    <n v="66"/>
    <m/>
    <m/>
    <n v="2203"/>
    <x v="0"/>
    <n v="0"/>
    <n v="2203"/>
    <x v="0"/>
    <n v="0"/>
    <n v="2203"/>
    <n v="2203"/>
    <n v="0"/>
    <x v="0"/>
    <m/>
    <n v="2045"/>
    <n v="2946"/>
    <n v="0.72539035980991173"/>
    <n v="2045"/>
    <n v="2946"/>
    <n v="2496"/>
    <n v="0.88261217948717952"/>
    <s v="Paying 88% within JC"/>
    <n v="1983"/>
    <n v="220"/>
    <n v="3.088441740758072E-2"/>
    <m/>
    <n v="26436"/>
    <m/>
    <m/>
    <m/>
    <m/>
    <m/>
    <m/>
    <n v="25644"/>
    <m/>
    <m/>
    <m/>
    <n v="0"/>
    <x v="0"/>
    <n v="3.088441740758072E-2"/>
    <s v="Within Range"/>
    <s v="Within Range"/>
  </r>
  <r>
    <s v="20170275"/>
    <s v="ZAR LI WIN NAING"/>
    <x v="5"/>
    <s v="Process Engineering"/>
    <s v="SG_SU01"/>
    <s v="HH-RD-COM"/>
    <s v="ENGINEERING ASST"/>
    <x v="2"/>
    <d v="2017-05-29T00:00:00"/>
    <m/>
    <s v="YONG KIEN CHIEN"/>
    <m/>
    <n v="2"/>
    <n v="2"/>
    <s v="N"/>
    <m/>
    <m/>
    <n v="2030"/>
    <n v="101"/>
    <n v="1"/>
    <x v="2"/>
    <n v="2"/>
    <n v="41"/>
    <m/>
    <m/>
    <n v="2071"/>
    <x v="0"/>
    <n v="0"/>
    <n v="2071"/>
    <x v="0"/>
    <n v="0"/>
    <n v="2071"/>
    <n v="2071"/>
    <n v="0"/>
    <x v="0"/>
    <m/>
    <n v="1895"/>
    <n v="2695"/>
    <n v="0.75324675324675328"/>
    <n v="1895"/>
    <n v="2695"/>
    <n v="2295"/>
    <n v="0.90239651416122002"/>
    <s v="Paying 90% within JC"/>
    <n v="1864"/>
    <n v="207"/>
    <n v="2.0197044334975371E-2"/>
    <m/>
    <n v="24852"/>
    <m/>
    <m/>
    <m/>
    <m/>
    <m/>
    <m/>
    <n v="24360"/>
    <m/>
    <m/>
    <m/>
    <n v="0"/>
    <x v="0"/>
    <n v="2.0197044334975371E-2"/>
    <s v="Within Range"/>
    <s v="Within Range"/>
  </r>
  <r>
    <s v="20170319"/>
    <s v="YAP JUN SEEN"/>
    <x v="5"/>
    <s v="Process Engineering"/>
    <s v="SG_SU01"/>
    <s v="HH-RD-COM"/>
    <s v="ENGINEERING ASST"/>
    <x v="2"/>
    <d v="2017-06-19T00:00:00"/>
    <m/>
    <s v="LOH CHEE CHUAN"/>
    <m/>
    <n v="2"/>
    <n v="2"/>
    <s v="N"/>
    <m/>
    <m/>
    <n v="1945"/>
    <n v="100"/>
    <n v="1"/>
    <x v="2"/>
    <n v="2"/>
    <n v="39"/>
    <m/>
    <m/>
    <n v="1984"/>
    <x v="0"/>
    <n v="0"/>
    <n v="1984"/>
    <x v="0"/>
    <n v="0"/>
    <n v="1984"/>
    <n v="1984"/>
    <n v="0"/>
    <x v="0"/>
    <m/>
    <n v="1895"/>
    <n v="2695"/>
    <n v="0.72170686456400746"/>
    <n v="1895"/>
    <n v="2695"/>
    <n v="2295"/>
    <n v="0.8644880174291939"/>
    <s v="Paying 86% within JC"/>
    <n v="1786"/>
    <n v="198"/>
    <n v="2.0051413881748071E-2"/>
    <m/>
    <n v="23808"/>
    <m/>
    <m/>
    <m/>
    <m/>
    <m/>
    <m/>
    <n v="23340"/>
    <m/>
    <m/>
    <m/>
    <n v="0"/>
    <x v="0"/>
    <n v="2.0051413881748071E-2"/>
    <s v="Within Range"/>
    <s v="Within Range"/>
  </r>
  <r>
    <s v="20170332"/>
    <s v="CHEA WEI KHAY"/>
    <x v="5"/>
    <s v="Process Engineering"/>
    <s v="SG_SU01"/>
    <s v="HH-RD-COM"/>
    <s v="ENGINEERING ASST"/>
    <x v="2"/>
    <d v="2017-10-09T00:00:00"/>
    <m/>
    <s v="YONG KIEN CHIEN"/>
    <m/>
    <n v="3"/>
    <n v="3"/>
    <s v="N"/>
    <m/>
    <m/>
    <n v="1895"/>
    <n v="8"/>
    <n v="0.67"/>
    <x v="2"/>
    <n v="3.1"/>
    <n v="39"/>
    <m/>
    <m/>
    <n v="1934"/>
    <x v="0"/>
    <n v="0"/>
    <n v="1934"/>
    <x v="0"/>
    <n v="0"/>
    <n v="1934"/>
    <n v="1934"/>
    <n v="0"/>
    <x v="0"/>
    <m/>
    <n v="1895"/>
    <n v="2695"/>
    <n v="0.70315398886827463"/>
    <n v="1895"/>
    <n v="2695"/>
    <n v="2295"/>
    <n v="0.84270152505446627"/>
    <s v="Paying 84% within JC"/>
    <n v="1741"/>
    <n v="193"/>
    <n v="2.0580474934036939E-2"/>
    <m/>
    <n v="23208"/>
    <m/>
    <m/>
    <m/>
    <m/>
    <m/>
    <m/>
    <n v="22740"/>
    <m/>
    <m/>
    <m/>
    <n v="0"/>
    <x v="0"/>
    <n v="2.0580474934036939E-2"/>
    <s v="Within Range"/>
    <s v="Within Range"/>
  </r>
  <r>
    <s v="20170359"/>
    <s v="HENG KAI WEI"/>
    <x v="5"/>
    <s v="Process Engineering"/>
    <s v="SG_SU01"/>
    <s v="HH-RD-COM"/>
    <s v="ENGINEERING ASST"/>
    <x v="2"/>
    <d v="2017-11-20T00:00:00"/>
    <m/>
    <s v="WONG YI MING"/>
    <m/>
    <n v="2"/>
    <n v="2"/>
    <s v="N"/>
    <m/>
    <m/>
    <n v="1895"/>
    <n v="7"/>
    <n v="0.57999999999999996"/>
    <x v="2"/>
    <n v="2"/>
    <n v="22"/>
    <m/>
    <m/>
    <n v="1917"/>
    <x v="0"/>
    <n v="0"/>
    <n v="1917"/>
    <x v="0"/>
    <n v="0"/>
    <n v="1917"/>
    <n v="1917"/>
    <n v="0"/>
    <x v="0"/>
    <m/>
    <n v="1895"/>
    <n v="2695"/>
    <n v="0.70315398886827463"/>
    <n v="1895"/>
    <n v="2695"/>
    <n v="2295"/>
    <n v="0.83529411764705885"/>
    <s v="Paying 84% within JC"/>
    <n v="1725"/>
    <n v="192"/>
    <n v="1.1609498680738786E-2"/>
    <m/>
    <n v="23004"/>
    <m/>
    <m/>
    <m/>
    <m/>
    <m/>
    <m/>
    <n v="22740"/>
    <m/>
    <m/>
    <m/>
    <n v="0"/>
    <x v="0"/>
    <n v="1.1609498680738786E-2"/>
    <s v="Within Range"/>
    <s v="Within Range"/>
  </r>
  <r>
    <s v="20129223"/>
    <s v="MAH LAY CHIN"/>
    <x v="5"/>
    <s v="RD Administration"/>
    <m/>
    <s v="HH-RD-COM"/>
    <s v="ADMIN ASSISTANT I (RD)"/>
    <x v="3"/>
    <d v="2012-04-02T00:00:00"/>
    <m/>
    <s v="KOYAMA KAZUNORI"/>
    <m/>
    <n v="2"/>
    <n v="2"/>
    <s v="N"/>
    <m/>
    <m/>
    <n v="1934"/>
    <n v="602"/>
    <n v="1"/>
    <x v="3"/>
    <n v="1.75"/>
    <n v="34"/>
    <m/>
    <m/>
    <n v="1968"/>
    <x v="0"/>
    <n v="0"/>
    <n v="1968"/>
    <x v="0"/>
    <n v="0"/>
    <n v="1968"/>
    <n v="1968"/>
    <n v="0"/>
    <x v="0"/>
    <m/>
    <n v="1595"/>
    <n v="2393"/>
    <n v="0.80819055578771415"/>
    <n v="1595"/>
    <n v="2393"/>
    <n v="1994"/>
    <n v="0.98696088264794379"/>
    <s v="Paying 99% within JC"/>
    <n v="1771"/>
    <n v="197"/>
    <n v="1.7580144777662874E-2"/>
    <m/>
    <n v="23616"/>
    <m/>
    <m/>
    <m/>
    <m/>
    <m/>
    <m/>
    <n v="23208"/>
    <m/>
    <m/>
    <m/>
    <n v="0"/>
    <x v="0"/>
    <n v="1.7580144777662874E-2"/>
    <s v="Within Range"/>
    <s v="Within Range"/>
  </r>
  <r>
    <s v="00963081"/>
    <s v="ANG SIEW KIOK"/>
    <x v="6"/>
    <s v="Planning"/>
    <m/>
    <s v="HH-PLAN"/>
    <s v="SNR OPERATOR (PRODUCTION)"/>
    <x v="5"/>
    <d v="1996-11-07T00:00:00"/>
    <m/>
    <s v="HENG RUI WEN DESSIREE"/>
    <d v="2011-07-01T00:00:00"/>
    <n v="3"/>
    <n v="3"/>
    <s v="N"/>
    <m/>
    <m/>
    <n v="1854"/>
    <n v="2107"/>
    <n v="1"/>
    <x v="5"/>
    <n v="2.95"/>
    <n v="55"/>
    <m/>
    <m/>
    <n v="1909"/>
    <x v="1"/>
    <n v="5.3937432578209281E-3"/>
    <n v="1919"/>
    <x v="0"/>
    <n v="0"/>
    <n v="1919"/>
    <n v="1884"/>
    <n v="35"/>
    <x v="17"/>
    <m/>
    <n v="1259"/>
    <n v="1884"/>
    <n v="0.98407643312101911"/>
    <n v="1259"/>
    <n v="1884"/>
    <n v="1572"/>
    <n v="1.1984732824427482"/>
    <s v="Paying 20% Premium for the JC"/>
    <n v="1696"/>
    <n v="188"/>
    <n v="1.6181229773462782E-2"/>
    <m/>
    <n v="23028"/>
    <m/>
    <m/>
    <m/>
    <m/>
    <m/>
    <m/>
    <n v="22248"/>
    <m/>
    <m/>
    <m/>
    <n v="0"/>
    <x v="0"/>
    <n v="3.6632506292700505E-2"/>
    <s v="Within Range"/>
    <s v="Within Range"/>
  </r>
  <r>
    <s v="20034136"/>
    <s v="CHUA KIM HIOK"/>
    <x v="6"/>
    <s v="Planning"/>
    <m/>
    <s v="HH-PLAN"/>
    <s v="PRODUCTION OPERATOR II"/>
    <x v="6"/>
    <d v="2003-04-14T00:00:00"/>
    <m/>
    <s v="HENG RUI WEN DESSIREE"/>
    <d v="2008-07-01T00:00:00"/>
    <n v="3"/>
    <n v="3"/>
    <s v="N"/>
    <m/>
    <m/>
    <n v="1606"/>
    <n v="1502"/>
    <n v="1"/>
    <x v="6"/>
    <n v="2.95"/>
    <n v="47"/>
    <m/>
    <m/>
    <n v="1653"/>
    <x v="1"/>
    <n v="6.2266500622665004E-3"/>
    <n v="1663"/>
    <x v="0"/>
    <n v="0"/>
    <n v="1663"/>
    <n v="1663"/>
    <n v="0"/>
    <x v="0"/>
    <m/>
    <n v="1166"/>
    <n v="1750"/>
    <n v="0.9177142857142857"/>
    <n v="1166"/>
    <n v="1750"/>
    <n v="1458"/>
    <n v="1.1406035665294925"/>
    <s v="Paying 14% Premium for the JC"/>
    <n v="1497"/>
    <n v="166"/>
    <n v="3.5491905354919057E-2"/>
    <m/>
    <n v="19956"/>
    <m/>
    <m/>
    <m/>
    <m/>
    <m/>
    <m/>
    <n v="19272"/>
    <m/>
    <m/>
    <m/>
    <n v="0"/>
    <x v="0"/>
    <n v="3.5491905354919057E-2"/>
    <s v="Within Range"/>
    <s v="Within Range"/>
  </r>
  <r>
    <s v="20067424"/>
    <s v="CHING KHOON SENG"/>
    <x v="6"/>
    <s v="Planning"/>
    <m/>
    <s v="HH-PLAN"/>
    <s v="PRODUCTION OPERATOR II"/>
    <x v="6"/>
    <d v="2006-07-31T00:00:00"/>
    <m/>
    <s v="HENG RUI WEN DESSIREE"/>
    <d v="2015-07-01T00:00:00"/>
    <n v="2"/>
    <n v="2"/>
    <s v="N"/>
    <m/>
    <m/>
    <n v="1386"/>
    <n v="1110"/>
    <n v="1"/>
    <x v="6"/>
    <n v="2"/>
    <n v="28"/>
    <m/>
    <m/>
    <n v="1414"/>
    <x v="0"/>
    <n v="0"/>
    <n v="1414"/>
    <x v="0"/>
    <n v="0"/>
    <n v="1414"/>
    <n v="1414"/>
    <n v="0"/>
    <x v="0"/>
    <m/>
    <n v="1166"/>
    <n v="1750"/>
    <n v="0.79200000000000004"/>
    <n v="1166"/>
    <n v="1750"/>
    <n v="1458"/>
    <n v="0.96982167352537718"/>
    <s v="Paying 97% within JC"/>
    <n v="1273"/>
    <n v="141"/>
    <n v="2.0202020202020204E-2"/>
    <m/>
    <n v="16968"/>
    <m/>
    <m/>
    <m/>
    <m/>
    <m/>
    <m/>
    <n v="16632"/>
    <m/>
    <m/>
    <m/>
    <n v="0"/>
    <x v="0"/>
    <n v="2.0202020202020204E-2"/>
    <s v="Within Range"/>
    <s v="Within Range"/>
  </r>
  <r>
    <s v="20077909"/>
    <s v="CHENG RUO QI"/>
    <x v="6"/>
    <s v="Planning"/>
    <m/>
    <s v="HH-PLAN"/>
    <s v="STORE ASSISTANT I"/>
    <x v="4"/>
    <d v="2007-12-10T00:00:00"/>
    <m/>
    <s v="HENG RUI WEN DESSIREE"/>
    <d v="2017-07-01T00:00:00"/>
    <n v="3"/>
    <n v="3"/>
    <s v="N"/>
    <m/>
    <m/>
    <n v="1625"/>
    <n v="1006"/>
    <n v="1"/>
    <x v="4"/>
    <n v="2.95"/>
    <n v="48"/>
    <m/>
    <m/>
    <n v="1673"/>
    <x v="0"/>
    <n v="0"/>
    <n v="1673"/>
    <x v="0"/>
    <n v="0"/>
    <n v="1673"/>
    <n v="1673"/>
    <n v="0"/>
    <x v="0"/>
    <m/>
    <n v="1415"/>
    <n v="2123"/>
    <n v="0.76542628356099862"/>
    <n v="1415"/>
    <n v="2123"/>
    <n v="1769"/>
    <n v="0.94573205200678345"/>
    <s v="Paying 95% within JC"/>
    <n v="1506"/>
    <n v="167"/>
    <n v="2.9538461538461538E-2"/>
    <m/>
    <n v="20076"/>
    <m/>
    <m/>
    <m/>
    <m/>
    <m/>
    <m/>
    <n v="19500"/>
    <m/>
    <m/>
    <m/>
    <n v="0"/>
    <x v="0"/>
    <n v="2.9538461538461538E-2"/>
    <s v="Within Range"/>
    <s v="Within Range"/>
  </r>
  <r>
    <s v="20150007"/>
    <s v="TAI JUN HAO, TONY"/>
    <x v="6"/>
    <s v="Planning"/>
    <m/>
    <s v="HH-PLAN"/>
    <s v="STORE ASSISTANT II"/>
    <x v="3"/>
    <d v="2015-03-09T00:00:00"/>
    <m/>
    <s v="HENG RUI WEN DESSIREE"/>
    <d v="2017-07-01T00:00:00"/>
    <n v="4"/>
    <n v="4"/>
    <s v="N"/>
    <m/>
    <m/>
    <n v="1638"/>
    <n v="303"/>
    <n v="1"/>
    <x v="3"/>
    <n v="3.8"/>
    <n v="62"/>
    <m/>
    <m/>
    <n v="1700"/>
    <x v="0"/>
    <n v="0"/>
    <n v="1700"/>
    <x v="0"/>
    <n v="0"/>
    <n v="1700"/>
    <n v="1700"/>
    <n v="0"/>
    <x v="0"/>
    <m/>
    <n v="1595"/>
    <n v="2393"/>
    <n v="0.68449644797325537"/>
    <n v="1595"/>
    <n v="2393"/>
    <n v="1994"/>
    <n v="0.85255767301905716"/>
    <s v="Paying 85% within JC"/>
    <n v="1530"/>
    <n v="170"/>
    <n v="3.7851037851037848E-2"/>
    <m/>
    <n v="20400"/>
    <m/>
    <m/>
    <m/>
    <m/>
    <m/>
    <m/>
    <n v="19656"/>
    <m/>
    <m/>
    <m/>
    <n v="0"/>
    <x v="0"/>
    <n v="3.7851037851037848E-2"/>
    <s v="Within Range"/>
    <s v="Within Range"/>
  </r>
  <r>
    <s v="20150106"/>
    <s v="LIM QIU XIA JAMIE"/>
    <x v="6"/>
    <s v="Planning"/>
    <m/>
    <s v="HH-PLAN"/>
    <s v="SNR PLANNING ASST"/>
    <x v="1"/>
    <d v="2015-08-03T00:00:00"/>
    <m/>
    <s v="LIM HWEE CHENG TRINA"/>
    <d v="2017-07-01T00:00:00"/>
    <n v="4"/>
    <n v="4"/>
    <s v="N"/>
    <m/>
    <m/>
    <n v="2227"/>
    <n v="210"/>
    <n v="1"/>
    <x v="1"/>
    <n v="4"/>
    <n v="89"/>
    <m/>
    <m/>
    <n v="2316"/>
    <x v="0"/>
    <n v="0"/>
    <n v="2316"/>
    <x v="0"/>
    <n v="0"/>
    <n v="2316"/>
    <n v="2316"/>
    <n v="0"/>
    <x v="0"/>
    <m/>
    <n v="2045"/>
    <n v="2946"/>
    <n v="0.75594025797691788"/>
    <n v="2045"/>
    <n v="2946"/>
    <n v="2496"/>
    <n v="0.92788461538461542"/>
    <s v="Paying 93% within JC"/>
    <n v="2084"/>
    <n v="232"/>
    <n v="3.9964077233947015E-2"/>
    <m/>
    <n v="27792"/>
    <m/>
    <m/>
    <m/>
    <m/>
    <m/>
    <m/>
    <n v="26724"/>
    <m/>
    <m/>
    <m/>
    <n v="0"/>
    <x v="0"/>
    <n v="3.9964077233947015E-2"/>
    <s v="Within Range"/>
    <s v="Within Range"/>
  </r>
  <r>
    <s v="20170273"/>
    <s v="WONG BING HONG"/>
    <x v="6"/>
    <s v="Planning"/>
    <m/>
    <s v="HH-PLAN"/>
    <s v="STORE ASSISTANT II"/>
    <x v="3"/>
    <d v="2017-05-15T00:00:00"/>
    <m/>
    <s v="HENG RUI WEN DESSIREE"/>
    <m/>
    <n v="3"/>
    <n v="3"/>
    <s v="N"/>
    <m/>
    <m/>
    <n v="1660"/>
    <n v="101"/>
    <n v="1"/>
    <x v="3"/>
    <n v="2.95"/>
    <n v="49"/>
    <m/>
    <m/>
    <n v="1709"/>
    <x v="0"/>
    <n v="0"/>
    <n v="1709"/>
    <x v="0"/>
    <n v="0"/>
    <n v="1709"/>
    <n v="1709"/>
    <n v="0"/>
    <x v="0"/>
    <m/>
    <n v="1595"/>
    <n v="2393"/>
    <n v="0.69368992895946513"/>
    <n v="1595"/>
    <n v="2393"/>
    <n v="1994"/>
    <n v="0.85707121364092276"/>
    <s v="Paying 86% within JC"/>
    <n v="1538"/>
    <n v="171"/>
    <n v="2.9518072289156625E-2"/>
    <m/>
    <n v="20508"/>
    <m/>
    <m/>
    <m/>
    <m/>
    <m/>
    <m/>
    <n v="19920"/>
    <m/>
    <m/>
    <m/>
    <n v="0"/>
    <x v="0"/>
    <n v="2.9518072289156625E-2"/>
    <s v="Within Range"/>
    <s v="Within Range"/>
  </r>
  <r>
    <s v="20170274"/>
    <s v="WONG CHON SAU"/>
    <x v="6"/>
    <s v="Planning"/>
    <m/>
    <s v="HH-PLAN"/>
    <s v="PRODUCTION OPERATOR I"/>
    <x v="7"/>
    <d v="2017-05-29T00:00:00"/>
    <m/>
    <s v="HENG RUI WEN DESSIREE"/>
    <m/>
    <n v="3"/>
    <n v="3"/>
    <s v="N"/>
    <m/>
    <m/>
    <n v="1130"/>
    <n v="101"/>
    <n v="1"/>
    <x v="7"/>
    <n v="2.95"/>
    <n v="33"/>
    <m/>
    <m/>
    <n v="1163"/>
    <x v="17"/>
    <n v="1.5044247787610619E-2"/>
    <n v="1180"/>
    <x v="0"/>
    <n v="0"/>
    <n v="1180"/>
    <n v="1180"/>
    <n v="0"/>
    <x v="0"/>
    <m/>
    <n v="1100"/>
    <n v="1650"/>
    <n v="0.68484848484848482"/>
    <n v="1100"/>
    <n v="1650"/>
    <n v="1375"/>
    <n v="0.85818181818181816"/>
    <s v="Paying 86% within JC"/>
    <n v="1062"/>
    <n v="118"/>
    <n v="4.4247787610619468E-2"/>
    <m/>
    <n v="14160"/>
    <m/>
    <m/>
    <m/>
    <m/>
    <m/>
    <m/>
    <n v="13560"/>
    <m/>
    <m/>
    <m/>
    <n v="0"/>
    <x v="0"/>
    <n v="4.4247787610619468E-2"/>
    <s v="Within Range"/>
    <s v="Within Range"/>
  </r>
  <r>
    <s v="00973335"/>
    <s v="TAN HUI LAN"/>
    <x v="6"/>
    <s v="Warehouse"/>
    <m/>
    <s v="HH-PLAN"/>
    <s v="SNR OPERATOR (PLAN)"/>
    <x v="5"/>
    <d v="1997-07-24T00:00:00"/>
    <m/>
    <s v="TEE WEE SIN"/>
    <m/>
    <n v="3"/>
    <n v="3"/>
    <s v="N"/>
    <m/>
    <m/>
    <n v="1857"/>
    <n v="2011"/>
    <n v="1"/>
    <x v="5"/>
    <n v="2.95"/>
    <n v="55"/>
    <m/>
    <m/>
    <n v="1912"/>
    <x v="1"/>
    <n v="5.3850296176628969E-3"/>
    <n v="1922"/>
    <x v="0"/>
    <n v="0"/>
    <n v="1922"/>
    <n v="1884"/>
    <n v="38"/>
    <x v="18"/>
    <m/>
    <n v="1259"/>
    <n v="1884"/>
    <n v="0.98566878980891715"/>
    <n v="1259"/>
    <n v="1884"/>
    <n v="1572"/>
    <n v="1.1984732824427482"/>
    <s v="Paying 20% Premium for the JC"/>
    <n v="1696"/>
    <n v="188"/>
    <n v="1.4539579967689823E-2"/>
    <m/>
    <n v="23064"/>
    <m/>
    <m/>
    <m/>
    <m/>
    <m/>
    <m/>
    <n v="22284"/>
    <m/>
    <m/>
    <m/>
    <n v="0"/>
    <x v="0"/>
    <n v="3.6707951893735456E-2"/>
    <s v="Within Range"/>
    <s v="Within Range"/>
  </r>
  <r>
    <s v="00983541"/>
    <s v="TANG YONG CHEW"/>
    <x v="6"/>
    <s v="Warehouse"/>
    <m/>
    <s v="HH-PLAN"/>
    <s v="PRODUCTION OPERATOR I"/>
    <x v="7"/>
    <d v="1998-06-08T00:00:00"/>
    <m/>
    <s v="HENG RUI WEN DESSIREE"/>
    <m/>
    <n v="2"/>
    <n v="2"/>
    <s v="N"/>
    <m/>
    <m/>
    <n v="1552"/>
    <n v="2000"/>
    <n v="1"/>
    <x v="7"/>
    <n v="2"/>
    <n v="31"/>
    <m/>
    <m/>
    <n v="1583"/>
    <x v="0"/>
    <n v="0"/>
    <n v="1583"/>
    <x v="0"/>
    <n v="0"/>
    <n v="1583"/>
    <n v="1583"/>
    <n v="0"/>
    <x v="0"/>
    <m/>
    <n v="1100"/>
    <n v="1650"/>
    <n v="0.94060606060606056"/>
    <n v="1100"/>
    <n v="1650"/>
    <n v="1375"/>
    <n v="1.1512727272727272"/>
    <s v="Paying 15% Premium for the JC"/>
    <n v="1425"/>
    <n v="158"/>
    <n v="1.997422680412371E-2"/>
    <m/>
    <n v="18996"/>
    <m/>
    <m/>
    <m/>
    <m/>
    <m/>
    <m/>
    <n v="18624"/>
    <m/>
    <m/>
    <m/>
    <n v="0"/>
    <x v="0"/>
    <n v="1.997422680412371E-2"/>
    <s v="Within Range"/>
    <s v="Within Range"/>
  </r>
  <r>
    <s v="20034096"/>
    <s v="WONG AI LENG"/>
    <x v="6"/>
    <s v="Warehouse"/>
    <m/>
    <s v="HH-PLAN"/>
    <s v="SNR OPERATOR (PRODUCTION)"/>
    <x v="5"/>
    <d v="2003-03-05T00:00:00"/>
    <m/>
    <s v="TEE WEE SIN"/>
    <d v="2011-07-01T00:00:00"/>
    <n v="3"/>
    <n v="3"/>
    <s v="N"/>
    <m/>
    <m/>
    <n v="1717"/>
    <n v="1503"/>
    <n v="1"/>
    <x v="5"/>
    <n v="2.95"/>
    <n v="51"/>
    <m/>
    <m/>
    <n v="1768"/>
    <x v="1"/>
    <n v="5.8241118229470003E-3"/>
    <n v="1778"/>
    <x v="0"/>
    <n v="0"/>
    <n v="1778"/>
    <n v="1778"/>
    <n v="0"/>
    <x v="0"/>
    <m/>
    <n v="1259"/>
    <n v="1884"/>
    <n v="0.91135881104033967"/>
    <n v="1259"/>
    <n v="1884"/>
    <n v="1572"/>
    <n v="1.1310432569974556"/>
    <s v="Paying 13% Premium for the JC"/>
    <n v="1600"/>
    <n v="178"/>
    <n v="3.5527082119976704E-2"/>
    <m/>
    <n v="21336"/>
    <m/>
    <m/>
    <m/>
    <m/>
    <m/>
    <m/>
    <n v="20604"/>
    <m/>
    <m/>
    <m/>
    <n v="0"/>
    <x v="0"/>
    <n v="3.5527082119976704E-2"/>
    <s v="Within Range"/>
    <s v="Within Range"/>
  </r>
  <r>
    <s v="20034211"/>
    <s v="CHUA SENG KUA"/>
    <x v="6"/>
    <s v="Warehouse"/>
    <m/>
    <s v="HH-PLAN"/>
    <s v="SNR OPERATOR (PLAN)"/>
    <x v="5"/>
    <d v="2003-06-16T00:00:00"/>
    <m/>
    <s v="TEE WEE SIN"/>
    <d v="2010-07-01T00:00:00"/>
    <n v="3"/>
    <n v="3"/>
    <s v="N"/>
    <m/>
    <m/>
    <n v="1702"/>
    <n v="1500"/>
    <n v="1"/>
    <x v="5"/>
    <n v="2.95"/>
    <n v="50"/>
    <m/>
    <m/>
    <n v="1752"/>
    <x v="1"/>
    <n v="5.8754406580493537E-3"/>
    <n v="1762"/>
    <x v="0"/>
    <n v="0"/>
    <n v="1762"/>
    <n v="1762"/>
    <n v="0"/>
    <x v="0"/>
    <m/>
    <n v="1259"/>
    <n v="1884"/>
    <n v="0.90339702760084928"/>
    <n v="1259"/>
    <n v="1884"/>
    <n v="1572"/>
    <n v="1.1208651399491094"/>
    <s v="Paying 12% Premium for the JC"/>
    <n v="1586"/>
    <n v="176"/>
    <n v="3.5252643948296122E-2"/>
    <m/>
    <n v="21144"/>
    <m/>
    <m/>
    <m/>
    <m/>
    <m/>
    <m/>
    <n v="20424"/>
    <m/>
    <m/>
    <m/>
    <n v="0"/>
    <x v="0"/>
    <n v="3.5252643948296122E-2"/>
    <s v="Within Range"/>
    <s v="Within Range"/>
  </r>
  <r>
    <s v="20034391"/>
    <s v="CHUA KIM HUAY"/>
    <x v="6"/>
    <s v="Warehouse"/>
    <m/>
    <s v="HH-PLAN"/>
    <s v="PRODUCTION OPERATOR II"/>
    <x v="6"/>
    <d v="2003-10-16T00:00:00"/>
    <m/>
    <s v="HENG RUI WEN DESSIREE"/>
    <d v="2016-07-01T00:00:00"/>
    <n v="3"/>
    <n v="3"/>
    <s v="N"/>
    <m/>
    <m/>
    <n v="1581"/>
    <n v="1408"/>
    <n v="1"/>
    <x v="6"/>
    <n v="2.95"/>
    <n v="47"/>
    <m/>
    <m/>
    <n v="1628"/>
    <x v="1"/>
    <n v="6.3251106894370648E-3"/>
    <n v="1638"/>
    <x v="0"/>
    <n v="0"/>
    <n v="1638"/>
    <n v="1638"/>
    <n v="0"/>
    <x v="0"/>
    <m/>
    <n v="1166"/>
    <n v="1750"/>
    <n v="0.90342857142857147"/>
    <n v="1166"/>
    <n v="1750"/>
    <n v="1458"/>
    <n v="1.1234567901234569"/>
    <s v="Paying 12% Premium for the JC"/>
    <n v="1474"/>
    <n v="164"/>
    <n v="3.6053130929791274E-2"/>
    <m/>
    <n v="19656"/>
    <m/>
    <m/>
    <m/>
    <m/>
    <m/>
    <m/>
    <n v="18972"/>
    <m/>
    <m/>
    <m/>
    <n v="0"/>
    <x v="0"/>
    <n v="3.6053130929791274E-2"/>
    <s v="Within Range"/>
    <s v="Within Range"/>
  </r>
  <r>
    <s v="20034404"/>
    <s v="QUEK CHIN WEI"/>
    <x v="6"/>
    <s v="Warehouse"/>
    <m/>
    <s v="HH-PLAN"/>
    <s v="PRODUCTION OPERATOR II"/>
    <x v="6"/>
    <d v="2003-10-30T00:00:00"/>
    <m/>
    <s v="TEE WEE SIN"/>
    <d v="2017-07-01T00:00:00"/>
    <n v="3"/>
    <n v="3"/>
    <s v="N"/>
    <m/>
    <m/>
    <n v="1653"/>
    <n v="1408"/>
    <n v="1"/>
    <x v="6"/>
    <n v="2.95"/>
    <n v="49"/>
    <m/>
    <m/>
    <n v="1702"/>
    <x v="1"/>
    <n v="6.0496067755595887E-3"/>
    <n v="1712"/>
    <x v="0"/>
    <n v="0"/>
    <n v="1712"/>
    <n v="1712"/>
    <n v="0"/>
    <x v="0"/>
    <m/>
    <n v="1166"/>
    <n v="1750"/>
    <n v="0.94457142857142862"/>
    <n v="1166"/>
    <n v="1750"/>
    <n v="1458"/>
    <n v="1.1742112482853224"/>
    <s v="Paying 17% Premium for the JC"/>
    <n v="1541"/>
    <n v="171"/>
    <n v="3.5692679975801569E-2"/>
    <m/>
    <n v="20544"/>
    <m/>
    <m/>
    <m/>
    <m/>
    <m/>
    <m/>
    <n v="19836"/>
    <m/>
    <m/>
    <m/>
    <n v="0"/>
    <x v="0"/>
    <n v="3.5692679975801569E-2"/>
    <s v="Within Range"/>
    <s v="Within Range"/>
  </r>
  <r>
    <s v="20044748"/>
    <s v="CHUA LIAN HOO"/>
    <x v="6"/>
    <s v="Warehouse"/>
    <m/>
    <s v="HH-PLAN"/>
    <s v="SNR OPERATOR (PLAN)"/>
    <x v="5"/>
    <d v="2004-12-16T00:00:00"/>
    <m/>
    <s v="TEE WEE SIN"/>
    <d v="2010-07-01T00:00:00"/>
    <n v="4"/>
    <n v="4"/>
    <s v="N"/>
    <m/>
    <m/>
    <n v="1631"/>
    <n v="1306"/>
    <n v="1"/>
    <x v="5"/>
    <n v="3.8"/>
    <n v="62"/>
    <m/>
    <m/>
    <n v="1693"/>
    <x v="2"/>
    <n v="7.357449417535254E-3"/>
    <n v="1705"/>
    <x v="0"/>
    <n v="0"/>
    <n v="1705"/>
    <n v="1705"/>
    <n v="0"/>
    <x v="0"/>
    <m/>
    <n v="1259"/>
    <n v="1884"/>
    <n v="0.86571125265392779"/>
    <n v="1259"/>
    <n v="1884"/>
    <n v="1572"/>
    <n v="1.0846055979643765"/>
    <s v="Paying 8% Premium for the JC"/>
    <n v="1534"/>
    <n v="171"/>
    <n v="4.5370938074800735E-2"/>
    <m/>
    <n v="20460"/>
    <m/>
    <m/>
    <m/>
    <m/>
    <m/>
    <m/>
    <n v="19572"/>
    <m/>
    <m/>
    <m/>
    <n v="0"/>
    <x v="0"/>
    <n v="4.5370938074800735E-2"/>
    <s v="Within Range"/>
    <s v="Within Range"/>
  </r>
  <r>
    <s v="20067267"/>
    <s v="LIM LEE CHENG, JASMINE"/>
    <x v="6"/>
    <s v="Warehouse"/>
    <m/>
    <s v="HH-PLAN"/>
    <s v="PRODUCTION OPERATOR I"/>
    <x v="7"/>
    <d v="2006-06-19T00:00:00"/>
    <m/>
    <s v="HENG RUI WEN DESSIREE"/>
    <m/>
    <n v="4"/>
    <n v="4"/>
    <s v="N"/>
    <m/>
    <m/>
    <n v="1348"/>
    <n v="1200"/>
    <n v="1"/>
    <x v="7"/>
    <n v="3.8"/>
    <n v="51"/>
    <m/>
    <m/>
    <n v="1399"/>
    <x v="2"/>
    <n v="8.9020771513353119E-3"/>
    <n v="1411"/>
    <x v="0"/>
    <n v="0"/>
    <n v="1411"/>
    <n v="1411"/>
    <n v="0"/>
    <x v="0"/>
    <m/>
    <n v="1100"/>
    <n v="1650"/>
    <n v="0.81696969696969701"/>
    <n v="1100"/>
    <n v="1650"/>
    <n v="1375"/>
    <n v="1.0261818181818181"/>
    <s v="Paying 3% Premium for the JC"/>
    <n v="1270"/>
    <n v="141"/>
    <n v="4.6735905044510383E-2"/>
    <m/>
    <n v="16932"/>
    <m/>
    <m/>
    <m/>
    <m/>
    <m/>
    <m/>
    <n v="16176"/>
    <m/>
    <m/>
    <m/>
    <n v="0"/>
    <x v="0"/>
    <n v="4.6735905044510383E-2"/>
    <s v="Within Range"/>
    <s v="Within Range"/>
  </r>
  <r>
    <s v="20067347"/>
    <s v="TAN GEOK HUAY"/>
    <x v="6"/>
    <s v="Warehouse"/>
    <m/>
    <s v="HH-PLAN"/>
    <s v="PRODUCTION OPERATOR II"/>
    <x v="6"/>
    <d v="2006-07-10T00:00:00"/>
    <m/>
    <s v="TEE WEE SIN"/>
    <d v="2010-07-01T00:00:00"/>
    <n v="3"/>
    <n v="3"/>
    <s v="N"/>
    <m/>
    <m/>
    <n v="1359"/>
    <n v="1111"/>
    <n v="1"/>
    <x v="6"/>
    <n v="2.95"/>
    <n v="40"/>
    <m/>
    <m/>
    <n v="1399"/>
    <x v="1"/>
    <n v="7.3583517292126564E-3"/>
    <n v="1409"/>
    <x v="0"/>
    <n v="0"/>
    <n v="1409"/>
    <n v="1409"/>
    <n v="0"/>
    <x v="0"/>
    <m/>
    <n v="1166"/>
    <n v="1750"/>
    <n v="0.77657142857142858"/>
    <n v="1166"/>
    <n v="1750"/>
    <n v="1458"/>
    <n v="0.96639231824417005"/>
    <s v="Paying 97% within JC"/>
    <n v="1268"/>
    <n v="141"/>
    <n v="3.679175864606328E-2"/>
    <m/>
    <n v="16908"/>
    <m/>
    <m/>
    <m/>
    <m/>
    <m/>
    <m/>
    <n v="16308"/>
    <m/>
    <m/>
    <m/>
    <n v="0"/>
    <x v="0"/>
    <n v="3.679175864606328E-2"/>
    <s v="Within Range"/>
    <s v="Within Range"/>
  </r>
  <r>
    <s v="20067350"/>
    <s v="CHEW SOCK GIM"/>
    <x v="6"/>
    <s v="Warehouse"/>
    <m/>
    <s v="HH-PLAN"/>
    <s v="PRODUCTION OPERATOR I"/>
    <x v="7"/>
    <d v="2006-07-10T00:00:00"/>
    <m/>
    <s v="TEE WEE SIN"/>
    <m/>
    <n v="3"/>
    <n v="3"/>
    <s v="N"/>
    <m/>
    <m/>
    <n v="1313"/>
    <n v="1111"/>
    <n v="1"/>
    <x v="7"/>
    <n v="2.95"/>
    <n v="39"/>
    <m/>
    <m/>
    <n v="1352"/>
    <x v="1"/>
    <n v="7.6161462300076161E-3"/>
    <n v="1362"/>
    <x v="0"/>
    <n v="0"/>
    <n v="1362"/>
    <n v="1362"/>
    <n v="0"/>
    <x v="0"/>
    <m/>
    <n v="1100"/>
    <n v="1650"/>
    <n v="0.79575757575757577"/>
    <n v="1100"/>
    <n v="1650"/>
    <n v="1375"/>
    <n v="0.99054545454545451"/>
    <s v="Paying 99% within JC"/>
    <n v="1226"/>
    <n v="136"/>
    <n v="3.7319116527037316E-2"/>
    <m/>
    <n v="16344"/>
    <m/>
    <m/>
    <m/>
    <m/>
    <m/>
    <m/>
    <n v="15756"/>
    <m/>
    <m/>
    <m/>
    <n v="0"/>
    <x v="0"/>
    <n v="3.7319116527037316E-2"/>
    <s v="Within Range"/>
    <s v="Within Range"/>
  </r>
  <r>
    <s v="20067485"/>
    <s v="YUAN FEI"/>
    <x v="6"/>
    <s v="Warehouse"/>
    <m/>
    <s v="HH-PLAN"/>
    <s v="STORE ASSISTANT I"/>
    <x v="11"/>
    <d v="2006-08-16T00:00:00"/>
    <m/>
    <s v="TEE WEE SIN"/>
    <d v="2015-07-01T00:00:00"/>
    <n v="5"/>
    <n v="5"/>
    <s v="Y"/>
    <s v="SG_FNE05"/>
    <s v="STORE ASSISTANT II"/>
    <n v="1129"/>
    <n v="1110"/>
    <n v="1"/>
    <x v="11"/>
    <n v="5"/>
    <n v="56"/>
    <n v="0.04"/>
    <n v="45"/>
    <n v="1230"/>
    <x v="0"/>
    <n v="0"/>
    <n v="1230"/>
    <x v="0"/>
    <n v="0"/>
    <n v="1230"/>
    <n v="1230"/>
    <n v="0"/>
    <x v="0"/>
    <m/>
    <n v="904"/>
    <n v="1338"/>
    <n v="0.84379671150971602"/>
    <n v="1122"/>
    <n v="1482"/>
    <n v="1302"/>
    <n v="0.9447004608294931"/>
    <s v="Paying 94% within JC"/>
    <n v="1107"/>
    <n v="123"/>
    <n v="8.9459698848538535E-2"/>
    <m/>
    <n v="14760"/>
    <m/>
    <m/>
    <m/>
    <m/>
    <m/>
    <m/>
    <n v="13548"/>
    <m/>
    <m/>
    <m/>
    <n v="0"/>
    <x v="0"/>
    <n v="8.9459698848538535E-2"/>
    <s v="Within Range"/>
    <s v="Within Range"/>
  </r>
  <r>
    <s v="20067519"/>
    <s v="CHAI CHOON MUAY"/>
    <x v="6"/>
    <s v="Warehouse"/>
    <m/>
    <s v="HH-PLAN"/>
    <s v="SNR ADMINISTRATIVE ASST"/>
    <x v="1"/>
    <d v="2006-08-28T00:00:00"/>
    <m/>
    <s v="GOH LAY LENG EILEEN"/>
    <d v="2017-07-01T00:00:00"/>
    <n v="3"/>
    <n v="3"/>
    <s v="N"/>
    <m/>
    <m/>
    <n v="2369"/>
    <n v="1110"/>
    <n v="1"/>
    <x v="1"/>
    <n v="2.95"/>
    <n v="70"/>
    <m/>
    <m/>
    <n v="2439"/>
    <x v="0"/>
    <n v="0"/>
    <n v="2439"/>
    <x v="0"/>
    <n v="0"/>
    <n v="2439"/>
    <n v="2439"/>
    <n v="0"/>
    <x v="0"/>
    <m/>
    <n v="2045"/>
    <n v="2946"/>
    <n v="0.80414120841819414"/>
    <n v="2045"/>
    <n v="2946"/>
    <n v="2496"/>
    <n v="0.97716346153846156"/>
    <s v="Paying 98% within JC"/>
    <n v="2195"/>
    <n v="244"/>
    <n v="2.9548332629801603E-2"/>
    <m/>
    <n v="29268"/>
    <m/>
    <m/>
    <m/>
    <m/>
    <m/>
    <m/>
    <n v="28428"/>
    <m/>
    <m/>
    <m/>
    <n v="0"/>
    <x v="0"/>
    <n v="2.9548332629801603E-2"/>
    <s v="Within Range"/>
    <s v="Within Range"/>
  </r>
  <r>
    <s v="20077628"/>
    <s v="QUEK JIT CHEOW"/>
    <x v="6"/>
    <s v="Warehouse"/>
    <m/>
    <s v="HH-PLAN"/>
    <s v="STORE ASSISTANT I"/>
    <x v="4"/>
    <d v="2005-06-06T00:00:00"/>
    <m/>
    <s v="TEE WEE SIN"/>
    <m/>
    <n v="3"/>
    <n v="3"/>
    <s v="N"/>
    <m/>
    <m/>
    <n v="1858"/>
    <n v="1300"/>
    <n v="1"/>
    <x v="4"/>
    <n v="2.95"/>
    <n v="55"/>
    <m/>
    <m/>
    <n v="1913"/>
    <x v="0"/>
    <n v="0"/>
    <n v="1913"/>
    <x v="0"/>
    <n v="0"/>
    <n v="1913"/>
    <n v="1913"/>
    <n v="0"/>
    <x v="0"/>
    <m/>
    <n v="1415"/>
    <n v="2123"/>
    <n v="0.87517663683466795"/>
    <n v="1415"/>
    <n v="2123"/>
    <n v="1769"/>
    <n v="1.0814019219898248"/>
    <s v="Paying 8% Premium for the JC"/>
    <n v="1722"/>
    <n v="191"/>
    <n v="2.9601722282023683E-2"/>
    <m/>
    <n v="22956"/>
    <m/>
    <m/>
    <m/>
    <m/>
    <m/>
    <m/>
    <n v="22296"/>
    <m/>
    <m/>
    <m/>
    <n v="0"/>
    <x v="0"/>
    <n v="2.9601722282023683E-2"/>
    <s v="Within Range"/>
    <s v="Within Range"/>
  </r>
  <r>
    <s v="20077630"/>
    <s v="SONG LAI CHAN AMELIE"/>
    <x v="6"/>
    <s v="Warehouse"/>
    <m/>
    <s v="HH-PLAN"/>
    <s v="SNR ADMINISTRATIVE ASST"/>
    <x v="1"/>
    <d v="2007-03-05T00:00:00"/>
    <m/>
    <s v="GOH LAY LENG EILEEN"/>
    <d v="2017-07-01T00:00:00"/>
    <n v="3"/>
    <n v="3"/>
    <s v="N"/>
    <m/>
    <m/>
    <n v="2356"/>
    <n v="1103"/>
    <n v="1"/>
    <x v="1"/>
    <n v="2.95"/>
    <n v="70"/>
    <m/>
    <m/>
    <n v="2426"/>
    <x v="0"/>
    <n v="0"/>
    <n v="2426"/>
    <x v="0"/>
    <n v="0"/>
    <n v="2426"/>
    <n v="2426"/>
    <n v="0"/>
    <x v="0"/>
    <m/>
    <n v="2045"/>
    <n v="2946"/>
    <n v="0.79972844534962662"/>
    <n v="2045"/>
    <n v="2946"/>
    <n v="2496"/>
    <n v="0.97195512820512819"/>
    <s v="Paying 97% within JC"/>
    <n v="2183"/>
    <n v="243"/>
    <n v="2.9711375212224108E-2"/>
    <m/>
    <n v="29112"/>
    <m/>
    <m/>
    <m/>
    <m/>
    <m/>
    <m/>
    <n v="28272"/>
    <m/>
    <m/>
    <m/>
    <n v="0"/>
    <x v="0"/>
    <n v="2.9711375212224108E-2"/>
    <s v="Within Range"/>
    <s v="Within Range"/>
  </r>
  <r>
    <s v="20077866"/>
    <s v="GOH QIAN YI"/>
    <x v="6"/>
    <s v="Warehouse"/>
    <m/>
    <s v="HH-PLAN"/>
    <s v="STORE ASSISTANT I"/>
    <x v="4"/>
    <d v="2007-09-03T00:00:00"/>
    <m/>
    <s v="TEE WEE SIN"/>
    <d v="2013-07-01T00:00:00"/>
    <n v="3"/>
    <n v="3"/>
    <s v="N"/>
    <m/>
    <m/>
    <n v="1583"/>
    <n v="1009"/>
    <n v="1"/>
    <x v="4"/>
    <n v="3.2"/>
    <n v="51"/>
    <m/>
    <m/>
    <n v="1634"/>
    <x v="0"/>
    <n v="0"/>
    <n v="1634"/>
    <x v="0"/>
    <n v="0"/>
    <n v="1634"/>
    <n v="1634"/>
    <n v="0"/>
    <x v="0"/>
    <m/>
    <n v="1415"/>
    <n v="2123"/>
    <n v="0.74564295807819125"/>
    <n v="1415"/>
    <n v="2123"/>
    <n v="1769"/>
    <n v="0.92368569813453927"/>
    <s v="Paying 92% within JC"/>
    <n v="1471"/>
    <n v="163"/>
    <n v="3.2217308907138344E-2"/>
    <m/>
    <n v="19608"/>
    <m/>
    <m/>
    <m/>
    <m/>
    <m/>
    <m/>
    <n v="18996"/>
    <m/>
    <m/>
    <m/>
    <n v="0"/>
    <x v="0"/>
    <n v="3.2217308907138344E-2"/>
    <s v="Within Range"/>
    <s v="Within Range"/>
  </r>
  <r>
    <s v="20077867"/>
    <s v="WONG WAN PING"/>
    <x v="6"/>
    <s v="Warehouse"/>
    <m/>
    <s v="HH-PLAN"/>
    <s v="STORE ASSISTANT I"/>
    <x v="4"/>
    <d v="2007-09-03T00:00:00"/>
    <m/>
    <s v="TEE WEE SIN"/>
    <d v="2013-07-01T00:00:00"/>
    <n v="3"/>
    <n v="3"/>
    <s v="N"/>
    <m/>
    <m/>
    <n v="1597"/>
    <n v="1009"/>
    <n v="1"/>
    <x v="4"/>
    <n v="3.2"/>
    <n v="51"/>
    <m/>
    <m/>
    <n v="1648"/>
    <x v="0"/>
    <n v="0"/>
    <n v="1648"/>
    <x v="0"/>
    <n v="0"/>
    <n v="1648"/>
    <n v="1648"/>
    <n v="0"/>
    <x v="0"/>
    <m/>
    <n v="1415"/>
    <n v="2123"/>
    <n v="0.75223739990579364"/>
    <n v="1415"/>
    <n v="2123"/>
    <n v="1769"/>
    <n v="0.93159977388354998"/>
    <s v="Paying 93% within JC"/>
    <n v="1483"/>
    <n v="165"/>
    <n v="3.1934877896055106E-2"/>
    <m/>
    <n v="19776"/>
    <m/>
    <m/>
    <m/>
    <m/>
    <m/>
    <m/>
    <n v="19164"/>
    <m/>
    <m/>
    <m/>
    <n v="0"/>
    <x v="0"/>
    <n v="3.1934877896055106E-2"/>
    <s v="Within Range"/>
    <s v="Within Range"/>
  </r>
  <r>
    <s v="20098218"/>
    <s v="WANG DINGWEI"/>
    <x v="6"/>
    <s v="Warehouse"/>
    <m/>
    <s v="HH-PLAN"/>
    <s v="STORE ASSISTANT I"/>
    <x v="11"/>
    <d v="2009-08-12T00:00:00"/>
    <m/>
    <s v="TEE WEE SIN"/>
    <m/>
    <n v="5"/>
    <n v="5"/>
    <s v="Y"/>
    <s v="SG_FNE05"/>
    <s v="STORE ASSISTANT II"/>
    <n v="1250"/>
    <n v="810"/>
    <n v="1"/>
    <x v="11"/>
    <n v="5"/>
    <n v="63"/>
    <n v="0.04"/>
    <n v="50"/>
    <n v="1363"/>
    <x v="0"/>
    <n v="0"/>
    <n v="1363"/>
    <x v="0"/>
    <n v="0"/>
    <n v="1363"/>
    <n v="1363"/>
    <n v="0"/>
    <x v="0"/>
    <m/>
    <n v="904"/>
    <n v="1338"/>
    <n v="0.93423019431988041"/>
    <n v="1122"/>
    <n v="1482"/>
    <n v="1302"/>
    <n v="1.0468509984639016"/>
    <s v="Paying 5% Premium for the JC"/>
    <n v="1227"/>
    <n v="136"/>
    <n v="9.0399999999999994E-2"/>
    <m/>
    <n v="16356"/>
    <m/>
    <m/>
    <m/>
    <m/>
    <m/>
    <m/>
    <n v="15000"/>
    <m/>
    <m/>
    <m/>
    <n v="0"/>
    <x v="0"/>
    <n v="9.0399999999999994E-2"/>
    <s v="Within Range"/>
    <s v="Within Range"/>
  </r>
  <r>
    <s v="20119074"/>
    <s v="SHAK YUNG SHING"/>
    <x v="6"/>
    <s v="Warehouse"/>
    <m/>
    <s v="HH-PLAN"/>
    <s v="STOREKEEPER"/>
    <x v="2"/>
    <d v="2011-08-08T00:00:00"/>
    <m/>
    <s v="TEE WEE SIN"/>
    <d v="2016-07-01T00:00:00"/>
    <n v="4"/>
    <n v="4"/>
    <s v="N"/>
    <m/>
    <m/>
    <n v="2058"/>
    <n v="610"/>
    <n v="1"/>
    <x v="2"/>
    <n v="3.8"/>
    <n v="78"/>
    <m/>
    <m/>
    <n v="2136"/>
    <x v="0"/>
    <n v="0"/>
    <n v="2136"/>
    <x v="0"/>
    <n v="0"/>
    <n v="2136"/>
    <n v="2136"/>
    <n v="0"/>
    <x v="0"/>
    <m/>
    <n v="1895"/>
    <n v="2695"/>
    <n v="0.76363636363636367"/>
    <n v="1895"/>
    <n v="2695"/>
    <n v="2295"/>
    <n v="0.93071895424836604"/>
    <s v="Paying 93% within JC"/>
    <n v="1922"/>
    <n v="214"/>
    <n v="3.7900874635568516E-2"/>
    <m/>
    <n v="25632"/>
    <m/>
    <m/>
    <m/>
    <m/>
    <m/>
    <m/>
    <n v="24696"/>
    <m/>
    <m/>
    <m/>
    <n v="0"/>
    <x v="0"/>
    <n v="3.7900874635568516E-2"/>
    <s v="Within Range"/>
    <s v="Within Range"/>
  </r>
  <r>
    <s v="20129252"/>
    <s v="WONG CHON TENG"/>
    <x v="6"/>
    <s v="Warehouse"/>
    <m/>
    <s v="HH-PLAN"/>
    <s v="PRODUCTION OPERATOR II"/>
    <x v="6"/>
    <d v="2012-04-23T00:00:00"/>
    <m/>
    <s v="HENG RUI WEN DESSIREE"/>
    <d v="2014-07-01T00:00:00"/>
    <n v="5"/>
    <n v="5"/>
    <s v="Y"/>
    <s v="SG_DL03"/>
    <s v="SENIOR OPERATOR"/>
    <n v="1265"/>
    <n v="602"/>
    <n v="1"/>
    <x v="5"/>
    <n v="5"/>
    <n v="63"/>
    <n v="0.04"/>
    <n v="51"/>
    <n v="1379"/>
    <x v="10"/>
    <n v="0"/>
    <n v="1379"/>
    <x v="0"/>
    <n v="0"/>
    <n v="1379"/>
    <n v="1379"/>
    <n v="0"/>
    <x v="0"/>
    <m/>
    <n v="1166"/>
    <n v="1750"/>
    <n v="0.72285714285714286"/>
    <n v="1259"/>
    <n v="1884"/>
    <n v="1572"/>
    <n v="0.87722646310432573"/>
    <s v="Paying 88% within JC"/>
    <n v="1241"/>
    <n v="138"/>
    <n v="9.0118577075098807E-2"/>
    <m/>
    <n v="16548"/>
    <m/>
    <m/>
    <m/>
    <m/>
    <m/>
    <m/>
    <n v="15180"/>
    <m/>
    <m/>
    <m/>
    <n v="0"/>
    <x v="0"/>
    <n v="9.0118577075098807E-2"/>
    <s v="Within Range"/>
    <s v="Within Range"/>
  </r>
  <r>
    <s v="20129312"/>
    <s v="CHEW WENG SENG"/>
    <x v="6"/>
    <s v="Warehouse"/>
    <m/>
    <s v="HH-PLAN"/>
    <s v="STOREKEEPER"/>
    <x v="2"/>
    <d v="2012-06-25T00:00:00"/>
    <d v="2018-06-14T00:00:00"/>
    <s v="TEE WEE SIN"/>
    <d v="2016-07-01T00:00:00"/>
    <n v="1"/>
    <n v="1"/>
    <s v="N"/>
    <m/>
    <m/>
    <n v="1940"/>
    <n v="511"/>
    <n v="1"/>
    <x v="2"/>
    <n v="0"/>
    <n v="0"/>
    <m/>
    <m/>
    <n v="1940"/>
    <x v="0"/>
    <n v="0"/>
    <n v="1940"/>
    <x v="0"/>
    <n v="0"/>
    <n v="1940"/>
    <n v="1940"/>
    <n v="0"/>
    <x v="0"/>
    <m/>
    <n v="1895"/>
    <n v="2695"/>
    <n v="0.71985157699443414"/>
    <n v="1895"/>
    <n v="2695"/>
    <n v="2295"/>
    <n v="0.84531590413943358"/>
    <s v="Paying 85% within JC"/>
    <n v="1746"/>
    <n v="194"/>
    <n v="0"/>
    <m/>
    <n v="23280"/>
    <m/>
    <m/>
    <m/>
    <m/>
    <m/>
    <m/>
    <n v="23280"/>
    <m/>
    <m/>
    <m/>
    <n v="0"/>
    <x v="0"/>
    <n v="0"/>
    <s v="Within Range"/>
    <s v="Within Range"/>
  </r>
  <r>
    <s v="20139504"/>
    <s v="LEONG GAI HAN"/>
    <x v="6"/>
    <s v="Warehouse"/>
    <m/>
    <s v="HH-PLAN"/>
    <s v="STORE ASSISTANT I"/>
    <x v="4"/>
    <d v="2013-03-04T00:00:00"/>
    <m/>
    <s v="TEE WEE SIN"/>
    <m/>
    <n v="4"/>
    <n v="4"/>
    <s v="N"/>
    <m/>
    <m/>
    <n v="1469"/>
    <n v="503"/>
    <n v="1"/>
    <x v="4"/>
    <n v="3.8"/>
    <n v="56"/>
    <m/>
    <m/>
    <n v="1525"/>
    <x v="0"/>
    <n v="0"/>
    <n v="1525"/>
    <x v="0"/>
    <n v="0"/>
    <n v="1525"/>
    <n v="1525"/>
    <n v="0"/>
    <x v="0"/>
    <m/>
    <n v="1415"/>
    <n v="2123"/>
    <n v="0.69194536033914267"/>
    <n v="1415"/>
    <n v="2123"/>
    <n v="1769"/>
    <n v="0.86206896551724133"/>
    <s v="Paying 86% within JC"/>
    <n v="1372"/>
    <n v="153"/>
    <n v="3.8121170864533697E-2"/>
    <m/>
    <n v="18300"/>
    <m/>
    <m/>
    <m/>
    <m/>
    <m/>
    <m/>
    <n v="17628"/>
    <m/>
    <m/>
    <m/>
    <n v="0"/>
    <x v="0"/>
    <n v="3.8121170864533697E-2"/>
    <s v="Within Range"/>
    <s v="Within Range"/>
  </r>
  <r>
    <s v="20149738"/>
    <s v="CHONG KHEE YAP, KEITH"/>
    <x v="6"/>
    <s v="Warehouse"/>
    <m/>
    <s v="HH-PLAN"/>
    <s v="STORE ASSISTANT II"/>
    <x v="3"/>
    <d v="2014-03-24T00:00:00"/>
    <m/>
    <s v="TEE WEE SIN"/>
    <d v="2016-07-01T00:00:00"/>
    <n v="4"/>
    <n v="4"/>
    <s v="N"/>
    <m/>
    <m/>
    <n v="1674"/>
    <n v="403"/>
    <n v="1"/>
    <x v="3"/>
    <n v="3.8"/>
    <n v="64"/>
    <m/>
    <m/>
    <n v="1738"/>
    <x v="0"/>
    <n v="0"/>
    <n v="1738"/>
    <x v="0"/>
    <n v="0"/>
    <n v="1738"/>
    <n v="1738"/>
    <n v="0"/>
    <x v="0"/>
    <m/>
    <n v="1595"/>
    <n v="2393"/>
    <n v="0.69954032595068949"/>
    <n v="1595"/>
    <n v="2393"/>
    <n v="1994"/>
    <n v="0.87161484453360083"/>
    <s v="Paying 87% within JC"/>
    <n v="1564"/>
    <n v="174"/>
    <n v="3.8231780167264036E-2"/>
    <m/>
    <n v="20856"/>
    <m/>
    <m/>
    <m/>
    <m/>
    <m/>
    <m/>
    <n v="20088"/>
    <m/>
    <m/>
    <m/>
    <n v="0"/>
    <x v="0"/>
    <n v="3.8231780167264036E-2"/>
    <s v="Within Range"/>
    <s v="Within Range"/>
  </r>
  <r>
    <s v="20149751"/>
    <s v="NG CHOON PENG"/>
    <x v="6"/>
    <s v="Warehouse"/>
    <m/>
    <s v="HH-PLAN"/>
    <s v="STORE ASSISTANT II"/>
    <x v="3"/>
    <d v="2014-04-07T00:00:00"/>
    <m/>
    <s v="TEE WEE SIN"/>
    <m/>
    <n v="5"/>
    <n v="5"/>
    <s v="Y"/>
    <s v="SG_NE06"/>
    <s v="STOREKEEPER"/>
    <n v="1909"/>
    <n v="402"/>
    <n v="1"/>
    <x v="2"/>
    <n v="5"/>
    <n v="95"/>
    <n v="0.04"/>
    <n v="76"/>
    <n v="2080"/>
    <x v="0"/>
    <n v="0"/>
    <n v="2080"/>
    <x v="0"/>
    <n v="0"/>
    <n v="2080"/>
    <n v="2080"/>
    <n v="0"/>
    <x v="0"/>
    <m/>
    <n v="1595"/>
    <n v="2393"/>
    <n v="0.79774341830338491"/>
    <n v="1895"/>
    <n v="2695"/>
    <n v="2295"/>
    <n v="0.90631808278867099"/>
    <s v="Paying 91% within JC"/>
    <n v="1872"/>
    <n v="208"/>
    <n v="8.9575694080670509E-2"/>
    <m/>
    <n v="24960"/>
    <m/>
    <m/>
    <m/>
    <m/>
    <m/>
    <m/>
    <n v="22908"/>
    <m/>
    <m/>
    <m/>
    <n v="0"/>
    <x v="0"/>
    <n v="8.9575694080670509E-2"/>
    <s v="Within Range"/>
    <s v="Within Range"/>
  </r>
  <r>
    <s v="20149791"/>
    <s v="TANG CHI WEI"/>
    <x v="6"/>
    <s v="Warehouse"/>
    <m/>
    <s v="HH-PLAN"/>
    <s v="STORE ASSISTANT II"/>
    <x v="3"/>
    <d v="2014-05-19T00:00:00"/>
    <m/>
    <s v="TEE WEE SIN"/>
    <m/>
    <n v="5"/>
    <n v="5"/>
    <s v="Y"/>
    <s v="SG_NE06"/>
    <s v="STOREKEEPER"/>
    <n v="1731"/>
    <n v="401"/>
    <n v="1"/>
    <x v="2"/>
    <n v="5"/>
    <n v="87"/>
    <n v="0.04"/>
    <n v="69"/>
    <n v="1887"/>
    <x v="0"/>
    <n v="0"/>
    <n v="1887"/>
    <x v="12"/>
    <n v="4.6216060080878103E-3"/>
    <n v="1895"/>
    <n v="1895"/>
    <n v="0"/>
    <x v="0"/>
    <m/>
    <n v="1595"/>
    <n v="2393"/>
    <n v="0.72335979941496031"/>
    <n v="1895"/>
    <n v="2695"/>
    <n v="2295"/>
    <n v="0.82570806100217864"/>
    <s v="Paying 83% within JC"/>
    <n v="1705"/>
    <n v="190"/>
    <n v="9.4742923165800116E-2"/>
    <m/>
    <n v="22740"/>
    <m/>
    <m/>
    <m/>
    <m/>
    <m/>
    <m/>
    <n v="20772"/>
    <m/>
    <m/>
    <m/>
    <n v="0"/>
    <x v="0"/>
    <n v="9.4742923165800116E-2"/>
    <s v="Within Range"/>
    <s v="Within Range"/>
  </r>
  <r>
    <s v="20149858"/>
    <s v="SOON SOO KWANG"/>
    <x v="6"/>
    <s v="Warehouse"/>
    <m/>
    <s v="HH-PLAN"/>
    <s v="STORE ASSISTANT II"/>
    <x v="3"/>
    <d v="2014-10-07T00:00:00"/>
    <m/>
    <s v="TEE WEE SIN"/>
    <m/>
    <n v="4"/>
    <n v="4"/>
    <s v="N"/>
    <m/>
    <m/>
    <n v="1684"/>
    <n v="308"/>
    <n v="1"/>
    <x v="3"/>
    <n v="3.8"/>
    <n v="64"/>
    <m/>
    <m/>
    <n v="1748"/>
    <x v="0"/>
    <n v="0"/>
    <n v="1748"/>
    <x v="0"/>
    <n v="0"/>
    <n v="1748"/>
    <n v="1748"/>
    <n v="0"/>
    <x v="0"/>
    <m/>
    <n v="1595"/>
    <n v="2393"/>
    <n v="0.70371918094442121"/>
    <n v="1595"/>
    <n v="2393"/>
    <n v="1994"/>
    <n v="0.87662988966900701"/>
    <s v="Paying 88% within JC"/>
    <n v="1573"/>
    <n v="175"/>
    <n v="3.800475059382423E-2"/>
    <m/>
    <n v="20976"/>
    <m/>
    <m/>
    <m/>
    <m/>
    <m/>
    <m/>
    <n v="20208"/>
    <m/>
    <m/>
    <m/>
    <n v="0"/>
    <x v="0"/>
    <n v="3.800475059382423E-2"/>
    <s v="Within Range"/>
    <s v="Within Range"/>
  </r>
  <r>
    <s v="20150085"/>
    <s v="PANG SHEAU YEN"/>
    <x v="6"/>
    <s v="Warehouse"/>
    <m/>
    <s v="HH-PLAN"/>
    <s v="ADMIN CLERK"/>
    <x v="4"/>
    <d v="2015-06-29T00:00:00"/>
    <m/>
    <s v="HENG RUI WEN DESSIREE"/>
    <m/>
    <n v="5"/>
    <n v="5"/>
    <s v="Y"/>
    <s v="SG_NE05"/>
    <s v="ADMINISTRATIVE ASSISTANT I"/>
    <n v="1814"/>
    <n v="300"/>
    <n v="1"/>
    <x v="3"/>
    <n v="5"/>
    <n v="91"/>
    <n v="0.04"/>
    <n v="73"/>
    <n v="1978"/>
    <x v="0"/>
    <n v="0"/>
    <n v="1978"/>
    <x v="0"/>
    <n v="0"/>
    <n v="1978"/>
    <n v="1978"/>
    <n v="0"/>
    <x v="0"/>
    <m/>
    <n v="1415"/>
    <n v="2123"/>
    <n v="0.85445124823363161"/>
    <n v="1595"/>
    <n v="2393"/>
    <n v="1994"/>
    <n v="0.99197592778335009"/>
    <s v="Paying 99% within JC"/>
    <n v="1780"/>
    <n v="198"/>
    <n v="9.0407938257993384E-2"/>
    <m/>
    <n v="23736"/>
    <m/>
    <m/>
    <m/>
    <m/>
    <m/>
    <m/>
    <n v="21768"/>
    <m/>
    <m/>
    <m/>
    <n v="0"/>
    <x v="0"/>
    <n v="9.0407938257993384E-2"/>
    <s v="Within Range"/>
    <s v="Within Range"/>
  </r>
  <r>
    <s v="20159945"/>
    <s v="TAN CHON WEE"/>
    <x v="6"/>
    <s v="Warehouse"/>
    <m/>
    <s v="HH-PLAN"/>
    <s v="STORE ASSISTANT II"/>
    <x v="3"/>
    <d v="2015-01-05T00:00:00"/>
    <m/>
    <s v="TEE WEE SIN"/>
    <m/>
    <n v="4"/>
    <n v="4"/>
    <s v="N"/>
    <m/>
    <m/>
    <n v="1708"/>
    <n v="305"/>
    <n v="1"/>
    <x v="3"/>
    <n v="3.8"/>
    <n v="65"/>
    <m/>
    <m/>
    <n v="1773"/>
    <x v="0"/>
    <n v="0"/>
    <n v="1773"/>
    <x v="0"/>
    <n v="0"/>
    <n v="1773"/>
    <n v="1773"/>
    <n v="0"/>
    <x v="0"/>
    <m/>
    <n v="1595"/>
    <n v="2393"/>
    <n v="0.7137484329293774"/>
    <n v="1595"/>
    <n v="2393"/>
    <n v="1994"/>
    <n v="0.88916750250752252"/>
    <s v="Paying 89% within JC"/>
    <n v="1596"/>
    <n v="177"/>
    <n v="3.8056206088992975E-2"/>
    <m/>
    <n v="21276"/>
    <m/>
    <m/>
    <m/>
    <m/>
    <m/>
    <m/>
    <n v="20496"/>
    <m/>
    <m/>
    <m/>
    <n v="0"/>
    <x v="0"/>
    <n v="3.8056206088992975E-2"/>
    <s v="Within Range"/>
    <s v="Within Range"/>
  </r>
  <r>
    <s v="20159957"/>
    <s v="HEW KIAN HAO"/>
    <x v="6"/>
    <s v="Warehouse"/>
    <m/>
    <s v="HH-PLAN"/>
    <s v="STORE ASSISTANT I"/>
    <x v="4"/>
    <d v="2015-01-26T00:00:00"/>
    <m/>
    <s v="HENG RUI WEN DESSIREE"/>
    <m/>
    <n v="3"/>
    <n v="3"/>
    <s v="N"/>
    <m/>
    <m/>
    <n v="1539"/>
    <n v="305"/>
    <n v="1"/>
    <x v="4"/>
    <n v="2.95"/>
    <n v="45"/>
    <m/>
    <m/>
    <n v="1584"/>
    <x v="0"/>
    <n v="0"/>
    <n v="1584"/>
    <x v="0"/>
    <n v="0"/>
    <n v="1584"/>
    <n v="1584"/>
    <n v="0"/>
    <x v="0"/>
    <m/>
    <n v="1415"/>
    <n v="2123"/>
    <n v="0.72491756947715502"/>
    <n v="1415"/>
    <n v="2123"/>
    <n v="1769"/>
    <n v="0.89542114188807231"/>
    <s v="Paying 90% within JC"/>
    <n v="1426"/>
    <n v="158"/>
    <n v="2.9239766081871343E-2"/>
    <m/>
    <n v="19008"/>
    <m/>
    <m/>
    <m/>
    <m/>
    <m/>
    <m/>
    <n v="18468"/>
    <m/>
    <m/>
    <m/>
    <n v="0"/>
    <x v="0"/>
    <n v="2.9239766081871343E-2"/>
    <s v="Within Range"/>
    <s v="Within Range"/>
  </r>
  <r>
    <s v="20159984"/>
    <s v="LOW KWEE TONG"/>
    <x v="6"/>
    <s v="Warehouse"/>
    <m/>
    <s v="HH-PLAN"/>
    <s v="STORE ASSISTANT I"/>
    <x v="4"/>
    <d v="2015-02-09T00:00:00"/>
    <d v="2018-07-04T00:00:00"/>
    <s v="TEE WEE SIN"/>
    <m/>
    <n v="3"/>
    <n v="3"/>
    <s v="N"/>
    <m/>
    <m/>
    <n v="1543"/>
    <n v="304"/>
    <n v="1"/>
    <x v="4"/>
    <n v="0"/>
    <n v="0"/>
    <m/>
    <m/>
    <n v="1543"/>
    <x v="0"/>
    <n v="0"/>
    <n v="1543"/>
    <x v="0"/>
    <n v="0"/>
    <n v="1543"/>
    <n v="1543"/>
    <n v="0"/>
    <x v="0"/>
    <m/>
    <n v="1415"/>
    <n v="2123"/>
    <n v="0.72680169571361286"/>
    <n v="1415"/>
    <n v="2123"/>
    <n v="1769"/>
    <n v="0.8722442057659695"/>
    <s v="Paying 87% within JC"/>
    <n v="1389"/>
    <n v="154"/>
    <n v="0"/>
    <m/>
    <n v="18516"/>
    <m/>
    <m/>
    <m/>
    <m/>
    <m/>
    <m/>
    <n v="18516"/>
    <m/>
    <m/>
    <m/>
    <n v="0"/>
    <x v="0"/>
    <n v="0"/>
    <s v="Within Range"/>
    <s v="Within Range"/>
  </r>
  <r>
    <s v="20170272"/>
    <s v="SEE SENG YAO"/>
    <x v="6"/>
    <s v="Warehouse"/>
    <m/>
    <s v="HH-PLAN"/>
    <s v="STORE ASSISTANT II"/>
    <x v="3"/>
    <d v="2017-05-08T00:00:00"/>
    <m/>
    <s v="TEE WEE SIN"/>
    <m/>
    <n v="2"/>
    <n v="2"/>
    <s v="N"/>
    <m/>
    <m/>
    <n v="1660"/>
    <n v="101"/>
    <n v="1"/>
    <x v="3"/>
    <n v="2"/>
    <n v="33"/>
    <m/>
    <m/>
    <n v="1693"/>
    <x v="0"/>
    <n v="0"/>
    <n v="1693"/>
    <x v="0"/>
    <n v="0"/>
    <n v="1693"/>
    <n v="1693"/>
    <n v="0"/>
    <x v="0"/>
    <m/>
    <n v="1595"/>
    <n v="2393"/>
    <n v="0.69368992895946513"/>
    <n v="1595"/>
    <n v="2393"/>
    <n v="1994"/>
    <n v="0.84904714142427284"/>
    <s v="Paying 85% within JC"/>
    <n v="1524"/>
    <n v="169"/>
    <n v="1.9879518072289156E-2"/>
    <m/>
    <n v="20316"/>
    <m/>
    <m/>
    <m/>
    <m/>
    <m/>
    <m/>
    <n v="19920"/>
    <m/>
    <m/>
    <m/>
    <n v="0"/>
    <x v="0"/>
    <n v="1.9879518072289156E-2"/>
    <s v="Within Range"/>
    <s v="Within Range"/>
  </r>
  <r>
    <s v="20180380"/>
    <s v="TEOH TZE HWANG"/>
    <x v="6"/>
    <s v="Warehouse"/>
    <m/>
    <s v="HH-PLAN"/>
    <s v="STORE ASSISTANT II"/>
    <x v="3"/>
    <d v="2018-03-05T00:00:00"/>
    <m/>
    <s v="TEE WEE SIN"/>
    <m/>
    <n v="2"/>
    <n v="2"/>
    <s v="N"/>
    <m/>
    <m/>
    <n v="1643"/>
    <n v="3"/>
    <n v="0.25"/>
    <x v="3"/>
    <n v="1.3"/>
    <n v="5"/>
    <m/>
    <m/>
    <n v="1648"/>
    <x v="0"/>
    <n v="0"/>
    <n v="1648"/>
    <x v="0"/>
    <n v="0"/>
    <n v="1648"/>
    <n v="1648"/>
    <n v="0"/>
    <x v="0"/>
    <m/>
    <n v="1595"/>
    <n v="2393"/>
    <n v="0.68658587547012118"/>
    <n v="1595"/>
    <n v="2393"/>
    <n v="1994"/>
    <n v="0.82647943831494486"/>
    <s v="Paying 83% within JC"/>
    <n v="1483"/>
    <n v="165"/>
    <n v="3.0432136335970784E-3"/>
    <m/>
    <n v="19776"/>
    <m/>
    <m/>
    <m/>
    <m/>
    <m/>
    <m/>
    <n v="19716"/>
    <m/>
    <m/>
    <m/>
    <n v="0"/>
    <x v="0"/>
    <n v="3.0432136335970784E-3"/>
    <s v="Within Range"/>
    <s v="Within Range"/>
  </r>
  <r>
    <s v="20180383"/>
    <s v="CHAI MEN SOON"/>
    <x v="6"/>
    <s v="Warehouse"/>
    <m/>
    <s v="HH-PLAN"/>
    <s v="STORE ASSISTANT II"/>
    <x v="3"/>
    <d v="2018-04-02T00:00:00"/>
    <m/>
    <s v="TEE WEE SIN"/>
    <m/>
    <n v="2"/>
    <n v="2"/>
    <s v="N"/>
    <m/>
    <m/>
    <n v="1600"/>
    <n v="2"/>
    <n v="0.17"/>
    <x v="3"/>
    <n v="1.3"/>
    <n v="4"/>
    <m/>
    <m/>
    <n v="1604"/>
    <x v="0"/>
    <n v="0"/>
    <n v="1604"/>
    <x v="0"/>
    <n v="0"/>
    <n v="1604"/>
    <n v="1604"/>
    <n v="0"/>
    <x v="0"/>
    <m/>
    <n v="1595"/>
    <n v="2393"/>
    <n v="0.66861679899707482"/>
    <n v="1595"/>
    <n v="2393"/>
    <n v="1994"/>
    <n v="0.80441323971915746"/>
    <s v="Paying 80% within JC"/>
    <n v="1444"/>
    <n v="160"/>
    <n v="2.5000000000000001E-3"/>
    <m/>
    <n v="19248"/>
    <m/>
    <m/>
    <m/>
    <m/>
    <m/>
    <m/>
    <n v="19200"/>
    <m/>
    <m/>
    <m/>
    <n v="0"/>
    <x v="0"/>
    <n v="2.5000000000000001E-3"/>
    <s v="Within Range"/>
    <s v="Within Ran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5:P69" firstHeaderRow="0" firstDataRow="1" firstDataCol="1" rowPageCount="5" colPageCount="1"/>
  <pivotFields count="64">
    <pivotField showAll="0"/>
    <pivotField showAll="0"/>
    <pivotField showAll="0">
      <items count="8">
        <item x="0"/>
        <item x="1"/>
        <item x="2"/>
        <item x="3"/>
        <item x="4"/>
        <item x="5"/>
        <item x="6"/>
        <item t="default"/>
      </items>
    </pivotField>
    <pivotField showAll="0"/>
    <pivotField showAll="0"/>
    <pivotField showAll="0"/>
    <pivotField showAll="0"/>
    <pivotField axis="axisPage" showAll="0">
      <items count="16">
        <item x="7"/>
        <item x="6"/>
        <item x="5"/>
        <item x="12"/>
        <item x="14"/>
        <item x="13"/>
        <item x="11"/>
        <item x="10"/>
        <item x="9"/>
        <item x="8"/>
        <item x="4"/>
        <item x="3"/>
        <item x="2"/>
        <item x="1"/>
        <item x="0"/>
        <item t="default"/>
      </items>
    </pivotField>
    <pivotField dataField="1" numFmtId="166" showAll="0"/>
    <pivotField dataField="1" showAll="0"/>
    <pivotField showAll="0"/>
    <pivotField showAll="0"/>
    <pivotField numFmtId="2" showAll="0"/>
    <pivotField numFmtId="2" showAll="0"/>
    <pivotField showAll="0"/>
    <pivotField showAll="0"/>
    <pivotField showAll="0"/>
    <pivotField dataField="1" numFmtId="167" showAll="0"/>
    <pivotField numFmtId="1" showAll="0"/>
    <pivotField numFmtId="2" showAll="0"/>
    <pivotField axis="axisRow" multipleItemSelectionAllowed="1" showAll="0">
      <items count="17">
        <item x="7"/>
        <item x="6"/>
        <item x="5"/>
        <item h="1" x="9"/>
        <item h="1" x="13"/>
        <item h="1" x="15"/>
        <item h="1" x="14"/>
        <item h="1" x="12"/>
        <item h="1" x="11"/>
        <item h="1" x="10"/>
        <item h="1" x="8"/>
        <item h="1" x="4"/>
        <item h="1" x="3"/>
        <item h="1" x="2"/>
        <item h="1" x="1"/>
        <item h="1" x="0"/>
        <item t="default"/>
      </items>
    </pivotField>
    <pivotField dataField="1" numFmtId="2" showAll="0"/>
    <pivotField dataField="1" numFmtId="165" showAll="0"/>
    <pivotField dataField="1" numFmtId="168" showAll="0"/>
    <pivotField dataField="1" showAll="0"/>
    <pivotField numFmtId="165" showAll="0"/>
    <pivotField axis="axisPage" dataField="1" multipleItemSelectionAllowed="1" showAll="0">
      <items count="19">
        <item x="10"/>
        <item x="12"/>
        <item x="14"/>
        <item x="15"/>
        <item x="6"/>
        <item x="1"/>
        <item x="4"/>
        <item x="2"/>
        <item x="8"/>
        <item x="11"/>
        <item x="5"/>
        <item x="17"/>
        <item x="9"/>
        <item x="3"/>
        <item x="13"/>
        <item x="16"/>
        <item x="7"/>
        <item x="0"/>
        <item t="default"/>
      </items>
    </pivotField>
    <pivotField dataField="1" numFmtId="10" showAll="0"/>
    <pivotField numFmtId="165" showAll="0"/>
    <pivotField axis="axisPage" dataField="1" multipleItemSelectionAllowed="1" showAll="0">
      <items count="14">
        <item x="11"/>
        <item x="12"/>
        <item x="4"/>
        <item x="3"/>
        <item x="5"/>
        <item x="9"/>
        <item x="1"/>
        <item x="7"/>
        <item x="6"/>
        <item x="2"/>
        <item x="8"/>
        <item x="10"/>
        <item x="0"/>
        <item t="default"/>
      </items>
    </pivotField>
    <pivotField dataField="1" numFmtId="10" showAll="0"/>
    <pivotField numFmtId="165" showAll="0"/>
    <pivotField dataField="1" numFmtId="165" showAll="0"/>
    <pivotField showAll="0"/>
    <pivotField axis="axisPage" dataField="1" multipleItemSelectionAllowed="1" showAll="0">
      <items count="20">
        <item x="0"/>
        <item x="10"/>
        <item x="11"/>
        <item x="3"/>
        <item x="2"/>
        <item x="17"/>
        <item x="18"/>
        <item x="5"/>
        <item x="7"/>
        <item x="14"/>
        <item x="1"/>
        <item x="9"/>
        <item x="15"/>
        <item x="6"/>
        <item x="12"/>
        <item x="4"/>
        <item x="13"/>
        <item x="16"/>
        <item x="8"/>
        <item t="default"/>
      </items>
    </pivotField>
    <pivotField showAll="0"/>
    <pivotField numFmtId="167" showAll="0"/>
    <pivotField numFmtId="167" showAll="0"/>
    <pivotField numFmtId="9" showAll="0"/>
    <pivotField numFmtId="167" showAll="0"/>
    <pivotField numFmtId="167" showAll="0"/>
    <pivotField numFmtId="167" showAll="0"/>
    <pivotField numFmtId="9" showAll="0"/>
    <pivotField showAll="0"/>
    <pivotField numFmtId="167" showAll="0"/>
    <pivotField numFmtId="167" showAll="0"/>
    <pivotField numFmtId="10" showAll="0"/>
    <pivotField showAll="0"/>
    <pivotField numFmtId="167" showAll="0"/>
    <pivotField showAll="0"/>
    <pivotField showAll="0"/>
    <pivotField showAll="0"/>
    <pivotField showAll="0"/>
    <pivotField showAll="0"/>
    <pivotField showAll="0"/>
    <pivotField numFmtId="167" showAll="0"/>
    <pivotField showAll="0"/>
    <pivotField showAll="0"/>
    <pivotField showAll="0"/>
    <pivotField showAll="0"/>
    <pivotField axis="axisPage" dataField="1" multipleItemSelectionAllowed="1" showAll="0">
      <items count="4">
        <item x="2"/>
        <item x="1"/>
        <item x="0"/>
        <item t="default"/>
      </items>
    </pivotField>
    <pivotField dataField="1" numFmtId="10" showAll="0"/>
    <pivotField showAll="0"/>
    <pivotField showAll="0"/>
  </pivotFields>
  <rowFields count="1">
    <field x="20"/>
  </rowFields>
  <rowItems count="4">
    <i>
      <x/>
    </i>
    <i>
      <x v="1"/>
    </i>
    <i>
      <x v="2"/>
    </i>
    <i t="grand">
      <x/>
    </i>
  </rowItems>
  <colFields count="1">
    <field x="-2"/>
  </colFields>
  <colItems count="15">
    <i>
      <x/>
    </i>
    <i i="1">
      <x v="1"/>
    </i>
    <i i="2">
      <x v="2"/>
    </i>
    <i i="3">
      <x v="3"/>
    </i>
    <i i="4">
      <x v="4"/>
    </i>
    <i i="5">
      <x v="5"/>
    </i>
    <i i="6">
      <x v="6"/>
    </i>
    <i i="7">
      <x v="7"/>
    </i>
    <i i="8">
      <x v="8"/>
    </i>
    <i i="9">
      <x v="9"/>
    </i>
    <i i="10">
      <x v="10"/>
    </i>
    <i i="11">
      <x v="11"/>
    </i>
    <i i="12">
      <x v="12"/>
    </i>
    <i i="13">
      <x v="13"/>
    </i>
    <i i="14">
      <x v="14"/>
    </i>
  </colItems>
  <pageFields count="5">
    <pageField fld="7" hier="-1"/>
    <pageField fld="29" hier="-1"/>
    <pageField fld="26" hier="-1"/>
    <pageField fld="34" hier="-1"/>
    <pageField fld="60" hier="-1"/>
  </pageFields>
  <dataFields count="15">
    <dataField name="Sum of Current Salary Gross" fld="17" baseField="0" baseItem="0"/>
    <dataField name="Average of AI%" fld="21" subtotal="average" baseField="0" baseItem="0" numFmtId="2"/>
    <dataField name="Sum of AI($)_x000a_(x% of Current Salary)" fld="22" baseField="0" baseItem="0"/>
    <dataField name="Average of Pro%                    (4%)" fld="23" subtotal="average" baseField="0" baseItem="0" numFmtId="10"/>
    <dataField name="Sum of Pro ($)                  (x% of Current Salary)_x000a_" fld="24" baseField="0" baseItem="0"/>
    <dataField name="Average of MA% _x000a_(NWC Sal Adjust Check)_x000a_" fld="27" subtotal="average" baseField="0" baseItem="0" numFmtId="10"/>
    <dataField name="Sum of MA ($)_x000a_(NWC Sal Adjust to min. impact)_x000a_" fld="26" baseField="0" baseItem="0"/>
    <dataField name="Average of Sal Adj (%)_x000a_Cmp Revised with Min_x000a_Check_x000a_" fld="30" subtotal="average" baseField="0" baseItem="0" numFmtId="10"/>
    <dataField name="Sum of Min Adj ($) _x000a_Sal Adj Due to Min_x000a_" fld="29" baseField="0" baseItem="0"/>
    <dataField name="Average of Total Pay increase (with Transition)" fld="61" subtotal="average" baseField="2" baseItem="0" numFmtId="10"/>
    <dataField name="Count of DateResign" fld="9" subtotal="count" baseField="0" baseItem="0"/>
    <dataField name="Count of Date Join" fld="8" subtotal="count" baseField="0" baseItem="0"/>
    <dataField name="Sum of NEW Salary Gross" fld="32" baseField="0" baseItem="0"/>
    <dataField name="Sum of NEW 13 Mth CLS Amount, if any (Hit MAX?)" fld="34" baseField="0" baseItem="0" numFmtId="1"/>
    <dataField name="Sum of Transition Allowance (monthly) - Promote to Exe only" fld="60" baseField="0" baseItem="0"/>
  </dataFields>
  <formats count="71">
    <format dxfId="70">
      <pivotArea field="2" type="button" dataOnly="0" labelOnly="1" outline="0"/>
    </format>
    <format dxfId="69">
      <pivotArea dataOnly="0" labelOnly="1" outline="0" fieldPosition="0">
        <references count="1">
          <reference field="4294967294" count="5">
            <x v="1"/>
            <x v="3"/>
            <x v="5"/>
            <x v="7"/>
            <x v="9"/>
          </reference>
        </references>
      </pivotArea>
    </format>
    <format dxfId="68">
      <pivotArea field="2" type="button" dataOnly="0" labelOnly="1" outline="0"/>
    </format>
    <format dxfId="67">
      <pivotArea dataOnly="0" labelOnly="1" outline="0" fieldPosition="0">
        <references count="1">
          <reference field="4294967294" count="5">
            <x v="1"/>
            <x v="3"/>
            <x v="5"/>
            <x v="7"/>
            <x v="9"/>
          </reference>
        </references>
      </pivotArea>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references count="1">
          <reference field="4294967294" count="1" selected="0">
            <x v="1"/>
          </reference>
        </references>
      </pivotArea>
    </format>
    <format dxfId="62">
      <pivotArea outline="0" collapsedLevelsAreSubtotals="1" fieldPosition="0">
        <references count="1">
          <reference field="4294967294" count="1" selected="0">
            <x v="1"/>
          </reference>
        </references>
      </pivotArea>
    </format>
    <format dxfId="61">
      <pivotArea outline="0" collapsedLevelsAreSubtotals="1" fieldPosition="0">
        <references count="1">
          <reference field="4294967294" count="1" selected="0">
            <x v="1"/>
          </reference>
        </references>
      </pivotArea>
    </format>
    <format dxfId="60">
      <pivotArea outline="0" collapsedLevelsAreSubtotals="1" fieldPosition="0">
        <references count="1">
          <reference field="4294967294" count="1" selected="0">
            <x v="1"/>
          </reference>
        </references>
      </pivotArea>
    </format>
    <format dxfId="59">
      <pivotArea outline="0" collapsedLevelsAreSubtotals="1" fieldPosition="0">
        <references count="1">
          <reference field="4294967294" count="1" selected="0">
            <x v="1"/>
          </reference>
        </references>
      </pivotArea>
    </format>
    <format dxfId="58">
      <pivotArea collapsedLevelsAreSubtotals="1" fieldPosition="0">
        <references count="2">
          <reference field="4294967294" count="1" selected="0">
            <x v="10"/>
          </reference>
          <reference field="20" count="1">
            <x v="1"/>
          </reference>
        </references>
      </pivotArea>
    </format>
    <format dxfId="57">
      <pivotArea field="20" grandRow="1" outline="0" collapsedLevelsAreSubtotals="1" axis="axisRow" fieldPosition="0">
        <references count="1">
          <reference field="4294967294" count="1" selected="0">
            <x v="10"/>
          </reference>
        </references>
      </pivotArea>
    </format>
    <format dxfId="56">
      <pivotArea outline="0" collapsedLevelsAreSubtotals="1" fieldPosition="0">
        <references count="1">
          <reference field="4294967294" count="1" selected="0">
            <x v="11"/>
          </reference>
        </references>
      </pivotArea>
    </format>
    <format dxfId="55">
      <pivotArea field="20" type="button" dataOnly="0" labelOnly="1" outline="0" axis="axisRow" fieldPosition="0"/>
    </format>
    <format dxfId="54">
      <pivotArea dataOnly="0" labelOnly="1" outline="0" fieldPosition="0">
        <references count="1">
          <reference field="4294967294" count="7">
            <x v="1"/>
            <x v="3"/>
            <x v="5"/>
            <x v="7"/>
            <x v="9"/>
            <x v="10"/>
            <x v="11"/>
          </reference>
        </references>
      </pivotArea>
    </format>
    <format dxfId="53">
      <pivotArea field="20" type="button" dataOnly="0" labelOnly="1" outline="0" axis="axisRow" fieldPosition="0"/>
    </format>
    <format dxfId="52">
      <pivotArea dataOnly="0" labelOnly="1" outline="0" fieldPosition="0">
        <references count="1">
          <reference field="4294967294" count="7">
            <x v="1"/>
            <x v="3"/>
            <x v="5"/>
            <x v="7"/>
            <x v="9"/>
            <x v="10"/>
            <x v="11"/>
          </reference>
        </references>
      </pivotArea>
    </format>
    <format dxfId="51">
      <pivotArea type="all" dataOnly="0" outline="0" fieldPosition="0"/>
    </format>
    <format dxfId="50">
      <pivotArea outline="0" collapsedLevelsAreSubtotals="1" fieldPosition="0"/>
    </format>
    <format dxfId="49">
      <pivotArea field="20" type="button" dataOnly="0" labelOnly="1" outline="0" axis="axisRow" fieldPosition="0"/>
    </format>
    <format dxfId="48">
      <pivotArea dataOnly="0" labelOnly="1" fieldPosition="0">
        <references count="1">
          <reference field="20" count="0"/>
        </references>
      </pivotArea>
    </format>
    <format dxfId="47">
      <pivotArea dataOnly="0" labelOnly="1" grandRow="1" outline="0" fieldPosition="0"/>
    </format>
    <format dxfId="46">
      <pivotArea dataOnly="0" labelOnly="1" outline="0" fieldPosition="0">
        <references count="1">
          <reference field="4294967294" count="7">
            <x v="1"/>
            <x v="3"/>
            <x v="5"/>
            <x v="7"/>
            <x v="9"/>
            <x v="10"/>
            <x v="11"/>
          </reference>
        </references>
      </pivotArea>
    </format>
    <format dxfId="45">
      <pivotArea field="20" type="button" dataOnly="0" labelOnly="1" outline="0" axis="axisRow" fieldPosition="0"/>
    </format>
    <format dxfId="44">
      <pivotArea dataOnly="0" labelOnly="1" outline="0" fieldPosition="0">
        <references count="1">
          <reference field="4294967294" count="11">
            <x v="1"/>
            <x v="2"/>
            <x v="3"/>
            <x v="4"/>
            <x v="5"/>
            <x v="6"/>
            <x v="7"/>
            <x v="8"/>
            <x v="9"/>
            <x v="10"/>
            <x v="11"/>
          </reference>
        </references>
      </pivotArea>
    </format>
    <format dxfId="43">
      <pivotArea field="20" type="button" dataOnly="0" labelOnly="1" outline="0" axis="axisRow" fieldPosition="0"/>
    </format>
    <format dxfId="42">
      <pivotArea dataOnly="0" labelOnly="1" outline="0" fieldPosition="0">
        <references count="1">
          <reference field="4294967294" count="11">
            <x v="1"/>
            <x v="2"/>
            <x v="3"/>
            <x v="4"/>
            <x v="5"/>
            <x v="6"/>
            <x v="7"/>
            <x v="8"/>
            <x v="9"/>
            <x v="10"/>
            <x v="11"/>
          </reference>
        </references>
      </pivotArea>
    </format>
    <format dxfId="41">
      <pivotArea field="20" type="button" dataOnly="0" labelOnly="1" outline="0" axis="axisRow" fieldPosition="0"/>
    </format>
    <format dxfId="40">
      <pivotArea dataOnly="0" labelOnly="1" outline="0" fieldPosition="0">
        <references count="1">
          <reference field="4294967294" count="11">
            <x v="1"/>
            <x v="2"/>
            <x v="3"/>
            <x v="4"/>
            <x v="5"/>
            <x v="6"/>
            <x v="7"/>
            <x v="8"/>
            <x v="9"/>
            <x v="10"/>
            <x v="11"/>
          </reference>
        </references>
      </pivotArea>
    </format>
    <format dxfId="39">
      <pivotArea field="20" type="button" dataOnly="0" labelOnly="1" outline="0" axis="axisRow" fieldPosition="0"/>
    </format>
    <format dxfId="38">
      <pivotArea dataOnly="0" labelOnly="1" outline="0" fieldPosition="0">
        <references count="1">
          <reference field="4294967294" count="11">
            <x v="1"/>
            <x v="2"/>
            <x v="3"/>
            <x v="4"/>
            <x v="5"/>
            <x v="6"/>
            <x v="7"/>
            <x v="8"/>
            <x v="9"/>
            <x v="10"/>
            <x v="11"/>
          </reference>
        </references>
      </pivotArea>
    </format>
    <format dxfId="37">
      <pivotArea outline="0" collapsedLevelsAreSubtotals="1" fieldPosition="0"/>
    </format>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1"/>
          </reference>
        </references>
      </pivotArea>
    </format>
    <format dxfId="34">
      <pivotArea outline="0" collapsedLevelsAreSubtotals="1" fieldPosition="0">
        <references count="1">
          <reference field="4294967294" count="1" selected="0">
            <x v="3"/>
          </reference>
        </references>
      </pivotArea>
    </format>
    <format dxfId="33">
      <pivotArea outline="0" collapsedLevelsAreSubtotals="1" fieldPosition="0">
        <references count="1">
          <reference field="4294967294" count="1" selected="0">
            <x v="3"/>
          </reference>
        </references>
      </pivotArea>
    </format>
    <format dxfId="32">
      <pivotArea outline="0" collapsedLevelsAreSubtotals="1" fieldPosition="0">
        <references count="1">
          <reference field="4294967294" count="1" selected="0">
            <x v="3"/>
          </reference>
        </references>
      </pivotArea>
    </format>
    <format dxfId="31">
      <pivotArea outline="0" collapsedLevelsAreSubtotals="1" fieldPosition="0">
        <references count="1">
          <reference field="4294967294" count="1" selected="0">
            <x v="5"/>
          </reference>
        </references>
      </pivotArea>
    </format>
    <format dxfId="30">
      <pivotArea outline="0" collapsedLevelsAreSubtotals="1" fieldPosition="0">
        <references count="1">
          <reference field="4294967294" count="1" selected="0">
            <x v="5"/>
          </reference>
        </references>
      </pivotArea>
    </format>
    <format dxfId="29">
      <pivotArea outline="0" collapsedLevelsAreSubtotals="1" fieldPosition="0">
        <references count="1">
          <reference field="4294967294" count="1" selected="0">
            <x v="5"/>
          </reference>
        </references>
      </pivotArea>
    </format>
    <format dxfId="28">
      <pivotArea outline="0" collapsedLevelsAreSubtotals="1" fieldPosition="0">
        <references count="1">
          <reference field="4294967294" count="1" selected="0">
            <x v="7"/>
          </reference>
        </references>
      </pivotArea>
    </format>
    <format dxfId="27">
      <pivotArea outline="0" collapsedLevelsAreSubtotals="1" fieldPosition="0">
        <references count="1">
          <reference field="4294967294" count="1" selected="0">
            <x v="7"/>
          </reference>
        </references>
      </pivotArea>
    </format>
    <format dxfId="26">
      <pivotArea outline="0" collapsedLevelsAreSubtotals="1" fieldPosition="0">
        <references count="1">
          <reference field="4294967294" count="1" selected="0">
            <x v="7"/>
          </reference>
        </references>
      </pivotArea>
    </format>
    <format dxfId="25">
      <pivotArea outline="0" collapsedLevelsAreSubtotals="1" fieldPosition="0">
        <references count="1">
          <reference field="4294967294" count="1" selected="0">
            <x v="9"/>
          </reference>
        </references>
      </pivotArea>
    </format>
    <format dxfId="24">
      <pivotArea outline="0" collapsedLevelsAreSubtotals="1" fieldPosition="0">
        <references count="1">
          <reference field="4294967294" count="1" selected="0">
            <x v="1"/>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1"/>
          </reference>
        </references>
      </pivotArea>
    </format>
    <format dxfId="17">
      <pivotArea field="20" grandRow="1" outline="0" collapsedLevelsAreSubtotals="1" axis="axisRow" fieldPosition="0">
        <references count="1">
          <reference field="4294967294" count="1" selected="0">
            <x v="9"/>
          </reference>
        </references>
      </pivotArea>
    </format>
    <format dxfId="16">
      <pivotArea field="20" grandRow="1" outline="0" collapsedLevelsAreSubtotals="1" axis="axisRow" fieldPosition="0">
        <references count="1">
          <reference field="4294967294" count="1" selected="0">
            <x v="9"/>
          </reference>
        </references>
      </pivotArea>
    </format>
    <format dxfId="15">
      <pivotArea outline="0" collapsedLevelsAreSubtotals="1" fieldPosition="0">
        <references count="1">
          <reference field="4294967294" count="1" selected="0">
            <x v="9"/>
          </reference>
        </references>
      </pivotArea>
    </format>
    <format dxfId="14">
      <pivotArea outline="0" collapsedLevelsAreSubtotals="1" fieldPosition="0">
        <references count="1">
          <reference field="4294967294" count="1" selected="0">
            <x v="9"/>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0"/>
          </reference>
        </references>
      </pivotArea>
    </format>
    <format dxfId="11">
      <pivotArea dataOnly="0" labelOnly="1" outline="0" fieldPosition="0">
        <references count="1">
          <reference field="4294967294" count="1">
            <x v="13"/>
          </reference>
        </references>
      </pivotArea>
    </format>
    <format dxfId="10">
      <pivotArea dataOnly="0" labelOnly="1" outline="0" fieldPosition="0">
        <references count="1">
          <reference field="4294967294" count="1">
            <x v="13"/>
          </reference>
        </references>
      </pivotArea>
    </format>
    <format dxfId="9">
      <pivotArea outline="0" collapsedLevelsAreSubtotals="1" fieldPosition="0">
        <references count="1">
          <reference field="4294967294" count="1" selected="0">
            <x v="13"/>
          </reference>
        </references>
      </pivotArea>
    </format>
    <format dxfId="8">
      <pivotArea outline="0" collapsedLevelsAreSubtotals="1" fieldPosition="0">
        <references count="1">
          <reference field="4294967294" count="1" selected="0">
            <x v="13"/>
          </reference>
        </references>
      </pivotArea>
    </format>
    <format dxfId="7">
      <pivotArea outline="0" collapsedLevelsAreSubtotals="1" fieldPosition="0">
        <references count="1">
          <reference field="4294967294" count="1" selected="0">
            <x v="13"/>
          </reference>
        </references>
      </pivotArea>
    </format>
    <format dxfId="6">
      <pivotArea outline="0" collapsedLevelsAreSubtotals="1" fieldPosition="0">
        <references count="1">
          <reference field="4294967294" count="1" selected="0">
            <x v="13"/>
          </reference>
        </references>
      </pivotArea>
    </format>
    <format dxfId="5">
      <pivotArea outline="0" collapsedLevelsAreSubtotals="1" fieldPosition="0">
        <references count="1">
          <reference field="4294967294" count="1" selected="0">
            <x v="13"/>
          </reference>
        </references>
      </pivotArea>
    </format>
    <format dxfId="4">
      <pivotArea outline="0" collapsedLevelsAreSubtotals="1" fieldPosition="0">
        <references count="1">
          <reference field="4294967294" count="1" selected="0">
            <x v="13"/>
          </reference>
        </references>
      </pivotArea>
    </format>
    <format dxfId="3">
      <pivotArea dataOnly="0" labelOnly="1" outline="0" fieldPosition="0">
        <references count="1">
          <reference field="4294967294" count="1">
            <x v="14"/>
          </reference>
        </references>
      </pivotArea>
    </format>
    <format dxfId="2">
      <pivotArea dataOnly="0" labelOnly="1" outline="0" fieldPosition="0">
        <references count="1">
          <reference field="4294967294" count="1">
            <x v="14"/>
          </reference>
        </references>
      </pivotArea>
    </format>
    <format dxfId="1">
      <pivotArea dataOnly="0" labelOnly="1" outline="0" fieldPosition="0">
        <references count="1">
          <reference field="4294967294" count="1">
            <x v="12"/>
          </reference>
        </references>
      </pivotArea>
    </format>
    <format dxfId="0">
      <pivotArea dataOnly="0" labelOnly="1" outline="0" fieldPosition="0">
        <references count="1">
          <reference field="4294967294"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P38" firstHeaderRow="0" firstDataRow="1" firstDataCol="1" rowPageCount="5" colPageCount="1"/>
  <pivotFields count="64">
    <pivotField showAll="0"/>
    <pivotField showAll="0"/>
    <pivotField showAll="0">
      <items count="8">
        <item x="0"/>
        <item x="1"/>
        <item x="2"/>
        <item x="3"/>
        <item x="4"/>
        <item x="5"/>
        <item x="6"/>
        <item t="default"/>
      </items>
    </pivotField>
    <pivotField showAll="0"/>
    <pivotField showAll="0"/>
    <pivotField showAll="0"/>
    <pivotField showAll="0"/>
    <pivotField axis="axisPage" showAll="0">
      <items count="16">
        <item x="7"/>
        <item x="6"/>
        <item x="5"/>
        <item x="12"/>
        <item x="14"/>
        <item x="13"/>
        <item x="11"/>
        <item x="10"/>
        <item x="9"/>
        <item x="8"/>
        <item x="4"/>
        <item x="3"/>
        <item x="2"/>
        <item x="1"/>
        <item x="0"/>
        <item t="default"/>
      </items>
    </pivotField>
    <pivotField dataField="1" numFmtId="166" showAll="0"/>
    <pivotField dataField="1" showAll="0"/>
    <pivotField showAll="0"/>
    <pivotField showAll="0"/>
    <pivotField numFmtId="2" showAll="0"/>
    <pivotField numFmtId="2" showAll="0"/>
    <pivotField showAll="0"/>
    <pivotField showAll="0"/>
    <pivotField showAll="0"/>
    <pivotField dataField="1" numFmtId="167" showAll="0"/>
    <pivotField numFmtId="1" showAll="0"/>
    <pivotField numFmtId="2" showAll="0"/>
    <pivotField axis="axisRow" multipleItemSelectionAllowed="1" showAll="0">
      <items count="17">
        <item x="7"/>
        <item x="6"/>
        <item x="5"/>
        <item h="1" x="9"/>
        <item h="1" x="13"/>
        <item h="1" x="15"/>
        <item h="1" x="14"/>
        <item h="1" x="12"/>
        <item h="1" x="11"/>
        <item h="1" x="10"/>
        <item h="1" x="8"/>
        <item h="1" x="4"/>
        <item h="1" x="3"/>
        <item h="1" x="2"/>
        <item h="1" x="1"/>
        <item h="1" x="0"/>
        <item t="default"/>
      </items>
    </pivotField>
    <pivotField dataField="1" numFmtId="2" showAll="0"/>
    <pivotField dataField="1" numFmtId="165" showAll="0"/>
    <pivotField dataField="1" numFmtId="168" showAll="0"/>
    <pivotField dataField="1" showAll="0"/>
    <pivotField numFmtId="165" showAll="0"/>
    <pivotField axis="axisPage" dataField="1" multipleItemSelectionAllowed="1" showAll="0">
      <items count="19">
        <item x="10"/>
        <item x="12"/>
        <item x="14"/>
        <item x="15"/>
        <item x="6"/>
        <item x="1"/>
        <item x="4"/>
        <item x="2"/>
        <item x="8"/>
        <item x="11"/>
        <item x="5"/>
        <item x="17"/>
        <item x="9"/>
        <item x="3"/>
        <item x="13"/>
        <item x="16"/>
        <item x="7"/>
        <item x="0"/>
        <item t="default"/>
      </items>
    </pivotField>
    <pivotField dataField="1" numFmtId="10" showAll="0"/>
    <pivotField numFmtId="165" showAll="0"/>
    <pivotField axis="axisPage" dataField="1" multipleItemSelectionAllowed="1" showAll="0">
      <items count="14">
        <item x="11"/>
        <item x="12"/>
        <item x="4"/>
        <item x="3"/>
        <item x="5"/>
        <item x="9"/>
        <item x="1"/>
        <item x="7"/>
        <item x="6"/>
        <item x="2"/>
        <item x="8"/>
        <item x="10"/>
        <item x="0"/>
        <item t="default"/>
      </items>
    </pivotField>
    <pivotField dataField="1" numFmtId="10" showAll="0"/>
    <pivotField numFmtId="165" showAll="0"/>
    <pivotField dataField="1" numFmtId="165" showAll="0"/>
    <pivotField showAll="0"/>
    <pivotField axis="axisPage" dataField="1" multipleItemSelectionAllowed="1" showAll="0">
      <items count="20">
        <item x="0"/>
        <item x="10"/>
        <item x="11"/>
        <item x="3"/>
        <item x="2"/>
        <item x="17"/>
        <item x="18"/>
        <item x="5"/>
        <item x="7"/>
        <item x="14"/>
        <item x="1"/>
        <item x="9"/>
        <item x="15"/>
        <item x="6"/>
        <item x="12"/>
        <item x="4"/>
        <item x="13"/>
        <item x="16"/>
        <item x="8"/>
        <item t="default"/>
      </items>
    </pivotField>
    <pivotField showAll="0"/>
    <pivotField numFmtId="167" showAll="0"/>
    <pivotField numFmtId="167" showAll="0"/>
    <pivotField numFmtId="9" showAll="0"/>
    <pivotField numFmtId="167" showAll="0"/>
    <pivotField numFmtId="167" showAll="0"/>
    <pivotField numFmtId="167" showAll="0"/>
    <pivotField numFmtId="9" showAll="0"/>
    <pivotField showAll="0"/>
    <pivotField numFmtId="167" showAll="0"/>
    <pivotField numFmtId="167" showAll="0"/>
    <pivotField numFmtId="10" showAll="0"/>
    <pivotField showAll="0"/>
    <pivotField numFmtId="167" showAll="0"/>
    <pivotField showAll="0"/>
    <pivotField showAll="0"/>
    <pivotField showAll="0"/>
    <pivotField showAll="0"/>
    <pivotField showAll="0"/>
    <pivotField showAll="0"/>
    <pivotField numFmtId="167" showAll="0"/>
    <pivotField showAll="0"/>
    <pivotField showAll="0"/>
    <pivotField showAll="0"/>
    <pivotField showAll="0"/>
    <pivotField axis="axisPage" dataField="1" multipleItemSelectionAllowed="1" showAll="0">
      <items count="4">
        <item x="2"/>
        <item x="1"/>
        <item x="0"/>
        <item t="default"/>
      </items>
    </pivotField>
    <pivotField dataField="1" numFmtId="10" showAll="0"/>
    <pivotField showAll="0"/>
    <pivotField showAll="0"/>
  </pivotFields>
  <rowFields count="1">
    <field x="20"/>
  </rowFields>
  <rowItems count="4">
    <i>
      <x/>
    </i>
    <i>
      <x v="1"/>
    </i>
    <i>
      <x v="2"/>
    </i>
    <i t="grand">
      <x/>
    </i>
  </rowItems>
  <colFields count="1">
    <field x="-2"/>
  </colFields>
  <colItems count="15">
    <i>
      <x/>
    </i>
    <i i="1">
      <x v="1"/>
    </i>
    <i i="2">
      <x v="2"/>
    </i>
    <i i="3">
      <x v="3"/>
    </i>
    <i i="4">
      <x v="4"/>
    </i>
    <i i="5">
      <x v="5"/>
    </i>
    <i i="6">
      <x v="6"/>
    </i>
    <i i="7">
      <x v="7"/>
    </i>
    <i i="8">
      <x v="8"/>
    </i>
    <i i="9">
      <x v="9"/>
    </i>
    <i i="10">
      <x v="10"/>
    </i>
    <i i="11">
      <x v="11"/>
    </i>
    <i i="12">
      <x v="12"/>
    </i>
    <i i="13">
      <x v="13"/>
    </i>
    <i i="14">
      <x v="14"/>
    </i>
  </colItems>
  <pageFields count="5">
    <pageField fld="7" hier="-1"/>
    <pageField fld="29" hier="-1"/>
    <pageField fld="26" hier="-1"/>
    <pageField fld="34" hier="-1"/>
    <pageField fld="60" hier="-1"/>
  </pageFields>
  <dataFields count="15">
    <dataField name="Count of Current Salary Gross" fld="17" subtotal="count" baseField="0" baseItem="0"/>
    <dataField name="Average of AI%" fld="21" subtotal="average" baseField="0" baseItem="0" numFmtId="2"/>
    <dataField name="Count of AI($)_x000a_(x% of Current Salary)" fld="22" subtotal="count" baseField="0" baseItem="0"/>
    <dataField name="Average of Pro%                    (4%)" fld="23" subtotal="average" baseField="0" baseItem="0" numFmtId="10"/>
    <dataField name="Count of Pro ($)                  (x% of Current Salary)_x000a_" fld="24" subtotal="count" baseField="0" baseItem="0"/>
    <dataField name="Average of MA% _x000a_(NWC Sal Adjust Check)_x000a_" fld="27" subtotal="average" baseField="0" baseItem="0" numFmtId="10"/>
    <dataField name="Count of MA ($)_x000a_(NWC Sal Adjust to min. impact)_x000a_" fld="26" subtotal="count" baseField="0" baseItem="0"/>
    <dataField name="Average of Sal Adj (%)_x000a_Cmp Revised with Min_x000a_Check_x000a_" fld="30" subtotal="average" baseField="0" baseItem="0" numFmtId="10"/>
    <dataField name="Count of Min Adj ($) _x000a_Sal Adj Due to Min_x000a_" fld="29" subtotal="count" baseField="0" baseItem="0"/>
    <dataField name="Average of Total Pay increase (with Transition)" fld="61" subtotal="average" baseField="2" baseItem="0" numFmtId="10"/>
    <dataField name="Count of DateResign" fld="9" subtotal="count" baseField="0" baseItem="0"/>
    <dataField name="Count of Date Join" fld="8" subtotal="count" baseField="0" baseItem="0"/>
    <dataField name="Sum of NEW Salary Gross" fld="32" baseField="0" baseItem="0"/>
    <dataField name="Count of NEW 13 Mth CLS Amount, if any (Hit MAX?)" fld="34" subtotal="count" baseField="0" baseItem="0" numFmtId="1"/>
    <dataField name="Count of Transition Allowance (monthly) - Promote to Exe only" fld="60" subtotal="count" baseField="0" baseItem="0"/>
  </dataFields>
  <formats count="71">
    <format dxfId="141">
      <pivotArea field="2" type="button" dataOnly="0" labelOnly="1" outline="0"/>
    </format>
    <format dxfId="140">
      <pivotArea dataOnly="0" labelOnly="1" outline="0" fieldPosition="0">
        <references count="1">
          <reference field="4294967294" count="5">
            <x v="1"/>
            <x v="3"/>
            <x v="5"/>
            <x v="7"/>
            <x v="9"/>
          </reference>
        </references>
      </pivotArea>
    </format>
    <format dxfId="139">
      <pivotArea field="2" type="button" dataOnly="0" labelOnly="1" outline="0"/>
    </format>
    <format dxfId="138">
      <pivotArea dataOnly="0" labelOnly="1" outline="0" fieldPosition="0">
        <references count="1">
          <reference field="4294967294" count="5">
            <x v="1"/>
            <x v="3"/>
            <x v="5"/>
            <x v="7"/>
            <x v="9"/>
          </reference>
        </references>
      </pivotArea>
    </format>
    <format dxfId="137">
      <pivotArea outline="0" collapsedLevelsAreSubtotals="1" fieldPosition="0"/>
    </format>
    <format dxfId="136">
      <pivotArea outline="0" collapsedLevelsAreSubtotals="1" fieldPosition="0"/>
    </format>
    <format dxfId="135">
      <pivotArea outline="0" collapsedLevelsAreSubtotals="1" fieldPosition="0"/>
    </format>
    <format dxfId="134">
      <pivotArea outline="0" collapsedLevelsAreSubtotals="1" fieldPosition="0">
        <references count="1">
          <reference field="4294967294" count="1" selected="0">
            <x v="1"/>
          </reference>
        </references>
      </pivotArea>
    </format>
    <format dxfId="133">
      <pivotArea outline="0" collapsedLevelsAreSubtotals="1" fieldPosition="0">
        <references count="1">
          <reference field="4294967294" count="1" selected="0">
            <x v="1"/>
          </reference>
        </references>
      </pivotArea>
    </format>
    <format dxfId="132">
      <pivotArea outline="0" collapsedLevelsAreSubtotals="1" fieldPosition="0">
        <references count="1">
          <reference field="4294967294" count="1" selected="0">
            <x v="1"/>
          </reference>
        </references>
      </pivotArea>
    </format>
    <format dxfId="131">
      <pivotArea outline="0" collapsedLevelsAreSubtotals="1" fieldPosition="0">
        <references count="1">
          <reference field="4294967294" count="1" selected="0">
            <x v="1"/>
          </reference>
        </references>
      </pivotArea>
    </format>
    <format dxfId="130">
      <pivotArea outline="0" collapsedLevelsAreSubtotals="1" fieldPosition="0">
        <references count="1">
          <reference field="4294967294" count="1" selected="0">
            <x v="1"/>
          </reference>
        </references>
      </pivotArea>
    </format>
    <format dxfId="129">
      <pivotArea collapsedLevelsAreSubtotals="1" fieldPosition="0">
        <references count="2">
          <reference field="4294967294" count="1" selected="0">
            <x v="10"/>
          </reference>
          <reference field="20" count="1">
            <x v="1"/>
          </reference>
        </references>
      </pivotArea>
    </format>
    <format dxfId="128">
      <pivotArea field="20" grandRow="1" outline="0" collapsedLevelsAreSubtotals="1" axis="axisRow" fieldPosition="0">
        <references count="1">
          <reference field="4294967294" count="1" selected="0">
            <x v="10"/>
          </reference>
        </references>
      </pivotArea>
    </format>
    <format dxfId="127">
      <pivotArea outline="0" collapsedLevelsAreSubtotals="1" fieldPosition="0">
        <references count="1">
          <reference field="4294967294" count="1" selected="0">
            <x v="11"/>
          </reference>
        </references>
      </pivotArea>
    </format>
    <format dxfId="126">
      <pivotArea field="20" type="button" dataOnly="0" labelOnly="1" outline="0" axis="axisRow" fieldPosition="0"/>
    </format>
    <format dxfId="125">
      <pivotArea dataOnly="0" labelOnly="1" outline="0" fieldPosition="0">
        <references count="1">
          <reference field="4294967294" count="7">
            <x v="1"/>
            <x v="3"/>
            <x v="5"/>
            <x v="7"/>
            <x v="9"/>
            <x v="10"/>
            <x v="11"/>
          </reference>
        </references>
      </pivotArea>
    </format>
    <format dxfId="124">
      <pivotArea field="20" type="button" dataOnly="0" labelOnly="1" outline="0" axis="axisRow" fieldPosition="0"/>
    </format>
    <format dxfId="123">
      <pivotArea dataOnly="0" labelOnly="1" outline="0" fieldPosition="0">
        <references count="1">
          <reference field="4294967294" count="7">
            <x v="1"/>
            <x v="3"/>
            <x v="5"/>
            <x v="7"/>
            <x v="9"/>
            <x v="10"/>
            <x v="11"/>
          </reference>
        </references>
      </pivotArea>
    </format>
    <format dxfId="122">
      <pivotArea type="all" dataOnly="0" outline="0" fieldPosition="0"/>
    </format>
    <format dxfId="121">
      <pivotArea outline="0" collapsedLevelsAreSubtotals="1" fieldPosition="0"/>
    </format>
    <format dxfId="120">
      <pivotArea field="20" type="button" dataOnly="0" labelOnly="1" outline="0" axis="axisRow" fieldPosition="0"/>
    </format>
    <format dxfId="119">
      <pivotArea dataOnly="0" labelOnly="1" fieldPosition="0">
        <references count="1">
          <reference field="20" count="0"/>
        </references>
      </pivotArea>
    </format>
    <format dxfId="118">
      <pivotArea dataOnly="0" labelOnly="1" grandRow="1" outline="0" fieldPosition="0"/>
    </format>
    <format dxfId="117">
      <pivotArea dataOnly="0" labelOnly="1" outline="0" fieldPosition="0">
        <references count="1">
          <reference field="4294967294" count="7">
            <x v="1"/>
            <x v="3"/>
            <x v="5"/>
            <x v="7"/>
            <x v="9"/>
            <x v="10"/>
            <x v="11"/>
          </reference>
        </references>
      </pivotArea>
    </format>
    <format dxfId="116">
      <pivotArea field="20" type="button" dataOnly="0" labelOnly="1" outline="0" axis="axisRow" fieldPosition="0"/>
    </format>
    <format dxfId="115">
      <pivotArea dataOnly="0" labelOnly="1" outline="0" fieldPosition="0">
        <references count="1">
          <reference field="4294967294" count="11">
            <x v="1"/>
            <x v="2"/>
            <x v="3"/>
            <x v="4"/>
            <x v="5"/>
            <x v="6"/>
            <x v="7"/>
            <x v="8"/>
            <x v="9"/>
            <x v="10"/>
            <x v="11"/>
          </reference>
        </references>
      </pivotArea>
    </format>
    <format dxfId="114">
      <pivotArea field="20" type="button" dataOnly="0" labelOnly="1" outline="0" axis="axisRow" fieldPosition="0"/>
    </format>
    <format dxfId="113">
      <pivotArea dataOnly="0" labelOnly="1" outline="0" fieldPosition="0">
        <references count="1">
          <reference field="4294967294" count="11">
            <x v="1"/>
            <x v="2"/>
            <x v="3"/>
            <x v="4"/>
            <x v="5"/>
            <x v="6"/>
            <x v="7"/>
            <x v="8"/>
            <x v="9"/>
            <x v="10"/>
            <x v="11"/>
          </reference>
        </references>
      </pivotArea>
    </format>
    <format dxfId="112">
      <pivotArea field="20" type="button" dataOnly="0" labelOnly="1" outline="0" axis="axisRow" fieldPosition="0"/>
    </format>
    <format dxfId="111">
      <pivotArea dataOnly="0" labelOnly="1" outline="0" fieldPosition="0">
        <references count="1">
          <reference field="4294967294" count="11">
            <x v="1"/>
            <x v="2"/>
            <x v="3"/>
            <x v="4"/>
            <x v="5"/>
            <x v="6"/>
            <x v="7"/>
            <x v="8"/>
            <x v="9"/>
            <x v="10"/>
            <x v="11"/>
          </reference>
        </references>
      </pivotArea>
    </format>
    <format dxfId="110">
      <pivotArea field="20" type="button" dataOnly="0" labelOnly="1" outline="0" axis="axisRow" fieldPosition="0"/>
    </format>
    <format dxfId="109">
      <pivotArea dataOnly="0" labelOnly="1" outline="0" fieldPosition="0">
        <references count="1">
          <reference field="4294967294" count="11">
            <x v="1"/>
            <x v="2"/>
            <x v="3"/>
            <x v="4"/>
            <x v="5"/>
            <x v="6"/>
            <x v="7"/>
            <x v="8"/>
            <x v="9"/>
            <x v="10"/>
            <x v="11"/>
          </reference>
        </references>
      </pivotArea>
    </format>
    <format dxfId="108">
      <pivotArea outline="0" collapsedLevelsAreSubtotals="1" fieldPosition="0"/>
    </format>
    <format dxfId="107">
      <pivotArea outline="0" collapsedLevelsAreSubtotals="1" fieldPosition="0">
        <references count="1">
          <reference field="4294967294" count="1" selected="0">
            <x v="1"/>
          </reference>
        </references>
      </pivotArea>
    </format>
    <format dxfId="106">
      <pivotArea outline="0" collapsedLevelsAreSubtotals="1" fieldPosition="0">
        <references count="1">
          <reference field="4294967294" count="1" selected="0">
            <x v="1"/>
          </reference>
        </references>
      </pivotArea>
    </format>
    <format dxfId="105">
      <pivotArea outline="0" collapsedLevelsAreSubtotals="1" fieldPosition="0">
        <references count="1">
          <reference field="4294967294" count="1" selected="0">
            <x v="3"/>
          </reference>
        </references>
      </pivotArea>
    </format>
    <format dxfId="104">
      <pivotArea outline="0" collapsedLevelsAreSubtotals="1" fieldPosition="0">
        <references count="1">
          <reference field="4294967294" count="1" selected="0">
            <x v="3"/>
          </reference>
        </references>
      </pivotArea>
    </format>
    <format dxfId="103">
      <pivotArea outline="0" collapsedLevelsAreSubtotals="1" fieldPosition="0">
        <references count="1">
          <reference field="4294967294" count="1" selected="0">
            <x v="3"/>
          </reference>
        </references>
      </pivotArea>
    </format>
    <format dxfId="102">
      <pivotArea outline="0" collapsedLevelsAreSubtotals="1" fieldPosition="0">
        <references count="1">
          <reference field="4294967294" count="1" selected="0">
            <x v="5"/>
          </reference>
        </references>
      </pivotArea>
    </format>
    <format dxfId="101">
      <pivotArea outline="0" collapsedLevelsAreSubtotals="1" fieldPosition="0">
        <references count="1">
          <reference field="4294967294" count="1" selected="0">
            <x v="5"/>
          </reference>
        </references>
      </pivotArea>
    </format>
    <format dxfId="100">
      <pivotArea outline="0" collapsedLevelsAreSubtotals="1" fieldPosition="0">
        <references count="1">
          <reference field="4294967294" count="1" selected="0">
            <x v="5"/>
          </reference>
        </references>
      </pivotArea>
    </format>
    <format dxfId="99">
      <pivotArea outline="0" collapsedLevelsAreSubtotals="1" fieldPosition="0">
        <references count="1">
          <reference field="4294967294" count="1" selected="0">
            <x v="7"/>
          </reference>
        </references>
      </pivotArea>
    </format>
    <format dxfId="98">
      <pivotArea outline="0" collapsedLevelsAreSubtotals="1" fieldPosition="0">
        <references count="1">
          <reference field="4294967294" count="1" selected="0">
            <x v="7"/>
          </reference>
        </references>
      </pivotArea>
    </format>
    <format dxfId="97">
      <pivotArea outline="0" collapsedLevelsAreSubtotals="1" fieldPosition="0">
        <references count="1">
          <reference field="4294967294" count="1" selected="0">
            <x v="7"/>
          </reference>
        </references>
      </pivotArea>
    </format>
    <format dxfId="96">
      <pivotArea outline="0" collapsedLevelsAreSubtotals="1" fieldPosition="0">
        <references count="1">
          <reference field="4294967294" count="1" selected="0">
            <x v="9"/>
          </reference>
        </references>
      </pivotArea>
    </format>
    <format dxfId="95">
      <pivotArea outline="0" collapsedLevelsAreSubtotals="1" fieldPosition="0">
        <references count="1">
          <reference field="4294967294" count="1" selected="0">
            <x v="1"/>
          </reference>
        </references>
      </pivotArea>
    </format>
    <format dxfId="94">
      <pivotArea outline="0" collapsedLevelsAreSubtotals="1" fieldPosition="0">
        <references count="1">
          <reference field="4294967294" count="1" selected="0">
            <x v="1"/>
          </reference>
        </references>
      </pivotArea>
    </format>
    <format dxfId="93">
      <pivotArea outline="0" collapsedLevelsAreSubtotals="1" fieldPosition="0">
        <references count="1">
          <reference field="4294967294" count="1" selected="0">
            <x v="1"/>
          </reference>
        </references>
      </pivotArea>
    </format>
    <format dxfId="92">
      <pivotArea outline="0" collapsedLevelsAreSubtotals="1" fieldPosition="0">
        <references count="1">
          <reference field="4294967294" count="1" selected="0">
            <x v="1"/>
          </reference>
        </references>
      </pivotArea>
    </format>
    <format dxfId="91">
      <pivotArea outline="0" collapsedLevelsAreSubtotals="1" fieldPosition="0">
        <references count="1">
          <reference field="4294967294" count="1" selected="0">
            <x v="1"/>
          </reference>
        </references>
      </pivotArea>
    </format>
    <format dxfId="90">
      <pivotArea outline="0" collapsedLevelsAreSubtotals="1" fieldPosition="0">
        <references count="1">
          <reference field="4294967294" count="1" selected="0">
            <x v="1"/>
          </reference>
        </references>
      </pivotArea>
    </format>
    <format dxfId="89">
      <pivotArea outline="0" collapsedLevelsAreSubtotals="1" fieldPosition="0">
        <references count="1">
          <reference field="4294967294" count="1" selected="0">
            <x v="1"/>
          </reference>
        </references>
      </pivotArea>
    </format>
    <format dxfId="88">
      <pivotArea field="20" grandRow="1" outline="0" collapsedLevelsAreSubtotals="1" axis="axisRow" fieldPosition="0">
        <references count="1">
          <reference field="4294967294" count="1" selected="0">
            <x v="9"/>
          </reference>
        </references>
      </pivotArea>
    </format>
    <format dxfId="87">
      <pivotArea field="20" grandRow="1" outline="0" collapsedLevelsAreSubtotals="1" axis="axisRow" fieldPosition="0">
        <references count="1">
          <reference field="4294967294" count="1" selected="0">
            <x v="9"/>
          </reference>
        </references>
      </pivotArea>
    </format>
    <format dxfId="86">
      <pivotArea outline="0" collapsedLevelsAreSubtotals="1" fieldPosition="0">
        <references count="1">
          <reference field="4294967294" count="1" selected="0">
            <x v="9"/>
          </reference>
        </references>
      </pivotArea>
    </format>
    <format dxfId="85">
      <pivotArea outline="0" collapsedLevelsAreSubtotals="1" fieldPosition="0">
        <references count="1">
          <reference field="4294967294" count="1" selected="0">
            <x v="9"/>
          </reference>
        </references>
      </pivotArea>
    </format>
    <format dxfId="84">
      <pivotArea dataOnly="0" labelOnly="1" outline="0" fieldPosition="0">
        <references count="1">
          <reference field="4294967294" count="1">
            <x v="0"/>
          </reference>
        </references>
      </pivotArea>
    </format>
    <format dxfId="83">
      <pivotArea dataOnly="0" labelOnly="1" outline="0" fieldPosition="0">
        <references count="1">
          <reference field="4294967294" count="1">
            <x v="0"/>
          </reference>
        </references>
      </pivotArea>
    </format>
    <format dxfId="82">
      <pivotArea dataOnly="0" labelOnly="1" outline="0" fieldPosition="0">
        <references count="1">
          <reference field="4294967294" count="1">
            <x v="13"/>
          </reference>
        </references>
      </pivotArea>
    </format>
    <format dxfId="81">
      <pivotArea dataOnly="0" labelOnly="1" outline="0" fieldPosition="0">
        <references count="1">
          <reference field="4294967294" count="1">
            <x v="13"/>
          </reference>
        </references>
      </pivotArea>
    </format>
    <format dxfId="80">
      <pivotArea outline="0" collapsedLevelsAreSubtotals="1" fieldPosition="0">
        <references count="1">
          <reference field="4294967294" count="1" selected="0">
            <x v="13"/>
          </reference>
        </references>
      </pivotArea>
    </format>
    <format dxfId="79">
      <pivotArea outline="0" collapsedLevelsAreSubtotals="1" fieldPosition="0">
        <references count="1">
          <reference field="4294967294" count="1" selected="0">
            <x v="13"/>
          </reference>
        </references>
      </pivotArea>
    </format>
    <format dxfId="78">
      <pivotArea outline="0" collapsedLevelsAreSubtotals="1" fieldPosition="0">
        <references count="1">
          <reference field="4294967294" count="1" selected="0">
            <x v="13"/>
          </reference>
        </references>
      </pivotArea>
    </format>
    <format dxfId="77">
      <pivotArea outline="0" collapsedLevelsAreSubtotals="1" fieldPosition="0">
        <references count="1">
          <reference field="4294967294" count="1" selected="0">
            <x v="13"/>
          </reference>
        </references>
      </pivotArea>
    </format>
    <format dxfId="76">
      <pivotArea outline="0" collapsedLevelsAreSubtotals="1" fieldPosition="0">
        <references count="1">
          <reference field="4294967294" count="1" selected="0">
            <x v="13"/>
          </reference>
        </references>
      </pivotArea>
    </format>
    <format dxfId="75">
      <pivotArea outline="0" collapsedLevelsAreSubtotals="1" fieldPosition="0">
        <references count="1">
          <reference field="4294967294" count="1" selected="0">
            <x v="13"/>
          </reference>
        </references>
      </pivotArea>
    </format>
    <format dxfId="74">
      <pivotArea dataOnly="0" labelOnly="1" outline="0" fieldPosition="0">
        <references count="1">
          <reference field="4294967294" count="1">
            <x v="14"/>
          </reference>
        </references>
      </pivotArea>
    </format>
    <format dxfId="73">
      <pivotArea dataOnly="0" labelOnly="1" outline="0" fieldPosition="0">
        <references count="1">
          <reference field="4294967294" count="1">
            <x v="14"/>
          </reference>
        </references>
      </pivotArea>
    </format>
    <format dxfId="72">
      <pivotArea dataOnly="0" labelOnly="1" outline="0" fieldPosition="0">
        <references count="1">
          <reference field="4294967294" count="1">
            <x v="12"/>
          </reference>
        </references>
      </pivotArea>
    </format>
    <format dxfId="71">
      <pivotArea dataOnly="0" labelOnly="1" outline="0" fieldPosition="0">
        <references count="1">
          <reference field="4294967294"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O10" firstHeaderRow="0" firstDataRow="1" firstDataCol="1" rowPageCount="3" colPageCount="1"/>
  <pivotFields count="64">
    <pivotField showAll="0"/>
    <pivotField showAll="0"/>
    <pivotField showAll="0">
      <items count="8">
        <item x="0"/>
        <item x="1"/>
        <item x="2"/>
        <item x="3"/>
        <item x="4"/>
        <item x="5"/>
        <item x="6"/>
        <item t="default"/>
      </items>
    </pivotField>
    <pivotField showAll="0"/>
    <pivotField showAll="0"/>
    <pivotField showAll="0"/>
    <pivotField showAll="0"/>
    <pivotField axis="axisPage" showAll="0">
      <items count="16">
        <item x="7"/>
        <item x="6"/>
        <item x="5"/>
        <item x="12"/>
        <item x="14"/>
        <item x="13"/>
        <item x="11"/>
        <item x="10"/>
        <item x="9"/>
        <item x="8"/>
        <item x="4"/>
        <item x="3"/>
        <item x="2"/>
        <item x="1"/>
        <item x="0"/>
        <item t="default"/>
      </items>
    </pivotField>
    <pivotField dataField="1" numFmtId="166" showAll="0"/>
    <pivotField dataField="1" showAll="0"/>
    <pivotField showAll="0"/>
    <pivotField showAll="0"/>
    <pivotField numFmtId="2" showAll="0"/>
    <pivotField numFmtId="2" showAll="0"/>
    <pivotField showAll="0"/>
    <pivotField showAll="0"/>
    <pivotField showAll="0"/>
    <pivotField dataField="1" numFmtId="167" showAll="0"/>
    <pivotField numFmtId="1" showAll="0"/>
    <pivotField numFmtId="2" showAll="0"/>
    <pivotField axis="axisRow" multipleItemSelectionAllowed="1" showAll="0">
      <items count="17">
        <item x="7"/>
        <item x="6"/>
        <item x="5"/>
        <item h="1" x="9"/>
        <item h="1" x="13"/>
        <item h="1" x="15"/>
        <item h="1" x="14"/>
        <item h="1" x="12"/>
        <item h="1" x="11"/>
        <item h="1" x="10"/>
        <item h="1" x="8"/>
        <item h="1" x="4"/>
        <item h="1" x="3"/>
        <item h="1" x="2"/>
        <item h="1" x="1"/>
        <item h="1" x="0"/>
        <item t="default"/>
      </items>
    </pivotField>
    <pivotField dataField="1" numFmtId="2" showAll="0"/>
    <pivotField dataField="1" numFmtId="165" showAll="0"/>
    <pivotField dataField="1" numFmtId="168" showAll="0"/>
    <pivotField dataField="1" showAll="0"/>
    <pivotField numFmtId="165" showAll="0"/>
    <pivotField dataField="1" showAll="0"/>
    <pivotField dataField="1" numFmtId="10" showAll="0"/>
    <pivotField numFmtId="165" showAll="0"/>
    <pivotField dataField="1" showAll="0"/>
    <pivotField dataField="1" numFmtId="10" showAll="0"/>
    <pivotField numFmtId="165" showAll="0"/>
    <pivotField numFmtId="165" showAll="0"/>
    <pivotField showAll="0"/>
    <pivotField axis="axisPage" dataField="1" showAll="0">
      <items count="20">
        <item x="0"/>
        <item x="10"/>
        <item x="11"/>
        <item x="3"/>
        <item x="2"/>
        <item x="17"/>
        <item x="18"/>
        <item x="5"/>
        <item x="7"/>
        <item x="14"/>
        <item x="1"/>
        <item x="9"/>
        <item x="15"/>
        <item x="6"/>
        <item x="12"/>
        <item x="4"/>
        <item x="13"/>
        <item x="16"/>
        <item x="8"/>
        <item t="default"/>
      </items>
    </pivotField>
    <pivotField showAll="0"/>
    <pivotField numFmtId="167" showAll="0"/>
    <pivotField numFmtId="167" showAll="0"/>
    <pivotField numFmtId="9" showAll="0"/>
    <pivotField numFmtId="167" showAll="0"/>
    <pivotField numFmtId="167" showAll="0"/>
    <pivotField numFmtId="167" showAll="0"/>
    <pivotField numFmtId="9" showAll="0"/>
    <pivotField showAll="0"/>
    <pivotField numFmtId="167" showAll="0"/>
    <pivotField numFmtId="167" showAll="0"/>
    <pivotField numFmtId="10" showAll="0"/>
    <pivotField showAll="0"/>
    <pivotField numFmtId="167" showAll="0"/>
    <pivotField showAll="0"/>
    <pivotField showAll="0"/>
    <pivotField showAll="0"/>
    <pivotField showAll="0"/>
    <pivotField showAll="0"/>
    <pivotField showAll="0"/>
    <pivotField numFmtId="167" showAll="0"/>
    <pivotField showAll="0"/>
    <pivotField showAll="0"/>
    <pivotField showAll="0"/>
    <pivotField showAll="0"/>
    <pivotField axis="axisPage" dataField="1" showAll="0">
      <items count="4">
        <item x="2"/>
        <item x="1"/>
        <item x="0"/>
        <item t="default"/>
      </items>
    </pivotField>
    <pivotField dataField="1" numFmtId="10" showAll="0"/>
    <pivotField showAll="0"/>
    <pivotField showAll="0"/>
  </pivotFields>
  <rowFields count="1">
    <field x="20"/>
  </rowFields>
  <rowItems count="4">
    <i>
      <x/>
    </i>
    <i>
      <x v="1"/>
    </i>
    <i>
      <x v="2"/>
    </i>
    <i t="grand">
      <x/>
    </i>
  </rowItems>
  <colFields count="1">
    <field x="-2"/>
  </colFields>
  <colItems count="14">
    <i>
      <x/>
    </i>
    <i i="1">
      <x v="1"/>
    </i>
    <i i="2">
      <x v="2"/>
    </i>
    <i i="3">
      <x v="3"/>
    </i>
    <i i="4">
      <x v="4"/>
    </i>
    <i i="5">
      <x v="5"/>
    </i>
    <i i="6">
      <x v="6"/>
    </i>
    <i i="7">
      <x v="7"/>
    </i>
    <i i="8">
      <x v="8"/>
    </i>
    <i i="9">
      <x v="9"/>
    </i>
    <i i="10">
      <x v="10"/>
    </i>
    <i i="11">
      <x v="11"/>
    </i>
    <i i="12">
      <x v="12"/>
    </i>
    <i i="13">
      <x v="13"/>
    </i>
  </colItems>
  <pageFields count="3">
    <pageField fld="7" hier="-1"/>
    <pageField fld="34" hier="-1"/>
    <pageField fld="60" hier="-1"/>
  </pageFields>
  <dataFields count="14">
    <dataField name="Sum of Current Salary Gross" fld="17" baseField="0" baseItem="0"/>
    <dataField name="Average of AI%" fld="21" subtotal="average" baseField="0" baseItem="0" numFmtId="2"/>
    <dataField name="Sum of AI($)_x000a_(x% of Current Salary)" fld="22" baseField="0" baseItem="0"/>
    <dataField name="Average of Pro%                    (4%)" fld="23" subtotal="average" baseField="0" baseItem="0" numFmtId="10"/>
    <dataField name="Sum of Pro ($)                  (x% of Current Salary)_x000a_" fld="24" baseField="0" baseItem="0"/>
    <dataField name="Average of MA% _x000a_(NWC Sal Adjust Check)_x000a_" fld="27" subtotal="average" baseField="0" baseItem="0" numFmtId="10"/>
    <dataField name="Sum of MA ($)_x000a_(NWC Sal Adjust to min. impact)_x000a_" fld="26" baseField="0" baseItem="0"/>
    <dataField name="Average of Sal Adj (%)_x000a_Cmp Revised with Min_x000a_Check_x000a_" fld="30" subtotal="average" baseField="0" baseItem="0" numFmtId="10"/>
    <dataField name="Sum of Min Adj ($) _x000a_Sal Adj Due to Min_x000a_" fld="29" baseField="0" baseItem="0"/>
    <dataField name="Average of Total Pay increase (with Transition)" fld="61" subtotal="average" baseField="2" baseItem="0" numFmtId="10"/>
    <dataField name="Count of DateResign" fld="9" subtotal="count" baseField="0" baseItem="0"/>
    <dataField name="Count of Date Join" fld="8" subtotal="count" baseField="0" baseItem="0"/>
    <dataField name="Sum of NEW 13 Mth CLS Amount, if any (Hit MAX?)" fld="34" baseField="0" baseItem="0" numFmtId="1"/>
    <dataField name="Sum of Transition Allowance (monthly) - Promote to Exe only" fld="60" baseField="0" baseItem="0" numFmtId="1"/>
  </dataFields>
  <formats count="73">
    <format dxfId="214">
      <pivotArea field="2" type="button" dataOnly="0" labelOnly="1" outline="0"/>
    </format>
    <format dxfId="213">
      <pivotArea dataOnly="0" labelOnly="1" outline="0" fieldPosition="0">
        <references count="1">
          <reference field="4294967294" count="5">
            <x v="1"/>
            <x v="3"/>
            <x v="5"/>
            <x v="7"/>
            <x v="9"/>
          </reference>
        </references>
      </pivotArea>
    </format>
    <format dxfId="212">
      <pivotArea field="2" type="button" dataOnly="0" labelOnly="1" outline="0"/>
    </format>
    <format dxfId="211">
      <pivotArea dataOnly="0" labelOnly="1" outline="0" fieldPosition="0">
        <references count="1">
          <reference field="4294967294" count="5">
            <x v="1"/>
            <x v="3"/>
            <x v="5"/>
            <x v="7"/>
            <x v="9"/>
          </reference>
        </references>
      </pivotArea>
    </format>
    <format dxfId="210">
      <pivotArea outline="0" collapsedLevelsAreSubtotals="1" fieldPosition="0"/>
    </format>
    <format dxfId="209">
      <pivotArea outline="0" collapsedLevelsAreSubtotals="1" fieldPosition="0"/>
    </format>
    <format dxfId="208">
      <pivotArea outline="0" collapsedLevelsAreSubtotals="1" fieldPosition="0"/>
    </format>
    <format dxfId="207">
      <pivotArea outline="0" collapsedLevelsAreSubtotals="1" fieldPosition="0">
        <references count="1">
          <reference field="4294967294" count="1" selected="0">
            <x v="1"/>
          </reference>
        </references>
      </pivotArea>
    </format>
    <format dxfId="206">
      <pivotArea outline="0" collapsedLevelsAreSubtotals="1" fieldPosition="0">
        <references count="1">
          <reference field="4294967294" count="1" selected="0">
            <x v="1"/>
          </reference>
        </references>
      </pivotArea>
    </format>
    <format dxfId="205">
      <pivotArea outline="0" collapsedLevelsAreSubtotals="1" fieldPosition="0">
        <references count="1">
          <reference field="4294967294" count="1" selected="0">
            <x v="1"/>
          </reference>
        </references>
      </pivotArea>
    </format>
    <format dxfId="204">
      <pivotArea outline="0" collapsedLevelsAreSubtotals="1" fieldPosition="0">
        <references count="1">
          <reference field="4294967294" count="1" selected="0">
            <x v="1"/>
          </reference>
        </references>
      </pivotArea>
    </format>
    <format dxfId="203">
      <pivotArea outline="0" collapsedLevelsAreSubtotals="1" fieldPosition="0">
        <references count="1">
          <reference field="4294967294" count="1" selected="0">
            <x v="1"/>
          </reference>
        </references>
      </pivotArea>
    </format>
    <format dxfId="202">
      <pivotArea collapsedLevelsAreSubtotals="1" fieldPosition="0">
        <references count="2">
          <reference field="4294967294" count="1" selected="0">
            <x v="10"/>
          </reference>
          <reference field="20" count="1">
            <x v="1"/>
          </reference>
        </references>
      </pivotArea>
    </format>
    <format dxfId="201">
      <pivotArea field="20" grandRow="1" outline="0" collapsedLevelsAreSubtotals="1" axis="axisRow" fieldPosition="0">
        <references count="1">
          <reference field="4294967294" count="1" selected="0">
            <x v="10"/>
          </reference>
        </references>
      </pivotArea>
    </format>
    <format dxfId="200">
      <pivotArea outline="0" collapsedLevelsAreSubtotals="1" fieldPosition="0">
        <references count="1">
          <reference field="4294967294" count="1" selected="0">
            <x v="11"/>
          </reference>
        </references>
      </pivotArea>
    </format>
    <format dxfId="199">
      <pivotArea field="20" type="button" dataOnly="0" labelOnly="1" outline="0" axis="axisRow" fieldPosition="0"/>
    </format>
    <format dxfId="198">
      <pivotArea dataOnly="0" labelOnly="1" outline="0" fieldPosition="0">
        <references count="1">
          <reference field="4294967294" count="7">
            <x v="1"/>
            <x v="3"/>
            <x v="5"/>
            <x v="7"/>
            <x v="9"/>
            <x v="10"/>
            <x v="11"/>
          </reference>
        </references>
      </pivotArea>
    </format>
    <format dxfId="197">
      <pivotArea field="20" type="button" dataOnly="0" labelOnly="1" outline="0" axis="axisRow" fieldPosition="0"/>
    </format>
    <format dxfId="196">
      <pivotArea dataOnly="0" labelOnly="1" outline="0" fieldPosition="0">
        <references count="1">
          <reference field="4294967294" count="7">
            <x v="1"/>
            <x v="3"/>
            <x v="5"/>
            <x v="7"/>
            <x v="9"/>
            <x v="10"/>
            <x v="11"/>
          </reference>
        </references>
      </pivotArea>
    </format>
    <format dxfId="195">
      <pivotArea type="all" dataOnly="0" outline="0" fieldPosition="0"/>
    </format>
    <format dxfId="194">
      <pivotArea outline="0" collapsedLevelsAreSubtotals="1" fieldPosition="0"/>
    </format>
    <format dxfId="193">
      <pivotArea field="20" type="button" dataOnly="0" labelOnly="1" outline="0" axis="axisRow" fieldPosition="0"/>
    </format>
    <format dxfId="192">
      <pivotArea dataOnly="0" labelOnly="1" fieldPosition="0">
        <references count="1">
          <reference field="20" count="0"/>
        </references>
      </pivotArea>
    </format>
    <format dxfId="191">
      <pivotArea dataOnly="0" labelOnly="1" grandRow="1" outline="0" fieldPosition="0"/>
    </format>
    <format dxfId="190">
      <pivotArea dataOnly="0" labelOnly="1" outline="0" fieldPosition="0">
        <references count="1">
          <reference field="4294967294" count="7">
            <x v="1"/>
            <x v="3"/>
            <x v="5"/>
            <x v="7"/>
            <x v="9"/>
            <x v="10"/>
            <x v="11"/>
          </reference>
        </references>
      </pivotArea>
    </format>
    <format dxfId="189">
      <pivotArea field="20" type="button" dataOnly="0" labelOnly="1" outline="0" axis="axisRow" fieldPosition="0"/>
    </format>
    <format dxfId="188">
      <pivotArea dataOnly="0" labelOnly="1" outline="0" fieldPosition="0">
        <references count="1">
          <reference field="4294967294" count="11">
            <x v="1"/>
            <x v="2"/>
            <x v="3"/>
            <x v="4"/>
            <x v="5"/>
            <x v="6"/>
            <x v="7"/>
            <x v="8"/>
            <x v="9"/>
            <x v="10"/>
            <x v="11"/>
          </reference>
        </references>
      </pivotArea>
    </format>
    <format dxfId="187">
      <pivotArea field="20" type="button" dataOnly="0" labelOnly="1" outline="0" axis="axisRow" fieldPosition="0"/>
    </format>
    <format dxfId="186">
      <pivotArea dataOnly="0" labelOnly="1" outline="0" fieldPosition="0">
        <references count="1">
          <reference field="4294967294" count="11">
            <x v="1"/>
            <x v="2"/>
            <x v="3"/>
            <x v="4"/>
            <x v="5"/>
            <x v="6"/>
            <x v="7"/>
            <x v="8"/>
            <x v="9"/>
            <x v="10"/>
            <x v="11"/>
          </reference>
        </references>
      </pivotArea>
    </format>
    <format dxfId="185">
      <pivotArea field="20" type="button" dataOnly="0" labelOnly="1" outline="0" axis="axisRow" fieldPosition="0"/>
    </format>
    <format dxfId="184">
      <pivotArea dataOnly="0" labelOnly="1" outline="0" fieldPosition="0">
        <references count="1">
          <reference field="4294967294" count="11">
            <x v="1"/>
            <x v="2"/>
            <x v="3"/>
            <x v="4"/>
            <x v="5"/>
            <x v="6"/>
            <x v="7"/>
            <x v="8"/>
            <x v="9"/>
            <x v="10"/>
            <x v="11"/>
          </reference>
        </references>
      </pivotArea>
    </format>
    <format dxfId="183">
      <pivotArea field="20" type="button" dataOnly="0" labelOnly="1" outline="0" axis="axisRow" fieldPosition="0"/>
    </format>
    <format dxfId="182">
      <pivotArea dataOnly="0" labelOnly="1" outline="0" fieldPosition="0">
        <references count="1">
          <reference field="4294967294" count="11">
            <x v="1"/>
            <x v="2"/>
            <x v="3"/>
            <x v="4"/>
            <x v="5"/>
            <x v="6"/>
            <x v="7"/>
            <x v="8"/>
            <x v="9"/>
            <x v="10"/>
            <x v="11"/>
          </reference>
        </references>
      </pivotArea>
    </format>
    <format dxfId="181">
      <pivotArea outline="0" collapsedLevelsAreSubtotals="1" fieldPosition="0"/>
    </format>
    <format dxfId="180">
      <pivotArea outline="0" collapsedLevelsAreSubtotals="1" fieldPosition="0">
        <references count="1">
          <reference field="4294967294" count="1" selected="0">
            <x v="1"/>
          </reference>
        </references>
      </pivotArea>
    </format>
    <format dxfId="179">
      <pivotArea outline="0" collapsedLevelsAreSubtotals="1" fieldPosition="0">
        <references count="1">
          <reference field="4294967294" count="1" selected="0">
            <x v="1"/>
          </reference>
        </references>
      </pivotArea>
    </format>
    <format dxfId="178">
      <pivotArea outline="0" collapsedLevelsAreSubtotals="1" fieldPosition="0">
        <references count="1">
          <reference field="4294967294" count="1" selected="0">
            <x v="3"/>
          </reference>
        </references>
      </pivotArea>
    </format>
    <format dxfId="177">
      <pivotArea outline="0" collapsedLevelsAreSubtotals="1" fieldPosition="0">
        <references count="1">
          <reference field="4294967294" count="1" selected="0">
            <x v="3"/>
          </reference>
        </references>
      </pivotArea>
    </format>
    <format dxfId="176">
      <pivotArea outline="0" collapsedLevelsAreSubtotals="1" fieldPosition="0">
        <references count="1">
          <reference field="4294967294" count="1" selected="0">
            <x v="3"/>
          </reference>
        </references>
      </pivotArea>
    </format>
    <format dxfId="175">
      <pivotArea outline="0" collapsedLevelsAreSubtotals="1" fieldPosition="0">
        <references count="1">
          <reference field="4294967294" count="1" selected="0">
            <x v="5"/>
          </reference>
        </references>
      </pivotArea>
    </format>
    <format dxfId="174">
      <pivotArea outline="0" collapsedLevelsAreSubtotals="1" fieldPosition="0">
        <references count="1">
          <reference field="4294967294" count="1" selected="0">
            <x v="5"/>
          </reference>
        </references>
      </pivotArea>
    </format>
    <format dxfId="173">
      <pivotArea outline="0" collapsedLevelsAreSubtotals="1" fieldPosition="0">
        <references count="1">
          <reference field="4294967294" count="1" selected="0">
            <x v="5"/>
          </reference>
        </references>
      </pivotArea>
    </format>
    <format dxfId="172">
      <pivotArea outline="0" collapsedLevelsAreSubtotals="1" fieldPosition="0">
        <references count="1">
          <reference field="4294967294" count="1" selected="0">
            <x v="7"/>
          </reference>
        </references>
      </pivotArea>
    </format>
    <format dxfId="171">
      <pivotArea outline="0" collapsedLevelsAreSubtotals="1" fieldPosition="0">
        <references count="1">
          <reference field="4294967294" count="1" selected="0">
            <x v="7"/>
          </reference>
        </references>
      </pivotArea>
    </format>
    <format dxfId="170">
      <pivotArea outline="0" collapsedLevelsAreSubtotals="1" fieldPosition="0">
        <references count="1">
          <reference field="4294967294" count="1" selected="0">
            <x v="7"/>
          </reference>
        </references>
      </pivotArea>
    </format>
    <format dxfId="169">
      <pivotArea outline="0" collapsedLevelsAreSubtotals="1" fieldPosition="0">
        <references count="1">
          <reference field="4294967294" count="1" selected="0">
            <x v="9"/>
          </reference>
        </references>
      </pivotArea>
    </format>
    <format dxfId="168">
      <pivotArea outline="0" collapsedLevelsAreSubtotals="1" fieldPosition="0">
        <references count="1">
          <reference field="4294967294" count="1" selected="0">
            <x v="1"/>
          </reference>
        </references>
      </pivotArea>
    </format>
    <format dxfId="167">
      <pivotArea outline="0" collapsedLevelsAreSubtotals="1" fieldPosition="0">
        <references count="1">
          <reference field="4294967294" count="1" selected="0">
            <x v="1"/>
          </reference>
        </references>
      </pivotArea>
    </format>
    <format dxfId="166">
      <pivotArea outline="0" collapsedLevelsAreSubtotals="1" fieldPosition="0">
        <references count="1">
          <reference field="4294967294" count="1" selected="0">
            <x v="1"/>
          </reference>
        </references>
      </pivotArea>
    </format>
    <format dxfId="165">
      <pivotArea outline="0" collapsedLevelsAreSubtotals="1" fieldPosition="0">
        <references count="1">
          <reference field="4294967294" count="1" selected="0">
            <x v="1"/>
          </reference>
        </references>
      </pivotArea>
    </format>
    <format dxfId="164">
      <pivotArea outline="0" collapsedLevelsAreSubtotals="1" fieldPosition="0">
        <references count="1">
          <reference field="4294967294" count="1" selected="0">
            <x v="1"/>
          </reference>
        </references>
      </pivotArea>
    </format>
    <format dxfId="163">
      <pivotArea outline="0" collapsedLevelsAreSubtotals="1" fieldPosition="0">
        <references count="1">
          <reference field="4294967294" count="1" selected="0">
            <x v="1"/>
          </reference>
        </references>
      </pivotArea>
    </format>
    <format dxfId="162">
      <pivotArea outline="0" collapsedLevelsAreSubtotals="1" fieldPosition="0">
        <references count="1">
          <reference field="4294967294" count="1" selected="0">
            <x v="1"/>
          </reference>
        </references>
      </pivotArea>
    </format>
    <format dxfId="161">
      <pivotArea field="20" grandRow="1" outline="0" collapsedLevelsAreSubtotals="1" axis="axisRow" fieldPosition="0">
        <references count="1">
          <reference field="4294967294" count="1" selected="0">
            <x v="9"/>
          </reference>
        </references>
      </pivotArea>
    </format>
    <format dxfId="160">
      <pivotArea field="20" grandRow="1" outline="0" collapsedLevelsAreSubtotals="1" axis="axisRow" fieldPosition="0">
        <references count="1">
          <reference field="4294967294" count="1" selected="0">
            <x v="9"/>
          </reference>
        </references>
      </pivotArea>
    </format>
    <format dxfId="159">
      <pivotArea outline="0" collapsedLevelsAreSubtotals="1" fieldPosition="0">
        <references count="1">
          <reference field="4294967294" count="1" selected="0">
            <x v="9"/>
          </reference>
        </references>
      </pivotArea>
    </format>
    <format dxfId="158">
      <pivotArea outline="0" collapsedLevelsAreSubtotals="1" fieldPosition="0">
        <references count="1">
          <reference field="4294967294" count="1" selected="0">
            <x v="9"/>
          </reference>
        </references>
      </pivotArea>
    </format>
    <format dxfId="157">
      <pivotArea dataOnly="0" labelOnly="1" outline="0" fieldPosition="0">
        <references count="1">
          <reference field="4294967294" count="1">
            <x v="0"/>
          </reference>
        </references>
      </pivotArea>
    </format>
    <format dxfId="156">
      <pivotArea dataOnly="0" labelOnly="1" outline="0" fieldPosition="0">
        <references count="1">
          <reference field="4294967294" count="1">
            <x v="0"/>
          </reference>
        </references>
      </pivotArea>
    </format>
    <format dxfId="155">
      <pivotArea dataOnly="0" labelOnly="1" outline="0" fieldPosition="0">
        <references count="1">
          <reference field="4294967294" count="1">
            <x v="12"/>
          </reference>
        </references>
      </pivotArea>
    </format>
    <format dxfId="154">
      <pivotArea dataOnly="0" labelOnly="1" outline="0" fieldPosition="0">
        <references count="1">
          <reference field="4294967294" count="1">
            <x v="12"/>
          </reference>
        </references>
      </pivotArea>
    </format>
    <format dxfId="153">
      <pivotArea outline="0" collapsedLevelsAreSubtotals="1" fieldPosition="0">
        <references count="1">
          <reference field="4294967294" count="1" selected="0">
            <x v="12"/>
          </reference>
        </references>
      </pivotArea>
    </format>
    <format dxfId="152">
      <pivotArea outline="0" collapsedLevelsAreSubtotals="1" fieldPosition="0">
        <references count="1">
          <reference field="4294967294" count="1" selected="0">
            <x v="12"/>
          </reference>
        </references>
      </pivotArea>
    </format>
    <format dxfId="151">
      <pivotArea outline="0" collapsedLevelsAreSubtotals="1" fieldPosition="0">
        <references count="1">
          <reference field="4294967294" count="1" selected="0">
            <x v="12"/>
          </reference>
        </references>
      </pivotArea>
    </format>
    <format dxfId="150">
      <pivotArea outline="0" collapsedLevelsAreSubtotals="1" fieldPosition="0">
        <references count="1">
          <reference field="4294967294" count="1" selected="0">
            <x v="12"/>
          </reference>
        </references>
      </pivotArea>
    </format>
    <format dxfId="149">
      <pivotArea outline="0" collapsedLevelsAreSubtotals="1" fieldPosition="0">
        <references count="1">
          <reference field="4294967294" count="1" selected="0">
            <x v="12"/>
          </reference>
        </references>
      </pivotArea>
    </format>
    <format dxfId="148">
      <pivotArea outline="0" collapsedLevelsAreSubtotals="1" fieldPosition="0">
        <references count="1">
          <reference field="4294967294" count="1" selected="0">
            <x v="12"/>
          </reference>
        </references>
      </pivotArea>
    </format>
    <format dxfId="147">
      <pivotArea dataOnly="0" labelOnly="1" outline="0" fieldPosition="0">
        <references count="1">
          <reference field="4294967294" count="1">
            <x v="13"/>
          </reference>
        </references>
      </pivotArea>
    </format>
    <format dxfId="146">
      <pivotArea dataOnly="0" labelOnly="1" outline="0" fieldPosition="0">
        <references count="1">
          <reference field="4294967294" count="1">
            <x v="13"/>
          </reference>
        </references>
      </pivotArea>
    </format>
    <format dxfId="145">
      <pivotArea outline="0" collapsedLevelsAreSubtotals="1" fieldPosition="0">
        <references count="1">
          <reference field="4294967294" count="1" selected="0">
            <x v="13"/>
          </reference>
        </references>
      </pivotArea>
    </format>
    <format dxfId="144">
      <pivotArea outline="0" collapsedLevelsAreSubtotals="1" fieldPosition="0">
        <references count="1">
          <reference field="4294967294" count="1" selected="0">
            <x v="13"/>
          </reference>
        </references>
      </pivotArea>
    </format>
    <format dxfId="143">
      <pivotArea outline="0" collapsedLevelsAreSubtotals="1" fieldPosition="0">
        <references count="1">
          <reference field="4294967294" count="1" selected="0">
            <x v="13"/>
          </reference>
        </references>
      </pivotArea>
    </format>
    <format dxfId="142">
      <pivotArea outline="0" collapsedLevelsAreSubtotals="1" fieldPosition="0">
        <references count="1">
          <reference field="4294967294"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AppData/Local/Users/c112h5418/AppData/Local/AppData/Local/M112E6921/AppData/Local/Microsoft/AppData/Local/Microsoft/Windows/INetCache/Content.Outlook/AI%202018/AI%202017/AI%202016/AppData/Local/Microsoft/Windows/Temporary%20Internet%20Files/Content.Outlook/1.9%20Corporate%20strategy/Monthly%20review%20meeting/AI%20VB%20AWS%20(EXE%20MGR)/02%20Executive%20Bonus/VB/2015/1H2015/2.%20Received%20List" TargetMode="External"/><Relationship Id="rId1" Type="http://schemas.openxmlformats.org/officeDocument/2006/relationships/hyperlink" Target="AppData/Local/Users/c112h5418/AppData/Local/AppData/Local/M112E6921/AppData/Local/Microsoft/AppData/Local/Microsoft/Windows/INetCache/Content.Outlook/AI%202018/AI%202017/AI%202016/AppData/Local/Microsoft/Windows/Temporary%20Internet%20Files/Content.Outlook/1.9%20Corporate%20strategy/Monthly%20review%20meeting/AI%20VB%20AWS%20(EXE%20MGR)/02%20Executive%20Bonus/VB/2015/1H2015/2.%20Received%20Lis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Y39"/>
  <sheetViews>
    <sheetView zoomScale="75" zoomScaleNormal="75" workbookViewId="0">
      <pane xSplit="1" ySplit="2" topLeftCell="B3" activePane="bottomRight" state="frozen"/>
      <selection activeCell="F13" sqref="F13"/>
      <selection pane="topRight" activeCell="F13" sqref="F13"/>
      <selection pane="bottomLeft" activeCell="F13" sqref="F13"/>
      <selection pane="bottomRight" activeCell="F13" sqref="F13"/>
    </sheetView>
  </sheetViews>
  <sheetFormatPr defaultColWidth="5.77734375" defaultRowHeight="30" customHeight="1" x14ac:dyDescent="0.3"/>
  <cols>
    <col min="1" max="1" width="3" style="100" customWidth="1"/>
    <col min="2" max="3" width="60.77734375" style="106" customWidth="1"/>
    <col min="4" max="4" width="2.77734375" style="100" customWidth="1"/>
    <col min="5" max="5" width="10.77734375" style="100" customWidth="1"/>
    <col min="6" max="6" width="13.77734375" style="100" customWidth="1"/>
    <col min="7" max="8" width="25.77734375" style="100" customWidth="1"/>
    <col min="9" max="10" width="5.77734375" style="100"/>
    <col min="11" max="11" width="9" style="100" customWidth="1"/>
    <col min="12" max="12" width="12.77734375" style="101" customWidth="1"/>
    <col min="13" max="13" width="12.77734375" style="100" customWidth="1"/>
    <col min="14" max="14" width="5.77734375" style="100"/>
    <col min="15" max="16" width="12.77734375" style="100" customWidth="1"/>
    <col min="17" max="17" width="5.77734375" style="100" customWidth="1"/>
    <col min="18" max="16384" width="5.77734375" style="100"/>
  </cols>
  <sheetData>
    <row r="1" spans="1:25" s="107" customFormat="1" ht="15.6" x14ac:dyDescent="0.3">
      <c r="A1" s="108" t="s">
        <v>58</v>
      </c>
      <c r="B1" s="109"/>
      <c r="C1" s="109"/>
      <c r="D1" s="115"/>
      <c r="E1" s="114" t="s">
        <v>192</v>
      </c>
      <c r="F1" s="115"/>
      <c r="G1" s="115"/>
      <c r="H1" s="115"/>
      <c r="I1" s="116"/>
      <c r="J1" s="120"/>
      <c r="K1" s="121" t="s">
        <v>196</v>
      </c>
      <c r="L1" s="124"/>
      <c r="M1" s="121"/>
      <c r="N1" s="121"/>
      <c r="O1" s="121"/>
      <c r="P1" s="121"/>
      <c r="Q1" s="121"/>
      <c r="R1" s="121"/>
      <c r="S1" s="121"/>
      <c r="T1" s="121"/>
      <c r="U1" s="121"/>
      <c r="V1" s="121"/>
      <c r="W1" s="121"/>
      <c r="X1" s="121"/>
      <c r="Y1" s="121"/>
    </row>
    <row r="2" spans="1:25" ht="14.4" x14ac:dyDescent="0.3">
      <c r="A2" s="110"/>
      <c r="B2" s="111"/>
      <c r="C2" s="111"/>
      <c r="D2" s="118"/>
      <c r="E2" s="117"/>
      <c r="F2" s="118"/>
      <c r="G2" s="118"/>
      <c r="H2" s="118"/>
      <c r="I2" s="118"/>
      <c r="J2" s="122"/>
      <c r="K2" s="122"/>
      <c r="L2" s="125"/>
      <c r="M2" s="122"/>
      <c r="N2" s="122"/>
      <c r="O2" s="122"/>
      <c r="P2" s="122"/>
      <c r="Q2" s="122"/>
      <c r="R2" s="122"/>
      <c r="S2" s="122"/>
      <c r="T2" s="122"/>
      <c r="U2" s="122"/>
      <c r="V2" s="122"/>
      <c r="W2" s="122"/>
      <c r="X2" s="122"/>
      <c r="Y2" s="122"/>
    </row>
    <row r="3" spans="1:25" ht="30" customHeight="1" x14ac:dyDescent="0.3">
      <c r="A3" s="112" t="s">
        <v>34</v>
      </c>
      <c r="B3" s="111" t="s">
        <v>194</v>
      </c>
      <c r="C3" s="111"/>
      <c r="D3" s="118"/>
      <c r="E3" s="117"/>
      <c r="F3" s="118"/>
      <c r="G3" s="118"/>
      <c r="H3" s="118"/>
      <c r="I3" s="118"/>
      <c r="J3" s="122"/>
      <c r="K3" s="122" t="s">
        <v>197</v>
      </c>
      <c r="L3" s="125"/>
      <c r="M3" s="122"/>
      <c r="N3" s="122"/>
      <c r="O3" s="122"/>
      <c r="P3" s="122"/>
      <c r="Q3" s="122"/>
      <c r="R3" s="122"/>
      <c r="S3" s="122"/>
      <c r="T3" s="122"/>
      <c r="U3" s="122"/>
      <c r="V3" s="122"/>
      <c r="W3" s="122"/>
      <c r="X3" s="122"/>
      <c r="Y3" s="122"/>
    </row>
    <row r="4" spans="1:25" ht="30" customHeight="1" x14ac:dyDescent="0.3">
      <c r="A4" s="112" t="s">
        <v>37</v>
      </c>
      <c r="B4" s="111" t="s">
        <v>195</v>
      </c>
      <c r="C4" s="111"/>
      <c r="D4" s="118"/>
      <c r="E4" s="117">
        <v>1</v>
      </c>
      <c r="F4" s="118" t="s">
        <v>136</v>
      </c>
      <c r="G4" s="118"/>
      <c r="H4" s="118"/>
      <c r="I4" s="118"/>
      <c r="J4" s="122"/>
      <c r="K4" s="122" t="s">
        <v>198</v>
      </c>
      <c r="L4" s="125"/>
      <c r="M4" s="122"/>
      <c r="N4" s="122"/>
      <c r="O4" s="122"/>
      <c r="P4" s="122"/>
      <c r="Q4" s="122"/>
      <c r="R4" s="122"/>
      <c r="S4" s="122"/>
      <c r="T4" s="122"/>
      <c r="U4" s="122"/>
      <c r="V4" s="122"/>
      <c r="W4" s="122"/>
      <c r="X4" s="122"/>
      <c r="Y4" s="122"/>
    </row>
    <row r="5" spans="1:25" ht="30" customHeight="1" x14ac:dyDescent="0.3">
      <c r="A5" s="112" t="s">
        <v>38</v>
      </c>
      <c r="B5" s="111" t="s">
        <v>55</v>
      </c>
      <c r="C5" s="113" t="s">
        <v>57</v>
      </c>
      <c r="D5" s="118"/>
      <c r="E5" s="117">
        <f>E4+1</f>
        <v>2</v>
      </c>
      <c r="F5" s="118" t="s">
        <v>137</v>
      </c>
      <c r="G5" s="118"/>
      <c r="H5" s="118"/>
      <c r="I5" s="118"/>
      <c r="J5" s="122"/>
      <c r="K5" s="122"/>
      <c r="L5" s="127" t="s">
        <v>200</v>
      </c>
      <c r="M5" s="128" t="s">
        <v>201</v>
      </c>
      <c r="N5" s="122"/>
      <c r="O5" s="132" t="s">
        <v>199</v>
      </c>
      <c r="P5" s="122"/>
      <c r="Q5" s="122"/>
      <c r="R5" s="122"/>
      <c r="S5" s="122"/>
      <c r="T5" s="122"/>
      <c r="U5" s="122"/>
      <c r="V5" s="122"/>
      <c r="W5" s="122"/>
      <c r="X5" s="122"/>
      <c r="Y5" s="122"/>
    </row>
    <row r="6" spans="1:25" ht="30" customHeight="1" x14ac:dyDescent="0.3">
      <c r="A6" s="112" t="s">
        <v>39</v>
      </c>
      <c r="B6" s="111" t="s">
        <v>56</v>
      </c>
      <c r="C6" s="113" t="s">
        <v>57</v>
      </c>
      <c r="D6" s="118"/>
      <c r="E6" s="117">
        <f>E5+1</f>
        <v>3</v>
      </c>
      <c r="F6" s="118"/>
      <c r="G6" s="118"/>
      <c r="H6" s="118"/>
      <c r="I6" s="118"/>
      <c r="J6" s="122"/>
      <c r="K6" s="126" t="s">
        <v>64</v>
      </c>
      <c r="L6" s="129">
        <v>6</v>
      </c>
      <c r="M6" s="130">
        <v>18</v>
      </c>
      <c r="N6" s="122"/>
      <c r="O6" s="128" t="s">
        <v>201</v>
      </c>
      <c r="P6" s="127" t="s">
        <v>200</v>
      </c>
      <c r="Q6" s="137"/>
      <c r="R6" s="122"/>
      <c r="S6" s="122"/>
      <c r="T6" s="122"/>
      <c r="U6" s="122"/>
      <c r="V6" s="122"/>
      <c r="W6" s="122"/>
      <c r="X6" s="122"/>
      <c r="Y6" s="122"/>
    </row>
    <row r="7" spans="1:25" ht="30" customHeight="1" x14ac:dyDescent="0.3">
      <c r="A7" s="112" t="s">
        <v>40</v>
      </c>
      <c r="B7" s="111" t="s">
        <v>125</v>
      </c>
      <c r="C7" s="111"/>
      <c r="D7" s="118"/>
      <c r="E7" s="117"/>
      <c r="F7" s="118"/>
      <c r="G7" s="118"/>
      <c r="H7" s="118"/>
      <c r="I7" s="118"/>
      <c r="J7" s="122"/>
      <c r="K7" s="126" t="s">
        <v>66</v>
      </c>
      <c r="L7" s="129">
        <v>6</v>
      </c>
      <c r="M7" s="130">
        <v>18</v>
      </c>
      <c r="N7" s="122"/>
      <c r="O7" s="131">
        <v>5</v>
      </c>
      <c r="P7" s="131">
        <v>3</v>
      </c>
      <c r="Q7" s="138"/>
      <c r="R7" s="133" t="s">
        <v>34</v>
      </c>
      <c r="S7" s="133" t="s">
        <v>37</v>
      </c>
      <c r="T7" s="133" t="s">
        <v>38</v>
      </c>
      <c r="U7" s="133" t="s">
        <v>39</v>
      </c>
      <c r="V7" s="133" t="s">
        <v>40</v>
      </c>
      <c r="W7" s="133" t="s">
        <v>41</v>
      </c>
      <c r="X7" s="135" t="s">
        <v>203</v>
      </c>
      <c r="Y7" s="122"/>
    </row>
    <row r="8" spans="1:25" ht="30" customHeight="1" x14ac:dyDescent="0.3">
      <c r="A8" s="112" t="s">
        <v>41</v>
      </c>
      <c r="B8" s="111" t="s">
        <v>127</v>
      </c>
      <c r="C8" s="111"/>
      <c r="D8" s="118"/>
      <c r="E8" s="67" t="s">
        <v>162</v>
      </c>
      <c r="F8" s="67" t="s">
        <v>163</v>
      </c>
      <c r="G8" s="67" t="s">
        <v>164</v>
      </c>
      <c r="H8" s="67" t="s">
        <v>165</v>
      </c>
      <c r="I8" s="119"/>
      <c r="J8" s="123"/>
      <c r="K8" s="126" t="s">
        <v>62</v>
      </c>
      <c r="L8" s="129">
        <v>6</v>
      </c>
      <c r="M8" s="130">
        <v>18</v>
      </c>
      <c r="N8" s="122"/>
      <c r="O8" s="131">
        <v>4</v>
      </c>
      <c r="P8" s="131">
        <v>2</v>
      </c>
      <c r="Q8" s="138"/>
      <c r="R8" s="134">
        <v>3</v>
      </c>
      <c r="S8" s="134">
        <v>3</v>
      </c>
      <c r="T8" s="134">
        <v>4</v>
      </c>
      <c r="U8" s="134">
        <v>4</v>
      </c>
      <c r="V8" s="134">
        <v>4</v>
      </c>
      <c r="W8" s="134">
        <v>4</v>
      </c>
      <c r="X8" s="136">
        <f>SUM(R8:W8)</f>
        <v>22</v>
      </c>
      <c r="Y8" s="122"/>
    </row>
    <row r="9" spans="1:25" ht="30" customHeight="1" x14ac:dyDescent="0.3">
      <c r="A9" s="112" t="s">
        <v>42</v>
      </c>
      <c r="B9" s="111"/>
      <c r="C9" s="111"/>
      <c r="D9" s="118"/>
      <c r="E9" s="67"/>
      <c r="F9" s="67"/>
      <c r="G9" s="68" t="s">
        <v>167</v>
      </c>
      <c r="H9" s="67"/>
      <c r="I9" s="119"/>
      <c r="J9" s="123"/>
      <c r="K9" s="126" t="s">
        <v>65</v>
      </c>
      <c r="L9" s="129">
        <v>8</v>
      </c>
      <c r="M9" s="130">
        <v>20</v>
      </c>
      <c r="N9" s="122"/>
      <c r="O9" s="131">
        <v>3</v>
      </c>
      <c r="P9" s="131">
        <v>1</v>
      </c>
      <c r="Q9" s="138"/>
      <c r="R9" s="134">
        <v>1</v>
      </c>
      <c r="S9" s="134">
        <v>1</v>
      </c>
      <c r="T9" s="134">
        <v>2</v>
      </c>
      <c r="U9" s="134">
        <v>2</v>
      </c>
      <c r="V9" s="134">
        <v>2</v>
      </c>
      <c r="W9" s="134">
        <v>2</v>
      </c>
      <c r="X9" s="136">
        <f>SUM(R9:W9)</f>
        <v>10</v>
      </c>
      <c r="Y9" s="122"/>
    </row>
    <row r="10" spans="1:25" ht="30" customHeight="1" x14ac:dyDescent="0.3">
      <c r="A10" s="112" t="s">
        <v>43</v>
      </c>
      <c r="B10" s="111"/>
      <c r="C10" s="111"/>
      <c r="D10" s="118"/>
      <c r="E10" s="102" t="s">
        <v>138</v>
      </c>
      <c r="F10" s="102" t="s">
        <v>139</v>
      </c>
      <c r="G10" s="103">
        <f t="shared" ref="G10:G21" si="0">ROUND((11/12)*H10,0)</f>
        <v>11</v>
      </c>
      <c r="H10" s="102">
        <v>12</v>
      </c>
      <c r="I10" s="118"/>
      <c r="J10" s="122"/>
      <c r="K10" s="126" t="s">
        <v>63</v>
      </c>
      <c r="L10" s="129">
        <v>8</v>
      </c>
      <c r="M10" s="130">
        <v>20</v>
      </c>
      <c r="N10" s="122"/>
      <c r="O10" s="131">
        <v>2</v>
      </c>
      <c r="P10" s="131">
        <v>0</v>
      </c>
      <c r="Q10" s="138"/>
      <c r="R10" s="122"/>
      <c r="S10" s="122"/>
      <c r="T10" s="122"/>
      <c r="U10" s="122"/>
      <c r="V10" s="122"/>
      <c r="W10" s="122"/>
      <c r="X10" s="122"/>
      <c r="Y10" s="122"/>
    </row>
    <row r="11" spans="1:25" ht="30" customHeight="1" x14ac:dyDescent="0.3">
      <c r="A11" s="110"/>
      <c r="B11" s="111"/>
      <c r="C11" s="111"/>
      <c r="D11" s="118"/>
      <c r="E11" s="102" t="s">
        <v>140</v>
      </c>
      <c r="F11" s="102" t="s">
        <v>151</v>
      </c>
      <c r="G11" s="103">
        <f t="shared" si="0"/>
        <v>10</v>
      </c>
      <c r="H11" s="102">
        <f t="shared" ref="H11:H22" si="1">H10-1</f>
        <v>11</v>
      </c>
      <c r="I11" s="118"/>
      <c r="J11" s="122"/>
      <c r="K11" s="126" t="s">
        <v>70</v>
      </c>
      <c r="L11" s="129">
        <v>10</v>
      </c>
      <c r="M11" s="130">
        <v>22</v>
      </c>
      <c r="N11" s="122"/>
      <c r="O11" s="131">
        <v>1</v>
      </c>
      <c r="P11" s="131">
        <v>-1</v>
      </c>
      <c r="Q11" s="138"/>
      <c r="R11" s="122"/>
      <c r="S11" s="122"/>
      <c r="T11" s="122"/>
      <c r="U11" s="122"/>
      <c r="V11" s="122"/>
      <c r="W11" s="122"/>
      <c r="X11" s="122"/>
      <c r="Y11" s="122"/>
    </row>
    <row r="12" spans="1:25" ht="30" customHeight="1" x14ac:dyDescent="0.3">
      <c r="A12" s="110"/>
      <c r="B12" s="111"/>
      <c r="C12" s="111"/>
      <c r="D12" s="118"/>
      <c r="E12" s="102" t="s">
        <v>141</v>
      </c>
      <c r="F12" s="102" t="s">
        <v>152</v>
      </c>
      <c r="G12" s="103">
        <f t="shared" si="0"/>
        <v>9</v>
      </c>
      <c r="H12" s="102">
        <f t="shared" si="1"/>
        <v>10</v>
      </c>
      <c r="I12" s="118"/>
      <c r="J12" s="122"/>
      <c r="K12" s="126" t="s">
        <v>67</v>
      </c>
      <c r="L12" s="129">
        <v>10</v>
      </c>
      <c r="M12" s="130">
        <v>22</v>
      </c>
      <c r="N12" s="122"/>
      <c r="O12" s="122"/>
      <c r="P12" s="122"/>
      <c r="Q12" s="122"/>
      <c r="R12" s="122"/>
      <c r="S12" s="122"/>
      <c r="T12" s="122"/>
      <c r="U12" s="122"/>
      <c r="V12" s="122"/>
      <c r="W12" s="122"/>
      <c r="X12" s="122"/>
      <c r="Y12" s="122"/>
    </row>
    <row r="13" spans="1:25" ht="30" customHeight="1" x14ac:dyDescent="0.3">
      <c r="A13" s="110"/>
      <c r="B13" s="111"/>
      <c r="C13" s="111"/>
      <c r="D13" s="118"/>
      <c r="E13" s="102" t="s">
        <v>142</v>
      </c>
      <c r="F13" s="102" t="s">
        <v>153</v>
      </c>
      <c r="G13" s="103">
        <f t="shared" si="0"/>
        <v>8</v>
      </c>
      <c r="H13" s="102">
        <f t="shared" si="1"/>
        <v>9</v>
      </c>
      <c r="I13" s="118"/>
      <c r="J13" s="122"/>
      <c r="K13" s="126" t="s">
        <v>68</v>
      </c>
      <c r="L13" s="129">
        <v>10</v>
      </c>
      <c r="M13" s="130">
        <v>22</v>
      </c>
      <c r="N13" s="122"/>
      <c r="O13" s="122"/>
      <c r="P13" s="122"/>
      <c r="Q13" s="122"/>
      <c r="R13" s="122"/>
      <c r="S13" s="122"/>
      <c r="T13" s="122"/>
      <c r="U13" s="122"/>
      <c r="V13" s="122"/>
      <c r="W13" s="122"/>
      <c r="X13" s="122"/>
      <c r="Y13" s="122"/>
    </row>
    <row r="14" spans="1:25" ht="30" customHeight="1" x14ac:dyDescent="0.3">
      <c r="A14" s="110"/>
      <c r="B14" s="111"/>
      <c r="C14" s="111"/>
      <c r="D14" s="118"/>
      <c r="E14" s="102" t="s">
        <v>143</v>
      </c>
      <c r="F14" s="102" t="s">
        <v>154</v>
      </c>
      <c r="G14" s="103">
        <f t="shared" si="0"/>
        <v>7</v>
      </c>
      <c r="H14" s="102">
        <f t="shared" si="1"/>
        <v>8</v>
      </c>
      <c r="I14" s="118"/>
      <c r="J14" s="122"/>
      <c r="K14" s="126" t="s">
        <v>71</v>
      </c>
      <c r="L14" s="129">
        <v>10</v>
      </c>
      <c r="M14" s="130">
        <v>22</v>
      </c>
      <c r="N14" s="122"/>
      <c r="O14" s="122"/>
      <c r="P14" s="122"/>
      <c r="Q14" s="122"/>
      <c r="R14" s="122"/>
      <c r="S14" s="122"/>
      <c r="T14" s="122"/>
      <c r="U14" s="122"/>
      <c r="V14" s="122"/>
      <c r="W14" s="122"/>
      <c r="X14" s="122"/>
      <c r="Y14" s="122"/>
    </row>
    <row r="15" spans="1:25" ht="30" customHeight="1" x14ac:dyDescent="0.3">
      <c r="A15" s="110"/>
      <c r="B15" s="111"/>
      <c r="C15" s="111"/>
      <c r="D15" s="118"/>
      <c r="E15" s="102" t="s">
        <v>144</v>
      </c>
      <c r="F15" s="102" t="s">
        <v>155</v>
      </c>
      <c r="G15" s="103">
        <f t="shared" si="0"/>
        <v>6</v>
      </c>
      <c r="H15" s="102">
        <f t="shared" si="1"/>
        <v>7</v>
      </c>
      <c r="I15" s="118"/>
      <c r="J15" s="122"/>
      <c r="K15" s="126" t="s">
        <v>69</v>
      </c>
      <c r="L15" s="129">
        <v>10</v>
      </c>
      <c r="M15" s="130">
        <v>22</v>
      </c>
      <c r="N15" s="122"/>
      <c r="O15" s="122"/>
      <c r="P15" s="122"/>
      <c r="Q15" s="122"/>
      <c r="R15" s="122"/>
      <c r="S15" s="122"/>
      <c r="T15" s="122"/>
      <c r="U15" s="122"/>
      <c r="V15" s="122"/>
      <c r="W15" s="122"/>
      <c r="X15" s="122"/>
      <c r="Y15" s="122"/>
    </row>
    <row r="16" spans="1:25" ht="30" customHeight="1" x14ac:dyDescent="0.3">
      <c r="A16" s="110"/>
      <c r="B16" s="111"/>
      <c r="C16" s="111"/>
      <c r="D16" s="118"/>
      <c r="E16" s="102" t="s">
        <v>145</v>
      </c>
      <c r="F16" s="102" t="s">
        <v>156</v>
      </c>
      <c r="G16" s="103">
        <f t="shared" si="0"/>
        <v>6</v>
      </c>
      <c r="H16" s="102">
        <f t="shared" si="1"/>
        <v>6</v>
      </c>
      <c r="I16" s="118"/>
      <c r="J16" s="122"/>
      <c r="K16" s="126" t="s">
        <v>193</v>
      </c>
      <c r="L16" s="129">
        <v>10</v>
      </c>
      <c r="M16" s="130">
        <v>22</v>
      </c>
      <c r="N16" s="122"/>
      <c r="O16" s="122"/>
      <c r="P16" s="122"/>
      <c r="Q16" s="122"/>
      <c r="R16" s="122"/>
      <c r="S16" s="122"/>
      <c r="T16" s="122"/>
      <c r="U16" s="122"/>
      <c r="V16" s="122"/>
      <c r="W16" s="122"/>
      <c r="X16" s="122"/>
      <c r="Y16" s="122"/>
    </row>
    <row r="17" spans="1:25" ht="30" customHeight="1" x14ac:dyDescent="0.3">
      <c r="A17" s="110"/>
      <c r="B17" s="111"/>
      <c r="C17" s="111"/>
      <c r="D17" s="118"/>
      <c r="E17" s="102" t="s">
        <v>146</v>
      </c>
      <c r="F17" s="102" t="s">
        <v>157</v>
      </c>
      <c r="G17" s="103">
        <f t="shared" si="0"/>
        <v>5</v>
      </c>
      <c r="H17" s="102">
        <f t="shared" si="1"/>
        <v>5</v>
      </c>
      <c r="I17" s="118"/>
      <c r="J17" s="122"/>
      <c r="K17" s="122"/>
      <c r="L17" s="125"/>
      <c r="M17" s="122"/>
      <c r="N17" s="122"/>
      <c r="O17" s="122"/>
      <c r="P17" s="122"/>
      <c r="Q17" s="122"/>
      <c r="R17" s="122"/>
      <c r="S17" s="122"/>
      <c r="T17" s="122"/>
      <c r="U17" s="122"/>
      <c r="V17" s="122"/>
      <c r="W17" s="122"/>
      <c r="X17" s="122"/>
      <c r="Y17" s="122"/>
    </row>
    <row r="18" spans="1:25" ht="30" customHeight="1" x14ac:dyDescent="0.3">
      <c r="A18" s="110"/>
      <c r="B18" s="111"/>
      <c r="C18" s="111"/>
      <c r="D18" s="118"/>
      <c r="E18" s="102" t="s">
        <v>147</v>
      </c>
      <c r="F18" s="102" t="s">
        <v>158</v>
      </c>
      <c r="G18" s="103">
        <f t="shared" si="0"/>
        <v>4</v>
      </c>
      <c r="H18" s="102">
        <f t="shared" si="1"/>
        <v>4</v>
      </c>
      <c r="I18" s="118"/>
      <c r="J18" s="122"/>
      <c r="K18" s="122" t="s">
        <v>202</v>
      </c>
      <c r="L18" s="125"/>
      <c r="M18" s="122"/>
      <c r="N18" s="122"/>
      <c r="O18" s="122"/>
      <c r="P18" s="122"/>
      <c r="Q18" s="122"/>
      <c r="R18" s="122"/>
      <c r="S18" s="122"/>
      <c r="T18" s="122"/>
      <c r="U18" s="122"/>
      <c r="V18" s="122"/>
      <c r="W18" s="122"/>
      <c r="X18" s="122"/>
      <c r="Y18" s="122"/>
    </row>
    <row r="19" spans="1:25" ht="30" customHeight="1" x14ac:dyDescent="0.3">
      <c r="A19" s="110"/>
      <c r="B19" s="111"/>
      <c r="C19" s="111"/>
      <c r="D19" s="118"/>
      <c r="E19" s="102" t="s">
        <v>148</v>
      </c>
      <c r="F19" s="102" t="s">
        <v>159</v>
      </c>
      <c r="G19" s="103">
        <f t="shared" si="0"/>
        <v>3</v>
      </c>
      <c r="H19" s="102">
        <f t="shared" si="1"/>
        <v>3</v>
      </c>
      <c r="I19" s="118"/>
      <c r="J19" s="122"/>
      <c r="K19" s="122"/>
      <c r="L19" s="125"/>
      <c r="M19" s="122"/>
      <c r="N19" s="122"/>
      <c r="O19" s="122"/>
      <c r="P19" s="122"/>
      <c r="Q19" s="122"/>
      <c r="R19" s="122"/>
      <c r="S19" s="122"/>
      <c r="T19" s="122"/>
      <c r="U19" s="122"/>
      <c r="V19" s="122"/>
      <c r="W19" s="122"/>
      <c r="X19" s="122"/>
      <c r="Y19" s="122"/>
    </row>
    <row r="20" spans="1:25" ht="30" customHeight="1" x14ac:dyDescent="0.3">
      <c r="A20" s="110"/>
      <c r="B20" s="111"/>
      <c r="C20" s="111"/>
      <c r="D20" s="118"/>
      <c r="E20" s="102" t="s">
        <v>149</v>
      </c>
      <c r="F20" s="102" t="s">
        <v>160</v>
      </c>
      <c r="G20" s="103">
        <f t="shared" si="0"/>
        <v>2</v>
      </c>
      <c r="H20" s="102">
        <f t="shared" si="1"/>
        <v>2</v>
      </c>
      <c r="I20" s="118"/>
      <c r="J20" s="122"/>
      <c r="K20" s="122"/>
      <c r="L20" s="125"/>
      <c r="M20" s="122"/>
      <c r="N20" s="122"/>
      <c r="O20" s="122"/>
      <c r="P20" s="122"/>
      <c r="Q20" s="122"/>
      <c r="R20" s="122"/>
      <c r="S20" s="122"/>
      <c r="T20" s="122"/>
      <c r="U20" s="122"/>
      <c r="V20" s="122"/>
      <c r="W20" s="122"/>
      <c r="X20" s="122"/>
      <c r="Y20" s="122"/>
    </row>
    <row r="21" spans="1:25" ht="30" customHeight="1" x14ac:dyDescent="0.3">
      <c r="A21" s="110"/>
      <c r="B21" s="111"/>
      <c r="C21" s="111"/>
      <c r="D21" s="118"/>
      <c r="E21" s="102" t="s">
        <v>150</v>
      </c>
      <c r="F21" s="102" t="s">
        <v>161</v>
      </c>
      <c r="G21" s="103">
        <f t="shared" si="0"/>
        <v>1</v>
      </c>
      <c r="H21" s="102">
        <f t="shared" si="1"/>
        <v>1</v>
      </c>
      <c r="I21" s="118"/>
      <c r="J21" s="122"/>
      <c r="K21" s="122"/>
      <c r="L21" s="125"/>
      <c r="M21" s="122"/>
      <c r="N21" s="122"/>
      <c r="O21" s="122"/>
      <c r="P21" s="122"/>
      <c r="Q21" s="122"/>
      <c r="R21" s="122"/>
      <c r="S21" s="122"/>
      <c r="T21" s="122"/>
      <c r="U21" s="122"/>
      <c r="V21" s="122"/>
      <c r="W21" s="122"/>
      <c r="X21" s="122"/>
      <c r="Y21" s="122"/>
    </row>
    <row r="22" spans="1:25" ht="30" customHeight="1" x14ac:dyDescent="0.3">
      <c r="A22" s="110"/>
      <c r="B22" s="111"/>
      <c r="C22" s="111"/>
      <c r="D22" s="118"/>
      <c r="E22" s="104" t="s">
        <v>150</v>
      </c>
      <c r="F22" s="104" t="s">
        <v>161</v>
      </c>
      <c r="G22" s="105">
        <f>ROUND((11/12)*H22,2)</f>
        <v>0</v>
      </c>
      <c r="H22" s="104">
        <f t="shared" si="1"/>
        <v>0</v>
      </c>
      <c r="I22" s="118"/>
      <c r="J22" s="122"/>
      <c r="K22" s="122"/>
      <c r="L22" s="125"/>
      <c r="M22" s="122"/>
      <c r="N22" s="122"/>
      <c r="O22" s="122"/>
      <c r="P22" s="122"/>
      <c r="Q22" s="122"/>
      <c r="R22" s="122"/>
      <c r="S22" s="122"/>
      <c r="T22" s="122"/>
      <c r="U22" s="122"/>
      <c r="V22" s="122"/>
      <c r="W22" s="122"/>
      <c r="X22" s="122"/>
      <c r="Y22" s="122"/>
    </row>
    <row r="23" spans="1:25" ht="30" customHeight="1" x14ac:dyDescent="0.3">
      <c r="A23" s="110"/>
      <c r="B23" s="111"/>
      <c r="C23" s="111"/>
      <c r="D23" s="118"/>
      <c r="E23" s="118"/>
      <c r="F23" s="118"/>
      <c r="G23" s="118"/>
      <c r="H23" s="118"/>
      <c r="I23" s="118"/>
      <c r="J23" s="122"/>
      <c r="K23" s="122"/>
      <c r="L23" s="125"/>
      <c r="M23" s="122"/>
      <c r="N23" s="122"/>
      <c r="O23" s="122"/>
      <c r="P23" s="122"/>
      <c r="Q23" s="122"/>
      <c r="R23" s="122"/>
      <c r="S23" s="122"/>
      <c r="T23" s="122"/>
      <c r="U23" s="122"/>
      <c r="V23" s="122"/>
      <c r="W23" s="122"/>
      <c r="X23" s="122"/>
      <c r="Y23" s="122"/>
    </row>
    <row r="24" spans="1:25" ht="30" customHeight="1" x14ac:dyDescent="0.3">
      <c r="A24" s="110"/>
      <c r="B24" s="111"/>
      <c r="C24" s="111"/>
      <c r="D24" s="118"/>
      <c r="E24" s="190" t="s">
        <v>162</v>
      </c>
      <c r="F24" s="190" t="s">
        <v>163</v>
      </c>
      <c r="G24" s="190" t="s">
        <v>164</v>
      </c>
      <c r="H24" s="190" t="s">
        <v>165</v>
      </c>
      <c r="I24" s="118"/>
      <c r="J24" s="122"/>
      <c r="K24" s="122" t="s">
        <v>166</v>
      </c>
      <c r="L24" s="125"/>
      <c r="M24" s="122"/>
      <c r="N24" s="122"/>
      <c r="O24" s="122"/>
      <c r="P24" s="122"/>
      <c r="Q24" s="122"/>
      <c r="R24" s="122"/>
      <c r="S24" s="122"/>
      <c r="T24" s="122"/>
      <c r="U24" s="122"/>
      <c r="V24" s="122"/>
      <c r="W24" s="122"/>
      <c r="X24" s="122"/>
      <c r="Y24" s="122"/>
    </row>
    <row r="25" spans="1:25" ht="30" customHeight="1" x14ac:dyDescent="0.3">
      <c r="A25" s="110"/>
      <c r="B25" s="111"/>
      <c r="C25" s="111"/>
      <c r="D25" s="118"/>
      <c r="E25" s="190"/>
      <c r="F25" s="190"/>
      <c r="G25" s="191" t="s">
        <v>167</v>
      </c>
      <c r="H25" s="190"/>
      <c r="I25" s="118"/>
      <c r="J25" s="122"/>
      <c r="K25" s="125"/>
      <c r="L25" s="125"/>
      <c r="M25" s="122"/>
      <c r="N25" s="122"/>
      <c r="O25" s="122"/>
      <c r="P25" s="122"/>
      <c r="Q25" s="122"/>
      <c r="R25" s="122"/>
      <c r="S25" s="122"/>
      <c r="T25" s="122"/>
      <c r="U25" s="122"/>
      <c r="V25" s="122"/>
      <c r="W25" s="122"/>
      <c r="X25" s="122"/>
      <c r="Y25" s="122"/>
    </row>
    <row r="26" spans="1:25" ht="30" customHeight="1" x14ac:dyDescent="0.3">
      <c r="A26" s="110"/>
      <c r="B26" s="111"/>
      <c r="C26" s="111"/>
      <c r="D26" s="118"/>
      <c r="E26" s="188" t="s">
        <v>138</v>
      </c>
      <c r="F26" s="188" t="s">
        <v>139</v>
      </c>
      <c r="G26" s="189">
        <v>5.5</v>
      </c>
      <c r="H26" s="188">
        <v>6</v>
      </c>
      <c r="I26" s="118"/>
      <c r="J26" s="122"/>
      <c r="K26" s="125"/>
      <c r="L26" s="125"/>
      <c r="M26" s="122"/>
      <c r="N26" s="122"/>
      <c r="O26" s="122"/>
      <c r="P26" s="122"/>
      <c r="Q26" s="122"/>
      <c r="R26" s="122"/>
      <c r="S26" s="122"/>
      <c r="T26" s="122"/>
      <c r="U26" s="122"/>
      <c r="V26" s="122"/>
      <c r="W26" s="122"/>
      <c r="X26" s="122"/>
      <c r="Y26" s="122"/>
    </row>
    <row r="27" spans="1:25" ht="30" customHeight="1" x14ac:dyDescent="0.3">
      <c r="A27" s="110"/>
      <c r="B27" s="111"/>
      <c r="C27" s="111"/>
      <c r="D27" s="118"/>
      <c r="E27" s="188" t="s">
        <v>140</v>
      </c>
      <c r="F27" s="188" t="s">
        <v>151</v>
      </c>
      <c r="G27" s="189">
        <f>ROUND((G26/H26)*H27,0)</f>
        <v>5</v>
      </c>
      <c r="H27" s="188">
        <f t="shared" ref="H27:H38" si="2">H26-1</f>
        <v>5</v>
      </c>
      <c r="I27" s="118"/>
      <c r="J27" s="122"/>
      <c r="K27" s="125"/>
      <c r="L27" s="125"/>
      <c r="M27" s="122"/>
      <c r="N27" s="122"/>
      <c r="O27" s="122"/>
      <c r="P27" s="122"/>
      <c r="Q27" s="122"/>
      <c r="R27" s="122"/>
      <c r="S27" s="122"/>
      <c r="T27" s="122"/>
      <c r="U27" s="122"/>
      <c r="V27" s="122"/>
      <c r="W27" s="122"/>
      <c r="X27" s="122"/>
      <c r="Y27" s="122"/>
    </row>
    <row r="28" spans="1:25" ht="30" customHeight="1" x14ac:dyDescent="0.3">
      <c r="A28" s="110"/>
      <c r="B28" s="111"/>
      <c r="C28" s="111"/>
      <c r="D28" s="118"/>
      <c r="E28" s="188" t="s">
        <v>141</v>
      </c>
      <c r="F28" s="188" t="s">
        <v>152</v>
      </c>
      <c r="G28" s="189">
        <f t="shared" ref="G28:G31" si="3">ROUND((G27/H27)*H28,0)</f>
        <v>4</v>
      </c>
      <c r="H28" s="188">
        <f t="shared" si="2"/>
        <v>4</v>
      </c>
      <c r="I28" s="118"/>
      <c r="J28" s="122"/>
      <c r="K28" s="125"/>
      <c r="L28" s="125"/>
      <c r="M28" s="122"/>
      <c r="N28" s="122"/>
      <c r="O28" s="122"/>
      <c r="P28" s="122"/>
      <c r="Q28" s="122"/>
      <c r="R28" s="122"/>
      <c r="S28" s="122"/>
      <c r="T28" s="122"/>
      <c r="U28" s="122"/>
      <c r="V28" s="122"/>
      <c r="W28" s="122"/>
      <c r="X28" s="122"/>
      <c r="Y28" s="122"/>
    </row>
    <row r="29" spans="1:25" ht="30" customHeight="1" x14ac:dyDescent="0.3">
      <c r="A29" s="110"/>
      <c r="B29" s="111"/>
      <c r="C29" s="111"/>
      <c r="D29" s="118"/>
      <c r="E29" s="188" t="s">
        <v>142</v>
      </c>
      <c r="F29" s="188" t="s">
        <v>153</v>
      </c>
      <c r="G29" s="189">
        <f t="shared" si="3"/>
        <v>3</v>
      </c>
      <c r="H29" s="188">
        <f t="shared" si="2"/>
        <v>3</v>
      </c>
      <c r="I29" s="118"/>
      <c r="J29" s="122"/>
      <c r="K29" s="125"/>
      <c r="L29" s="125"/>
      <c r="M29" s="122"/>
      <c r="N29" s="122"/>
      <c r="O29" s="122"/>
      <c r="P29" s="122"/>
      <c r="Q29" s="122"/>
      <c r="R29" s="122"/>
      <c r="S29" s="122"/>
      <c r="T29" s="122"/>
      <c r="U29" s="122"/>
      <c r="V29" s="122"/>
      <c r="W29" s="122"/>
      <c r="X29" s="122"/>
      <c r="Y29" s="122"/>
    </row>
    <row r="30" spans="1:25" ht="30" customHeight="1" x14ac:dyDescent="0.3">
      <c r="A30" s="110"/>
      <c r="B30" s="111"/>
      <c r="C30" s="111"/>
      <c r="D30" s="118"/>
      <c r="E30" s="188" t="s">
        <v>143</v>
      </c>
      <c r="F30" s="188" t="s">
        <v>154</v>
      </c>
      <c r="G30" s="189">
        <f t="shared" si="3"/>
        <v>2</v>
      </c>
      <c r="H30" s="188">
        <f t="shared" si="2"/>
        <v>2</v>
      </c>
      <c r="I30" s="118"/>
      <c r="J30" s="122"/>
      <c r="K30" s="125"/>
      <c r="L30" s="125"/>
      <c r="M30" s="122"/>
      <c r="N30" s="122"/>
      <c r="O30" s="122"/>
      <c r="P30" s="122"/>
      <c r="Q30" s="122"/>
      <c r="R30" s="122"/>
      <c r="S30" s="122"/>
      <c r="T30" s="122"/>
      <c r="U30" s="122"/>
      <c r="V30" s="122"/>
      <c r="W30" s="122"/>
      <c r="X30" s="122"/>
      <c r="Y30" s="122"/>
    </row>
    <row r="31" spans="1:25" ht="30" customHeight="1" x14ac:dyDescent="0.3">
      <c r="A31" s="110"/>
      <c r="B31" s="111"/>
      <c r="C31" s="111"/>
      <c r="D31" s="118"/>
      <c r="E31" s="188" t="s">
        <v>144</v>
      </c>
      <c r="F31" s="188" t="s">
        <v>155</v>
      </c>
      <c r="G31" s="189">
        <f t="shared" si="3"/>
        <v>1</v>
      </c>
      <c r="H31" s="188">
        <f t="shared" si="2"/>
        <v>1</v>
      </c>
      <c r="I31" s="118"/>
      <c r="J31" s="122"/>
      <c r="K31" s="125"/>
      <c r="L31" s="125"/>
      <c r="M31" s="122"/>
      <c r="N31" s="122"/>
      <c r="O31" s="122"/>
      <c r="P31" s="122"/>
      <c r="Q31" s="122"/>
      <c r="R31" s="122"/>
      <c r="S31" s="122"/>
      <c r="T31" s="122"/>
      <c r="U31" s="122"/>
      <c r="V31" s="122"/>
      <c r="W31" s="122"/>
      <c r="X31" s="122"/>
      <c r="Y31" s="122"/>
    </row>
    <row r="32" spans="1:25" ht="30" customHeight="1" x14ac:dyDescent="0.3">
      <c r="A32" s="110"/>
      <c r="B32" s="111"/>
      <c r="C32" s="111"/>
      <c r="D32" s="118"/>
      <c r="E32" s="192" t="s">
        <v>145</v>
      </c>
      <c r="F32" s="192" t="s">
        <v>156</v>
      </c>
      <c r="G32" s="136">
        <v>5.5</v>
      </c>
      <c r="H32" s="192">
        <v>6</v>
      </c>
      <c r="I32" s="118"/>
      <c r="J32" s="122"/>
      <c r="K32" s="125"/>
      <c r="L32" s="125"/>
      <c r="M32" s="122"/>
      <c r="N32" s="122"/>
      <c r="O32" s="122"/>
      <c r="P32" s="122"/>
      <c r="Q32" s="122"/>
      <c r="R32" s="122"/>
      <c r="S32" s="122"/>
      <c r="T32" s="122"/>
      <c r="U32" s="122"/>
      <c r="V32" s="122"/>
      <c r="W32" s="122"/>
      <c r="X32" s="122"/>
      <c r="Y32" s="122"/>
    </row>
    <row r="33" spans="1:25" ht="30" customHeight="1" x14ac:dyDescent="0.3">
      <c r="A33" s="110"/>
      <c r="B33" s="111"/>
      <c r="C33" s="111"/>
      <c r="D33" s="118"/>
      <c r="E33" s="192" t="s">
        <v>146</v>
      </c>
      <c r="F33" s="192" t="s">
        <v>157</v>
      </c>
      <c r="G33" s="136">
        <f>ROUND((G32/H32)*H33,0)</f>
        <v>5</v>
      </c>
      <c r="H33" s="192">
        <f t="shared" si="2"/>
        <v>5</v>
      </c>
      <c r="I33" s="118"/>
      <c r="J33" s="122"/>
      <c r="K33" s="125"/>
      <c r="L33" s="125"/>
      <c r="M33" s="122"/>
      <c r="N33" s="122"/>
      <c r="O33" s="122"/>
      <c r="P33" s="122"/>
      <c r="Q33" s="122"/>
      <c r="R33" s="122"/>
      <c r="S33" s="122"/>
      <c r="T33" s="122"/>
      <c r="U33" s="122"/>
      <c r="V33" s="122"/>
      <c r="W33" s="122"/>
      <c r="X33" s="122"/>
      <c r="Y33" s="122"/>
    </row>
    <row r="34" spans="1:25" ht="30" customHeight="1" x14ac:dyDescent="0.3">
      <c r="A34" s="110"/>
      <c r="B34" s="111"/>
      <c r="C34" s="111"/>
      <c r="D34" s="118"/>
      <c r="E34" s="192" t="s">
        <v>147</v>
      </c>
      <c r="F34" s="192" t="s">
        <v>158</v>
      </c>
      <c r="G34" s="136">
        <f t="shared" ref="G34:G37" si="4">ROUND((G33/H33)*H34,0)</f>
        <v>4</v>
      </c>
      <c r="H34" s="192">
        <f t="shared" si="2"/>
        <v>4</v>
      </c>
      <c r="I34" s="118"/>
      <c r="J34" s="122"/>
      <c r="K34" s="125"/>
      <c r="L34" s="125"/>
      <c r="M34" s="122"/>
      <c r="N34" s="122"/>
      <c r="O34" s="122"/>
      <c r="P34" s="122"/>
      <c r="Q34" s="122"/>
      <c r="R34" s="122"/>
      <c r="S34" s="122"/>
      <c r="T34" s="122"/>
      <c r="U34" s="122"/>
      <c r="V34" s="122"/>
      <c r="W34" s="122"/>
      <c r="X34" s="122"/>
      <c r="Y34" s="122"/>
    </row>
    <row r="35" spans="1:25" ht="30" customHeight="1" x14ac:dyDescent="0.3">
      <c r="A35" s="110"/>
      <c r="B35" s="111"/>
      <c r="C35" s="111"/>
      <c r="D35" s="118"/>
      <c r="E35" s="192" t="s">
        <v>148</v>
      </c>
      <c r="F35" s="192" t="s">
        <v>159</v>
      </c>
      <c r="G35" s="136">
        <f t="shared" si="4"/>
        <v>3</v>
      </c>
      <c r="H35" s="192">
        <f t="shared" si="2"/>
        <v>3</v>
      </c>
      <c r="I35" s="118"/>
      <c r="J35" s="122"/>
      <c r="K35" s="125"/>
      <c r="L35" s="125"/>
      <c r="M35" s="122"/>
      <c r="N35" s="122"/>
      <c r="O35" s="122"/>
      <c r="P35" s="122"/>
      <c r="Q35" s="122"/>
      <c r="R35" s="122"/>
      <c r="S35" s="122"/>
      <c r="T35" s="122"/>
      <c r="U35" s="122"/>
      <c r="V35" s="122"/>
      <c r="W35" s="122"/>
      <c r="X35" s="122"/>
      <c r="Y35" s="122"/>
    </row>
    <row r="36" spans="1:25" ht="30" customHeight="1" x14ac:dyDescent="0.3">
      <c r="A36" s="110"/>
      <c r="B36" s="111"/>
      <c r="C36" s="111"/>
      <c r="D36" s="118"/>
      <c r="E36" s="192" t="s">
        <v>149</v>
      </c>
      <c r="F36" s="192" t="s">
        <v>160</v>
      </c>
      <c r="G36" s="136">
        <f t="shared" si="4"/>
        <v>2</v>
      </c>
      <c r="H36" s="192">
        <f t="shared" si="2"/>
        <v>2</v>
      </c>
      <c r="I36" s="118"/>
      <c r="J36" s="122"/>
      <c r="K36" s="125"/>
      <c r="L36" s="125"/>
      <c r="M36" s="122"/>
      <c r="N36" s="122"/>
      <c r="O36" s="122"/>
      <c r="P36" s="122"/>
      <c r="Q36" s="122"/>
      <c r="R36" s="122"/>
      <c r="S36" s="122"/>
      <c r="T36" s="122"/>
      <c r="U36" s="122"/>
      <c r="V36" s="122"/>
      <c r="W36" s="122"/>
      <c r="X36" s="122"/>
      <c r="Y36" s="122"/>
    </row>
    <row r="37" spans="1:25" ht="30" customHeight="1" x14ac:dyDescent="0.3">
      <c r="A37" s="110"/>
      <c r="B37" s="111"/>
      <c r="C37" s="111"/>
      <c r="D37" s="118"/>
      <c r="E37" s="192" t="s">
        <v>150</v>
      </c>
      <c r="F37" s="192" t="s">
        <v>161</v>
      </c>
      <c r="G37" s="136">
        <f t="shared" si="4"/>
        <v>1</v>
      </c>
      <c r="H37" s="192">
        <f t="shared" si="2"/>
        <v>1</v>
      </c>
      <c r="I37" s="118"/>
      <c r="J37" s="122"/>
      <c r="K37" s="125"/>
      <c r="L37" s="125"/>
      <c r="M37" s="122"/>
      <c r="N37" s="122"/>
      <c r="O37" s="122"/>
      <c r="P37" s="122"/>
      <c r="Q37" s="122"/>
      <c r="R37" s="122"/>
      <c r="S37" s="122"/>
      <c r="T37" s="122"/>
      <c r="U37" s="122"/>
      <c r="V37" s="122"/>
      <c r="W37" s="122"/>
      <c r="X37" s="122"/>
      <c r="Y37" s="122"/>
    </row>
    <row r="38" spans="1:25" ht="30" customHeight="1" x14ac:dyDescent="0.3">
      <c r="A38" s="110"/>
      <c r="B38" s="111"/>
      <c r="C38" s="111"/>
      <c r="D38" s="118"/>
      <c r="E38" s="104" t="s">
        <v>150</v>
      </c>
      <c r="F38" s="104" t="s">
        <v>161</v>
      </c>
      <c r="G38" s="105">
        <f>ROUND((11/12)*H38,2)</f>
        <v>0</v>
      </c>
      <c r="H38" s="104">
        <f t="shared" si="2"/>
        <v>0</v>
      </c>
      <c r="I38" s="118"/>
      <c r="J38" s="122"/>
      <c r="K38" s="125"/>
      <c r="L38" s="125"/>
      <c r="M38" s="122"/>
      <c r="N38" s="122"/>
      <c r="O38" s="122"/>
      <c r="P38" s="122"/>
      <c r="Q38" s="122"/>
      <c r="R38" s="122"/>
      <c r="S38" s="122"/>
      <c r="T38" s="122"/>
      <c r="U38" s="122"/>
      <c r="V38" s="122"/>
      <c r="W38" s="122"/>
      <c r="X38" s="122"/>
      <c r="Y38" s="122"/>
    </row>
    <row r="39" spans="1:25" ht="30" customHeight="1" x14ac:dyDescent="0.3">
      <c r="A39" s="110"/>
      <c r="B39" s="111"/>
      <c r="C39" s="111"/>
      <c r="D39" s="118"/>
      <c r="E39" s="118"/>
      <c r="F39" s="118"/>
      <c r="G39" s="118"/>
      <c r="H39" s="118"/>
      <c r="I39" s="118"/>
      <c r="J39" s="122"/>
      <c r="K39" s="125"/>
      <c r="L39" s="125"/>
      <c r="M39" s="122"/>
      <c r="N39" s="122"/>
      <c r="O39" s="122"/>
      <c r="P39" s="122"/>
      <c r="Q39" s="122"/>
      <c r="R39" s="122"/>
      <c r="S39" s="122"/>
      <c r="T39" s="122"/>
      <c r="U39" s="122"/>
      <c r="V39" s="122"/>
      <c r="W39" s="122"/>
      <c r="X39" s="122"/>
      <c r="Y39" s="122"/>
    </row>
  </sheetData>
  <hyperlinks>
    <hyperlink ref="C5" r:id="rId1"/>
    <hyperlink ref="C6" r:id="rId2"/>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50"/>
  </sheetPr>
  <dimension ref="A1:BL55"/>
  <sheetViews>
    <sheetView workbookViewId="0">
      <pane xSplit="5" ySplit="4" topLeftCell="F5" activePane="bottomRight" state="frozen"/>
      <selection activeCell="F13" sqref="F13"/>
      <selection pane="topRight" activeCell="F13" sqref="F13"/>
      <selection pane="bottomLeft" activeCell="F13" sqref="F13"/>
      <selection pane="bottomRight" activeCell="F13" sqref="F13"/>
    </sheetView>
  </sheetViews>
  <sheetFormatPr defaultColWidth="9.21875" defaultRowHeight="12" x14ac:dyDescent="0.3"/>
  <cols>
    <col min="1" max="1" width="3.21875" style="19" customWidth="1"/>
    <col min="2" max="2" width="11" style="20" customWidth="1"/>
    <col min="3" max="3" width="3" style="20" bestFit="1" customWidth="1"/>
    <col min="4" max="4" width="3.77734375" style="20" bestFit="1" customWidth="1"/>
    <col min="5" max="5" width="13.21875" style="20" bestFit="1" customWidth="1"/>
    <col min="6" max="7" width="6" style="20" bestFit="1" customWidth="1"/>
    <col min="8" max="8" width="7.21875" style="20" bestFit="1" customWidth="1"/>
    <col min="9" max="9" width="8.21875" style="20" bestFit="1" customWidth="1"/>
    <col min="10" max="10" width="5.77734375" style="45" customWidth="1"/>
    <col min="11" max="13" width="5.77734375" style="20" customWidth="1"/>
    <col min="14" max="14" width="8.77734375" style="20" customWidth="1"/>
    <col min="15" max="15" width="7.21875" style="39" bestFit="1" customWidth="1"/>
    <col min="16" max="16" width="5.77734375" style="20" customWidth="1"/>
    <col min="17" max="17" width="5.77734375" style="41" customWidth="1"/>
    <col min="18" max="18" width="5.77734375" style="20" customWidth="1"/>
    <col min="19" max="19" width="10" style="20" bestFit="1" customWidth="1"/>
    <col min="20" max="20" width="9.21875" style="20"/>
    <col min="21" max="81" width="4.77734375" style="20" customWidth="1"/>
    <col min="82" max="16384" width="9.21875" style="20"/>
  </cols>
  <sheetData>
    <row r="1" spans="2:64" x14ac:dyDescent="0.3">
      <c r="B1" s="20" t="s">
        <v>126</v>
      </c>
    </row>
    <row r="2" spans="2:64" s="19" customFormat="1" x14ac:dyDescent="0.3">
      <c r="B2" s="48" t="s">
        <v>110</v>
      </c>
      <c r="C2" s="21"/>
      <c r="D2" s="21"/>
      <c r="E2" s="21"/>
      <c r="F2" s="21"/>
      <c r="G2" s="21"/>
      <c r="H2" s="21"/>
      <c r="I2" s="21"/>
      <c r="J2" s="46" t="s">
        <v>111</v>
      </c>
      <c r="K2" s="22"/>
      <c r="L2" s="22"/>
      <c r="M2" s="46"/>
      <c r="N2" s="22"/>
      <c r="O2" s="40"/>
      <c r="P2" s="22"/>
      <c r="Q2" s="42"/>
      <c r="R2" s="22"/>
      <c r="S2" s="29" t="s">
        <v>32</v>
      </c>
      <c r="T2" s="23"/>
      <c r="U2" s="23"/>
      <c r="V2" s="23"/>
      <c r="W2" s="23"/>
      <c r="X2" s="23"/>
    </row>
    <row r="3" spans="2:64" s="19" customFormat="1" x14ac:dyDescent="0.3">
      <c r="B3" s="21"/>
      <c r="C3" s="21"/>
      <c r="D3" s="21"/>
      <c r="E3" s="24" t="s">
        <v>34</v>
      </c>
      <c r="F3" s="24" t="s">
        <v>37</v>
      </c>
      <c r="G3" s="24" t="s">
        <v>38</v>
      </c>
      <c r="H3" s="24" t="s">
        <v>39</v>
      </c>
      <c r="I3" s="21"/>
      <c r="J3" s="47" t="s">
        <v>34</v>
      </c>
      <c r="K3" s="25" t="s">
        <v>37</v>
      </c>
      <c r="L3" s="25" t="s">
        <v>38</v>
      </c>
      <c r="M3" s="22"/>
      <c r="N3" s="22"/>
      <c r="O3" s="40"/>
      <c r="P3" s="22"/>
      <c r="Q3" s="42"/>
      <c r="R3" s="22"/>
      <c r="S3" s="23"/>
      <c r="T3" s="23"/>
      <c r="U3" s="23"/>
      <c r="V3" s="23"/>
      <c r="W3" s="23"/>
      <c r="X3" s="23"/>
    </row>
    <row r="4" spans="2:64" s="32" customFormat="1" ht="30.6" x14ac:dyDescent="0.3">
      <c r="B4" s="33" t="s">
        <v>191</v>
      </c>
      <c r="C4" s="33"/>
      <c r="D4" s="33"/>
      <c r="E4" s="34" t="s">
        <v>5</v>
      </c>
      <c r="F4" s="34" t="s">
        <v>114</v>
      </c>
      <c r="G4" s="34" t="s">
        <v>115</v>
      </c>
      <c r="H4" s="33" t="s">
        <v>122</v>
      </c>
      <c r="I4" s="33"/>
      <c r="J4" s="35" t="s">
        <v>128</v>
      </c>
      <c r="K4" s="35" t="s">
        <v>112</v>
      </c>
      <c r="L4" s="35" t="s">
        <v>113</v>
      </c>
      <c r="M4" s="36"/>
      <c r="N4" s="37" t="s">
        <v>130</v>
      </c>
      <c r="O4" s="36"/>
      <c r="P4" s="37" t="s">
        <v>129</v>
      </c>
      <c r="Q4" s="43" t="s">
        <v>133</v>
      </c>
      <c r="R4" s="37"/>
      <c r="S4" s="38" t="s">
        <v>124</v>
      </c>
      <c r="T4" s="38">
        <v>5</v>
      </c>
      <c r="U4" s="38">
        <v>4</v>
      </c>
      <c r="V4" s="38">
        <v>3</v>
      </c>
      <c r="W4" s="38">
        <v>2</v>
      </c>
      <c r="X4" s="38">
        <v>1</v>
      </c>
    </row>
    <row r="5" spans="2:64" s="19" customFormat="1" x14ac:dyDescent="0.3">
      <c r="B5" s="11" t="s">
        <v>93</v>
      </c>
      <c r="C5" s="12">
        <v>6</v>
      </c>
      <c r="D5" s="12" t="s">
        <v>109</v>
      </c>
      <c r="E5" s="12" t="str">
        <f>D5&amp;B5</f>
        <v>SG_FDL01</v>
      </c>
      <c r="F5" s="13">
        <v>680</v>
      </c>
      <c r="G5" s="13">
        <v>1006</v>
      </c>
      <c r="H5" s="317">
        <v>843</v>
      </c>
      <c r="I5" s="21" t="s">
        <v>907</v>
      </c>
      <c r="J5" s="46">
        <v>5</v>
      </c>
      <c r="K5" s="26">
        <v>5.8000000000000003E-2</v>
      </c>
      <c r="L5" s="27">
        <f>K5</f>
        <v>5.8000000000000003E-2</v>
      </c>
      <c r="M5" s="22"/>
      <c r="N5" s="28">
        <v>20</v>
      </c>
      <c r="O5" s="40" t="s">
        <v>72</v>
      </c>
      <c r="P5" s="22">
        <v>85</v>
      </c>
      <c r="Q5" s="44">
        <v>90</v>
      </c>
      <c r="R5" s="22"/>
      <c r="S5" s="29" t="s">
        <v>115</v>
      </c>
      <c r="T5" s="23">
        <v>1.19</v>
      </c>
      <c r="U5" s="30">
        <v>1.18</v>
      </c>
      <c r="V5" s="30">
        <v>0.85</v>
      </c>
      <c r="W5" s="30">
        <v>0.54</v>
      </c>
      <c r="X5" s="23">
        <v>0.1</v>
      </c>
      <c r="AG5" s="31"/>
      <c r="AH5" s="31"/>
      <c r="AI5" s="31"/>
      <c r="AJ5" s="31"/>
      <c r="AK5" s="31"/>
      <c r="AL5" s="31"/>
      <c r="AM5" s="31"/>
      <c r="AN5" s="31"/>
    </row>
    <row r="6" spans="2:64" s="19" customFormat="1" x14ac:dyDescent="0.3">
      <c r="B6" s="11" t="s">
        <v>94</v>
      </c>
      <c r="C6" s="12">
        <v>7</v>
      </c>
      <c r="D6" s="12" t="s">
        <v>109</v>
      </c>
      <c r="E6" s="12" t="str">
        <f t="shared" ref="E6:E36" si="0">D6&amp;B6</f>
        <v>SG_FDL02</v>
      </c>
      <c r="F6" s="13">
        <v>748</v>
      </c>
      <c r="G6" s="13">
        <v>1078</v>
      </c>
      <c r="H6" s="317">
        <v>913</v>
      </c>
      <c r="I6" s="21" t="s">
        <v>907</v>
      </c>
      <c r="J6" s="46">
        <v>4</v>
      </c>
      <c r="K6" s="26">
        <v>4.2999999999999997E-2</v>
      </c>
      <c r="L6" s="27">
        <f t="shared" ref="L6:L7" si="1">K6</f>
        <v>4.2999999999999997E-2</v>
      </c>
      <c r="M6" s="22"/>
      <c r="N6" s="28">
        <v>15</v>
      </c>
      <c r="O6" s="40" t="s">
        <v>131</v>
      </c>
      <c r="P6" s="22">
        <v>75</v>
      </c>
      <c r="Q6" s="44">
        <v>80</v>
      </c>
      <c r="R6" s="22"/>
      <c r="S6" s="23"/>
      <c r="T6" s="30">
        <f>T5-0.01</f>
        <v>1.18</v>
      </c>
      <c r="U6" s="30">
        <f t="shared" ref="U6:U55" si="2">U5-0.01</f>
        <v>1.17</v>
      </c>
      <c r="V6" s="30">
        <f t="shared" ref="V6:V55" si="3">V5-0.01</f>
        <v>0.84</v>
      </c>
      <c r="W6" s="30">
        <f t="shared" ref="W6:W55" si="4">W5-0.01</f>
        <v>0.53</v>
      </c>
      <c r="X6" s="23"/>
      <c r="AG6" s="31"/>
      <c r="AH6" s="31"/>
      <c r="AI6" s="31"/>
      <c r="AJ6" s="31"/>
      <c r="AK6" s="31"/>
      <c r="AL6" s="31"/>
      <c r="AM6" s="31"/>
      <c r="AN6" s="31"/>
      <c r="AO6" s="31"/>
      <c r="AP6" s="31"/>
      <c r="AQ6" s="31"/>
      <c r="AR6" s="31"/>
      <c r="AS6" s="31"/>
      <c r="AT6" s="31"/>
      <c r="AU6" s="31"/>
      <c r="AV6" s="31"/>
      <c r="AW6" s="31"/>
      <c r="AX6" s="31"/>
      <c r="AY6" s="31"/>
      <c r="AZ6" s="31"/>
      <c r="BA6" s="31"/>
    </row>
    <row r="7" spans="2:64" s="19" customFormat="1" x14ac:dyDescent="0.3">
      <c r="B7" s="11" t="s">
        <v>95</v>
      </c>
      <c r="C7" s="12">
        <v>8</v>
      </c>
      <c r="D7" s="12" t="s">
        <v>109</v>
      </c>
      <c r="E7" s="12" t="str">
        <f>D7&amp;B7</f>
        <v>SG_FDL03</v>
      </c>
      <c r="F7" s="13">
        <v>824</v>
      </c>
      <c r="G7" s="409">
        <v>1154</v>
      </c>
      <c r="H7" s="317">
        <v>989</v>
      </c>
      <c r="I7" s="21" t="s">
        <v>907</v>
      </c>
      <c r="J7" s="46">
        <v>3</v>
      </c>
      <c r="K7" s="26">
        <v>2.8000000000000001E-2</v>
      </c>
      <c r="L7" s="27">
        <f t="shared" si="1"/>
        <v>2.8000000000000001E-2</v>
      </c>
      <c r="M7" s="22"/>
      <c r="N7" s="28">
        <v>12</v>
      </c>
      <c r="O7" s="40" t="s">
        <v>74</v>
      </c>
      <c r="P7" s="22">
        <v>65</v>
      </c>
      <c r="Q7" s="44">
        <v>70</v>
      </c>
      <c r="R7" s="22"/>
      <c r="S7" s="23"/>
      <c r="T7" s="30">
        <f>T6-0.01</f>
        <v>1.17</v>
      </c>
      <c r="U7" s="30">
        <f t="shared" si="2"/>
        <v>1.1599999999999999</v>
      </c>
      <c r="V7" s="30">
        <f t="shared" si="3"/>
        <v>0.83</v>
      </c>
      <c r="W7" s="30">
        <f t="shared" si="4"/>
        <v>0.52</v>
      </c>
      <c r="X7" s="23"/>
      <c r="AG7" s="31"/>
      <c r="AH7" s="31"/>
      <c r="AI7" s="31"/>
      <c r="AJ7" s="31"/>
      <c r="AK7" s="31"/>
      <c r="AL7" s="31"/>
      <c r="AM7" s="31"/>
      <c r="AN7" s="31"/>
      <c r="AO7" s="31"/>
      <c r="AP7" s="31"/>
      <c r="AQ7" s="31"/>
      <c r="AR7" s="31"/>
      <c r="AS7" s="31"/>
      <c r="AT7" s="31"/>
      <c r="AU7" s="31"/>
      <c r="AV7" s="31"/>
      <c r="AW7" s="31"/>
      <c r="AX7" s="31"/>
      <c r="AY7" s="31"/>
      <c r="AZ7" s="31"/>
      <c r="BA7" s="31"/>
      <c r="BB7" s="31"/>
    </row>
    <row r="8" spans="2:64" s="19" customFormat="1" x14ac:dyDescent="0.3">
      <c r="B8" s="11" t="s">
        <v>1210</v>
      </c>
      <c r="C8" s="12">
        <v>6</v>
      </c>
      <c r="D8" s="12" t="s">
        <v>109</v>
      </c>
      <c r="E8" s="12" t="str">
        <f t="shared" ref="E8:E10" si="5">D8&amp;B8</f>
        <v>SG_FNE01</v>
      </c>
      <c r="F8" s="471">
        <v>680</v>
      </c>
      <c r="G8" s="471">
        <v>1006</v>
      </c>
      <c r="H8" s="472">
        <v>843</v>
      </c>
      <c r="I8" s="470" t="s">
        <v>1213</v>
      </c>
      <c r="J8" s="46">
        <v>2</v>
      </c>
      <c r="K8" s="26">
        <v>1.2999999999999999E-2</v>
      </c>
      <c r="L8" s="27">
        <f>K8</f>
        <v>1.2999999999999999E-2</v>
      </c>
      <c r="M8" s="22"/>
      <c r="N8" s="28">
        <v>10</v>
      </c>
      <c r="O8" s="40" t="s">
        <v>75</v>
      </c>
      <c r="P8" s="22">
        <v>50</v>
      </c>
      <c r="Q8" s="44">
        <v>50</v>
      </c>
      <c r="R8" s="22"/>
      <c r="S8" s="23"/>
      <c r="T8" s="30">
        <f t="shared" ref="T8:T34" si="6">T7-0.01</f>
        <v>1.1599999999999999</v>
      </c>
      <c r="U8" s="30">
        <f t="shared" si="2"/>
        <v>1.1499999999999999</v>
      </c>
      <c r="V8" s="30">
        <f t="shared" si="3"/>
        <v>0.82</v>
      </c>
      <c r="W8" s="30">
        <f t="shared" si="4"/>
        <v>0.51</v>
      </c>
      <c r="X8" s="23"/>
      <c r="AG8" s="31"/>
      <c r="AH8" s="31"/>
      <c r="AI8" s="31"/>
      <c r="AJ8" s="31"/>
      <c r="AK8" s="31"/>
      <c r="AL8" s="31"/>
      <c r="AM8" s="31"/>
      <c r="AN8" s="31"/>
      <c r="AO8" s="31"/>
      <c r="AP8" s="31"/>
      <c r="AQ8" s="31"/>
      <c r="AR8" s="31"/>
      <c r="AS8" s="31"/>
      <c r="AT8" s="31"/>
      <c r="AU8" s="31"/>
      <c r="AV8" s="31"/>
      <c r="AW8" s="31"/>
      <c r="AX8" s="31"/>
      <c r="AY8" s="31"/>
      <c r="AZ8" s="31"/>
      <c r="BA8" s="31"/>
      <c r="BB8" s="31"/>
    </row>
    <row r="9" spans="2:64" s="19" customFormat="1" x14ac:dyDescent="0.3">
      <c r="B9" s="11" t="s">
        <v>1211</v>
      </c>
      <c r="C9" s="12">
        <v>7</v>
      </c>
      <c r="D9" s="12" t="s">
        <v>109</v>
      </c>
      <c r="E9" s="12" t="str">
        <f t="shared" si="5"/>
        <v>SG_FNE02</v>
      </c>
      <c r="F9" s="471">
        <v>748</v>
      </c>
      <c r="G9" s="471">
        <v>1078</v>
      </c>
      <c r="H9" s="472">
        <v>913</v>
      </c>
      <c r="I9" s="470" t="s">
        <v>1213</v>
      </c>
      <c r="J9" s="46">
        <v>1</v>
      </c>
      <c r="K9" s="26">
        <v>8.0000000000000002E-3</v>
      </c>
      <c r="L9" s="27">
        <f>K9</f>
        <v>8.0000000000000002E-3</v>
      </c>
      <c r="M9" s="22"/>
      <c r="N9" s="28">
        <v>8</v>
      </c>
      <c r="O9" s="40" t="s">
        <v>132</v>
      </c>
      <c r="P9" s="22"/>
      <c r="Q9" s="44"/>
      <c r="R9" s="22"/>
      <c r="S9" s="23"/>
      <c r="T9" s="30">
        <f t="shared" si="6"/>
        <v>1.1499999999999999</v>
      </c>
      <c r="U9" s="30">
        <f t="shared" si="2"/>
        <v>1.1399999999999999</v>
      </c>
      <c r="V9" s="30">
        <f t="shared" si="3"/>
        <v>0.80999999999999994</v>
      </c>
      <c r="W9" s="30">
        <f t="shared" si="4"/>
        <v>0.5</v>
      </c>
      <c r="X9" s="23"/>
      <c r="AG9" s="31"/>
      <c r="AH9" s="31"/>
      <c r="AI9" s="31"/>
      <c r="AJ9" s="31"/>
      <c r="AK9" s="31"/>
      <c r="AL9" s="31"/>
      <c r="AM9" s="31"/>
      <c r="AN9" s="31"/>
      <c r="AO9" s="31"/>
      <c r="AP9" s="31"/>
      <c r="AQ9" s="31"/>
      <c r="AR9" s="31"/>
      <c r="AS9" s="31"/>
      <c r="AT9" s="31"/>
      <c r="AU9" s="31"/>
      <c r="AV9" s="31"/>
      <c r="AW9" s="31"/>
      <c r="AX9" s="31"/>
      <c r="AY9" s="31"/>
      <c r="AZ9" s="31"/>
      <c r="BA9" s="31"/>
      <c r="BB9" s="31"/>
    </row>
    <row r="10" spans="2:64" s="19" customFormat="1" x14ac:dyDescent="0.3">
      <c r="B10" s="11" t="s">
        <v>1212</v>
      </c>
      <c r="C10" s="12">
        <v>8</v>
      </c>
      <c r="D10" s="12" t="s">
        <v>109</v>
      </c>
      <c r="E10" s="12" t="str">
        <f t="shared" si="5"/>
        <v>SG_FNE03</v>
      </c>
      <c r="F10" s="471">
        <v>824</v>
      </c>
      <c r="G10" s="473">
        <v>1154</v>
      </c>
      <c r="H10" s="472">
        <v>989</v>
      </c>
      <c r="I10" s="470" t="s">
        <v>1213</v>
      </c>
      <c r="J10" s="46"/>
      <c r="K10" s="216">
        <f>AVERAGE(K2:K9)</f>
        <v>3.0000000000000006E-2</v>
      </c>
      <c r="L10" s="22"/>
      <c r="M10" s="22"/>
      <c r="N10" s="28">
        <v>5</v>
      </c>
      <c r="O10" s="40"/>
      <c r="P10" s="22"/>
      <c r="Q10" s="44"/>
      <c r="R10" s="22"/>
      <c r="S10" s="23"/>
      <c r="T10" s="30">
        <f t="shared" si="6"/>
        <v>1.1399999999999999</v>
      </c>
      <c r="U10" s="30">
        <f t="shared" si="2"/>
        <v>1.1299999999999999</v>
      </c>
      <c r="V10" s="30">
        <f t="shared" si="3"/>
        <v>0.79999999999999993</v>
      </c>
      <c r="W10" s="30">
        <f t="shared" si="4"/>
        <v>0.49</v>
      </c>
      <c r="X10" s="23"/>
      <c r="AG10" s="31"/>
      <c r="AH10" s="31"/>
      <c r="AI10" s="31"/>
      <c r="AJ10" s="31"/>
      <c r="AK10" s="31"/>
      <c r="AL10" s="31"/>
      <c r="AM10" s="31"/>
      <c r="AN10" s="31"/>
      <c r="AO10" s="31"/>
      <c r="AP10" s="31"/>
      <c r="AQ10" s="31"/>
      <c r="AR10" s="31"/>
      <c r="AS10" s="31"/>
      <c r="AT10" s="31"/>
      <c r="AU10" s="31"/>
      <c r="AV10" s="31"/>
      <c r="AW10" s="31"/>
      <c r="AX10" s="31"/>
      <c r="AY10" s="31"/>
      <c r="AZ10" s="31"/>
      <c r="BA10" s="31"/>
      <c r="BB10" s="31"/>
    </row>
    <row r="11" spans="2:64" s="19" customFormat="1" x14ac:dyDescent="0.3">
      <c r="B11" s="15" t="s">
        <v>96</v>
      </c>
      <c r="C11" s="16">
        <v>9</v>
      </c>
      <c r="D11" s="16" t="s">
        <v>109</v>
      </c>
      <c r="E11" s="16" t="str">
        <f t="shared" si="0"/>
        <v>SG_FNE04</v>
      </c>
      <c r="F11" s="13">
        <v>904</v>
      </c>
      <c r="G11" s="13">
        <v>1338</v>
      </c>
      <c r="H11" s="317">
        <v>1121</v>
      </c>
      <c r="I11" s="21" t="s">
        <v>907</v>
      </c>
      <c r="J11" s="46"/>
      <c r="K11" s="26"/>
      <c r="L11" s="27"/>
      <c r="M11" s="22"/>
      <c r="N11" s="28"/>
      <c r="O11" s="40"/>
      <c r="P11" s="22"/>
      <c r="Q11" s="44"/>
      <c r="R11" s="22"/>
      <c r="S11" s="23"/>
      <c r="T11" s="30">
        <f t="shared" si="6"/>
        <v>1.1299999999999999</v>
      </c>
      <c r="U11" s="30">
        <f t="shared" si="2"/>
        <v>1.1199999999999999</v>
      </c>
      <c r="V11" s="30">
        <f t="shared" si="3"/>
        <v>0.78999999999999992</v>
      </c>
      <c r="W11" s="30">
        <f t="shared" si="4"/>
        <v>0.48</v>
      </c>
      <c r="X11" s="23"/>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2:64" s="19" customFormat="1" x14ac:dyDescent="0.3">
      <c r="B12" s="17" t="s">
        <v>97</v>
      </c>
      <c r="C12" s="16">
        <v>10</v>
      </c>
      <c r="D12" s="16" t="s">
        <v>109</v>
      </c>
      <c r="E12" s="16" t="str">
        <f t="shared" si="0"/>
        <v>SG_FNE05</v>
      </c>
      <c r="F12" s="13">
        <v>1122</v>
      </c>
      <c r="G12" s="13">
        <v>1482</v>
      </c>
      <c r="H12" s="317">
        <v>1302</v>
      </c>
      <c r="I12" s="21" t="s">
        <v>907</v>
      </c>
      <c r="J12" s="46"/>
      <c r="K12" s="26"/>
      <c r="L12" s="27"/>
      <c r="M12" s="22"/>
      <c r="N12" s="28"/>
      <c r="O12" s="40"/>
      <c r="P12" s="22"/>
      <c r="Q12" s="44"/>
      <c r="R12" s="22"/>
      <c r="S12" s="23"/>
      <c r="T12" s="30">
        <f t="shared" si="6"/>
        <v>1.1199999999999999</v>
      </c>
      <c r="U12" s="30">
        <f t="shared" si="2"/>
        <v>1.1099999999999999</v>
      </c>
      <c r="V12" s="30">
        <f t="shared" si="3"/>
        <v>0.77999999999999992</v>
      </c>
      <c r="W12" s="30">
        <f t="shared" si="4"/>
        <v>0.47</v>
      </c>
      <c r="X12" s="23"/>
      <c r="Y12" s="20"/>
      <c r="Z12" s="20"/>
      <c r="AA12" s="20"/>
      <c r="AB12" s="20"/>
      <c r="AC12" s="20"/>
      <c r="AD12" s="20"/>
      <c r="AE12" s="20"/>
      <c r="AF12" s="20"/>
    </row>
    <row r="13" spans="2:64" s="19" customFormat="1" x14ac:dyDescent="0.3">
      <c r="B13" s="15" t="s">
        <v>98</v>
      </c>
      <c r="C13" s="16">
        <v>11</v>
      </c>
      <c r="D13" s="16" t="s">
        <v>109</v>
      </c>
      <c r="E13" s="16" t="str">
        <f t="shared" si="0"/>
        <v>SG_FNE06</v>
      </c>
      <c r="F13" s="13">
        <v>1299</v>
      </c>
      <c r="G13" s="13">
        <v>1871</v>
      </c>
      <c r="H13" s="317">
        <v>1585</v>
      </c>
      <c r="I13" s="21" t="s">
        <v>907</v>
      </c>
      <c r="J13" s="46"/>
      <c r="K13" s="216"/>
      <c r="L13" s="22"/>
      <c r="M13" s="22"/>
      <c r="N13" s="28"/>
      <c r="O13" s="40"/>
      <c r="P13" s="22"/>
      <c r="Q13" s="44"/>
      <c r="R13" s="22"/>
      <c r="S13" s="23"/>
      <c r="T13" s="30">
        <f t="shared" si="6"/>
        <v>1.1099999999999999</v>
      </c>
      <c r="U13" s="30">
        <f t="shared" si="2"/>
        <v>1.0999999999999999</v>
      </c>
      <c r="V13" s="30">
        <f t="shared" si="3"/>
        <v>0.76999999999999991</v>
      </c>
      <c r="W13" s="30">
        <f t="shared" si="4"/>
        <v>0.45999999999999996</v>
      </c>
      <c r="X13" s="23"/>
      <c r="Y13" s="20"/>
      <c r="Z13" s="20"/>
      <c r="AA13" s="20"/>
      <c r="AB13" s="20"/>
      <c r="AC13" s="20"/>
      <c r="AD13" s="20"/>
      <c r="AE13" s="20"/>
      <c r="AF13" s="20"/>
    </row>
    <row r="14" spans="2:64" s="19" customFormat="1" x14ac:dyDescent="0.3">
      <c r="B14" s="17" t="s">
        <v>99</v>
      </c>
      <c r="C14" s="16">
        <v>12</v>
      </c>
      <c r="D14" s="16" t="s">
        <v>109</v>
      </c>
      <c r="E14" s="16" t="str">
        <f t="shared" si="0"/>
        <v>SG_FNE07</v>
      </c>
      <c r="F14" s="13">
        <v>1476</v>
      </c>
      <c r="G14" s="13">
        <v>2125</v>
      </c>
      <c r="H14" s="317">
        <v>1801</v>
      </c>
      <c r="I14" s="21" t="s">
        <v>907</v>
      </c>
      <c r="J14" s="46"/>
      <c r="K14" s="22"/>
      <c r="L14" s="22"/>
      <c r="M14" s="22"/>
      <c r="N14" s="22"/>
      <c r="O14" s="40"/>
      <c r="P14" s="22"/>
      <c r="Q14" s="42"/>
      <c r="R14" s="22"/>
      <c r="S14" s="23"/>
      <c r="T14" s="30">
        <f t="shared" si="6"/>
        <v>1.0999999999999999</v>
      </c>
      <c r="U14" s="30">
        <f t="shared" si="2"/>
        <v>1.0899999999999999</v>
      </c>
      <c r="V14" s="30">
        <f t="shared" si="3"/>
        <v>0.7599999999999999</v>
      </c>
      <c r="W14" s="30">
        <f t="shared" si="4"/>
        <v>0.44999999999999996</v>
      </c>
      <c r="X14" s="23"/>
      <c r="Y14" s="20"/>
      <c r="Z14" s="20"/>
      <c r="AA14" s="20"/>
      <c r="AB14" s="20"/>
      <c r="AC14" s="20"/>
      <c r="AD14" s="20"/>
      <c r="AE14" s="20"/>
      <c r="AF14" s="20"/>
    </row>
    <row r="15" spans="2:64" s="19" customFormat="1" x14ac:dyDescent="0.3">
      <c r="B15" s="17" t="s">
        <v>100</v>
      </c>
      <c r="C15" s="16">
        <v>12</v>
      </c>
      <c r="D15" s="16" t="s">
        <v>109</v>
      </c>
      <c r="E15" s="16" t="str">
        <f t="shared" si="0"/>
        <v>SG_FNE08</v>
      </c>
      <c r="F15" s="13">
        <v>1627</v>
      </c>
      <c r="G15" s="409">
        <v>2278</v>
      </c>
      <c r="H15" s="317">
        <v>1953</v>
      </c>
      <c r="I15" s="21" t="s">
        <v>907</v>
      </c>
      <c r="J15" s="46"/>
      <c r="K15" s="22"/>
      <c r="L15" s="22"/>
      <c r="M15" s="22"/>
      <c r="N15" s="22"/>
      <c r="O15" s="40"/>
      <c r="P15" s="22"/>
      <c r="Q15" s="42"/>
      <c r="R15" s="22"/>
      <c r="S15" s="23"/>
      <c r="T15" s="30">
        <f t="shared" si="6"/>
        <v>1.0899999999999999</v>
      </c>
      <c r="U15" s="30">
        <f t="shared" si="2"/>
        <v>1.0799999999999998</v>
      </c>
      <c r="V15" s="30">
        <f t="shared" si="3"/>
        <v>0.74999999999999989</v>
      </c>
      <c r="W15" s="30">
        <f t="shared" si="4"/>
        <v>0.43999999999999995</v>
      </c>
      <c r="X15" s="23"/>
      <c r="Y15" s="20"/>
      <c r="Z15" s="20"/>
      <c r="AA15" s="20"/>
      <c r="AB15" s="20"/>
      <c r="AC15" s="20"/>
      <c r="AD15" s="20"/>
      <c r="AE15" s="20"/>
      <c r="AF15" s="20"/>
    </row>
    <row r="16" spans="2:64" s="19" customFormat="1" x14ac:dyDescent="0.3">
      <c r="B16" s="11" t="s">
        <v>101</v>
      </c>
      <c r="C16" s="12">
        <v>6</v>
      </c>
      <c r="D16" s="12" t="s">
        <v>109</v>
      </c>
      <c r="E16" s="12" t="str">
        <f t="shared" si="0"/>
        <v>SG_DL01</v>
      </c>
      <c r="F16" s="13">
        <v>1100</v>
      </c>
      <c r="G16" s="409">
        <v>1650</v>
      </c>
      <c r="H16" s="317">
        <v>1375</v>
      </c>
      <c r="I16" s="21" t="s">
        <v>907</v>
      </c>
      <c r="J16" s="46"/>
      <c r="K16" s="22"/>
      <c r="L16" s="22"/>
      <c r="M16" s="22"/>
      <c r="N16" s="22"/>
      <c r="O16" s="40"/>
      <c r="P16" s="22"/>
      <c r="Q16" s="42"/>
      <c r="R16" s="22"/>
      <c r="S16" s="23"/>
      <c r="T16" s="30">
        <f t="shared" si="6"/>
        <v>1.0799999999999998</v>
      </c>
      <c r="U16" s="30">
        <f t="shared" si="2"/>
        <v>1.0699999999999998</v>
      </c>
      <c r="V16" s="30">
        <f t="shared" si="3"/>
        <v>0.73999999999999988</v>
      </c>
      <c r="W16" s="30">
        <f t="shared" si="4"/>
        <v>0.42999999999999994</v>
      </c>
      <c r="X16" s="23"/>
      <c r="Y16" s="20"/>
      <c r="Z16" s="20"/>
      <c r="AA16" s="20"/>
      <c r="AB16" s="20"/>
      <c r="AC16" s="20"/>
      <c r="AD16" s="20"/>
      <c r="AE16" s="20"/>
      <c r="AF16" s="20"/>
    </row>
    <row r="17" spans="2:32" s="19" customFormat="1" x14ac:dyDescent="0.3">
      <c r="B17" s="11" t="s">
        <v>102</v>
      </c>
      <c r="C17" s="12">
        <v>7</v>
      </c>
      <c r="D17" s="12" t="s">
        <v>109</v>
      </c>
      <c r="E17" s="12" t="str">
        <f t="shared" si="0"/>
        <v>SG_DL02</v>
      </c>
      <c r="F17" s="13">
        <v>1166</v>
      </c>
      <c r="G17" s="409">
        <v>1750</v>
      </c>
      <c r="H17" s="317">
        <v>1458</v>
      </c>
      <c r="I17" s="21" t="s">
        <v>907</v>
      </c>
      <c r="J17" s="46"/>
      <c r="K17" s="22"/>
      <c r="L17" s="22"/>
      <c r="M17" s="22"/>
      <c r="N17" s="22"/>
      <c r="O17" s="40"/>
      <c r="P17" s="22"/>
      <c r="Q17" s="42"/>
      <c r="R17" s="22"/>
      <c r="S17" s="23"/>
      <c r="T17" s="30">
        <f t="shared" si="6"/>
        <v>1.0699999999999998</v>
      </c>
      <c r="U17" s="30">
        <f t="shared" si="2"/>
        <v>1.0599999999999998</v>
      </c>
      <c r="V17" s="30">
        <f t="shared" si="3"/>
        <v>0.72999999999999987</v>
      </c>
      <c r="W17" s="30">
        <f t="shared" si="4"/>
        <v>0.41999999999999993</v>
      </c>
      <c r="X17" s="23"/>
      <c r="Y17" s="20"/>
      <c r="Z17" s="20"/>
      <c r="AA17" s="20"/>
      <c r="AB17" s="20"/>
      <c r="AC17" s="20"/>
      <c r="AD17" s="20"/>
      <c r="AE17" s="20"/>
      <c r="AF17" s="20"/>
    </row>
    <row r="18" spans="2:32" s="19" customFormat="1" x14ac:dyDescent="0.3">
      <c r="B18" s="11" t="s">
        <v>103</v>
      </c>
      <c r="C18" s="12">
        <v>8</v>
      </c>
      <c r="D18" s="12" t="s">
        <v>109</v>
      </c>
      <c r="E18" s="12" t="str">
        <f t="shared" si="0"/>
        <v>SG_DL03</v>
      </c>
      <c r="F18" s="13">
        <v>1259</v>
      </c>
      <c r="G18" s="409">
        <v>1884</v>
      </c>
      <c r="H18" s="317">
        <v>1572</v>
      </c>
      <c r="I18" s="21" t="s">
        <v>907</v>
      </c>
      <c r="J18" s="46"/>
      <c r="K18" s="22"/>
      <c r="L18" s="22"/>
      <c r="M18" s="22"/>
      <c r="N18" s="22"/>
      <c r="O18" s="40"/>
      <c r="P18" s="22"/>
      <c r="Q18" s="42"/>
      <c r="R18" s="22"/>
      <c r="S18" s="23"/>
      <c r="T18" s="30">
        <f t="shared" si="6"/>
        <v>1.0599999999999998</v>
      </c>
      <c r="U18" s="30">
        <f t="shared" si="2"/>
        <v>1.0499999999999998</v>
      </c>
      <c r="V18" s="30">
        <f t="shared" si="3"/>
        <v>0.71999999999999986</v>
      </c>
      <c r="W18" s="30">
        <f t="shared" si="4"/>
        <v>0.40999999999999992</v>
      </c>
      <c r="X18" s="23"/>
      <c r="Y18" s="20"/>
      <c r="Z18" s="20"/>
      <c r="AA18" s="20"/>
      <c r="AB18" s="20"/>
      <c r="AC18" s="20"/>
      <c r="AD18" s="20"/>
      <c r="AE18" s="20"/>
      <c r="AF18" s="20"/>
    </row>
    <row r="19" spans="2:32" s="19" customFormat="1" x14ac:dyDescent="0.3">
      <c r="B19" s="11" t="s">
        <v>1214</v>
      </c>
      <c r="C19" s="12">
        <v>6</v>
      </c>
      <c r="D19" s="12" t="s">
        <v>109</v>
      </c>
      <c r="E19" s="12" t="str">
        <f t="shared" ref="E19:E21" si="7">D19&amp;B19</f>
        <v>SG_NE01</v>
      </c>
      <c r="F19" s="471">
        <v>1100</v>
      </c>
      <c r="G19" s="473">
        <v>1650</v>
      </c>
      <c r="H19" s="472">
        <v>1375</v>
      </c>
      <c r="I19" s="470" t="s">
        <v>1213</v>
      </c>
      <c r="J19" s="46"/>
      <c r="K19" s="22"/>
      <c r="L19" s="22"/>
      <c r="M19" s="22"/>
      <c r="N19" s="22"/>
      <c r="O19" s="40"/>
      <c r="P19" s="22"/>
      <c r="Q19" s="42"/>
      <c r="R19" s="22"/>
      <c r="S19" s="23"/>
      <c r="T19" s="30">
        <f t="shared" si="6"/>
        <v>1.0499999999999998</v>
      </c>
      <c r="U19" s="30">
        <f t="shared" si="2"/>
        <v>1.0399999999999998</v>
      </c>
      <c r="V19" s="30">
        <f t="shared" si="3"/>
        <v>0.70999999999999985</v>
      </c>
      <c r="W19" s="30">
        <f t="shared" si="4"/>
        <v>0.39999999999999991</v>
      </c>
      <c r="X19" s="23"/>
      <c r="Y19" s="20"/>
      <c r="Z19" s="20"/>
      <c r="AA19" s="20"/>
      <c r="AB19" s="20"/>
      <c r="AC19" s="20"/>
      <c r="AD19" s="20"/>
      <c r="AE19" s="20"/>
      <c r="AF19" s="20"/>
    </row>
    <row r="20" spans="2:32" s="19" customFormat="1" x14ac:dyDescent="0.3">
      <c r="B20" s="11" t="s">
        <v>1215</v>
      </c>
      <c r="C20" s="12">
        <v>7</v>
      </c>
      <c r="D20" s="12" t="s">
        <v>109</v>
      </c>
      <c r="E20" s="12" t="str">
        <f t="shared" si="7"/>
        <v>SG_NE02</v>
      </c>
      <c r="F20" s="471">
        <v>1166</v>
      </c>
      <c r="G20" s="473">
        <v>1750</v>
      </c>
      <c r="H20" s="472">
        <v>1458</v>
      </c>
      <c r="I20" s="470" t="s">
        <v>1213</v>
      </c>
      <c r="J20" s="46"/>
      <c r="K20" s="22"/>
      <c r="L20" s="22"/>
      <c r="M20" s="22"/>
      <c r="N20" s="22"/>
      <c r="O20" s="40"/>
      <c r="P20" s="22"/>
      <c r="Q20" s="42"/>
      <c r="R20" s="22"/>
      <c r="S20" s="23"/>
      <c r="T20" s="30">
        <f t="shared" si="6"/>
        <v>1.0399999999999998</v>
      </c>
      <c r="U20" s="30">
        <f t="shared" si="2"/>
        <v>1.0299999999999998</v>
      </c>
      <c r="V20" s="30">
        <f t="shared" si="3"/>
        <v>0.69999999999999984</v>
      </c>
      <c r="W20" s="30">
        <f t="shared" si="4"/>
        <v>0.3899999999999999</v>
      </c>
      <c r="X20" s="23"/>
      <c r="Y20" s="20"/>
      <c r="Z20" s="20"/>
      <c r="AA20" s="20"/>
      <c r="AB20" s="20"/>
      <c r="AC20" s="20"/>
      <c r="AD20" s="20"/>
      <c r="AE20" s="20"/>
      <c r="AF20" s="20"/>
    </row>
    <row r="21" spans="2:32" s="19" customFormat="1" x14ac:dyDescent="0.3">
      <c r="B21" s="11" t="s">
        <v>1216</v>
      </c>
      <c r="C21" s="12">
        <v>8</v>
      </c>
      <c r="D21" s="12" t="s">
        <v>109</v>
      </c>
      <c r="E21" s="12" t="str">
        <f t="shared" si="7"/>
        <v>SG_NE03</v>
      </c>
      <c r="F21" s="471">
        <v>1259</v>
      </c>
      <c r="G21" s="473">
        <v>1884</v>
      </c>
      <c r="H21" s="472">
        <v>1572</v>
      </c>
      <c r="I21" s="470" t="s">
        <v>1213</v>
      </c>
      <c r="J21" s="46"/>
      <c r="K21" s="22"/>
      <c r="L21" s="22"/>
      <c r="M21" s="22"/>
      <c r="N21" s="22"/>
      <c r="O21" s="40"/>
      <c r="P21" s="22"/>
      <c r="Q21" s="42"/>
      <c r="R21" s="22"/>
      <c r="S21" s="23"/>
      <c r="T21" s="30">
        <f t="shared" si="6"/>
        <v>1.0299999999999998</v>
      </c>
      <c r="U21" s="30">
        <f t="shared" si="2"/>
        <v>1.0199999999999998</v>
      </c>
      <c r="V21" s="30">
        <f t="shared" si="3"/>
        <v>0.68999999999999984</v>
      </c>
      <c r="W21" s="30">
        <f t="shared" si="4"/>
        <v>0.37999999999999989</v>
      </c>
      <c r="X21" s="23"/>
      <c r="Y21" s="20"/>
      <c r="Z21" s="20"/>
      <c r="AA21" s="20"/>
      <c r="AB21" s="20"/>
      <c r="AC21" s="20"/>
      <c r="AD21" s="20"/>
      <c r="AE21" s="20"/>
      <c r="AF21" s="20"/>
    </row>
    <row r="22" spans="2:32" x14ac:dyDescent="0.3">
      <c r="B22" s="15" t="s">
        <v>104</v>
      </c>
      <c r="C22" s="16">
        <v>9</v>
      </c>
      <c r="D22" s="16" t="s">
        <v>109</v>
      </c>
      <c r="E22" s="16" t="str">
        <f t="shared" si="0"/>
        <v>SG_NE04</v>
      </c>
      <c r="F22" s="13">
        <v>1415</v>
      </c>
      <c r="G22" s="409">
        <v>2123</v>
      </c>
      <c r="H22" s="317">
        <v>1769</v>
      </c>
      <c r="I22" s="21" t="s">
        <v>907</v>
      </c>
      <c r="J22" s="46"/>
      <c r="K22" s="22"/>
      <c r="L22" s="22"/>
      <c r="M22" s="22"/>
      <c r="N22" s="22"/>
      <c r="O22" s="40"/>
      <c r="P22" s="22"/>
      <c r="Q22" s="42"/>
      <c r="R22" s="22"/>
      <c r="S22" s="23"/>
      <c r="T22" s="30">
        <f t="shared" si="6"/>
        <v>1.0199999999999998</v>
      </c>
      <c r="U22" s="30">
        <f t="shared" si="2"/>
        <v>1.0099999999999998</v>
      </c>
      <c r="V22" s="30">
        <f t="shared" si="3"/>
        <v>0.67999999999999983</v>
      </c>
      <c r="W22" s="30">
        <f t="shared" si="4"/>
        <v>0.36999999999999988</v>
      </c>
      <c r="X22" s="23"/>
    </row>
    <row r="23" spans="2:32" x14ac:dyDescent="0.3">
      <c r="B23" s="17" t="s">
        <v>105</v>
      </c>
      <c r="C23" s="16">
        <v>10</v>
      </c>
      <c r="D23" s="16" t="s">
        <v>109</v>
      </c>
      <c r="E23" s="16" t="str">
        <f t="shared" si="0"/>
        <v>SG_NE05</v>
      </c>
      <c r="F23" s="13">
        <v>1595</v>
      </c>
      <c r="G23" s="409">
        <v>2393</v>
      </c>
      <c r="H23" s="317">
        <v>1994</v>
      </c>
      <c r="I23" s="21" t="s">
        <v>907</v>
      </c>
      <c r="J23" s="46"/>
      <c r="K23" s="22"/>
      <c r="L23" s="22"/>
      <c r="M23" s="22"/>
      <c r="N23" s="22"/>
      <c r="O23" s="40"/>
      <c r="P23" s="22"/>
      <c r="Q23" s="42"/>
      <c r="R23" s="22"/>
      <c r="S23" s="23"/>
      <c r="T23" s="30">
        <f t="shared" si="6"/>
        <v>1.0099999999999998</v>
      </c>
      <c r="U23" s="30">
        <f t="shared" si="2"/>
        <v>0.99999999999999978</v>
      </c>
      <c r="V23" s="30">
        <f t="shared" si="3"/>
        <v>0.66999999999999982</v>
      </c>
      <c r="W23" s="30">
        <f t="shared" si="4"/>
        <v>0.35999999999999988</v>
      </c>
      <c r="X23" s="23"/>
    </row>
    <row r="24" spans="2:32" x14ac:dyDescent="0.3">
      <c r="B24" s="15" t="s">
        <v>106</v>
      </c>
      <c r="C24" s="16">
        <v>11</v>
      </c>
      <c r="D24" s="16" t="s">
        <v>109</v>
      </c>
      <c r="E24" s="16" t="str">
        <f t="shared" si="0"/>
        <v>SG_NE06</v>
      </c>
      <c r="F24" s="471">
        <f>1895+55</f>
        <v>1950</v>
      </c>
      <c r="G24" s="409">
        <v>2695</v>
      </c>
      <c r="H24" s="472">
        <v>2323</v>
      </c>
      <c r="I24" s="470" t="s">
        <v>1213</v>
      </c>
      <c r="J24" s="46"/>
      <c r="K24" s="22"/>
      <c r="L24" s="22"/>
      <c r="M24" s="22"/>
      <c r="N24" s="22"/>
      <c r="O24" s="40"/>
      <c r="P24" s="22"/>
      <c r="Q24" s="42"/>
      <c r="R24" s="22"/>
      <c r="S24" s="23"/>
      <c r="T24" s="30">
        <f t="shared" si="6"/>
        <v>0.99999999999999978</v>
      </c>
      <c r="U24" s="30">
        <f t="shared" si="2"/>
        <v>0.98999999999999977</v>
      </c>
      <c r="V24" s="30">
        <f t="shared" si="3"/>
        <v>0.65999999999999981</v>
      </c>
      <c r="W24" s="30">
        <f t="shared" si="4"/>
        <v>0.34999999999999987</v>
      </c>
      <c r="X24" s="23"/>
    </row>
    <row r="25" spans="2:32" x14ac:dyDescent="0.3">
      <c r="B25" s="17" t="s">
        <v>107</v>
      </c>
      <c r="C25" s="16">
        <v>12</v>
      </c>
      <c r="D25" s="16" t="s">
        <v>109</v>
      </c>
      <c r="E25" s="16" t="str">
        <f t="shared" si="0"/>
        <v>SG_NE07</v>
      </c>
      <c r="F25" s="13">
        <v>2045</v>
      </c>
      <c r="G25" s="409">
        <v>2946</v>
      </c>
      <c r="H25" s="317">
        <v>2496</v>
      </c>
      <c r="I25" s="21" t="s">
        <v>907</v>
      </c>
      <c r="J25" s="46"/>
      <c r="K25" s="22"/>
      <c r="L25" s="22"/>
      <c r="M25" s="22"/>
      <c r="N25" s="22"/>
      <c r="O25" s="40"/>
      <c r="P25" s="22"/>
      <c r="Q25" s="42"/>
      <c r="R25" s="22"/>
      <c r="S25" s="23"/>
      <c r="T25" s="30">
        <f t="shared" si="6"/>
        <v>0.98999999999999977</v>
      </c>
      <c r="U25" s="30">
        <f t="shared" si="2"/>
        <v>0.97999999999999976</v>
      </c>
      <c r="V25" s="30">
        <f t="shared" si="3"/>
        <v>0.6499999999999998</v>
      </c>
      <c r="W25" s="30">
        <f t="shared" si="4"/>
        <v>0.33999999999999986</v>
      </c>
      <c r="X25" s="23"/>
    </row>
    <row r="26" spans="2:32" x14ac:dyDescent="0.3">
      <c r="B26" s="17" t="s">
        <v>108</v>
      </c>
      <c r="C26" s="16">
        <v>12</v>
      </c>
      <c r="D26" s="16" t="s">
        <v>109</v>
      </c>
      <c r="E26" s="16" t="str">
        <f t="shared" si="0"/>
        <v>SG_NE08</v>
      </c>
      <c r="F26" s="471">
        <f>2205+100</f>
        <v>2305</v>
      </c>
      <c r="G26" s="473">
        <f>3195+100</f>
        <v>3295</v>
      </c>
      <c r="H26" s="472">
        <f>2700+100</f>
        <v>2800</v>
      </c>
      <c r="I26" s="470" t="s">
        <v>1213</v>
      </c>
      <c r="J26" s="46"/>
      <c r="K26" s="237"/>
      <c r="L26" s="237"/>
      <c r="M26" s="22"/>
      <c r="N26" s="46" t="s">
        <v>31</v>
      </c>
      <c r="O26" s="40"/>
      <c r="P26" s="22"/>
      <c r="Q26" s="42"/>
      <c r="R26" s="22"/>
      <c r="S26" s="23"/>
      <c r="T26" s="30">
        <f t="shared" si="6"/>
        <v>0.97999999999999976</v>
      </c>
      <c r="U26" s="30">
        <f t="shared" si="2"/>
        <v>0.96999999999999975</v>
      </c>
      <c r="V26" s="30">
        <f t="shared" si="3"/>
        <v>0.63999999999999979</v>
      </c>
      <c r="W26" s="30">
        <f t="shared" si="4"/>
        <v>0.32999999999999985</v>
      </c>
      <c r="X26" s="23"/>
    </row>
    <row r="27" spans="2:32" x14ac:dyDescent="0.3">
      <c r="B27" s="168" t="s">
        <v>64</v>
      </c>
      <c r="C27" s="156">
        <v>13</v>
      </c>
      <c r="D27" s="156" t="s">
        <v>109</v>
      </c>
      <c r="E27" s="156" t="str">
        <f t="shared" si="0"/>
        <v>SG_EX01</v>
      </c>
      <c r="F27" s="474">
        <f>2544+100</f>
        <v>2644</v>
      </c>
      <c r="G27" s="474">
        <v>3450</v>
      </c>
      <c r="H27" s="475">
        <f>(F27+G27)/2</f>
        <v>3047</v>
      </c>
      <c r="I27" s="476" t="s">
        <v>1666</v>
      </c>
      <c r="J27" s="292"/>
      <c r="K27" s="157"/>
      <c r="L27" s="158"/>
      <c r="M27" s="159"/>
      <c r="N27" s="169">
        <v>0</v>
      </c>
      <c r="O27" s="170"/>
      <c r="P27" s="171"/>
      <c r="Q27" s="171"/>
      <c r="R27" s="172"/>
      <c r="S27" s="23"/>
      <c r="T27" s="30">
        <f t="shared" si="6"/>
        <v>0.96999999999999975</v>
      </c>
      <c r="U27" s="30">
        <f t="shared" si="2"/>
        <v>0.95999999999999974</v>
      </c>
      <c r="V27" s="30">
        <f t="shared" si="3"/>
        <v>0.62999999999999978</v>
      </c>
      <c r="W27" s="30">
        <f t="shared" si="4"/>
        <v>0.31999999999999984</v>
      </c>
      <c r="X27" s="23"/>
    </row>
    <row r="28" spans="2:32" x14ac:dyDescent="0.3">
      <c r="B28" s="160" t="s">
        <v>66</v>
      </c>
      <c r="C28" s="18">
        <v>14</v>
      </c>
      <c r="D28" s="18" t="s">
        <v>109</v>
      </c>
      <c r="E28" s="18" t="str">
        <f t="shared" si="0"/>
        <v>SG_EX02</v>
      </c>
      <c r="F28" s="471">
        <v>3000</v>
      </c>
      <c r="G28" s="471">
        <v>3716</v>
      </c>
      <c r="H28" s="478">
        <f>(F28+G28)/2</f>
        <v>3358</v>
      </c>
      <c r="I28" s="479" t="s">
        <v>1666</v>
      </c>
      <c r="J28" s="13"/>
      <c r="K28" s="13"/>
      <c r="L28" s="14"/>
      <c r="M28" s="22"/>
      <c r="N28" s="173">
        <v>0</v>
      </c>
      <c r="O28" s="174"/>
      <c r="P28" s="28"/>
      <c r="Q28" s="28"/>
      <c r="R28" s="175"/>
      <c r="S28" s="23"/>
      <c r="T28" s="30">
        <f t="shared" si="6"/>
        <v>0.95999999999999974</v>
      </c>
      <c r="U28" s="30">
        <f t="shared" si="2"/>
        <v>0.94999999999999973</v>
      </c>
      <c r="V28" s="30">
        <f t="shared" si="3"/>
        <v>0.61999999999999977</v>
      </c>
      <c r="W28" s="30">
        <f t="shared" si="4"/>
        <v>0.30999999999999983</v>
      </c>
      <c r="X28" s="23"/>
    </row>
    <row r="29" spans="2:32" x14ac:dyDescent="0.3">
      <c r="B29" s="160" t="s">
        <v>62</v>
      </c>
      <c r="C29" s="18">
        <v>15</v>
      </c>
      <c r="D29" s="18" t="s">
        <v>109</v>
      </c>
      <c r="E29" s="18" t="str">
        <f t="shared" si="0"/>
        <v>SG_EX03</v>
      </c>
      <c r="F29" s="13">
        <v>3358</v>
      </c>
      <c r="G29" s="13">
        <v>4265</v>
      </c>
      <c r="H29" s="14">
        <f>(F29+G29)/2</f>
        <v>3811.5</v>
      </c>
      <c r="I29" s="404" t="s">
        <v>881</v>
      </c>
      <c r="J29" s="13"/>
      <c r="K29" s="13"/>
      <c r="L29" s="14"/>
      <c r="M29" s="22"/>
      <c r="N29" s="173">
        <v>0</v>
      </c>
      <c r="O29" s="174"/>
      <c r="P29" s="28"/>
      <c r="Q29" s="28"/>
      <c r="R29" s="175"/>
      <c r="S29" s="23"/>
      <c r="T29" s="30">
        <f t="shared" si="6"/>
        <v>0.94999999999999973</v>
      </c>
      <c r="U29" s="30">
        <f t="shared" si="2"/>
        <v>0.93999999999999972</v>
      </c>
      <c r="V29" s="30">
        <f t="shared" si="3"/>
        <v>0.60999999999999976</v>
      </c>
      <c r="W29" s="30">
        <f t="shared" si="4"/>
        <v>0.29999999999999982</v>
      </c>
      <c r="X29" s="23"/>
    </row>
    <row r="30" spans="2:32" x14ac:dyDescent="0.3">
      <c r="B30" s="161" t="s">
        <v>65</v>
      </c>
      <c r="C30" s="18">
        <v>16</v>
      </c>
      <c r="D30" s="18" t="s">
        <v>109</v>
      </c>
      <c r="E30" s="18" t="str">
        <f t="shared" si="0"/>
        <v>SG_EX04</v>
      </c>
      <c r="F30" s="13">
        <v>3863</v>
      </c>
      <c r="G30" s="13">
        <v>4799</v>
      </c>
      <c r="H30" s="14">
        <f>(F30+G30)/2</f>
        <v>4331</v>
      </c>
      <c r="I30" s="404" t="s">
        <v>881</v>
      </c>
      <c r="J30" s="13"/>
      <c r="K30" s="13"/>
      <c r="L30" s="14"/>
      <c r="M30" s="22"/>
      <c r="N30" s="173">
        <v>0</v>
      </c>
      <c r="O30" s="174"/>
      <c r="P30" s="28"/>
      <c r="Q30" s="28"/>
      <c r="R30" s="175"/>
      <c r="S30" s="23"/>
      <c r="T30" s="30">
        <f t="shared" si="6"/>
        <v>0.93999999999999972</v>
      </c>
      <c r="U30" s="30">
        <f t="shared" si="2"/>
        <v>0.92999999999999972</v>
      </c>
      <c r="V30" s="30">
        <f t="shared" si="3"/>
        <v>0.59999999999999976</v>
      </c>
      <c r="W30" s="30">
        <f t="shared" si="4"/>
        <v>0.28999999999999981</v>
      </c>
      <c r="X30" s="23"/>
    </row>
    <row r="31" spans="2:32" x14ac:dyDescent="0.3">
      <c r="B31" s="162" t="s">
        <v>63</v>
      </c>
      <c r="C31" s="163">
        <v>17</v>
      </c>
      <c r="D31" s="163" t="s">
        <v>109</v>
      </c>
      <c r="E31" s="163" t="str">
        <f t="shared" si="0"/>
        <v>SG_EX05</v>
      </c>
      <c r="F31" s="477">
        <v>4647</v>
      </c>
      <c r="G31" s="477">
        <v>5865</v>
      </c>
      <c r="H31" s="478">
        <f>(F31+G31)/2</f>
        <v>5256</v>
      </c>
      <c r="I31" s="479" t="s">
        <v>1666</v>
      </c>
      <c r="J31" s="165"/>
      <c r="K31" s="165"/>
      <c r="L31" s="166"/>
      <c r="M31" s="167"/>
      <c r="N31" s="173">
        <v>0</v>
      </c>
      <c r="O31" s="176"/>
      <c r="P31" s="177"/>
      <c r="Q31" s="177"/>
      <c r="R31" s="178"/>
      <c r="S31" s="23"/>
      <c r="T31" s="30">
        <f t="shared" si="6"/>
        <v>0.92999999999999972</v>
      </c>
      <c r="U31" s="30">
        <f t="shared" si="2"/>
        <v>0.91999999999999971</v>
      </c>
      <c r="V31" s="30">
        <f t="shared" si="3"/>
        <v>0.58999999999999975</v>
      </c>
      <c r="W31" s="30">
        <f t="shared" si="4"/>
        <v>0.2799999999999998</v>
      </c>
      <c r="X31" s="23"/>
    </row>
    <row r="32" spans="2:32" x14ac:dyDescent="0.3">
      <c r="B32" s="155" t="s">
        <v>70</v>
      </c>
      <c r="C32" s="156">
        <v>17</v>
      </c>
      <c r="D32" s="156" t="s">
        <v>109</v>
      </c>
      <c r="E32" s="156" t="str">
        <f t="shared" si="0"/>
        <v>SG_MG01</v>
      </c>
      <c r="F32" s="157">
        <v>4847</v>
      </c>
      <c r="G32" s="157">
        <v>6641</v>
      </c>
      <c r="H32" s="158">
        <v>5744</v>
      </c>
      <c r="I32" s="403" t="s">
        <v>881</v>
      </c>
      <c r="J32" s="157"/>
      <c r="K32" s="157"/>
      <c r="L32" s="158"/>
      <c r="M32" s="159"/>
      <c r="N32" s="169">
        <v>550</v>
      </c>
      <c r="O32" s="170"/>
      <c r="P32" s="171"/>
      <c r="Q32" s="171"/>
      <c r="R32" s="172"/>
      <c r="S32" s="23"/>
      <c r="T32" s="30">
        <f t="shared" si="6"/>
        <v>0.91999999999999971</v>
      </c>
      <c r="U32" s="30">
        <f t="shared" si="2"/>
        <v>0.9099999999999997</v>
      </c>
      <c r="V32" s="30">
        <f t="shared" si="3"/>
        <v>0.57999999999999974</v>
      </c>
      <c r="W32" s="30">
        <f t="shared" si="4"/>
        <v>0.2699999999999998</v>
      </c>
      <c r="X32" s="23"/>
    </row>
    <row r="33" spans="2:24" x14ac:dyDescent="0.3">
      <c r="B33" s="160" t="s">
        <v>67</v>
      </c>
      <c r="C33" s="18">
        <v>18</v>
      </c>
      <c r="D33" s="18" t="s">
        <v>109</v>
      </c>
      <c r="E33" s="18" t="str">
        <f t="shared" si="0"/>
        <v>SG_MG02</v>
      </c>
      <c r="F33" s="471">
        <v>6017</v>
      </c>
      <c r="G33" s="471">
        <v>7898</v>
      </c>
      <c r="H33" s="478">
        <f t="shared" ref="H33:H34" si="8">(F33+G33)/2</f>
        <v>6957.5</v>
      </c>
      <c r="I33" s="479" t="s">
        <v>1666</v>
      </c>
      <c r="J33" s="13"/>
      <c r="K33" s="13"/>
      <c r="L33" s="14"/>
      <c r="M33" s="22"/>
      <c r="N33" s="173">
        <v>600</v>
      </c>
      <c r="O33" s="174"/>
      <c r="P33" s="28"/>
      <c r="Q33" s="28"/>
      <c r="R33" s="175"/>
      <c r="S33" s="23"/>
      <c r="T33" s="30">
        <f t="shared" si="6"/>
        <v>0.9099999999999997</v>
      </c>
      <c r="U33" s="30">
        <f t="shared" si="2"/>
        <v>0.89999999999999969</v>
      </c>
      <c r="V33" s="30">
        <f t="shared" si="3"/>
        <v>0.56999999999999973</v>
      </c>
      <c r="W33" s="30">
        <f t="shared" si="4"/>
        <v>0.25999999999999979</v>
      </c>
      <c r="X33" s="23"/>
    </row>
    <row r="34" spans="2:24" x14ac:dyDescent="0.3">
      <c r="B34" s="160" t="s">
        <v>68</v>
      </c>
      <c r="C34" s="18">
        <v>18</v>
      </c>
      <c r="D34" s="18" t="s">
        <v>109</v>
      </c>
      <c r="E34" s="18" t="str">
        <f t="shared" si="0"/>
        <v>SG_MG03</v>
      </c>
      <c r="F34" s="13">
        <v>6605</v>
      </c>
      <c r="G34" s="13">
        <v>8688</v>
      </c>
      <c r="H34" s="478">
        <f t="shared" si="8"/>
        <v>7646.5</v>
      </c>
      <c r="I34" s="479" t="s">
        <v>1666</v>
      </c>
      <c r="J34" s="13"/>
      <c r="K34" s="13"/>
      <c r="L34" s="14"/>
      <c r="M34" s="22"/>
      <c r="N34" s="173">
        <v>650</v>
      </c>
      <c r="O34" s="174"/>
      <c r="P34" s="28"/>
      <c r="Q34" s="28"/>
      <c r="R34" s="175"/>
      <c r="S34" s="23"/>
      <c r="T34" s="30">
        <f t="shared" si="6"/>
        <v>0.89999999999999969</v>
      </c>
      <c r="U34" s="30">
        <f t="shared" si="2"/>
        <v>0.88999999999999968</v>
      </c>
      <c r="V34" s="30">
        <f t="shared" si="3"/>
        <v>0.55999999999999972</v>
      </c>
      <c r="W34" s="30">
        <f t="shared" si="4"/>
        <v>0.24999999999999978</v>
      </c>
      <c r="X34" s="23"/>
    </row>
    <row r="35" spans="2:24" x14ac:dyDescent="0.3">
      <c r="B35" s="161" t="s">
        <v>71</v>
      </c>
      <c r="C35" s="18">
        <v>19</v>
      </c>
      <c r="D35" s="18" t="s">
        <v>109</v>
      </c>
      <c r="E35" s="18" t="str">
        <f t="shared" si="0"/>
        <v>SG_SM01</v>
      </c>
      <c r="F35" s="13">
        <v>6981</v>
      </c>
      <c r="G35" s="13">
        <v>9101</v>
      </c>
      <c r="H35" s="14">
        <v>8041</v>
      </c>
      <c r="I35" s="404" t="s">
        <v>881</v>
      </c>
      <c r="J35" s="13"/>
      <c r="K35" s="13"/>
      <c r="L35" s="14"/>
      <c r="M35" s="22"/>
      <c r="N35" s="173">
        <v>700</v>
      </c>
      <c r="O35" s="174"/>
      <c r="P35" s="28"/>
      <c r="Q35" s="28"/>
      <c r="R35" s="175"/>
      <c r="S35" s="23"/>
      <c r="T35" s="30">
        <f>T34-0.01</f>
        <v>0.88999999999999968</v>
      </c>
      <c r="U35" s="30">
        <f t="shared" si="2"/>
        <v>0.87999999999999967</v>
      </c>
      <c r="V35" s="30">
        <f t="shared" si="3"/>
        <v>0.54999999999999971</v>
      </c>
      <c r="W35" s="30">
        <f t="shared" si="4"/>
        <v>0.23999999999999977</v>
      </c>
      <c r="X35" s="23"/>
    </row>
    <row r="36" spans="2:24" x14ac:dyDescent="0.3">
      <c r="B36" s="160" t="s">
        <v>69</v>
      </c>
      <c r="C36" s="18">
        <v>20</v>
      </c>
      <c r="D36" s="18" t="s">
        <v>109</v>
      </c>
      <c r="E36" s="18" t="str">
        <f t="shared" si="0"/>
        <v>SG_SM02</v>
      </c>
      <c r="F36" s="13">
        <v>7926</v>
      </c>
      <c r="G36" s="13">
        <v>10270</v>
      </c>
      <c r="H36" s="14">
        <v>9098</v>
      </c>
      <c r="I36" s="404" t="s">
        <v>881</v>
      </c>
      <c r="J36" s="13"/>
      <c r="K36" s="13"/>
      <c r="L36" s="14"/>
      <c r="M36" s="22"/>
      <c r="N36" s="173">
        <v>800</v>
      </c>
      <c r="O36" s="174"/>
      <c r="P36" s="28"/>
      <c r="Q36" s="28"/>
      <c r="R36" s="175"/>
      <c r="S36" s="23"/>
      <c r="T36" s="30">
        <f t="shared" ref="T36:T38" si="9">T35-0.01</f>
        <v>0.87999999999999967</v>
      </c>
      <c r="U36" s="30">
        <f t="shared" si="2"/>
        <v>0.86999999999999966</v>
      </c>
      <c r="V36" s="30">
        <f t="shared" si="3"/>
        <v>0.5399999999999997</v>
      </c>
      <c r="W36" s="30">
        <f t="shared" si="4"/>
        <v>0.22999999999999976</v>
      </c>
      <c r="X36" s="23"/>
    </row>
    <row r="37" spans="2:24" x14ac:dyDescent="0.3">
      <c r="B37" s="160" t="s">
        <v>225</v>
      </c>
      <c r="C37" s="18">
        <v>20</v>
      </c>
      <c r="D37" s="18" t="s">
        <v>109</v>
      </c>
      <c r="E37" s="18" t="str">
        <f t="shared" ref="E37" si="10">D37&amp;B37</f>
        <v>SG_SM03</v>
      </c>
      <c r="F37" s="13">
        <v>8878</v>
      </c>
      <c r="G37" s="13">
        <v>11655</v>
      </c>
      <c r="H37" s="14">
        <v>10267</v>
      </c>
      <c r="I37" s="404">
        <v>2012</v>
      </c>
      <c r="J37" s="13"/>
      <c r="K37" s="13"/>
      <c r="L37" s="14"/>
      <c r="M37" s="22"/>
      <c r="N37" s="173">
        <v>900</v>
      </c>
      <c r="O37" s="174"/>
      <c r="P37" s="28"/>
      <c r="Q37" s="28"/>
      <c r="R37" s="175"/>
      <c r="S37" s="23"/>
      <c r="T37" s="30">
        <f t="shared" si="9"/>
        <v>0.86999999999999966</v>
      </c>
      <c r="U37" s="30">
        <f t="shared" si="2"/>
        <v>0.85999999999999965</v>
      </c>
      <c r="V37" s="30">
        <f t="shared" si="3"/>
        <v>0.52999999999999969</v>
      </c>
      <c r="W37" s="30">
        <f t="shared" si="4"/>
        <v>0.21999999999999975</v>
      </c>
      <c r="X37" s="23"/>
    </row>
    <row r="38" spans="2:24" x14ac:dyDescent="0.3">
      <c r="B38" s="162" t="s">
        <v>193</v>
      </c>
      <c r="C38" s="163">
        <v>21</v>
      </c>
      <c r="D38" s="163" t="s">
        <v>109</v>
      </c>
      <c r="E38" s="163" t="str">
        <f>D38&amp;B38</f>
        <v>SG_VP01</v>
      </c>
      <c r="F38" s="164">
        <v>11000</v>
      </c>
      <c r="G38" s="165">
        <v>11000</v>
      </c>
      <c r="H38" s="166">
        <v>11000</v>
      </c>
      <c r="I38" s="405" t="s">
        <v>881</v>
      </c>
      <c r="J38" s="165" t="s">
        <v>882</v>
      </c>
      <c r="K38" s="165"/>
      <c r="L38" s="166"/>
      <c r="M38" s="167"/>
      <c r="N38" s="179">
        <v>1000</v>
      </c>
      <c r="O38" s="176"/>
      <c r="P38" s="177"/>
      <c r="Q38" s="177"/>
      <c r="R38" s="178"/>
      <c r="S38" s="23"/>
      <c r="T38" s="30">
        <f t="shared" si="9"/>
        <v>0.85999999999999965</v>
      </c>
      <c r="U38" s="30">
        <f t="shared" si="2"/>
        <v>0.84999999999999964</v>
      </c>
      <c r="V38" s="30">
        <f t="shared" si="3"/>
        <v>0.51999999999999968</v>
      </c>
      <c r="W38" s="30">
        <f t="shared" si="4"/>
        <v>0.20999999999999974</v>
      </c>
      <c r="X38" s="23"/>
    </row>
    <row r="39" spans="2:24" x14ac:dyDescent="0.3">
      <c r="B39" s="33" t="str">
        <f t="shared" ref="B39:H39" si="11">B4</f>
        <v>wef 2012</v>
      </c>
      <c r="C39" s="33">
        <f t="shared" si="11"/>
        <v>0</v>
      </c>
      <c r="D39" s="33">
        <f t="shared" si="11"/>
        <v>0</v>
      </c>
      <c r="E39" s="33" t="str">
        <f t="shared" si="11"/>
        <v>Classification</v>
      </c>
      <c r="F39" s="33" t="str">
        <f t="shared" si="11"/>
        <v>Min</v>
      </c>
      <c r="G39" s="33" t="str">
        <f t="shared" si="11"/>
        <v>Max</v>
      </c>
      <c r="H39" s="33" t="str">
        <f t="shared" si="11"/>
        <v>Mid-Pt</v>
      </c>
      <c r="I39" s="21"/>
      <c r="J39" s="46"/>
      <c r="K39" s="22"/>
      <c r="L39" s="22"/>
      <c r="M39" s="22"/>
      <c r="N39" s="22"/>
      <c r="O39" s="40"/>
      <c r="P39" s="22"/>
      <c r="Q39" s="42"/>
      <c r="R39" s="22"/>
      <c r="S39" s="23"/>
      <c r="T39" s="30">
        <f>T38-0.01</f>
        <v>0.84999999999999964</v>
      </c>
      <c r="U39" s="30">
        <f t="shared" si="2"/>
        <v>0.83999999999999964</v>
      </c>
      <c r="V39" s="30">
        <f t="shared" si="3"/>
        <v>0.50999999999999968</v>
      </c>
      <c r="W39" s="30">
        <f t="shared" si="4"/>
        <v>0.19999999999999973</v>
      </c>
      <c r="X39" s="23"/>
    </row>
    <row r="40" spans="2:24" x14ac:dyDescent="0.3">
      <c r="B40" s="21"/>
      <c r="C40" s="21"/>
      <c r="D40" s="21"/>
      <c r="E40" s="24" t="s">
        <v>34</v>
      </c>
      <c r="F40" s="24" t="s">
        <v>37</v>
      </c>
      <c r="G40" s="24" t="s">
        <v>38</v>
      </c>
      <c r="H40" s="24" t="s">
        <v>39</v>
      </c>
      <c r="I40" s="24" t="s">
        <v>40</v>
      </c>
      <c r="J40" s="24" t="s">
        <v>41</v>
      </c>
      <c r="K40" s="24" t="s">
        <v>42</v>
      </c>
      <c r="L40" s="24" t="s">
        <v>43</v>
      </c>
      <c r="M40" s="24" t="s">
        <v>44</v>
      </c>
      <c r="N40" s="24" t="s">
        <v>45</v>
      </c>
      <c r="O40" s="40"/>
      <c r="P40" s="22"/>
      <c r="Q40" s="42"/>
      <c r="R40" s="22"/>
      <c r="S40" s="23"/>
      <c r="T40" s="30">
        <f t="shared" ref="T40:T55" si="12">T39-0.01</f>
        <v>0.83999999999999964</v>
      </c>
      <c r="U40" s="30">
        <f t="shared" si="2"/>
        <v>0.82999999999999963</v>
      </c>
      <c r="V40" s="30">
        <f t="shared" si="3"/>
        <v>0.49999999999999967</v>
      </c>
      <c r="W40" s="30">
        <f t="shared" si="4"/>
        <v>0.18999999999999972</v>
      </c>
      <c r="X40" s="23"/>
    </row>
    <row r="41" spans="2:24" x14ac:dyDescent="0.3">
      <c r="B41" s="21"/>
      <c r="C41" s="21"/>
      <c r="D41" s="21"/>
      <c r="E41" s="21"/>
      <c r="F41" s="21"/>
      <c r="G41" s="21"/>
      <c r="H41" s="21"/>
      <c r="I41" s="21"/>
      <c r="J41" s="42"/>
      <c r="K41" s="42"/>
      <c r="L41" s="42"/>
      <c r="M41" s="42"/>
      <c r="N41" s="42"/>
      <c r="O41" s="42"/>
      <c r="P41" s="42"/>
      <c r="Q41" s="42"/>
      <c r="R41" s="42"/>
      <c r="S41" s="23"/>
      <c r="T41" s="30">
        <f t="shared" si="12"/>
        <v>0.82999999999999963</v>
      </c>
      <c r="U41" s="30">
        <f t="shared" si="2"/>
        <v>0.81999999999999962</v>
      </c>
      <c r="V41" s="30">
        <f t="shared" si="3"/>
        <v>0.48999999999999966</v>
      </c>
      <c r="W41" s="30">
        <f t="shared" si="4"/>
        <v>0.17999999999999972</v>
      </c>
      <c r="X41" s="23"/>
    </row>
    <row r="42" spans="2:24" hidden="1" x14ac:dyDescent="0.3">
      <c r="B42" s="21"/>
      <c r="C42" s="21"/>
      <c r="D42" s="21"/>
      <c r="E42" s="21"/>
      <c r="F42" s="21"/>
      <c r="G42" s="293"/>
      <c r="H42" s="21"/>
      <c r="I42" s="21"/>
      <c r="J42" s="42"/>
      <c r="K42" s="42"/>
      <c r="L42" s="42"/>
      <c r="M42" s="42"/>
      <c r="N42" s="42"/>
      <c r="O42" s="42"/>
      <c r="P42" s="42"/>
      <c r="Q42" s="42"/>
      <c r="R42" s="42"/>
      <c r="S42" s="23"/>
      <c r="T42" s="30">
        <f t="shared" si="12"/>
        <v>0.81999999999999962</v>
      </c>
      <c r="U42" s="30">
        <f t="shared" si="2"/>
        <v>0.80999999999999961</v>
      </c>
      <c r="V42" s="30">
        <f t="shared" si="3"/>
        <v>0.47999999999999965</v>
      </c>
      <c r="W42" s="30">
        <f t="shared" si="4"/>
        <v>0.16999999999999971</v>
      </c>
      <c r="X42" s="23"/>
    </row>
    <row r="43" spans="2:24" hidden="1" x14ac:dyDescent="0.3">
      <c r="B43" s="21"/>
      <c r="C43" s="21"/>
      <c r="D43" s="21"/>
      <c r="E43" s="21"/>
      <c r="F43" s="21"/>
      <c r="G43" s="21"/>
      <c r="H43" s="21"/>
      <c r="I43" s="21"/>
      <c r="J43" s="42"/>
      <c r="K43" s="42"/>
      <c r="L43" s="42"/>
      <c r="M43" s="42"/>
      <c r="N43" s="42"/>
      <c r="O43" s="42"/>
      <c r="P43" s="42"/>
      <c r="Q43" s="42"/>
      <c r="R43" s="42"/>
      <c r="S43" s="23"/>
      <c r="T43" s="30">
        <f t="shared" si="12"/>
        <v>0.80999999999999961</v>
      </c>
      <c r="U43" s="30">
        <f t="shared" si="2"/>
        <v>0.7999999999999996</v>
      </c>
      <c r="V43" s="30">
        <f t="shared" si="3"/>
        <v>0.46999999999999964</v>
      </c>
      <c r="W43" s="30">
        <f t="shared" si="4"/>
        <v>0.1599999999999997</v>
      </c>
      <c r="X43" s="23"/>
    </row>
    <row r="44" spans="2:24" hidden="1" x14ac:dyDescent="0.3">
      <c r="B44" s="21"/>
      <c r="C44" s="21"/>
      <c r="D44" s="21"/>
      <c r="E44" s="21"/>
      <c r="F44" s="21"/>
      <c r="G44" s="21"/>
      <c r="H44" s="21"/>
      <c r="I44" s="21"/>
      <c r="J44" s="42"/>
      <c r="K44" s="42"/>
      <c r="L44" s="42"/>
      <c r="M44" s="42"/>
      <c r="N44" s="42"/>
      <c r="O44" s="42"/>
      <c r="P44" s="42"/>
      <c r="Q44" s="42"/>
      <c r="R44" s="42"/>
      <c r="S44" s="23"/>
      <c r="T44" s="30">
        <f t="shared" si="12"/>
        <v>0.7999999999999996</v>
      </c>
      <c r="U44" s="30">
        <f t="shared" si="2"/>
        <v>0.78999999999999959</v>
      </c>
      <c r="V44" s="30">
        <f t="shared" si="3"/>
        <v>0.45999999999999963</v>
      </c>
      <c r="W44" s="30">
        <f t="shared" si="4"/>
        <v>0.14999999999999969</v>
      </c>
      <c r="X44" s="23"/>
    </row>
    <row r="45" spans="2:24" hidden="1" x14ac:dyDescent="0.3">
      <c r="B45" s="21"/>
      <c r="C45" s="21"/>
      <c r="D45" s="21"/>
      <c r="E45" s="21"/>
      <c r="F45" s="21"/>
      <c r="G45" s="21"/>
      <c r="H45" s="21"/>
      <c r="I45" s="21"/>
      <c r="J45" s="42"/>
      <c r="K45" s="42"/>
      <c r="L45" s="42"/>
      <c r="M45" s="42"/>
      <c r="N45" s="42"/>
      <c r="O45" s="42"/>
      <c r="P45" s="42"/>
      <c r="Q45" s="42"/>
      <c r="R45" s="42"/>
      <c r="S45" s="23"/>
      <c r="T45" s="30">
        <f t="shared" si="12"/>
        <v>0.78999999999999959</v>
      </c>
      <c r="U45" s="30">
        <f t="shared" si="2"/>
        <v>0.77999999999999958</v>
      </c>
      <c r="V45" s="30">
        <f t="shared" si="3"/>
        <v>0.44999999999999962</v>
      </c>
      <c r="W45" s="30">
        <f t="shared" si="4"/>
        <v>0.13999999999999968</v>
      </c>
      <c r="X45" s="23"/>
    </row>
    <row r="46" spans="2:24" hidden="1" x14ac:dyDescent="0.3">
      <c r="B46" s="21"/>
      <c r="C46" s="21"/>
      <c r="D46" s="21"/>
      <c r="E46" s="21"/>
      <c r="F46" s="21"/>
      <c r="G46" s="21"/>
      <c r="H46" s="21"/>
      <c r="I46" s="21"/>
      <c r="J46" s="42"/>
      <c r="K46" s="42"/>
      <c r="L46" s="42"/>
      <c r="M46" s="42"/>
      <c r="N46" s="42"/>
      <c r="O46" s="42"/>
      <c r="P46" s="42"/>
      <c r="Q46" s="42"/>
      <c r="R46" s="42"/>
      <c r="S46" s="23"/>
      <c r="T46" s="30">
        <f t="shared" si="12"/>
        <v>0.77999999999999958</v>
      </c>
      <c r="U46" s="30">
        <f t="shared" si="2"/>
        <v>0.76999999999999957</v>
      </c>
      <c r="V46" s="30">
        <f t="shared" si="3"/>
        <v>0.43999999999999961</v>
      </c>
      <c r="W46" s="30">
        <f t="shared" si="4"/>
        <v>0.12999999999999967</v>
      </c>
      <c r="X46" s="23"/>
    </row>
    <row r="47" spans="2:24" hidden="1" x14ac:dyDescent="0.3">
      <c r="B47" s="21"/>
      <c r="C47" s="21"/>
      <c r="D47" s="21"/>
      <c r="E47" s="21"/>
      <c r="F47" s="21"/>
      <c r="G47" s="21"/>
      <c r="H47" s="21"/>
      <c r="I47" s="21"/>
      <c r="J47" s="42"/>
      <c r="K47" s="42"/>
      <c r="L47" s="42"/>
      <c r="M47" s="42"/>
      <c r="N47" s="42"/>
      <c r="O47" s="42"/>
      <c r="P47" s="42"/>
      <c r="Q47" s="42"/>
      <c r="R47" s="42"/>
      <c r="S47" s="23"/>
      <c r="T47" s="30">
        <f t="shared" si="12"/>
        <v>0.76999999999999957</v>
      </c>
      <c r="U47" s="30">
        <f t="shared" si="2"/>
        <v>0.75999999999999956</v>
      </c>
      <c r="V47" s="30">
        <f t="shared" si="3"/>
        <v>0.4299999999999996</v>
      </c>
      <c r="W47" s="30">
        <f t="shared" si="4"/>
        <v>0.11999999999999968</v>
      </c>
      <c r="X47" s="23"/>
    </row>
    <row r="48" spans="2:24" hidden="1" x14ac:dyDescent="0.3">
      <c r="B48" s="21"/>
      <c r="C48" s="21"/>
      <c r="D48" s="21"/>
      <c r="E48" s="21"/>
      <c r="F48" s="21"/>
      <c r="G48" s="21"/>
      <c r="H48" s="21"/>
      <c r="I48" s="21"/>
      <c r="J48" s="42"/>
      <c r="K48" s="42"/>
      <c r="L48" s="42"/>
      <c r="M48" s="42"/>
      <c r="N48" s="42"/>
      <c r="O48" s="42"/>
      <c r="P48" s="42"/>
      <c r="Q48" s="42"/>
      <c r="R48" s="42"/>
      <c r="S48" s="23"/>
      <c r="T48" s="30">
        <f t="shared" si="12"/>
        <v>0.75999999999999956</v>
      </c>
      <c r="U48" s="30">
        <f t="shared" si="2"/>
        <v>0.74999999999999956</v>
      </c>
      <c r="V48" s="30">
        <f t="shared" si="3"/>
        <v>0.4199999999999996</v>
      </c>
      <c r="W48" s="30">
        <f t="shared" si="4"/>
        <v>0.10999999999999968</v>
      </c>
      <c r="X48" s="23"/>
    </row>
    <row r="49" spans="2:24" hidden="1" x14ac:dyDescent="0.3">
      <c r="B49" s="21"/>
      <c r="C49" s="21"/>
      <c r="D49" s="21"/>
      <c r="E49" s="21"/>
      <c r="F49" s="21"/>
      <c r="G49" s="21"/>
      <c r="H49" s="21"/>
      <c r="I49" s="21"/>
      <c r="J49" s="42"/>
      <c r="K49" s="42"/>
      <c r="L49" s="42"/>
      <c r="M49" s="42"/>
      <c r="N49" s="42"/>
      <c r="O49" s="42"/>
      <c r="P49" s="42"/>
      <c r="Q49" s="42"/>
      <c r="R49" s="42"/>
      <c r="S49" s="23"/>
      <c r="T49" s="30">
        <f t="shared" si="12"/>
        <v>0.74999999999999956</v>
      </c>
      <c r="U49" s="30">
        <f t="shared" si="2"/>
        <v>0.73999999999999955</v>
      </c>
      <c r="V49" s="30">
        <f t="shared" si="3"/>
        <v>0.40999999999999959</v>
      </c>
      <c r="W49" s="30">
        <f t="shared" si="4"/>
        <v>9.9999999999999686E-2</v>
      </c>
      <c r="X49" s="23"/>
    </row>
    <row r="50" spans="2:24" hidden="1" x14ac:dyDescent="0.3">
      <c r="B50" s="21"/>
      <c r="C50" s="21"/>
      <c r="D50" s="21"/>
      <c r="E50" s="21"/>
      <c r="F50" s="21"/>
      <c r="G50" s="21"/>
      <c r="H50" s="21"/>
      <c r="I50" s="21"/>
      <c r="J50" s="42"/>
      <c r="K50" s="42"/>
      <c r="L50" s="42"/>
      <c r="M50" s="42"/>
      <c r="N50" s="42"/>
      <c r="O50" s="42"/>
      <c r="P50" s="42"/>
      <c r="Q50" s="42"/>
      <c r="R50" s="42"/>
      <c r="S50" s="23"/>
      <c r="T50" s="30">
        <f t="shared" si="12"/>
        <v>0.73999999999999955</v>
      </c>
      <c r="U50" s="30">
        <f t="shared" si="2"/>
        <v>0.72999999999999954</v>
      </c>
      <c r="V50" s="30">
        <f t="shared" si="3"/>
        <v>0.39999999999999958</v>
      </c>
      <c r="W50" s="30">
        <f t="shared" si="4"/>
        <v>8.9999999999999691E-2</v>
      </c>
      <c r="X50" s="23"/>
    </row>
    <row r="51" spans="2:24" hidden="1" x14ac:dyDescent="0.3">
      <c r="B51" s="21"/>
      <c r="C51" s="21"/>
      <c r="D51" s="21"/>
      <c r="E51" s="21"/>
      <c r="F51" s="21"/>
      <c r="G51" s="21"/>
      <c r="H51" s="21"/>
      <c r="I51" s="21"/>
      <c r="J51" s="42"/>
      <c r="K51" s="42"/>
      <c r="L51" s="42"/>
      <c r="M51" s="42"/>
      <c r="N51" s="42"/>
      <c r="O51" s="42"/>
      <c r="P51" s="42"/>
      <c r="Q51" s="42"/>
      <c r="R51" s="42"/>
      <c r="S51" s="23"/>
      <c r="T51" s="30">
        <f t="shared" si="12"/>
        <v>0.72999999999999954</v>
      </c>
      <c r="U51" s="30">
        <f t="shared" si="2"/>
        <v>0.71999999999999953</v>
      </c>
      <c r="V51" s="30">
        <f t="shared" si="3"/>
        <v>0.38999999999999957</v>
      </c>
      <c r="W51" s="30">
        <f t="shared" si="4"/>
        <v>7.9999999999999696E-2</v>
      </c>
      <c r="X51" s="23"/>
    </row>
    <row r="52" spans="2:24" hidden="1" x14ac:dyDescent="0.3">
      <c r="B52" s="21"/>
      <c r="C52" s="21"/>
      <c r="D52" s="21"/>
      <c r="E52" s="21"/>
      <c r="F52" s="21"/>
      <c r="G52" s="21"/>
      <c r="H52" s="21"/>
      <c r="I52" s="21"/>
      <c r="J52" s="42"/>
      <c r="K52" s="42"/>
      <c r="L52" s="42"/>
      <c r="M52" s="42"/>
      <c r="N52" s="42"/>
      <c r="O52" s="42"/>
      <c r="P52" s="42"/>
      <c r="Q52" s="42"/>
      <c r="R52" s="42"/>
      <c r="S52" s="23"/>
      <c r="T52" s="30">
        <f t="shared" si="12"/>
        <v>0.71999999999999953</v>
      </c>
      <c r="U52" s="30">
        <f t="shared" si="2"/>
        <v>0.70999999999999952</v>
      </c>
      <c r="V52" s="30">
        <f t="shared" si="3"/>
        <v>0.37999999999999956</v>
      </c>
      <c r="W52" s="30">
        <f t="shared" si="4"/>
        <v>6.9999999999999701E-2</v>
      </c>
      <c r="X52" s="23"/>
    </row>
    <row r="53" spans="2:24" hidden="1" x14ac:dyDescent="0.3">
      <c r="B53" s="21"/>
      <c r="C53" s="21"/>
      <c r="D53" s="21"/>
      <c r="E53" s="21"/>
      <c r="F53" s="21"/>
      <c r="G53" s="21"/>
      <c r="H53" s="21"/>
      <c r="I53" s="21"/>
      <c r="J53" s="42"/>
      <c r="K53" s="42"/>
      <c r="L53" s="42"/>
      <c r="M53" s="42"/>
      <c r="N53" s="42"/>
      <c r="O53" s="42"/>
      <c r="P53" s="42"/>
      <c r="Q53" s="42"/>
      <c r="R53" s="42"/>
      <c r="S53" s="23"/>
      <c r="T53" s="30">
        <f t="shared" si="12"/>
        <v>0.70999999999999952</v>
      </c>
      <c r="U53" s="30">
        <f t="shared" si="2"/>
        <v>0.69999999999999951</v>
      </c>
      <c r="V53" s="30">
        <f t="shared" si="3"/>
        <v>0.36999999999999955</v>
      </c>
      <c r="W53" s="30">
        <f t="shared" si="4"/>
        <v>5.9999999999999699E-2</v>
      </c>
      <c r="X53" s="23"/>
    </row>
    <row r="54" spans="2:24" hidden="1" x14ac:dyDescent="0.3">
      <c r="B54" s="21"/>
      <c r="C54" s="21"/>
      <c r="D54" s="21"/>
      <c r="E54" s="21"/>
      <c r="F54" s="21"/>
      <c r="G54" s="293" t="s">
        <v>236</v>
      </c>
      <c r="H54" s="21"/>
      <c r="I54" s="21"/>
      <c r="J54" s="42"/>
      <c r="K54" s="42"/>
      <c r="L54" s="42"/>
      <c r="M54" s="42"/>
      <c r="N54" s="42"/>
      <c r="O54" s="42"/>
      <c r="P54" s="42"/>
      <c r="Q54" s="42"/>
      <c r="R54" s="42"/>
      <c r="S54" s="23"/>
      <c r="T54" s="30">
        <f t="shared" si="12"/>
        <v>0.69999999999999951</v>
      </c>
      <c r="U54" s="30">
        <f t="shared" si="2"/>
        <v>0.6899999999999995</v>
      </c>
      <c r="V54" s="30">
        <f t="shared" si="3"/>
        <v>0.35999999999999954</v>
      </c>
      <c r="W54" s="30">
        <f t="shared" si="4"/>
        <v>4.9999999999999697E-2</v>
      </c>
      <c r="X54" s="23"/>
    </row>
    <row r="55" spans="2:24" x14ac:dyDescent="0.3">
      <c r="B55" s="21"/>
      <c r="C55" s="21"/>
      <c r="D55" s="21"/>
      <c r="E55" s="21"/>
      <c r="F55" s="21"/>
      <c r="G55" s="21"/>
      <c r="H55" s="21"/>
      <c r="I55" s="21"/>
      <c r="J55" s="42"/>
      <c r="K55" s="42"/>
      <c r="L55" s="42"/>
      <c r="M55" s="42"/>
      <c r="N55" s="42"/>
      <c r="O55" s="42"/>
      <c r="P55" s="42"/>
      <c r="Q55" s="42"/>
      <c r="R55" s="42"/>
      <c r="S55" s="23"/>
      <c r="T55" s="30">
        <f t="shared" si="12"/>
        <v>0.6899999999999995</v>
      </c>
      <c r="U55" s="30">
        <f t="shared" si="2"/>
        <v>0.67999999999999949</v>
      </c>
      <c r="V55" s="30">
        <f t="shared" si="3"/>
        <v>0.34999999999999953</v>
      </c>
      <c r="W55" s="30">
        <f t="shared" si="4"/>
        <v>3.9999999999999696E-2</v>
      </c>
      <c r="X55" s="23"/>
    </row>
  </sheetData>
  <conditionalFormatting sqref="F38">
    <cfRule type="cellIs" dxfId="232" priority="11" stopIfTrue="1" operator="lessThanOrEqual">
      <formula>#REF!</formula>
    </cfRule>
  </conditionalFormatting>
  <conditionalFormatting sqref="F32:F36">
    <cfRule type="cellIs" dxfId="231" priority="12" stopIfTrue="1" operator="lessThanOrEqual">
      <formula>#REF!</formula>
    </cfRule>
  </conditionalFormatting>
  <conditionalFormatting sqref="F29:F31">
    <cfRule type="cellIs" dxfId="230" priority="13" stopIfTrue="1" operator="lessThanOrEqual">
      <formula>#REF!</formula>
    </cfRule>
  </conditionalFormatting>
  <conditionalFormatting sqref="J32:J36">
    <cfRule type="cellIs" dxfId="229" priority="9" stopIfTrue="1" operator="lessThanOrEqual">
      <formula>#REF!</formula>
    </cfRule>
  </conditionalFormatting>
  <conditionalFormatting sqref="J29:J31">
    <cfRule type="cellIs" dxfId="228" priority="10" stopIfTrue="1" operator="lessThanOrEqual">
      <formula>#REF!</formula>
    </cfRule>
  </conditionalFormatting>
  <conditionalFormatting sqref="F37">
    <cfRule type="cellIs" dxfId="227" priority="5" stopIfTrue="1" operator="lessThanOrEqual">
      <formula>#REF!</formula>
    </cfRule>
  </conditionalFormatting>
  <conditionalFormatting sqref="J37">
    <cfRule type="cellIs" dxfId="226" priority="4" stopIfTrue="1" operator="lessThanOrEqual">
      <formula>#REF!</formula>
    </cfRule>
  </conditionalFormatting>
  <conditionalFormatting sqref="J38">
    <cfRule type="cellIs" dxfId="225" priority="1" stopIfTrue="1" operator="lessThanOrEqual">
      <formula>#REF!</formula>
    </cfRule>
  </conditionalFormatting>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true"/>
  </sheetPr>
  <dimension ref="A1:CB681"/>
  <sheetViews>
    <sheetView tabSelected="true" zoomScaleNormal="100" workbookViewId="0">
      <pane activePane="bottomRight" state="frozen" topLeftCell="J9" xSplit="9" ySplit="8"/>
      <selection activeCell="J1" pane="topRight" sqref="J1"/>
      <selection activeCell="A9" pane="bottomLeft" sqref="A9"/>
      <selection activeCell="CE15" pane="bottomRight" sqref="CE15"/>
    </sheetView>
  </sheetViews>
  <sheetFormatPr defaultColWidth="9.21875" defaultRowHeight="10.2" outlineLevelCol="2"/>
  <cols>
    <col customWidth="true" max="1" min="1" style="1" width="9.44140625"/>
    <col customWidth="true" max="2" min="2" style="1" width="20"/>
    <col customWidth="true" max="3" min="3" style="1" width="15.21875"/>
    <col customWidth="true" hidden="true" max="4" min="4" outlineLevel="1" style="1" width="22.21875"/>
    <col customWidth="true" hidden="true" max="5" min="5" outlineLevel="1" style="1" width="8.21875"/>
    <col customWidth="true" hidden="true" max="6" min="6" outlineLevel="1" style="1" width="9.21875"/>
    <col customWidth="true" hidden="true" max="7" min="7" outlineLevel="1" style="1" width="23"/>
    <col collapsed="true" customWidth="true" max="8" min="8" style="1" width="8.44140625"/>
    <col customWidth="true" max="9" min="9" outlineLevel="1" style="7" width="11.77734375"/>
    <col customWidth="true" max="10" min="10" style="7" width="11.77734375"/>
    <col customWidth="true" max="11" min="11" outlineLevel="1" style="1" width="20.77734375"/>
    <col customWidth="true" max="12" min="12" style="1" width="10.77734375"/>
    <col customWidth="true" max="13" min="13" style="1" width="8.44140625"/>
    <col customWidth="true" max="14" min="14" style="8" width="8.5546875"/>
    <col customWidth="true" max="15" min="15" style="7" width="8.77734375"/>
    <col customWidth="true" hidden="true" max="16" min="16" style="7" width="6.77734375"/>
    <col customWidth="true" hidden="true" max="17" min="17" style="1" width="8.77734375"/>
    <col customWidth="true" hidden="true" max="18" min="18" outlineLevel="1" style="1" width="26.5546875"/>
    <col collapsed="true" customWidth="true" hidden="true" max="19" min="19" style="1" width="9.5546875"/>
    <col customWidth="true" hidden="true" max="20" min="20" outlineLevel="1" style="1" width="10.77734375"/>
    <col collapsed="true" customWidth="true" hidden="true" max="21" min="21" style="1" width="7.77734375"/>
    <col customWidth="true" hidden="true" max="22" min="22" style="8" width="9.21875"/>
    <col customWidth="true" hidden="true" max="23" min="23" style="1" width="7.77734375"/>
    <col customWidth="true" hidden="true" max="24" min="24" outlineLevel="1" style="1" width="7.77734375"/>
    <col customWidth="true" hidden="true" max="25" min="25" outlineLevel="1" style="1" width="8.77734375"/>
    <col customWidth="true" hidden="true" max="26" min="26" outlineLevel="1" style="1" width="7.77734375"/>
    <col customWidth="true" hidden="true" max="27" min="27" outlineLevel="1" style="1" width="9.77734375"/>
    <col customWidth="true" hidden="true" max="28" min="28" outlineLevel="1" style="1" width="8.21875"/>
    <col customWidth="true" hidden="true" max="29" min="29" outlineLevel="1" style="1" width="7.21875"/>
    <col customWidth="true" hidden="true" max="32" min="30" outlineLevel="1" style="1" width="9.77734375"/>
    <col customWidth="true" hidden="true" max="33" min="33" outlineLevel="1" style="1" width="9"/>
    <col customWidth="true" hidden="true" max="35" min="34" outlineLevel="1" style="1" width="9.77734375"/>
    <col customWidth="true" hidden="true" max="37" min="36" outlineLevel="1" style="1" width="8.77734375"/>
    <col customWidth="true" hidden="true" max="39" min="38" outlineLevel="1" style="1" width="9.77734375"/>
    <col customWidth="true" hidden="true" max="40" min="40" outlineLevel="1" style="1" width="8.77734375"/>
    <col customWidth="true" hidden="true" max="41" min="41" outlineLevel="1" style="1" width="8.44140625"/>
    <col customWidth="true" hidden="true" max="42" min="42" outlineLevel="1" style="1" width="9"/>
    <col customWidth="true" hidden="true" max="44" min="43" outlineLevel="1" style="1" width="9.77734375"/>
    <col customWidth="true" hidden="true" max="45" min="45" outlineLevel="2" style="10" width="9.77734375"/>
    <col customWidth="true" hidden="true" max="46" min="46" outlineLevel="2" style="1" width="9.21875"/>
    <col customWidth="true" hidden="true" max="47" min="47" outlineLevel="2" style="69" width="9.21875"/>
    <col customWidth="true" hidden="true" max="50" min="48" outlineLevel="1" style="1" width="9.77734375"/>
    <col collapsed="true" customWidth="true" hidden="true" max="51" min="51" outlineLevel="1" style="147" width="9.77734375"/>
    <col customWidth="true" hidden="true" max="52" min="52" outlineLevel="1" style="8" width="21.77734375"/>
    <col customWidth="true" hidden="true" max="53" min="53" outlineLevel="1" style="1" width="9.5546875"/>
    <col customWidth="true" hidden="true" max="54" min="54" outlineLevel="1" style="1" width="9.77734375"/>
    <col customWidth="true" hidden="true" max="55" min="55" outlineLevel="1" style="1" width="8.77734375"/>
    <col customWidth="true" hidden="true" max="56" min="56" outlineLevel="1" style="8" width="9.77734375"/>
    <col customWidth="true" hidden="true" max="57" min="57" outlineLevel="1" style="154" width="10.77734375"/>
    <col customWidth="true" hidden="true" max="69" min="58" outlineLevel="1" style="154" width="9.77734375"/>
    <col customWidth="true" hidden="true" max="70" min="70" outlineLevel="1" style="1" width="9.21875"/>
    <col customWidth="true" hidden="true" max="71" min="71" outlineLevel="1" style="1" width="7.21875"/>
    <col customWidth="true" hidden="true" max="74" min="72" outlineLevel="1" style="1" width="12.77734375"/>
    <col collapsed="true" customWidth="true" hidden="true" max="75" min="75" style="1" width="8.77734375"/>
    <col customWidth="true" hidden="true" max="76" min="76" style="1" width="9.77734375"/>
    <col customWidth="true" max="77" min="77" style="1" width="7.21875"/>
    <col customWidth="true" max="78" min="78" style="1" width="8.21875"/>
    <col customWidth="true" max="79" min="79" style="1" width="5.21875"/>
    <col customWidth="true" max="80" min="80" style="1" width="7.5546875"/>
    <col max="16384" min="81" style="1" width="9.21875"/>
  </cols>
  <sheetData>
    <row r="1" spans="1:79" s="88" customFormat="true">
      <c r="A1" s="481" t="s">
        <v>34</v>
      </c>
      <c r="B1" s="481" t="s">
        <v>37</v>
      </c>
      <c r="C1" s="481" t="s">
        <v>38</v>
      </c>
      <c r="D1" s="481" t="s">
        <v>39</v>
      </c>
      <c r="E1" s="481" t="s">
        <v>40</v>
      </c>
      <c r="F1" s="481" t="s">
        <v>41</v>
      </c>
      <c r="G1" s="481" t="s">
        <v>42</v>
      </c>
      <c r="H1" s="481" t="s">
        <v>43</v>
      </c>
      <c r="I1" s="481" t="s">
        <v>44</v>
      </c>
      <c r="J1" s="481" t="s">
        <v>45</v>
      </c>
      <c r="K1" s="481" t="s">
        <v>853</v>
      </c>
      <c r="L1" s="481" t="s">
        <v>854</v>
      </c>
      <c r="M1" s="481" t="s">
        <v>855</v>
      </c>
      <c r="N1" s="481" t="s">
        <v>856</v>
      </c>
      <c r="O1" s="481" t="s">
        <v>857</v>
      </c>
      <c r="P1" s="481" t="s">
        <v>46</v>
      </c>
      <c r="Q1" s="481" t="s">
        <v>47</v>
      </c>
      <c r="R1" s="481" t="s">
        <v>48</v>
      </c>
      <c r="S1" s="481" t="s">
        <v>49</v>
      </c>
      <c r="T1" s="481" t="s">
        <v>50</v>
      </c>
      <c r="U1" s="481" t="s">
        <v>51</v>
      </c>
      <c r="V1" s="481" t="s">
        <v>52</v>
      </c>
      <c r="W1" s="481" t="s">
        <v>53</v>
      </c>
      <c r="X1" s="481" t="s">
        <v>54</v>
      </c>
      <c r="Y1" s="481" t="s">
        <v>35</v>
      </c>
      <c r="Z1" s="481" t="s">
        <v>36</v>
      </c>
      <c r="AA1" s="481" t="s">
        <v>231</v>
      </c>
      <c r="AB1" s="481" t="s">
        <v>77</v>
      </c>
      <c r="AC1" s="481" t="s">
        <v>78</v>
      </c>
      <c r="AD1" s="481" t="s">
        <v>79</v>
      </c>
      <c r="AE1" s="481" t="s">
        <v>80</v>
      </c>
      <c r="AF1" s="481" t="s">
        <v>81</v>
      </c>
      <c r="AG1" s="481" t="s">
        <v>82</v>
      </c>
      <c r="AH1" s="481" t="s">
        <v>83</v>
      </c>
      <c r="AI1" s="481" t="s">
        <v>84</v>
      </c>
      <c r="AJ1" s="481" t="s">
        <v>85</v>
      </c>
      <c r="AK1" s="481" t="s">
        <v>87</v>
      </c>
      <c r="AL1" s="481" t="s">
        <v>88</v>
      </c>
      <c r="AM1" s="481" t="s">
        <v>89</v>
      </c>
      <c r="AN1" s="481" t="s">
        <v>90</v>
      </c>
      <c r="AO1" s="481" t="s">
        <v>135</v>
      </c>
      <c r="AP1" s="481" t="s">
        <v>179</v>
      </c>
      <c r="AQ1" s="481" t="s">
        <v>180</v>
      </c>
      <c r="AR1" s="481" t="s">
        <v>181</v>
      </c>
      <c r="AS1" s="481" t="s">
        <v>182</v>
      </c>
      <c r="AT1" s="481" t="s">
        <v>211</v>
      </c>
      <c r="AU1" s="481" t="s">
        <v>212</v>
      </c>
      <c r="AV1" s="481" t="s">
        <v>213</v>
      </c>
      <c r="AW1" s="481" t="s">
        <v>214</v>
      </c>
      <c r="AX1" s="481" t="s">
        <v>215</v>
      </c>
      <c r="AY1" s="481" t="s">
        <v>216</v>
      </c>
      <c r="AZ1" s="481" t="s">
        <v>217</v>
      </c>
      <c r="BA1" s="481" t="s">
        <v>222</v>
      </c>
      <c r="BB1" s="481" t="s">
        <v>232</v>
      </c>
      <c r="BC1" s="481" t="s">
        <v>237</v>
      </c>
      <c r="BD1" s="481" t="s">
        <v>238</v>
      </c>
      <c r="BE1" s="481" t="s">
        <v>239</v>
      </c>
      <c r="BF1" s="481" t="s">
        <v>240</v>
      </c>
      <c r="BG1" s="481" t="s">
        <v>858</v>
      </c>
      <c r="BH1" s="481" t="s">
        <v>859</v>
      </c>
      <c r="BI1" s="481" t="s">
        <v>860</v>
      </c>
      <c r="BJ1" s="481" t="s">
        <v>861</v>
      </c>
      <c r="BK1" s="481" t="s">
        <v>862</v>
      </c>
      <c r="BL1" s="481" t="s">
        <v>863</v>
      </c>
      <c r="BM1" s="481" t="s">
        <v>985</v>
      </c>
      <c r="BN1" s="481" t="s">
        <v>986</v>
      </c>
      <c r="BO1" s="481" t="s">
        <v>987</v>
      </c>
      <c r="BP1" s="481" t="s">
        <v>988</v>
      </c>
      <c r="BQ1" s="481" t="s">
        <v>1103</v>
      </c>
      <c r="BR1" s="481" t="s">
        <v>1104</v>
      </c>
      <c r="BS1" s="481"/>
      <c r="BT1" s="481"/>
      <c r="BU1" s="481"/>
      <c r="BV1" s="481"/>
      <c r="BW1" s="481"/>
      <c r="BX1" s="481"/>
      <c r="BY1" s="481"/>
      <c r="BZ1" s="481"/>
      <c r="CA1" s="482"/>
    </row>
    <row r="2" spans="1:79" ht="12.75" hidden="true" customHeight="true">
      <c r="A2" s="77" t="s">
        <v>34</v>
      </c>
      <c r="B2" s="77" t="s">
        <v>37</v>
      </c>
      <c r="C2" s="77"/>
      <c r="D2" s="77"/>
      <c r="E2" s="77" t="s">
        <v>38</v>
      </c>
      <c r="F2" s="77" t="s">
        <v>39</v>
      </c>
      <c r="G2" s="77" t="s">
        <v>40</v>
      </c>
      <c r="H2" s="77" t="s">
        <v>41</v>
      </c>
      <c r="I2" s="284" t="s">
        <v>42</v>
      </c>
      <c r="J2" s="284"/>
      <c r="K2" s="77" t="s">
        <v>43</v>
      </c>
      <c r="L2" s="77" t="s">
        <v>44</v>
      </c>
      <c r="M2" s="77"/>
      <c r="N2" s="77" t="s">
        <v>45</v>
      </c>
      <c r="O2" s="77" t="s">
        <v>46</v>
      </c>
      <c r="P2" s="77" t="s">
        <v>47</v>
      </c>
      <c r="Q2" s="77" t="s">
        <v>48</v>
      </c>
      <c r="R2" s="77" t="s">
        <v>49</v>
      </c>
      <c r="S2" s="77" t="s">
        <v>50</v>
      </c>
      <c r="T2" s="77" t="s">
        <v>52</v>
      </c>
      <c r="U2" s="77" t="s">
        <v>53</v>
      </c>
      <c r="V2" s="77" t="s">
        <v>54</v>
      </c>
      <c r="W2" s="77" t="s">
        <v>35</v>
      </c>
      <c r="X2" s="77" t="s">
        <v>36</v>
      </c>
      <c r="Y2" s="77" t="s">
        <v>79</v>
      </c>
      <c r="Z2" s="77" t="s">
        <v>80</v>
      </c>
      <c r="AA2" s="77" t="s">
        <v>81</v>
      </c>
      <c r="AB2" s="77"/>
      <c r="AC2" s="77"/>
      <c r="AD2" s="77"/>
      <c r="AE2" s="77"/>
      <c r="AF2" s="77" t="s">
        <v>82</v>
      </c>
      <c r="AG2" s="77"/>
      <c r="AH2" s="77"/>
      <c r="AI2" s="77"/>
      <c r="AJ2" s="77" t="s">
        <v>77</v>
      </c>
      <c r="AK2" s="77" t="s">
        <v>78</v>
      </c>
      <c r="AL2" s="77"/>
      <c r="AM2" s="77" t="s">
        <v>83</v>
      </c>
      <c r="AN2" s="77"/>
      <c r="AO2" s="77"/>
      <c r="AP2" s="77"/>
      <c r="AQ2" s="77"/>
      <c r="AR2" s="77" t="s">
        <v>84</v>
      </c>
      <c r="AS2" s="77" t="s">
        <v>85</v>
      </c>
      <c r="AT2" s="77" t="s">
        <v>211</v>
      </c>
      <c r="AU2" s="77" t="s">
        <v>212</v>
      </c>
      <c r="AV2" s="77" t="s">
        <v>87</v>
      </c>
      <c r="AW2" s="77" t="s">
        <v>88</v>
      </c>
      <c r="AX2" s="77" t="s">
        <v>89</v>
      </c>
      <c r="AY2" s="77" t="s">
        <v>90</v>
      </c>
      <c r="AZ2" s="77" t="s">
        <v>135</v>
      </c>
      <c r="BA2" s="77" t="s">
        <v>180</v>
      </c>
      <c r="BB2" s="77" t="s">
        <v>181</v>
      </c>
      <c r="BC2" s="77" t="s">
        <v>182</v>
      </c>
      <c r="BD2" s="77" t="s">
        <v>213</v>
      </c>
      <c r="BE2" s="77" t="s">
        <v>215</v>
      </c>
      <c r="BF2" s="77"/>
      <c r="BG2" s="77"/>
      <c r="BH2" s="77"/>
      <c r="BI2" s="77"/>
      <c r="BJ2" s="77"/>
      <c r="BK2" s="77"/>
      <c r="BL2" s="77" t="s">
        <v>216</v>
      </c>
      <c r="BM2" s="77"/>
      <c r="BN2" s="77"/>
      <c r="BO2" s="77"/>
      <c r="BP2" s="77" t="s">
        <v>217</v>
      </c>
      <c r="BQ2" s="77" t="s">
        <v>222</v>
      </c>
    </row>
    <row r="3" spans="1:79" s="8" customFormat="true" hidden="true">
      <c r="A3" s="196" t="s">
        <v>174</v>
      </c>
      <c r="B3" s="197" t="s">
        <v>1109</v>
      </c>
      <c r="C3" s="197"/>
      <c r="D3" s="197"/>
      <c r="E3" s="197"/>
      <c r="F3" s="197"/>
      <c r="G3" s="197"/>
      <c r="H3" s="198" t="s">
        <v>185</v>
      </c>
      <c r="I3" s="285"/>
      <c r="J3" s="285"/>
      <c r="K3" s="198"/>
      <c r="L3" s="197"/>
      <c r="M3" s="197"/>
      <c r="N3" s="197" t="s">
        <v>92</v>
      </c>
      <c r="O3" s="195" t="s">
        <v>91</v>
      </c>
      <c r="P3" s="197" t="s">
        <v>184</v>
      </c>
      <c r="Q3" s="197"/>
      <c r="R3" s="197"/>
      <c r="S3" s="197"/>
      <c r="T3" s="74"/>
      <c r="U3" s="93" t="s">
        <v>189</v>
      </c>
      <c r="V3" s="93"/>
      <c r="W3" s="74" t="s">
        <v>119</v>
      </c>
      <c r="X3" s="74"/>
      <c r="Y3" s="74" t="s">
        <v>117</v>
      </c>
      <c r="Z3" s="74"/>
      <c r="AA3" s="74"/>
      <c r="AB3" s="74"/>
      <c r="AC3" s="74"/>
      <c r="AD3" s="74"/>
      <c r="AE3" s="74"/>
      <c r="AF3" s="74" t="s">
        <v>116</v>
      </c>
      <c r="AG3" s="74"/>
      <c r="AH3" s="74"/>
      <c r="AI3" s="74"/>
      <c r="AJ3" s="74" t="s">
        <v>118</v>
      </c>
      <c r="AK3" s="74"/>
      <c r="AL3" s="74"/>
      <c r="AM3" s="74"/>
      <c r="AN3" s="74"/>
      <c r="AO3" s="74"/>
      <c r="AP3" s="193"/>
      <c r="AQ3" s="193"/>
      <c r="AR3" s="193" t="s">
        <v>205</v>
      </c>
      <c r="AS3" s="194"/>
      <c r="AT3" s="74" t="s">
        <v>207</v>
      </c>
      <c r="AU3" s="74" t="s">
        <v>207</v>
      </c>
      <c r="AV3" s="194"/>
      <c r="AW3" s="194"/>
      <c r="AX3" s="194"/>
      <c r="AY3" s="194"/>
      <c r="AZ3" s="194" t="s">
        <v>120</v>
      </c>
      <c r="BA3" s="74" t="s">
        <v>206</v>
      </c>
      <c r="BB3" s="74"/>
      <c r="BC3" s="74"/>
      <c r="BD3" s="74"/>
      <c r="BE3" s="186" t="s">
        <v>220</v>
      </c>
      <c r="BF3" s="186"/>
      <c r="BG3" s="186"/>
      <c r="BH3" s="186"/>
      <c r="BI3" s="186"/>
      <c r="BJ3" s="186"/>
      <c r="BK3" s="186"/>
      <c r="BL3" s="186"/>
      <c r="BM3" s="186"/>
      <c r="BN3" s="186"/>
      <c r="BO3" s="186"/>
      <c r="BP3" s="186"/>
      <c r="BQ3" s="186"/>
    </row>
    <row r="4" spans="1:79" ht="12.75" hidden="true" customHeight="true" thickBot="true">
      <c r="A4" s="72" t="s">
        <v>175</v>
      </c>
      <c r="B4" s="73" t="s">
        <v>183</v>
      </c>
      <c r="C4" s="73"/>
      <c r="D4" s="73"/>
      <c r="E4" s="73"/>
      <c r="F4" s="73"/>
      <c r="G4" s="73"/>
      <c r="H4" s="153" t="s">
        <v>208</v>
      </c>
      <c r="I4" s="286"/>
      <c r="J4" s="286"/>
      <c r="K4" s="74"/>
      <c r="L4" s="74"/>
      <c r="M4" s="74"/>
      <c r="N4" s="187" t="s">
        <v>171</v>
      </c>
      <c r="O4" s="75"/>
      <c r="P4" s="89" t="s">
        <v>172</v>
      </c>
      <c r="Q4" s="90" t="s">
        <v>218</v>
      </c>
      <c r="R4" s="90"/>
      <c r="S4" s="90"/>
      <c r="T4" s="91" t="s">
        <v>219</v>
      </c>
      <c r="U4" s="76" t="s">
        <v>176</v>
      </c>
      <c r="V4" s="204" t="s">
        <v>186</v>
      </c>
      <c r="W4" s="205"/>
      <c r="X4" s="205"/>
      <c r="Y4" s="206" t="s">
        <v>173</v>
      </c>
      <c r="Z4" s="205" t="s">
        <v>186</v>
      </c>
      <c r="AA4" s="205"/>
      <c r="AB4" s="408"/>
      <c r="AC4" s="408"/>
      <c r="AD4" s="408"/>
      <c r="AE4" s="408"/>
      <c r="AF4" s="408"/>
      <c r="AG4" s="408"/>
      <c r="AH4" s="205"/>
      <c r="AI4" s="205"/>
      <c r="AJ4" s="206" t="s">
        <v>173</v>
      </c>
      <c r="AK4" s="205"/>
      <c r="AL4" s="205"/>
      <c r="AM4" s="205"/>
      <c r="AN4" s="205"/>
      <c r="AO4" s="205"/>
      <c r="AP4" s="205"/>
      <c r="AQ4" s="205"/>
      <c r="AR4" s="205"/>
      <c r="AS4" s="205" t="s">
        <v>204</v>
      </c>
      <c r="AT4" s="205" t="s">
        <v>186</v>
      </c>
      <c r="AU4" s="205"/>
      <c r="AV4" s="205"/>
      <c r="AW4" s="205"/>
      <c r="AX4" s="205"/>
      <c r="AY4" s="207"/>
      <c r="AZ4" s="208"/>
      <c r="BA4" s="205" t="s">
        <v>186</v>
      </c>
      <c r="BB4" s="205"/>
      <c r="BC4" s="205"/>
      <c r="BD4" s="205"/>
      <c r="BE4" s="205"/>
      <c r="BF4" s="205"/>
      <c r="BG4" s="205"/>
      <c r="BH4" s="205"/>
      <c r="BI4" s="205"/>
      <c r="BJ4" s="205"/>
      <c r="BK4" s="205"/>
      <c r="BL4" s="209" t="s">
        <v>224</v>
      </c>
      <c r="BM4" s="209"/>
      <c r="BN4" s="209"/>
      <c r="BO4" s="209"/>
      <c r="BP4" s="206" t="s">
        <v>223</v>
      </c>
      <c r="BQ4" s="210"/>
    </row>
    <row r="5" spans="1:79" ht="12.75" customHeight="true">
      <c r="A5" s="3" t="s">
        <v>1219</v>
      </c>
      <c r="B5" s="2"/>
      <c r="C5" s="302"/>
      <c r="E5" s="2"/>
      <c r="F5" s="2"/>
      <c r="G5" s="2"/>
      <c r="H5" s="2"/>
      <c r="I5" s="308" t="s">
        <v>832</v>
      </c>
      <c r="J5" s="422"/>
      <c r="K5" s="304"/>
      <c r="L5" s="62"/>
      <c r="M5" s="62"/>
      <c r="N5" s="62"/>
      <c r="O5" s="2"/>
      <c r="P5" s="2"/>
      <c r="Q5" s="2"/>
      <c r="R5" s="2"/>
      <c r="S5" s="436"/>
      <c r="T5" s="423"/>
      <c r="U5" s="2"/>
      <c r="V5" s="62"/>
      <c r="W5" s="428"/>
      <c r="X5" s="62"/>
      <c r="Y5" s="434"/>
      <c r="Z5" s="2"/>
      <c r="AA5" s="2"/>
      <c r="AB5" s="2"/>
      <c r="AC5" s="2"/>
      <c r="AD5" s="2"/>
      <c r="AE5" s="437"/>
      <c r="AF5" s="438"/>
      <c r="AG5" s="439"/>
      <c r="AH5" s="62"/>
      <c r="AI5" s="62"/>
      <c r="AJ5" s="62"/>
      <c r="AK5" s="62"/>
      <c r="AL5" s="62" t="s">
        <v>26</v>
      </c>
      <c r="AM5" s="62"/>
      <c r="AN5" s="62"/>
      <c r="AO5" s="62"/>
      <c r="AP5" s="62"/>
      <c r="AQ5" s="62"/>
      <c r="AR5" s="62"/>
      <c r="AS5" s="62"/>
      <c r="AT5" s="62"/>
      <c r="AU5" s="62"/>
      <c r="AV5" s="62"/>
      <c r="AW5" s="62"/>
      <c r="AX5" s="62"/>
      <c r="AY5" s="62"/>
      <c r="AZ5" s="62"/>
      <c r="BA5" s="62"/>
      <c r="BB5" s="62"/>
      <c r="BC5" s="62"/>
      <c r="BD5" s="62"/>
      <c r="BE5" s="318"/>
      <c r="BF5" s="318"/>
      <c r="BG5" s="318"/>
      <c r="BH5" s="318"/>
      <c r="BI5" s="318"/>
      <c r="BJ5" s="318"/>
      <c r="BK5" s="318"/>
      <c r="BL5" s="318"/>
      <c r="BM5" s="318"/>
      <c r="BN5" s="318"/>
      <c r="BO5" s="318"/>
      <c r="BP5" s="318"/>
      <c r="BQ5" s="181"/>
    </row>
    <row r="6" spans="1:79" ht="12.75" customHeight="true">
      <c r="A6" s="4" t="s">
        <v>1220</v>
      </c>
      <c r="B6" s="2"/>
      <c r="C6" s="303"/>
      <c r="D6" s="2"/>
      <c r="E6" s="2"/>
      <c r="F6" s="2"/>
      <c r="G6" s="2"/>
      <c r="H6" s="2"/>
      <c r="I6" s="57"/>
      <c r="J6" s="57"/>
      <c r="K6" s="2"/>
      <c r="L6" s="2"/>
      <c r="M6" s="2"/>
      <c r="N6" s="62"/>
      <c r="O6" s="2"/>
      <c r="P6" s="77"/>
      <c r="Q6" s="77"/>
      <c r="R6" s="77"/>
      <c r="S6" s="2"/>
      <c r="T6" s="305">
        <v>44742</v>
      </c>
      <c r="U6" s="2"/>
      <c r="V6" s="62"/>
      <c r="W6" s="62"/>
      <c r="X6" s="390">
        <v>2.8000000000000001E-2</v>
      </c>
      <c r="Y6" s="435"/>
      <c r="Z6" s="62"/>
      <c r="AA6" s="62"/>
      <c r="AB6" s="62"/>
      <c r="AC6" s="62"/>
      <c r="AD6" s="62"/>
      <c r="AE6" s="62"/>
      <c r="AF6" s="394" t="s">
        <v>983</v>
      </c>
      <c r="AG6" s="62"/>
      <c r="AH6" s="62"/>
      <c r="AI6" s="62"/>
      <c r="AJ6" s="320"/>
      <c r="AK6" s="62"/>
      <c r="AM6" s="62"/>
      <c r="AN6" s="62"/>
      <c r="AO6" s="62"/>
      <c r="AP6" s="321"/>
      <c r="AQ6" s="321"/>
      <c r="AR6" s="62"/>
      <c r="AS6" s="62"/>
      <c r="AT6" s="62"/>
      <c r="AU6" s="62"/>
      <c r="AV6" s="62"/>
      <c r="AW6" s="62"/>
      <c r="AX6" s="62"/>
      <c r="AY6" s="62"/>
      <c r="AZ6" s="62"/>
      <c r="BA6" s="62"/>
      <c r="BB6" s="62"/>
      <c r="BC6" s="62"/>
      <c r="BD6" s="62"/>
      <c r="BE6" s="318"/>
      <c r="BF6" s="318"/>
      <c r="BG6" s="318"/>
      <c r="BH6" s="318"/>
      <c r="BI6" s="318"/>
      <c r="BJ6" s="318"/>
      <c r="BK6" s="318"/>
      <c r="BL6" s="318"/>
      <c r="BM6" s="318"/>
      <c r="BN6" s="318"/>
      <c r="BO6" s="318"/>
      <c r="BP6" s="318"/>
      <c r="BQ6" s="322">
        <v>15</v>
      </c>
    </row>
    <row r="7" spans="1:79">
      <c r="A7" s="306"/>
      <c r="B7" s="401"/>
      <c r="C7" s="395"/>
      <c r="G7" s="377"/>
      <c r="H7" s="378"/>
      <c r="I7" s="309"/>
      <c r="J7" s="309"/>
      <c r="K7" s="377"/>
      <c r="N7" s="199" t="s">
        <v>92</v>
      </c>
      <c r="O7" s="301" t="s">
        <v>837</v>
      </c>
      <c r="P7" s="2"/>
      <c r="Q7" s="203" t="s">
        <v>221</v>
      </c>
      <c r="R7" s="203"/>
      <c r="T7" s="301" t="s">
        <v>1221</v>
      </c>
      <c r="U7" s="2"/>
      <c r="V7" s="62"/>
      <c r="W7" s="433" t="s">
        <v>906</v>
      </c>
      <c r="X7" s="212" t="s">
        <v>22</v>
      </c>
      <c r="Y7" s="62"/>
      <c r="Z7" s="212" t="s">
        <v>23</v>
      </c>
      <c r="AA7" s="62"/>
      <c r="AB7" s="424" t="s">
        <v>980</v>
      </c>
      <c r="AC7" s="2"/>
      <c r="AD7" s="2"/>
      <c r="AE7" s="424"/>
      <c r="AF7" s="212" t="s">
        <v>24</v>
      </c>
      <c r="AG7" s="212"/>
      <c r="AH7" s="424"/>
      <c r="AI7" s="424"/>
      <c r="AJ7" s="212" t="s">
        <v>25</v>
      </c>
      <c r="AK7" s="212"/>
      <c r="AL7" s="310" t="s">
        <v>849</v>
      </c>
      <c r="AM7" s="367" t="s">
        <v>852</v>
      </c>
      <c r="AN7" s="367"/>
      <c r="AO7" s="367"/>
      <c r="AP7" s="8"/>
      <c r="AQ7" s="8"/>
      <c r="AR7" s="62"/>
      <c r="AS7" s="62"/>
      <c r="AT7" s="62"/>
      <c r="AU7" s="62"/>
      <c r="AV7" s="316"/>
      <c r="AW7" s="316"/>
      <c r="AX7" s="316"/>
      <c r="AY7" s="62"/>
      <c r="AZ7" s="62"/>
      <c r="BA7" s="62"/>
      <c r="BB7" s="62"/>
      <c r="BC7" s="62"/>
      <c r="BD7" s="62"/>
      <c r="BE7" s="318"/>
      <c r="BF7" s="318"/>
      <c r="BG7" s="318">
        <v>17</v>
      </c>
      <c r="BH7" s="318"/>
      <c r="BI7" s="318">
        <v>20</v>
      </c>
      <c r="BJ7" s="318"/>
      <c r="BK7" s="318">
        <v>20</v>
      </c>
      <c r="BL7" s="318"/>
      <c r="BM7" s="318"/>
      <c r="BN7" s="318"/>
      <c r="BO7" s="318"/>
      <c r="BP7" s="318"/>
      <c r="BQ7" s="410">
        <v>15</v>
      </c>
    </row>
    <row r="8" spans="1:79" s="99" customFormat="true" ht="48" customHeight="true" thickBot="true">
      <c r="A8" s="297" t="s">
        <v>0</v>
      </c>
      <c r="B8" s="297" t="s">
        <v>1</v>
      </c>
      <c r="C8" s="297" t="s">
        <v>2</v>
      </c>
      <c r="D8" s="297" t="s">
        <v>3</v>
      </c>
      <c r="E8" s="297" t="s">
        <v>241</v>
      </c>
      <c r="F8" s="297" t="s">
        <v>242</v>
      </c>
      <c r="G8" s="297" t="s">
        <v>4</v>
      </c>
      <c r="H8" s="297" t="s">
        <v>5</v>
      </c>
      <c r="I8" s="298" t="s">
        <v>6</v>
      </c>
      <c r="J8" s="382" t="s">
        <v>875</v>
      </c>
      <c r="K8" s="297" t="s">
        <v>7</v>
      </c>
      <c r="L8" s="387" t="s">
        <v>169</v>
      </c>
      <c r="M8" s="467" t="s">
        <v>1664</v>
      </c>
      <c r="N8" s="450" t="s">
        <v>1665</v>
      </c>
      <c r="O8" s="249" t="s">
        <v>226</v>
      </c>
      <c r="P8" s="402" t="s">
        <v>121</v>
      </c>
      <c r="Q8" s="402" t="s">
        <v>86</v>
      </c>
      <c r="R8" s="299" t="s">
        <v>123</v>
      </c>
      <c r="S8" s="300" t="s">
        <v>1209</v>
      </c>
      <c r="T8" s="78" t="s">
        <v>187</v>
      </c>
      <c r="U8" s="94" t="s">
        <v>188</v>
      </c>
      <c r="V8" s="94" t="s">
        <v>190</v>
      </c>
      <c r="W8" s="388" t="s">
        <v>59</v>
      </c>
      <c r="X8" s="96" t="s">
        <v>833</v>
      </c>
      <c r="Y8" s="388" t="s">
        <v>990</v>
      </c>
      <c r="Z8" s="96" t="s">
        <v>834</v>
      </c>
      <c r="AA8" s="311" t="s">
        <v>836</v>
      </c>
      <c r="AB8" s="425" t="s">
        <v>1099</v>
      </c>
      <c r="AC8" s="457" t="s">
        <v>979</v>
      </c>
      <c r="AD8" s="425" t="s">
        <v>978</v>
      </c>
      <c r="AE8" s="311" t="s">
        <v>982</v>
      </c>
      <c r="AF8" s="329" t="s">
        <v>879</v>
      </c>
      <c r="AG8" s="329" t="s">
        <v>880</v>
      </c>
      <c r="AH8" s="311" t="s">
        <v>984</v>
      </c>
      <c r="AI8" s="458" t="s">
        <v>1105</v>
      </c>
      <c r="AJ8" s="330" t="s">
        <v>850</v>
      </c>
      <c r="AK8" s="330" t="s">
        <v>851</v>
      </c>
      <c r="AL8" s="311" t="s">
        <v>981</v>
      </c>
      <c r="AM8" s="98" t="s">
        <v>821</v>
      </c>
      <c r="AN8" s="460" t="s">
        <v>1106</v>
      </c>
      <c r="AO8" s="460" t="s">
        <v>1107</v>
      </c>
      <c r="AP8" s="98" t="s">
        <v>822</v>
      </c>
      <c r="AQ8" s="98" t="s">
        <v>877</v>
      </c>
      <c r="AR8" s="98" t="s">
        <v>823</v>
      </c>
      <c r="AS8" s="78" t="s">
        <v>824</v>
      </c>
      <c r="AT8" s="78" t="s">
        <v>825</v>
      </c>
      <c r="AU8" s="152" t="s">
        <v>826</v>
      </c>
      <c r="AV8" s="98" t="s">
        <v>827</v>
      </c>
      <c r="AW8" s="98" t="s">
        <v>828</v>
      </c>
      <c r="AX8" s="98" t="s">
        <v>829</v>
      </c>
      <c r="AY8" s="98" t="s">
        <v>830</v>
      </c>
      <c r="AZ8" s="98" t="s">
        <v>831</v>
      </c>
      <c r="BA8" s="97" t="s">
        <v>60</v>
      </c>
      <c r="BB8" s="97" t="s">
        <v>61</v>
      </c>
      <c r="BC8" s="97" t="s">
        <v>844</v>
      </c>
      <c r="BD8" s="78" t="s">
        <v>210</v>
      </c>
      <c r="BE8" s="183" t="s">
        <v>841</v>
      </c>
      <c r="BF8" s="249" t="s">
        <v>1100</v>
      </c>
      <c r="BG8" s="183" t="s">
        <v>842</v>
      </c>
      <c r="BH8" s="249" t="s">
        <v>1101</v>
      </c>
      <c r="BI8" s="183" t="s">
        <v>843</v>
      </c>
      <c r="BJ8" s="249" t="s">
        <v>1102</v>
      </c>
      <c r="BK8" s="183" t="s">
        <v>847</v>
      </c>
      <c r="BL8" s="183" t="s">
        <v>838</v>
      </c>
      <c r="BM8" s="183" t="s">
        <v>839</v>
      </c>
      <c r="BN8" s="183" t="s">
        <v>840</v>
      </c>
      <c r="BO8" s="183" t="s">
        <v>846</v>
      </c>
      <c r="BP8" s="183" t="s">
        <v>209</v>
      </c>
      <c r="BQ8" s="183" t="s">
        <v>848</v>
      </c>
      <c r="BR8" s="290" t="s">
        <v>845</v>
      </c>
      <c r="BS8" s="431" t="s">
        <v>989</v>
      </c>
      <c r="BT8" s="291" t="s">
        <v>234</v>
      </c>
      <c r="BU8" s="291" t="s">
        <v>235</v>
      </c>
      <c r="BV8" s="291" t="s">
        <v>998</v>
      </c>
      <c r="BW8" s="291" t="s">
        <v>909</v>
      </c>
      <c r="BX8" s="291" t="s">
        <v>908</v>
      </c>
      <c r="BY8" s="291"/>
      <c r="BZ8" s="291"/>
      <c r="CA8" s="291"/>
    </row>
    <row r="9" spans="1:79" ht="12.75" customHeight="true" thickTop="true">
      <c r="A9" s="79" t="s">
        <v>589</v>
      </c>
      <c r="B9" s="79" t="s">
        <v>590</v>
      </c>
      <c r="C9" s="79" t="s">
        <v>1090</v>
      </c>
      <c r="D9" s="79" t="s">
        <v>14</v>
      </c>
      <c r="E9" s="79" t="s">
        <v>787</v>
      </c>
      <c r="F9" s="79" t="s">
        <v>1093</v>
      </c>
      <c r="G9" s="79" t="s">
        <v>794</v>
      </c>
      <c r="H9" s="79" t="s">
        <v>810</v>
      </c>
      <c r="I9" s="296">
        <v>35726</v>
      </c>
      <c r="J9" s="406"/>
      <c r="K9" s="383" t="s">
        <v>619</v>
      </c>
      <c r="L9" s="406">
        <v>39264</v>
      </c>
      <c r="M9" s="466">
        <v>78.50</v>
      </c>
      <c r="N9" s="498">
        <v>3</v>
      </c>
      <c r="O9" s="452">
        <f t="shared" ref="O9:O72" si="0">N9</f>
        <v>3</v>
      </c>
      <c r="P9" s="201" t="str">
        <f t="shared" ref="P9:P72" si="1">IF(Q9&lt;&gt;0, "Y", "N")</f>
        <v>N</v>
      </c>
      <c r="Q9" s="202"/>
      <c r="R9" s="202"/>
      <c r="S9" s="200"/>
      <c r="T9" s="247">
        <v>2408</v>
      </c>
      <c r="U9" s="92">
        <f t="shared" ref="U9:U72" si="2">ROUND(IF(T9&lt;100, T9/12, 1),2)</f>
        <v>1</v>
      </c>
      <c r="V9" s="95" t="str">
        <f t="shared" ref="V9:V72" si="3">IF(Q9&gt;0,Q9,H9)</f>
        <v>SG_NE07</v>
      </c>
      <c r="W9" s="454"/>
      <c r="X9" s="392">
        <f t="shared" ref="X9:X72" si="4">ROUND((+S9*W9/100)*U9,0)</f>
        <v>0</v>
      </c>
      <c r="Y9" s="453"/>
      <c r="Z9" s="396">
        <f t="shared" ref="Z9:Z72" si="5">ROUND((S9*Y9*U9),0)</f>
        <v>0</v>
      </c>
      <c r="AA9" s="397">
        <f t="shared" ref="AA9:AA72" si="6">+S9+X9+Z9</f>
        <v>0</v>
      </c>
      <c r="AB9" s="427"/>
      <c r="AC9" s="456"/>
      <c r="AD9" s="396">
        <f t="shared" ref="AD9:AD72" si="7">ROUND((S9*AC9)*U9,0)</f>
        <v>0</v>
      </c>
      <c r="AE9" s="397">
        <f t="shared" ref="AE9:AE72" si="8">AA9+AD9</f>
        <v>0</v>
      </c>
      <c r="AF9" s="444">
        <f t="shared" ref="AF9:AF72" si="9">IF(BS9&gt;=50,BS9-BS9,50-BS9)</f>
        <v>50</v>
      </c>
      <c r="AG9" s="251" t="e">
        <f t="shared" ref="AG9:AG72" si="10">IF(AF9&lt;&gt;"NO", AF9/S9, 0)</f>
        <v>#DIV/0!</v>
      </c>
      <c r="AH9" s="398">
        <f t="shared" ref="AH9:AH72" si="11">IF(AF9&lt;&gt;"NO", AE9+AF9, AE9)</f>
        <v>50</v>
      </c>
      <c r="AI9" s="459" t="str">
        <f t="shared" ref="AI9:AI72" si="12">IF(AH9&gt;AW9,"Above Max",IF(AH9&lt;AV9,"Below Mix","In Range"))</f>
        <v>Below Mix</v>
      </c>
      <c r="AJ9" s="327">
        <f t="shared" ref="AJ9:AJ72" si="13">IF(AH9&gt;=AV9, "NO", AV9-AH9)</f>
        <v>1995</v>
      </c>
      <c r="AK9" s="323" t="e">
        <f t="shared" ref="AK9:AK72" si="14">IF(AJ9&lt;&gt;"NO", AJ9/S9, 0)</f>
        <v>#DIV/0!</v>
      </c>
      <c r="AL9" s="399">
        <f t="shared" ref="AL9:AL72" si="15"> IF(AJ9&lt;&gt;"NO",AH9+ AJ9,AH9)</f>
        <v>2045</v>
      </c>
      <c r="AM9" s="400">
        <f t="shared" ref="AM9:AM72" si="16">IF(AL9&gt;AW9,AW9,AL9)</f>
        <v>2045</v>
      </c>
      <c r="AN9" s="462" t="e">
        <f t="shared" ref="AN9:AN72" si="17">(AM9/S9)-1</f>
        <v>#DIV/0!</v>
      </c>
      <c r="AO9" s="461">
        <f t="shared" ref="AO9:AO72" si="18">AL9-S9</f>
        <v>2045</v>
      </c>
      <c r="AP9" s="148">
        <f t="shared" ref="AP9:AP72" si="19">AL9-AM9</f>
        <v>0</v>
      </c>
      <c r="AQ9" s="148">
        <f t="shared" ref="AQ9:AQ72" si="20">+ROUND((AP9*13/12),0)</f>
        <v>0</v>
      </c>
      <c r="AR9" s="148"/>
      <c r="AS9" s="149">
        <f>VLOOKUP(H9, 'Link WS '!$E$5:$G$38, 2, FALSE)</f>
        <v>2045</v>
      </c>
      <c r="AT9" s="80">
        <f>VLOOKUP($H9, 'Link WS '!$E$5:$H$38, 3, FALSE)</f>
        <v>2946</v>
      </c>
      <c r="AU9" s="151">
        <f t="shared" ref="AU9:AU72" si="21">S9/AT9</f>
        <v>0</v>
      </c>
      <c r="AV9" s="150">
        <f>VLOOKUP($V9, 'Link WS '!$E$5:$H$38, 2, FALSE)</f>
        <v>2045</v>
      </c>
      <c r="AW9" s="150">
        <f>VLOOKUP($V9, 'Link WS '!$E$5:$H$38, 3, FALSE)</f>
        <v>2946</v>
      </c>
      <c r="AX9" s="150">
        <f>VLOOKUP($V9, 'Link WS '!$E$5:$H$38, 4, FALSE)</f>
        <v>2496</v>
      </c>
      <c r="AY9" s="143">
        <f t="shared" ref="AY9:AY72" si="22">AM9/AX9</f>
        <v>0.81931089743589747</v>
      </c>
      <c r="AZ9" s="140" t="str">
        <f t="shared" ref="AZ9:AZ72" si="23">IF(AY9&gt;100%,CONCATENATE("Paying ", ROUND((AY9-100%)*100,0),"% Premium for the JC"), CONCATENATE("Paying ", ROUND(AY9*100,0),"% within JC"))</f>
        <v>Paying 82% within JC</v>
      </c>
      <c r="BA9" s="80">
        <f t="shared" ref="BA9:BA72" si="24">+AM9-BB9</f>
        <v>1840</v>
      </c>
      <c r="BB9" s="80">
        <f t="shared" ref="BB9:BB72" si="25">+ROUND((AM9*10%),0)</f>
        <v>205</v>
      </c>
      <c r="BC9" s="81" t="e">
        <f t="shared" ref="BC9:BC72" si="26">(AM9-S9)/S9</f>
        <v>#DIV/0!</v>
      </c>
      <c r="BD9" s="312"/>
      <c r="BE9" s="184"/>
      <c r="BF9" s="184"/>
      <c r="BG9" s="184"/>
      <c r="BH9" s="184"/>
      <c r="BI9" s="184"/>
      <c r="BJ9" s="184"/>
      <c r="BK9" s="184"/>
      <c r="BL9" s="185"/>
      <c r="BM9" s="185"/>
      <c r="BN9" s="185"/>
      <c r="BO9" s="185"/>
      <c r="BP9" s="443">
        <f t="shared" ref="BP9:BP72" si="27">(BM9+BN9+BO9)-(BG9+BI9+BK9)</f>
        <v>0</v>
      </c>
      <c r="BQ9" s="184" t="str">
        <f t="shared" ref="BQ9:BQ72" si="28">IF((BP9/12)&gt;$BQ$7, BP9/12, "Not Needed")</f>
        <v>Not Needed</v>
      </c>
      <c r="BR9" s="283" t="e">
        <f t="shared" ref="BR9:BR72" si="29">IF(BQ9="Not Needed", ((AM9+AQ9+AR9)-SUM(S9:S9))/SUM(S9:S9), ((AM9+AQ9+AR9+BQ9)-SUM(S9:S9))/SUM(S9:S9))</f>
        <v>#DIV/0!</v>
      </c>
      <c r="BS9" s="432">
        <f t="shared" ref="BS9:BS72" si="30">X9+Z9+AD9</f>
        <v>0</v>
      </c>
      <c r="BT9" s="1" t="str">
        <f t="shared" ref="BT9:BT72" si="31">IF(S9&gt;AW9, AW9, "Within Range")</f>
        <v>Within Range</v>
      </c>
      <c r="BU9" s="1" t="str">
        <f t="shared" ref="BU9:BU72" si="32">IF(AM9&gt;AW9, AW9, "Within Range")</f>
        <v>Within Range</v>
      </c>
      <c r="BV9" s="407"/>
      <c r="BW9" s="407"/>
      <c r="BX9" s="448"/>
      <c r="BY9" s="469"/>
      <c r="BZ9" s="469"/>
    </row>
    <row r="10" spans="1:79" ht="12.75" customHeight="true">
      <c r="A10" s="79" t="s">
        <v>744</v>
      </c>
      <c r="B10" s="79" t="s">
        <v>745</v>
      </c>
      <c r="C10" s="79" t="s">
        <v>1090</v>
      </c>
      <c r="D10" s="79" t="s">
        <v>14</v>
      </c>
      <c r="E10" s="79" t="s">
        <v>787</v>
      </c>
      <c r="F10" s="79" t="s">
        <v>1093</v>
      </c>
      <c r="G10" s="79" t="s">
        <v>783</v>
      </c>
      <c r="H10" s="79" t="s">
        <v>812</v>
      </c>
      <c r="I10" s="296">
        <v>36411</v>
      </c>
      <c r="J10" s="406"/>
      <c r="K10" s="383" t="s">
        <v>619</v>
      </c>
      <c r="L10" s="406">
        <v>42186</v>
      </c>
      <c r="M10" s="466">
        <v>78.50</v>
      </c>
      <c r="N10" s="498">
        <v>3</v>
      </c>
      <c r="O10" s="452">
        <f t="shared" si="0"/>
        <v>3</v>
      </c>
      <c r="P10" s="201" t="str">
        <f t="shared" si="1"/>
        <v>N</v>
      </c>
      <c r="Q10" s="202"/>
      <c r="R10" s="202"/>
      <c r="S10" s="200"/>
      <c r="T10" s="247">
        <v>2209</v>
      </c>
      <c r="U10" s="92">
        <f t="shared" si="2"/>
        <v>1</v>
      </c>
      <c r="V10" s="95" t="str">
        <f t="shared" si="3"/>
        <v>SG_NE05</v>
      </c>
      <c r="W10" s="454"/>
      <c r="X10" s="392">
        <f t="shared" si="4"/>
        <v>0</v>
      </c>
      <c r="Y10" s="453"/>
      <c r="Z10" s="396">
        <f t="shared" si="5"/>
        <v>0</v>
      </c>
      <c r="AA10" s="397">
        <f t="shared" si="6"/>
        <v>0</v>
      </c>
      <c r="AB10" s="427"/>
      <c r="AC10" s="456"/>
      <c r="AD10" s="396">
        <f t="shared" si="7"/>
        <v>0</v>
      </c>
      <c r="AE10" s="397">
        <f t="shared" si="8"/>
        <v>0</v>
      </c>
      <c r="AF10" s="444">
        <f t="shared" si="9"/>
        <v>50</v>
      </c>
      <c r="AG10" s="251" t="e">
        <f t="shared" si="10"/>
        <v>#DIV/0!</v>
      </c>
      <c r="AH10" s="398">
        <f t="shared" si="11"/>
        <v>50</v>
      </c>
      <c r="AI10" s="459" t="str">
        <f t="shared" si="12"/>
        <v>Below Mix</v>
      </c>
      <c r="AJ10" s="327">
        <f t="shared" si="13"/>
        <v>1545</v>
      </c>
      <c r="AK10" s="323" t="e">
        <f t="shared" si="14"/>
        <v>#DIV/0!</v>
      </c>
      <c r="AL10" s="399">
        <f t="shared" si="15"/>
        <v>1595</v>
      </c>
      <c r="AM10" s="400">
        <f t="shared" si="16"/>
        <v>1595</v>
      </c>
      <c r="AN10" s="462" t="e">
        <f t="shared" si="17"/>
        <v>#DIV/0!</v>
      </c>
      <c r="AO10" s="461">
        <f t="shared" si="18"/>
        <v>1595</v>
      </c>
      <c r="AP10" s="148">
        <f t="shared" si="19"/>
        <v>0</v>
      </c>
      <c r="AQ10" s="148">
        <f t="shared" si="20"/>
        <v>0</v>
      </c>
      <c r="AR10" s="148"/>
      <c r="AS10" s="149">
        <f>VLOOKUP(H10, 'Link WS '!$E$5:$G$38, 2, FALSE)</f>
        <v>1595</v>
      </c>
      <c r="AT10" s="80">
        <f>VLOOKUP($H10, 'Link WS '!$E$5:$H$38, 3, FALSE)</f>
        <v>2393</v>
      </c>
      <c r="AU10" s="151">
        <f t="shared" si="21"/>
        <v>0</v>
      </c>
      <c r="AV10" s="150">
        <f>VLOOKUP($V10, 'Link WS '!$E$5:$H$38, 2, FALSE)</f>
        <v>1595</v>
      </c>
      <c r="AW10" s="150">
        <f>VLOOKUP($V10, 'Link WS '!$E$5:$H$38, 3, FALSE)</f>
        <v>2393</v>
      </c>
      <c r="AX10" s="150">
        <f>VLOOKUP($V10, 'Link WS '!$E$5:$H$38, 4, FALSE)</f>
        <v>1994</v>
      </c>
      <c r="AY10" s="143">
        <f t="shared" si="22"/>
        <v>0.79989969909729186</v>
      </c>
      <c r="AZ10" s="140" t="str">
        <f t="shared" si="23"/>
        <v>Paying 80% within JC</v>
      </c>
      <c r="BA10" s="80">
        <f t="shared" si="24"/>
        <v>1435</v>
      </c>
      <c r="BB10" s="80">
        <f t="shared" si="25"/>
        <v>160</v>
      </c>
      <c r="BC10" s="81" t="e">
        <f t="shared" si="26"/>
        <v>#DIV/0!</v>
      </c>
      <c r="BD10" s="312"/>
      <c r="BE10" s="184"/>
      <c r="BF10" s="184"/>
      <c r="BG10" s="184"/>
      <c r="BH10" s="184"/>
      <c r="BI10" s="184"/>
      <c r="BJ10" s="184"/>
      <c r="BK10" s="184"/>
      <c r="BL10" s="185"/>
      <c r="BM10" s="185"/>
      <c r="BN10" s="185"/>
      <c r="BO10" s="185"/>
      <c r="BP10" s="443">
        <f t="shared" si="27"/>
        <v>0</v>
      </c>
      <c r="BQ10" s="184" t="str">
        <f t="shared" si="28"/>
        <v>Not Needed</v>
      </c>
      <c r="BR10" s="283" t="e">
        <f t="shared" si="29"/>
        <v>#DIV/0!</v>
      </c>
      <c r="BS10" s="432">
        <f t="shared" si="30"/>
        <v>0</v>
      </c>
      <c r="BT10" s="1" t="str">
        <f t="shared" si="31"/>
        <v>Within Range</v>
      </c>
      <c r="BU10" s="1" t="str">
        <f t="shared" si="32"/>
        <v>Within Range</v>
      </c>
      <c r="BV10" s="407"/>
      <c r="BW10" s="407"/>
      <c r="BX10" s="448"/>
      <c r="BY10" s="469"/>
      <c r="BZ10" s="469"/>
    </row>
    <row r="11" spans="1:79" ht="12.75" customHeight="true">
      <c r="A11" s="79" t="s">
        <v>710</v>
      </c>
      <c r="B11" s="79" t="s">
        <v>711</v>
      </c>
      <c r="C11" s="79" t="s">
        <v>1090</v>
      </c>
      <c r="D11" s="79" t="s">
        <v>14</v>
      </c>
      <c r="E11" s="79" t="s">
        <v>787</v>
      </c>
      <c r="F11" s="79" t="s">
        <v>1093</v>
      </c>
      <c r="G11" s="79" t="s">
        <v>795</v>
      </c>
      <c r="H11" s="79" t="s">
        <v>813</v>
      </c>
      <c r="I11" s="296">
        <v>37830</v>
      </c>
      <c r="J11" s="406"/>
      <c r="K11" s="383" t="s">
        <v>619</v>
      </c>
      <c r="L11" s="406">
        <v>42552</v>
      </c>
      <c r="M11" s="466">
        <v>82.00</v>
      </c>
      <c r="N11" s="451">
        <v>4</v>
      </c>
      <c r="O11" s="452">
        <f t="shared" si="0"/>
        <v>0</v>
      </c>
      <c r="P11" s="201" t="str">
        <f t="shared" si="1"/>
        <v>N</v>
      </c>
      <c r="Q11" s="202"/>
      <c r="R11" s="202"/>
      <c r="S11" s="200"/>
      <c r="T11" s="247">
        <v>1811</v>
      </c>
      <c r="U11" s="92">
        <f t="shared" si="2"/>
        <v>1</v>
      </c>
      <c r="V11" s="95" t="str">
        <f t="shared" si="3"/>
        <v>SG_NE04</v>
      </c>
      <c r="W11" s="454"/>
      <c r="X11" s="392">
        <f t="shared" si="4"/>
        <v>0</v>
      </c>
      <c r="Y11" s="453"/>
      <c r="Z11" s="396">
        <f t="shared" si="5"/>
        <v>0</v>
      </c>
      <c r="AA11" s="397">
        <f t="shared" si="6"/>
        <v>0</v>
      </c>
      <c r="AB11" s="427"/>
      <c r="AC11" s="456"/>
      <c r="AD11" s="396">
        <f t="shared" si="7"/>
        <v>0</v>
      </c>
      <c r="AE11" s="397">
        <f t="shared" si="8"/>
        <v>0</v>
      </c>
      <c r="AF11" s="444">
        <f t="shared" si="9"/>
        <v>50</v>
      </c>
      <c r="AG11" s="251" t="e">
        <f t="shared" si="10"/>
        <v>#DIV/0!</v>
      </c>
      <c r="AH11" s="398">
        <f t="shared" si="11"/>
        <v>50</v>
      </c>
      <c r="AI11" s="459" t="str">
        <f t="shared" si="12"/>
        <v>Below Mix</v>
      </c>
      <c r="AJ11" s="327">
        <f t="shared" si="13"/>
        <v>1365</v>
      </c>
      <c r="AK11" s="323" t="e">
        <f t="shared" si="14"/>
        <v>#DIV/0!</v>
      </c>
      <c r="AL11" s="399">
        <f t="shared" si="15"/>
        <v>1415</v>
      </c>
      <c r="AM11" s="400">
        <f t="shared" si="16"/>
        <v>1415</v>
      </c>
      <c r="AN11" s="462" t="e">
        <f t="shared" si="17"/>
        <v>#DIV/0!</v>
      </c>
      <c r="AO11" s="461">
        <f t="shared" si="18"/>
        <v>1415</v>
      </c>
      <c r="AP11" s="148">
        <f t="shared" si="19"/>
        <v>0</v>
      </c>
      <c r="AQ11" s="148">
        <f t="shared" si="20"/>
        <v>0</v>
      </c>
      <c r="AR11" s="148"/>
      <c r="AS11" s="149">
        <f>VLOOKUP(H11, 'Link WS '!$E$5:$G$38, 2, FALSE)</f>
        <v>1415</v>
      </c>
      <c r="AT11" s="80">
        <f>VLOOKUP($H11, 'Link WS '!$E$5:$H$38, 3, FALSE)</f>
        <v>2123</v>
      </c>
      <c r="AU11" s="151">
        <f t="shared" si="21"/>
        <v>0</v>
      </c>
      <c r="AV11" s="150">
        <f>VLOOKUP($V11, 'Link WS '!$E$5:$H$38, 2, FALSE)</f>
        <v>1415</v>
      </c>
      <c r="AW11" s="150">
        <f>VLOOKUP($V11, 'Link WS '!$E$5:$H$38, 3, FALSE)</f>
        <v>2123</v>
      </c>
      <c r="AX11" s="150">
        <f>VLOOKUP($V11, 'Link WS '!$E$5:$H$38, 4, FALSE)</f>
        <v>1769</v>
      </c>
      <c r="AY11" s="143">
        <f t="shared" si="22"/>
        <v>0.79988694177501418</v>
      </c>
      <c r="AZ11" s="140" t="str">
        <f t="shared" si="23"/>
        <v>Paying 80% within JC</v>
      </c>
      <c r="BA11" s="80">
        <f t="shared" si="24"/>
        <v>1273</v>
      </c>
      <c r="BB11" s="80">
        <f t="shared" si="25"/>
        <v>142</v>
      </c>
      <c r="BC11" s="81" t="e">
        <f t="shared" si="26"/>
        <v>#DIV/0!</v>
      </c>
      <c r="BD11" s="312"/>
      <c r="BE11" s="184"/>
      <c r="BF11" s="184"/>
      <c r="BG11" s="184"/>
      <c r="BH11" s="184"/>
      <c r="BI11" s="184"/>
      <c r="BJ11" s="184"/>
      <c r="BK11" s="184"/>
      <c r="BL11" s="185"/>
      <c r="BM11" s="185"/>
      <c r="BN11" s="185"/>
      <c r="BO11" s="185"/>
      <c r="BP11" s="443">
        <f t="shared" si="27"/>
        <v>0</v>
      </c>
      <c r="BQ11" s="184" t="str">
        <f t="shared" si="28"/>
        <v>Not Needed</v>
      </c>
      <c r="BR11" s="283" t="e">
        <f t="shared" si="29"/>
        <v>#DIV/0!</v>
      </c>
      <c r="BS11" s="432">
        <f t="shared" si="30"/>
        <v>0</v>
      </c>
      <c r="BT11" s="1" t="str">
        <f t="shared" si="31"/>
        <v>Within Range</v>
      </c>
      <c r="BU11" s="1" t="str">
        <f t="shared" si="32"/>
        <v>Within Range</v>
      </c>
      <c r="BV11" s="407"/>
      <c r="BW11" s="407"/>
      <c r="BX11" s="448"/>
      <c r="BY11" s="469"/>
      <c r="BZ11" s="469"/>
    </row>
    <row r="12" spans="1:79" ht="11.25" customHeight="true">
      <c r="A12" s="79" t="s">
        <v>708</v>
      </c>
      <c r="B12" s="79" t="s">
        <v>709</v>
      </c>
      <c r="C12" s="79" t="s">
        <v>1090</v>
      </c>
      <c r="D12" s="79" t="s">
        <v>14</v>
      </c>
      <c r="E12" s="79" t="s">
        <v>787</v>
      </c>
      <c r="F12" s="79" t="s">
        <v>1093</v>
      </c>
      <c r="G12" s="79" t="s">
        <v>1197</v>
      </c>
      <c r="H12" s="79" t="s">
        <v>1196</v>
      </c>
      <c r="I12" s="296">
        <v>40497</v>
      </c>
      <c r="J12" s="406"/>
      <c r="K12" s="383" t="s">
        <v>619</v>
      </c>
      <c r="L12" s="406">
        <v>44378</v>
      </c>
      <c r="M12" s="466">
        <v>73.00</v>
      </c>
      <c r="N12" s="451">
        <v>3</v>
      </c>
      <c r="O12" s="452">
        <f t="shared" si="0"/>
        <v>0</v>
      </c>
      <c r="P12" s="201" t="str">
        <f t="shared" si="1"/>
        <v>N</v>
      </c>
      <c r="Q12" s="202"/>
      <c r="R12" s="202"/>
      <c r="S12" s="200"/>
      <c r="T12" s="247">
        <v>1107</v>
      </c>
      <c r="U12" s="92">
        <f t="shared" si="2"/>
        <v>1</v>
      </c>
      <c r="V12" s="95" t="str">
        <f t="shared" si="3"/>
        <v>SG_NE03</v>
      </c>
      <c r="W12" s="454"/>
      <c r="X12" s="392">
        <f t="shared" si="4"/>
        <v>0</v>
      </c>
      <c r="Y12" s="453"/>
      <c r="Z12" s="396">
        <f t="shared" si="5"/>
        <v>0</v>
      </c>
      <c r="AA12" s="397">
        <f t="shared" si="6"/>
        <v>0</v>
      </c>
      <c r="AB12" s="427"/>
      <c r="AC12" s="456"/>
      <c r="AD12" s="396">
        <f t="shared" si="7"/>
        <v>0</v>
      </c>
      <c r="AE12" s="397">
        <f t="shared" si="8"/>
        <v>0</v>
      </c>
      <c r="AF12" s="444">
        <f t="shared" si="9"/>
        <v>50</v>
      </c>
      <c r="AG12" s="251" t="e">
        <f t="shared" si="10"/>
        <v>#DIV/0!</v>
      </c>
      <c r="AH12" s="398">
        <f t="shared" si="11"/>
        <v>50</v>
      </c>
      <c r="AI12" s="459" t="str">
        <f t="shared" si="12"/>
        <v>Below Mix</v>
      </c>
      <c r="AJ12" s="327">
        <f t="shared" si="13"/>
        <v>1209</v>
      </c>
      <c r="AK12" s="323" t="e">
        <f t="shared" si="14"/>
        <v>#DIV/0!</v>
      </c>
      <c r="AL12" s="399">
        <f t="shared" si="15"/>
        <v>1259</v>
      </c>
      <c r="AM12" s="400">
        <f t="shared" si="16"/>
        <v>1259</v>
      </c>
      <c r="AN12" s="462" t="e">
        <f t="shared" si="17"/>
        <v>#DIV/0!</v>
      </c>
      <c r="AO12" s="461">
        <f t="shared" si="18"/>
        <v>1259</v>
      </c>
      <c r="AP12" s="148">
        <f t="shared" si="19"/>
        <v>0</v>
      </c>
      <c r="AQ12" s="148">
        <f t="shared" si="20"/>
        <v>0</v>
      </c>
      <c r="AR12" s="148"/>
      <c r="AS12" s="149">
        <f>VLOOKUP(H12, 'Link WS '!$E$5:$G$38, 2, FALSE)</f>
        <v>1259</v>
      </c>
      <c r="AT12" s="80">
        <f>VLOOKUP($H12, 'Link WS '!$E$5:$H$38, 3, FALSE)</f>
        <v>1884</v>
      </c>
      <c r="AU12" s="151">
        <f t="shared" si="21"/>
        <v>0</v>
      </c>
      <c r="AV12" s="150">
        <f>VLOOKUP($V12, 'Link WS '!$E$5:$H$38, 2, FALSE)</f>
        <v>1259</v>
      </c>
      <c r="AW12" s="150">
        <f>VLOOKUP($V12, 'Link WS '!$E$5:$H$38, 3, FALSE)</f>
        <v>1884</v>
      </c>
      <c r="AX12" s="150">
        <f>VLOOKUP($V12, 'Link WS '!$E$5:$H$38, 4, FALSE)</f>
        <v>1572</v>
      </c>
      <c r="AY12" s="143">
        <f t="shared" si="22"/>
        <v>0.80089058524173029</v>
      </c>
      <c r="AZ12" s="140" t="str">
        <f t="shared" si="23"/>
        <v>Paying 80% within JC</v>
      </c>
      <c r="BA12" s="80">
        <f t="shared" si="24"/>
        <v>1133</v>
      </c>
      <c r="BB12" s="80">
        <f t="shared" si="25"/>
        <v>126</v>
      </c>
      <c r="BC12" s="81" t="e">
        <f t="shared" si="26"/>
        <v>#DIV/0!</v>
      </c>
      <c r="BD12" s="312"/>
      <c r="BE12" s="184"/>
      <c r="BF12" s="184"/>
      <c r="BG12" s="184"/>
      <c r="BH12" s="184"/>
      <c r="BI12" s="184"/>
      <c r="BJ12" s="184"/>
      <c r="BK12" s="184"/>
      <c r="BL12" s="185"/>
      <c r="BM12" s="185"/>
      <c r="BN12" s="185"/>
      <c r="BO12" s="185"/>
      <c r="BP12" s="443">
        <f t="shared" si="27"/>
        <v>0</v>
      </c>
      <c r="BQ12" s="184" t="str">
        <f t="shared" si="28"/>
        <v>Not Needed</v>
      </c>
      <c r="BR12" s="283" t="e">
        <f t="shared" si="29"/>
        <v>#DIV/0!</v>
      </c>
      <c r="BS12" s="432">
        <f t="shared" si="30"/>
        <v>0</v>
      </c>
      <c r="BT12" s="1" t="str">
        <f t="shared" si="31"/>
        <v>Within Range</v>
      </c>
      <c r="BU12" s="1" t="str">
        <f t="shared" si="32"/>
        <v>Within Range</v>
      </c>
      <c r="BV12" s="407"/>
      <c r="BW12" s="407"/>
      <c r="BX12" s="448"/>
      <c r="BY12" s="469"/>
      <c r="BZ12" s="469"/>
    </row>
    <row r="13" spans="1:79" ht="12.75" customHeight="true">
      <c r="A13" s="79" t="s">
        <v>712</v>
      </c>
      <c r="B13" s="79" t="s">
        <v>713</v>
      </c>
      <c r="C13" s="79" t="s">
        <v>1090</v>
      </c>
      <c r="D13" s="79" t="s">
        <v>14</v>
      </c>
      <c r="E13" s="79" t="s">
        <v>787</v>
      </c>
      <c r="F13" s="79" t="s">
        <v>1093</v>
      </c>
      <c r="G13" s="79" t="s">
        <v>1198</v>
      </c>
      <c r="H13" s="79" t="s">
        <v>1195</v>
      </c>
      <c r="I13" s="296">
        <v>41904</v>
      </c>
      <c r="J13" s="406"/>
      <c r="K13" s="383" t="s">
        <v>619</v>
      </c>
      <c r="L13" s="406">
        <v>42917</v>
      </c>
      <c r="M13" s="466">
        <v>94.00</v>
      </c>
      <c r="N13" s="451">
        <v>5</v>
      </c>
      <c r="O13" s="452" t="str">
        <f t="shared" si="0"/>
        <v>5</v>
      </c>
      <c r="P13" s="201" t="str">
        <f t="shared" si="1"/>
        <v>N</v>
      </c>
      <c r="Q13" s="202"/>
      <c r="R13" s="202"/>
      <c r="S13" s="200"/>
      <c r="T13" s="247">
        <v>709</v>
      </c>
      <c r="U13" s="92">
        <f t="shared" si="2"/>
        <v>1</v>
      </c>
      <c r="V13" s="95" t="str">
        <f t="shared" si="3"/>
        <v>SG_NE02</v>
      </c>
      <c r="W13" s="454"/>
      <c r="X13" s="392">
        <f t="shared" si="4"/>
        <v>0</v>
      </c>
      <c r="Y13" s="453"/>
      <c r="Z13" s="396">
        <f t="shared" si="5"/>
        <v>0</v>
      </c>
      <c r="AA13" s="397">
        <f t="shared" si="6"/>
        <v>0</v>
      </c>
      <c r="AB13" s="427"/>
      <c r="AC13" s="456"/>
      <c r="AD13" s="396">
        <f t="shared" si="7"/>
        <v>0</v>
      </c>
      <c r="AE13" s="397">
        <f t="shared" si="8"/>
        <v>0</v>
      </c>
      <c r="AF13" s="444">
        <f t="shared" si="9"/>
        <v>50</v>
      </c>
      <c r="AG13" s="251" t="e">
        <f t="shared" si="10"/>
        <v>#DIV/0!</v>
      </c>
      <c r="AH13" s="398">
        <f t="shared" si="11"/>
        <v>50</v>
      </c>
      <c r="AI13" s="459" t="str">
        <f t="shared" si="12"/>
        <v>Below Mix</v>
      </c>
      <c r="AJ13" s="327">
        <f t="shared" si="13"/>
        <v>1116</v>
      </c>
      <c r="AK13" s="323" t="e">
        <f t="shared" si="14"/>
        <v>#DIV/0!</v>
      </c>
      <c r="AL13" s="399">
        <f t="shared" si="15"/>
        <v>1166</v>
      </c>
      <c r="AM13" s="400">
        <f t="shared" si="16"/>
        <v>1166</v>
      </c>
      <c r="AN13" s="462" t="e">
        <f t="shared" si="17"/>
        <v>#DIV/0!</v>
      </c>
      <c r="AO13" s="461">
        <f t="shared" si="18"/>
        <v>1166</v>
      </c>
      <c r="AP13" s="148">
        <f t="shared" si="19"/>
        <v>0</v>
      </c>
      <c r="AQ13" s="148">
        <f t="shared" si="20"/>
        <v>0</v>
      </c>
      <c r="AR13" s="148"/>
      <c r="AS13" s="149">
        <f>VLOOKUP(H13, 'Link WS '!$E$5:$G$38, 2, FALSE)</f>
        <v>1166</v>
      </c>
      <c r="AT13" s="80">
        <f>VLOOKUP($H13, 'Link WS '!$E$5:$H$38, 3, FALSE)</f>
        <v>1750</v>
      </c>
      <c r="AU13" s="151">
        <f t="shared" si="21"/>
        <v>0</v>
      </c>
      <c r="AV13" s="150">
        <f>VLOOKUP($V13, 'Link WS '!$E$5:$H$38, 2, FALSE)</f>
        <v>1166</v>
      </c>
      <c r="AW13" s="150">
        <f>VLOOKUP($V13, 'Link WS '!$E$5:$H$38, 3, FALSE)</f>
        <v>1750</v>
      </c>
      <c r="AX13" s="150">
        <f>VLOOKUP($V13, 'Link WS '!$E$5:$H$38, 4, FALSE)</f>
        <v>1458</v>
      </c>
      <c r="AY13" s="143">
        <f t="shared" si="22"/>
        <v>0.79972565157750342</v>
      </c>
      <c r="AZ13" s="140" t="str">
        <f t="shared" si="23"/>
        <v>Paying 80% within JC</v>
      </c>
      <c r="BA13" s="80">
        <f t="shared" si="24"/>
        <v>1049</v>
      </c>
      <c r="BB13" s="80">
        <f t="shared" si="25"/>
        <v>117</v>
      </c>
      <c r="BC13" s="81" t="e">
        <f t="shared" si="26"/>
        <v>#DIV/0!</v>
      </c>
      <c r="BD13" s="312"/>
      <c r="BE13" s="184"/>
      <c r="BF13" s="184"/>
      <c r="BG13" s="184"/>
      <c r="BH13" s="184"/>
      <c r="BI13" s="184"/>
      <c r="BJ13" s="184"/>
      <c r="BK13" s="184"/>
      <c r="BL13" s="185"/>
      <c r="BM13" s="185"/>
      <c r="BN13" s="185"/>
      <c r="BO13" s="185"/>
      <c r="BP13" s="443">
        <f t="shared" si="27"/>
        <v>0</v>
      </c>
      <c r="BQ13" s="184" t="str">
        <f t="shared" si="28"/>
        <v>Not Needed</v>
      </c>
      <c r="BR13" s="283" t="e">
        <f t="shared" si="29"/>
        <v>#DIV/0!</v>
      </c>
      <c r="BS13" s="432">
        <f t="shared" si="30"/>
        <v>0</v>
      </c>
      <c r="BT13" s="1" t="str">
        <f t="shared" si="31"/>
        <v>Within Range</v>
      </c>
      <c r="BU13" s="1" t="str">
        <f t="shared" si="32"/>
        <v>Within Range</v>
      </c>
      <c r="BV13" s="407"/>
      <c r="BW13" s="407"/>
      <c r="BX13" s="448"/>
      <c r="BY13" s="469"/>
      <c r="BZ13" s="469"/>
    </row>
    <row r="14" spans="1:79" ht="12.75" customHeight="true">
      <c r="A14" s="79" t="s">
        <v>999</v>
      </c>
      <c r="B14" s="79" t="s">
        <v>1000</v>
      </c>
      <c r="C14" s="79" t="s">
        <v>1090</v>
      </c>
      <c r="D14" s="79" t="s">
        <v>14</v>
      </c>
      <c r="E14" s="79" t="s">
        <v>787</v>
      </c>
      <c r="F14" s="79" t="s">
        <v>1093</v>
      </c>
      <c r="G14" s="79" t="s">
        <v>798</v>
      </c>
      <c r="H14" s="79" t="s">
        <v>811</v>
      </c>
      <c r="I14" s="296">
        <v>43738</v>
      </c>
      <c r="J14" s="406"/>
      <c r="K14" s="383" t="s">
        <v>619</v>
      </c>
      <c r="L14" s="406"/>
      <c r="M14" s="466">
        <v>79.00</v>
      </c>
      <c r="N14" s="451">
        <v>3</v>
      </c>
      <c r="O14" s="452" t="str">
        <f t="shared" si="0"/>
        <v>3</v>
      </c>
      <c r="P14" s="201" t="str">
        <f t="shared" si="1"/>
        <v>N</v>
      </c>
      <c r="Q14" s="202"/>
      <c r="R14" s="202"/>
      <c r="S14" s="200"/>
      <c r="T14" s="247">
        <v>209</v>
      </c>
      <c r="U14" s="92">
        <f t="shared" si="2"/>
        <v>1</v>
      </c>
      <c r="V14" s="95" t="str">
        <f t="shared" si="3"/>
        <v>SG_NE06</v>
      </c>
      <c r="W14" s="454"/>
      <c r="X14" s="392">
        <f t="shared" si="4"/>
        <v>0</v>
      </c>
      <c r="Y14" s="453"/>
      <c r="Z14" s="396">
        <f t="shared" si="5"/>
        <v>0</v>
      </c>
      <c r="AA14" s="397">
        <f t="shared" si="6"/>
        <v>0</v>
      </c>
      <c r="AB14" s="427"/>
      <c r="AC14" s="456"/>
      <c r="AD14" s="396">
        <f t="shared" si="7"/>
        <v>0</v>
      </c>
      <c r="AE14" s="397">
        <f t="shared" si="8"/>
        <v>0</v>
      </c>
      <c r="AF14" s="444">
        <f t="shared" si="9"/>
        <v>50</v>
      </c>
      <c r="AG14" s="251" t="e">
        <f t="shared" si="10"/>
        <v>#DIV/0!</v>
      </c>
      <c r="AH14" s="398">
        <f t="shared" si="11"/>
        <v>50</v>
      </c>
      <c r="AI14" s="459" t="str">
        <f t="shared" si="12"/>
        <v>Below Mix</v>
      </c>
      <c r="AJ14" s="327">
        <f t="shared" si="13"/>
        <v>1900</v>
      </c>
      <c r="AK14" s="323" t="e">
        <f t="shared" si="14"/>
        <v>#DIV/0!</v>
      </c>
      <c r="AL14" s="399">
        <f t="shared" si="15"/>
        <v>1950</v>
      </c>
      <c r="AM14" s="400">
        <f t="shared" si="16"/>
        <v>1950</v>
      </c>
      <c r="AN14" s="462" t="e">
        <f t="shared" si="17"/>
        <v>#DIV/0!</v>
      </c>
      <c r="AO14" s="461">
        <f t="shared" si="18"/>
        <v>1950</v>
      </c>
      <c r="AP14" s="148">
        <f t="shared" si="19"/>
        <v>0</v>
      </c>
      <c r="AQ14" s="148">
        <f t="shared" si="20"/>
        <v>0</v>
      </c>
      <c r="AR14" s="148"/>
      <c r="AS14" s="149">
        <f>VLOOKUP(H14, 'Link WS '!$E$5:$G$38, 2, FALSE)</f>
        <v>1950</v>
      </c>
      <c r="AT14" s="80">
        <f>VLOOKUP($H14, 'Link WS '!$E$5:$H$38, 3, FALSE)</f>
        <v>2695</v>
      </c>
      <c r="AU14" s="151">
        <f t="shared" si="21"/>
        <v>0</v>
      </c>
      <c r="AV14" s="150">
        <f>VLOOKUP($V14, 'Link WS '!$E$5:$H$38, 2, FALSE)</f>
        <v>1950</v>
      </c>
      <c r="AW14" s="150">
        <f>VLOOKUP($V14, 'Link WS '!$E$5:$H$38, 3, FALSE)</f>
        <v>2695</v>
      </c>
      <c r="AX14" s="150">
        <f>VLOOKUP($V14, 'Link WS '!$E$5:$H$38, 4, FALSE)</f>
        <v>2323</v>
      </c>
      <c r="AY14" s="143">
        <f t="shared" si="22"/>
        <v>0.83943176926388297</v>
      </c>
      <c r="AZ14" s="140" t="str">
        <f t="shared" si="23"/>
        <v>Paying 84% within JC</v>
      </c>
      <c r="BA14" s="80">
        <f t="shared" si="24"/>
        <v>1755</v>
      </c>
      <c r="BB14" s="80">
        <f t="shared" si="25"/>
        <v>195</v>
      </c>
      <c r="BC14" s="81" t="e">
        <f t="shared" si="26"/>
        <v>#DIV/0!</v>
      </c>
      <c r="BD14" s="312"/>
      <c r="BE14" s="184"/>
      <c r="BF14" s="184"/>
      <c r="BG14" s="184"/>
      <c r="BH14" s="184"/>
      <c r="BI14" s="184"/>
      <c r="BJ14" s="184"/>
      <c r="BK14" s="184"/>
      <c r="BL14" s="185"/>
      <c r="BM14" s="185"/>
      <c r="BN14" s="185"/>
      <c r="BO14" s="185"/>
      <c r="BP14" s="443">
        <f t="shared" si="27"/>
        <v>0</v>
      </c>
      <c r="BQ14" s="184" t="str">
        <f t="shared" si="28"/>
        <v>Not Needed</v>
      </c>
      <c r="BR14" s="283" t="e">
        <f t="shared" si="29"/>
        <v>#DIV/0!</v>
      </c>
      <c r="BS14" s="432">
        <f t="shared" si="30"/>
        <v>0</v>
      </c>
      <c r="BT14" s="1" t="str">
        <f t="shared" si="31"/>
        <v>Within Range</v>
      </c>
      <c r="BU14" s="1" t="str">
        <f t="shared" si="32"/>
        <v>Within Range</v>
      </c>
      <c r="BV14" s="407"/>
      <c r="BW14" s="407"/>
      <c r="BX14" s="448"/>
      <c r="BY14" s="469"/>
      <c r="BZ14" s="469"/>
    </row>
    <row r="15" spans="1:79" ht="12.75" customHeight="true">
      <c r="A15" s="79" t="s">
        <v>718</v>
      </c>
      <c r="B15" s="79" t="s">
        <v>719</v>
      </c>
      <c r="C15" s="79" t="s">
        <v>1090</v>
      </c>
      <c r="D15" s="79" t="s">
        <v>1091</v>
      </c>
      <c r="E15" s="79" t="s">
        <v>787</v>
      </c>
      <c r="F15" s="79" t="s">
        <v>1093</v>
      </c>
      <c r="G15" s="79" t="s">
        <v>783</v>
      </c>
      <c r="H15" s="79" t="s">
        <v>812</v>
      </c>
      <c r="I15" s="296">
        <v>37942</v>
      </c>
      <c r="J15" s="406"/>
      <c r="K15" s="383" t="s">
        <v>619</v>
      </c>
      <c r="L15" s="406">
        <v>44013</v>
      </c>
      <c r="M15" s="466">
        <v>45.00</v>
      </c>
      <c r="N15" s="451">
        <v>1</v>
      </c>
      <c r="O15" s="452" t="str">
        <f t="shared" si="0"/>
        <v>1</v>
      </c>
      <c r="P15" s="201" t="str">
        <f t="shared" si="1"/>
        <v>N</v>
      </c>
      <c r="Q15" s="202"/>
      <c r="R15" s="202"/>
      <c r="S15" s="200"/>
      <c r="T15" s="247">
        <v>1807</v>
      </c>
      <c r="U15" s="92">
        <f t="shared" si="2"/>
        <v>1</v>
      </c>
      <c r="V15" s="95" t="str">
        <f t="shared" si="3"/>
        <v>SG_NE05</v>
      </c>
      <c r="W15" s="454"/>
      <c r="X15" s="392">
        <f t="shared" si="4"/>
        <v>0</v>
      </c>
      <c r="Y15" s="453"/>
      <c r="Z15" s="396">
        <f t="shared" si="5"/>
        <v>0</v>
      </c>
      <c r="AA15" s="397">
        <f t="shared" si="6"/>
        <v>0</v>
      </c>
      <c r="AB15" s="427"/>
      <c r="AC15" s="456"/>
      <c r="AD15" s="396">
        <f t="shared" si="7"/>
        <v>0</v>
      </c>
      <c r="AE15" s="397">
        <f t="shared" si="8"/>
        <v>0</v>
      </c>
      <c r="AF15" s="444">
        <f t="shared" si="9"/>
        <v>50</v>
      </c>
      <c r="AG15" s="251" t="e">
        <f t="shared" si="10"/>
        <v>#DIV/0!</v>
      </c>
      <c r="AH15" s="398">
        <f t="shared" si="11"/>
        <v>50</v>
      </c>
      <c r="AI15" s="459" t="str">
        <f t="shared" si="12"/>
        <v>Below Mix</v>
      </c>
      <c r="AJ15" s="327">
        <f t="shared" si="13"/>
        <v>1545</v>
      </c>
      <c r="AK15" s="323" t="e">
        <f t="shared" si="14"/>
        <v>#DIV/0!</v>
      </c>
      <c r="AL15" s="399">
        <f t="shared" si="15"/>
        <v>1595</v>
      </c>
      <c r="AM15" s="400">
        <f t="shared" si="16"/>
        <v>1595</v>
      </c>
      <c r="AN15" s="462" t="e">
        <f t="shared" si="17"/>
        <v>#DIV/0!</v>
      </c>
      <c r="AO15" s="461">
        <f t="shared" si="18"/>
        <v>1595</v>
      </c>
      <c r="AP15" s="148">
        <f t="shared" si="19"/>
        <v>0</v>
      </c>
      <c r="AQ15" s="148">
        <f t="shared" si="20"/>
        <v>0</v>
      </c>
      <c r="AR15" s="148"/>
      <c r="AS15" s="149">
        <f>VLOOKUP(H15, 'Link WS '!$E$5:$G$38, 2, FALSE)</f>
        <v>1595</v>
      </c>
      <c r="AT15" s="80">
        <f>VLOOKUP($H15, 'Link WS '!$E$5:$H$38, 3, FALSE)</f>
        <v>2393</v>
      </c>
      <c r="AU15" s="151">
        <f t="shared" si="21"/>
        <v>0</v>
      </c>
      <c r="AV15" s="150">
        <f>VLOOKUP($V15, 'Link WS '!$E$5:$H$38, 2, FALSE)</f>
        <v>1595</v>
      </c>
      <c r="AW15" s="150">
        <f>VLOOKUP($V15, 'Link WS '!$E$5:$H$38, 3, FALSE)</f>
        <v>2393</v>
      </c>
      <c r="AX15" s="150">
        <f>VLOOKUP($V15, 'Link WS '!$E$5:$H$38, 4, FALSE)</f>
        <v>1994</v>
      </c>
      <c r="AY15" s="143">
        <f t="shared" si="22"/>
        <v>0.79989969909729186</v>
      </c>
      <c r="AZ15" s="140" t="str">
        <f t="shared" si="23"/>
        <v>Paying 80% within JC</v>
      </c>
      <c r="BA15" s="80">
        <f t="shared" si="24"/>
        <v>1435</v>
      </c>
      <c r="BB15" s="80">
        <f t="shared" si="25"/>
        <v>160</v>
      </c>
      <c r="BC15" s="81" t="e">
        <f t="shared" si="26"/>
        <v>#DIV/0!</v>
      </c>
      <c r="BD15" s="312"/>
      <c r="BE15" s="184"/>
      <c r="BF15" s="184"/>
      <c r="BG15" s="184"/>
      <c r="BH15" s="184"/>
      <c r="BI15" s="184"/>
      <c r="BJ15" s="184"/>
      <c r="BK15" s="184"/>
      <c r="BL15" s="185"/>
      <c r="BM15" s="185"/>
      <c r="BN15" s="185"/>
      <c r="BO15" s="185"/>
      <c r="BP15" s="443">
        <f t="shared" si="27"/>
        <v>0</v>
      </c>
      <c r="BQ15" s="184" t="str">
        <f t="shared" si="28"/>
        <v>Not Needed</v>
      </c>
      <c r="BR15" s="283" t="e">
        <f t="shared" si="29"/>
        <v>#DIV/0!</v>
      </c>
      <c r="BS15" s="432">
        <f t="shared" si="30"/>
        <v>0</v>
      </c>
      <c r="BT15" s="1" t="str">
        <f t="shared" si="31"/>
        <v>Within Range</v>
      </c>
      <c r="BU15" s="1" t="str">
        <f t="shared" si="32"/>
        <v>Within Range</v>
      </c>
      <c r="BV15" s="407"/>
      <c r="BW15" s="407"/>
      <c r="BX15" s="448"/>
      <c r="BY15" s="469"/>
      <c r="BZ15" s="469"/>
    </row>
    <row r="16" spans="1:79" ht="12.75" customHeight="true">
      <c r="A16" s="79" t="s">
        <v>720</v>
      </c>
      <c r="B16" s="79" t="s">
        <v>721</v>
      </c>
      <c r="C16" s="79" t="s">
        <v>1090</v>
      </c>
      <c r="D16" s="79" t="s">
        <v>1091</v>
      </c>
      <c r="E16" s="79" t="s">
        <v>787</v>
      </c>
      <c r="F16" s="79" t="s">
        <v>1093</v>
      </c>
      <c r="G16" s="79" t="s">
        <v>784</v>
      </c>
      <c r="H16" s="79" t="s">
        <v>814</v>
      </c>
      <c r="I16" s="296">
        <v>38243</v>
      </c>
      <c r="J16" s="406"/>
      <c r="K16" s="383" t="s">
        <v>619</v>
      </c>
      <c r="L16" s="406">
        <v>44013</v>
      </c>
      <c r="M16" s="466">
        <v>79.00</v>
      </c>
      <c r="N16" s="451">
        <v>3</v>
      </c>
      <c r="O16" s="452" t="str">
        <f t="shared" si="0"/>
        <v>3</v>
      </c>
      <c r="P16" s="201" t="str">
        <f t="shared" si="1"/>
        <v>N</v>
      </c>
      <c r="Q16" s="202"/>
      <c r="R16" s="202"/>
      <c r="S16" s="200"/>
      <c r="T16" s="247">
        <v>1709</v>
      </c>
      <c r="U16" s="92">
        <f t="shared" si="2"/>
        <v>1</v>
      </c>
      <c r="V16" s="95" t="str">
        <f t="shared" si="3"/>
        <v>SG_NE08</v>
      </c>
      <c r="W16" s="454"/>
      <c r="X16" s="392">
        <f t="shared" si="4"/>
        <v>0</v>
      </c>
      <c r="Y16" s="453"/>
      <c r="Z16" s="396">
        <f t="shared" si="5"/>
        <v>0</v>
      </c>
      <c r="AA16" s="397">
        <f t="shared" si="6"/>
        <v>0</v>
      </c>
      <c r="AB16" s="427"/>
      <c r="AC16" s="456"/>
      <c r="AD16" s="396">
        <f t="shared" si="7"/>
        <v>0</v>
      </c>
      <c r="AE16" s="397">
        <f t="shared" si="8"/>
        <v>0</v>
      </c>
      <c r="AF16" s="444">
        <f t="shared" si="9"/>
        <v>50</v>
      </c>
      <c r="AG16" s="251" t="e">
        <f t="shared" si="10"/>
        <v>#DIV/0!</v>
      </c>
      <c r="AH16" s="398">
        <f t="shared" si="11"/>
        <v>50</v>
      </c>
      <c r="AI16" s="459" t="str">
        <f t="shared" si="12"/>
        <v>Below Mix</v>
      </c>
      <c r="AJ16" s="327">
        <f t="shared" si="13"/>
        <v>2255</v>
      </c>
      <c r="AK16" s="323" t="e">
        <f t="shared" si="14"/>
        <v>#DIV/0!</v>
      </c>
      <c r="AL16" s="399">
        <f t="shared" si="15"/>
        <v>2305</v>
      </c>
      <c r="AM16" s="400">
        <f t="shared" si="16"/>
        <v>2305</v>
      </c>
      <c r="AN16" s="462" t="e">
        <f t="shared" si="17"/>
        <v>#DIV/0!</v>
      </c>
      <c r="AO16" s="461">
        <f t="shared" si="18"/>
        <v>2305</v>
      </c>
      <c r="AP16" s="148">
        <f t="shared" si="19"/>
        <v>0</v>
      </c>
      <c r="AQ16" s="148">
        <f t="shared" si="20"/>
        <v>0</v>
      </c>
      <c r="AR16" s="148"/>
      <c r="AS16" s="149">
        <f>VLOOKUP(H16, 'Link WS '!$E$5:$G$38, 2, FALSE)</f>
        <v>2305</v>
      </c>
      <c r="AT16" s="80">
        <f>VLOOKUP($H16, 'Link WS '!$E$5:$H$38, 3, FALSE)</f>
        <v>3295</v>
      </c>
      <c r="AU16" s="151">
        <f t="shared" si="21"/>
        <v>0</v>
      </c>
      <c r="AV16" s="150">
        <f>VLOOKUP($V16, 'Link WS '!$E$5:$H$38, 2, FALSE)</f>
        <v>2305</v>
      </c>
      <c r="AW16" s="150">
        <f>VLOOKUP($V16, 'Link WS '!$E$5:$H$38, 3, FALSE)</f>
        <v>3295</v>
      </c>
      <c r="AX16" s="150">
        <f>VLOOKUP($V16, 'Link WS '!$E$5:$H$38, 4, FALSE)</f>
        <v>2800</v>
      </c>
      <c r="AY16" s="143">
        <f t="shared" si="22"/>
        <v>0.82321428571428568</v>
      </c>
      <c r="AZ16" s="140" t="str">
        <f t="shared" si="23"/>
        <v>Paying 82% within JC</v>
      </c>
      <c r="BA16" s="80">
        <f t="shared" si="24"/>
        <v>2074</v>
      </c>
      <c r="BB16" s="80">
        <f t="shared" si="25"/>
        <v>231</v>
      </c>
      <c r="BC16" s="81" t="e">
        <f t="shared" si="26"/>
        <v>#DIV/0!</v>
      </c>
      <c r="BD16" s="312"/>
      <c r="BE16" s="184"/>
      <c r="BF16" s="184"/>
      <c r="BG16" s="184"/>
      <c r="BH16" s="184"/>
      <c r="BI16" s="184"/>
      <c r="BJ16" s="184"/>
      <c r="BK16" s="184"/>
      <c r="BL16" s="185"/>
      <c r="BM16" s="185"/>
      <c r="BN16" s="185"/>
      <c r="BO16" s="185"/>
      <c r="BP16" s="443">
        <f t="shared" si="27"/>
        <v>0</v>
      </c>
      <c r="BQ16" s="184" t="str">
        <f t="shared" si="28"/>
        <v>Not Needed</v>
      </c>
      <c r="BR16" s="283" t="e">
        <f t="shared" si="29"/>
        <v>#DIV/0!</v>
      </c>
      <c r="BS16" s="432">
        <f t="shared" si="30"/>
        <v>0</v>
      </c>
      <c r="BT16" s="1" t="str">
        <f t="shared" si="31"/>
        <v>Within Range</v>
      </c>
      <c r="BU16" s="1" t="str">
        <f t="shared" si="32"/>
        <v>Within Range</v>
      </c>
      <c r="BV16" s="407"/>
      <c r="BW16" s="407"/>
      <c r="BX16" s="448"/>
      <c r="BY16" s="469"/>
      <c r="BZ16" s="469"/>
    </row>
    <row r="17" spans="1:78" ht="12.75" customHeight="true">
      <c r="A17" s="79" t="s">
        <v>684</v>
      </c>
      <c r="B17" s="79" t="s">
        <v>685</v>
      </c>
      <c r="C17" s="79" t="s">
        <v>1090</v>
      </c>
      <c r="D17" s="79" t="s">
        <v>1091</v>
      </c>
      <c r="E17" s="79" t="s">
        <v>787</v>
      </c>
      <c r="F17" s="79" t="s">
        <v>1093</v>
      </c>
      <c r="G17" s="79" t="s">
        <v>797</v>
      </c>
      <c r="H17" s="79" t="s">
        <v>813</v>
      </c>
      <c r="I17" s="296">
        <v>41967</v>
      </c>
      <c r="J17" s="406"/>
      <c r="K17" s="383" t="s">
        <v>619</v>
      </c>
      <c r="L17" s="406"/>
      <c r="M17" s="466">
        <v>86.00</v>
      </c>
      <c r="N17" s="451">
        <v>4</v>
      </c>
      <c r="O17" s="452" t="str">
        <f t="shared" si="0"/>
        <v>4</v>
      </c>
      <c r="P17" s="201" t="str">
        <f t="shared" si="1"/>
        <v>N</v>
      </c>
      <c r="Q17" s="202"/>
      <c r="R17" s="202"/>
      <c r="S17" s="200"/>
      <c r="T17" s="247">
        <v>707</v>
      </c>
      <c r="U17" s="92">
        <f t="shared" si="2"/>
        <v>1</v>
      </c>
      <c r="V17" s="95" t="str">
        <f t="shared" si="3"/>
        <v>SG_NE04</v>
      </c>
      <c r="W17" s="454"/>
      <c r="X17" s="392">
        <f t="shared" si="4"/>
        <v>0</v>
      </c>
      <c r="Y17" s="453"/>
      <c r="Z17" s="396">
        <f t="shared" si="5"/>
        <v>0</v>
      </c>
      <c r="AA17" s="397">
        <f t="shared" si="6"/>
        <v>0</v>
      </c>
      <c r="AB17" s="427"/>
      <c r="AC17" s="456"/>
      <c r="AD17" s="396">
        <f t="shared" si="7"/>
        <v>0</v>
      </c>
      <c r="AE17" s="397">
        <f t="shared" si="8"/>
        <v>0</v>
      </c>
      <c r="AF17" s="444">
        <f t="shared" si="9"/>
        <v>50</v>
      </c>
      <c r="AG17" s="251" t="e">
        <f t="shared" si="10"/>
        <v>#DIV/0!</v>
      </c>
      <c r="AH17" s="398">
        <f t="shared" si="11"/>
        <v>50</v>
      </c>
      <c r="AI17" s="459" t="str">
        <f t="shared" si="12"/>
        <v>Below Mix</v>
      </c>
      <c r="AJ17" s="327">
        <f t="shared" si="13"/>
        <v>1365</v>
      </c>
      <c r="AK17" s="323" t="e">
        <f t="shared" si="14"/>
        <v>#DIV/0!</v>
      </c>
      <c r="AL17" s="399">
        <f t="shared" si="15"/>
        <v>1415</v>
      </c>
      <c r="AM17" s="400">
        <f t="shared" si="16"/>
        <v>1415</v>
      </c>
      <c r="AN17" s="462" t="e">
        <f t="shared" si="17"/>
        <v>#DIV/0!</v>
      </c>
      <c r="AO17" s="461">
        <f t="shared" si="18"/>
        <v>1415</v>
      </c>
      <c r="AP17" s="148">
        <f t="shared" si="19"/>
        <v>0</v>
      </c>
      <c r="AQ17" s="148">
        <f t="shared" si="20"/>
        <v>0</v>
      </c>
      <c r="AR17" s="148"/>
      <c r="AS17" s="149">
        <f>VLOOKUP(H17, 'Link WS '!$E$5:$G$38, 2, FALSE)</f>
        <v>1415</v>
      </c>
      <c r="AT17" s="80">
        <f>VLOOKUP($H17, 'Link WS '!$E$5:$H$38, 3, FALSE)</f>
        <v>2123</v>
      </c>
      <c r="AU17" s="151">
        <f t="shared" si="21"/>
        <v>0</v>
      </c>
      <c r="AV17" s="150">
        <f>VLOOKUP($V17, 'Link WS '!$E$5:$H$38, 2, FALSE)</f>
        <v>1415</v>
      </c>
      <c r="AW17" s="150">
        <f>VLOOKUP($V17, 'Link WS '!$E$5:$H$38, 3, FALSE)</f>
        <v>2123</v>
      </c>
      <c r="AX17" s="150">
        <f>VLOOKUP($V17, 'Link WS '!$E$5:$H$38, 4, FALSE)</f>
        <v>1769</v>
      </c>
      <c r="AY17" s="143">
        <f t="shared" si="22"/>
        <v>0.79988694177501418</v>
      </c>
      <c r="AZ17" s="140" t="str">
        <f t="shared" si="23"/>
        <v>Paying 80% within JC</v>
      </c>
      <c r="BA17" s="80">
        <f t="shared" si="24"/>
        <v>1273</v>
      </c>
      <c r="BB17" s="80">
        <f t="shared" si="25"/>
        <v>142</v>
      </c>
      <c r="BC17" s="81" t="e">
        <f t="shared" si="26"/>
        <v>#DIV/0!</v>
      </c>
      <c r="BD17" s="312"/>
      <c r="BE17" s="184"/>
      <c r="BF17" s="184"/>
      <c r="BG17" s="184"/>
      <c r="BH17" s="184"/>
      <c r="BI17" s="184"/>
      <c r="BJ17" s="184"/>
      <c r="BK17" s="184"/>
      <c r="BL17" s="185"/>
      <c r="BM17" s="185"/>
      <c r="BN17" s="185"/>
      <c r="BO17" s="185"/>
      <c r="BP17" s="443">
        <f t="shared" si="27"/>
        <v>0</v>
      </c>
      <c r="BQ17" s="184" t="str">
        <f t="shared" si="28"/>
        <v>Not Needed</v>
      </c>
      <c r="BR17" s="283" t="e">
        <f t="shared" si="29"/>
        <v>#DIV/0!</v>
      </c>
      <c r="BS17" s="432">
        <f t="shared" si="30"/>
        <v>0</v>
      </c>
      <c r="BT17" s="1" t="str">
        <f t="shared" si="31"/>
        <v>Within Range</v>
      </c>
      <c r="BU17" s="1" t="str">
        <f t="shared" si="32"/>
        <v>Within Range</v>
      </c>
      <c r="BV17" s="407"/>
      <c r="BW17" s="407"/>
      <c r="BX17" s="448"/>
      <c r="BY17" s="469"/>
      <c r="BZ17" s="469"/>
    </row>
    <row r="18" spans="1:78" ht="12.75" customHeight="true">
      <c r="A18" s="79" t="s">
        <v>1224</v>
      </c>
      <c r="B18" s="79" t="s">
        <v>1225</v>
      </c>
      <c r="C18" s="79" t="s">
        <v>1090</v>
      </c>
      <c r="D18" s="79" t="s">
        <v>1091</v>
      </c>
      <c r="E18" s="79" t="s">
        <v>787</v>
      </c>
      <c r="F18" s="79" t="s">
        <v>1093</v>
      </c>
      <c r="G18" s="79" t="s">
        <v>798</v>
      </c>
      <c r="H18" s="79" t="s">
        <v>811</v>
      </c>
      <c r="I18" s="480">
        <v>44543</v>
      </c>
      <c r="J18" s="406"/>
      <c r="K18" s="383" t="s">
        <v>619</v>
      </c>
      <c r="L18" s="406"/>
      <c r="M18" s="466">
        <v>74.00</v>
      </c>
      <c r="N18" s="451">
        <v>3</v>
      </c>
      <c r="O18" s="452" t="str">
        <f t="shared" si="0"/>
        <v>3</v>
      </c>
      <c r="P18" s="201" t="str">
        <f t="shared" si="1"/>
        <v>N</v>
      </c>
      <c r="Q18" s="202"/>
      <c r="R18" s="202"/>
      <c r="S18" s="200"/>
      <c r="T18" s="247">
        <v>6</v>
      </c>
      <c r="U18" s="92">
        <f t="shared" si="2"/>
        <v>0.5</v>
      </c>
      <c r="V18" s="95" t="str">
        <f t="shared" si="3"/>
        <v>SG_NE06</v>
      </c>
      <c r="W18" s="454"/>
      <c r="X18" s="392">
        <f t="shared" si="4"/>
        <v>0</v>
      </c>
      <c r="Y18" s="453"/>
      <c r="Z18" s="396">
        <f t="shared" si="5"/>
        <v>0</v>
      </c>
      <c r="AA18" s="397">
        <f t="shared" si="6"/>
        <v>0</v>
      </c>
      <c r="AB18" s="427"/>
      <c r="AC18" s="456"/>
      <c r="AD18" s="396">
        <f t="shared" si="7"/>
        <v>0</v>
      </c>
      <c r="AE18" s="397">
        <f t="shared" si="8"/>
        <v>0</v>
      </c>
      <c r="AF18" s="444">
        <f t="shared" si="9"/>
        <v>50</v>
      </c>
      <c r="AG18" s="251" t="e">
        <f t="shared" si="10"/>
        <v>#DIV/0!</v>
      </c>
      <c r="AH18" s="398">
        <f t="shared" si="11"/>
        <v>50</v>
      </c>
      <c r="AI18" s="459" t="str">
        <f t="shared" si="12"/>
        <v>Below Mix</v>
      </c>
      <c r="AJ18" s="327">
        <f t="shared" si="13"/>
        <v>1900</v>
      </c>
      <c r="AK18" s="323" t="e">
        <f t="shared" si="14"/>
        <v>#DIV/0!</v>
      </c>
      <c r="AL18" s="399">
        <f t="shared" si="15"/>
        <v>1950</v>
      </c>
      <c r="AM18" s="400">
        <f t="shared" si="16"/>
        <v>1950</v>
      </c>
      <c r="AN18" s="462" t="e">
        <f t="shared" si="17"/>
        <v>#DIV/0!</v>
      </c>
      <c r="AO18" s="461">
        <f t="shared" si="18"/>
        <v>1950</v>
      </c>
      <c r="AP18" s="148">
        <f t="shared" si="19"/>
        <v>0</v>
      </c>
      <c r="AQ18" s="148">
        <f t="shared" si="20"/>
        <v>0</v>
      </c>
      <c r="AR18" s="148"/>
      <c r="AS18" s="149">
        <f>VLOOKUP(H18, 'Link WS '!$E$5:$G$38, 2, FALSE)</f>
        <v>1950</v>
      </c>
      <c r="AT18" s="80">
        <f>VLOOKUP($H18, 'Link WS '!$E$5:$H$38, 3, FALSE)</f>
        <v>2695</v>
      </c>
      <c r="AU18" s="151">
        <f t="shared" si="21"/>
        <v>0</v>
      </c>
      <c r="AV18" s="150">
        <f>VLOOKUP($V18, 'Link WS '!$E$5:$H$38, 2, FALSE)</f>
        <v>1950</v>
      </c>
      <c r="AW18" s="150">
        <f>VLOOKUP($V18, 'Link WS '!$E$5:$H$38, 3, FALSE)</f>
        <v>2695</v>
      </c>
      <c r="AX18" s="150">
        <f>VLOOKUP($V18, 'Link WS '!$E$5:$H$38, 4, FALSE)</f>
        <v>2323</v>
      </c>
      <c r="AY18" s="143">
        <f t="shared" si="22"/>
        <v>0.83943176926388297</v>
      </c>
      <c r="AZ18" s="140" t="str">
        <f t="shared" si="23"/>
        <v>Paying 84% within JC</v>
      </c>
      <c r="BA18" s="80">
        <f t="shared" si="24"/>
        <v>1755</v>
      </c>
      <c r="BB18" s="80">
        <f t="shared" si="25"/>
        <v>195</v>
      </c>
      <c r="BC18" s="81" t="e">
        <f t="shared" si="26"/>
        <v>#DIV/0!</v>
      </c>
      <c r="BD18" s="312"/>
      <c r="BE18" s="184"/>
      <c r="BF18" s="184"/>
      <c r="BG18" s="184"/>
      <c r="BH18" s="184"/>
      <c r="BI18" s="184"/>
      <c r="BJ18" s="184"/>
      <c r="BK18" s="184"/>
      <c r="BL18" s="185"/>
      <c r="BM18" s="185"/>
      <c r="BN18" s="185"/>
      <c r="BO18" s="185"/>
      <c r="BP18" s="443">
        <f t="shared" si="27"/>
        <v>0</v>
      </c>
      <c r="BQ18" s="184" t="str">
        <f t="shared" si="28"/>
        <v>Not Needed</v>
      </c>
      <c r="BR18" s="283" t="e">
        <f t="shared" si="29"/>
        <v>#DIV/0!</v>
      </c>
      <c r="BS18" s="432">
        <f t="shared" si="30"/>
        <v>0</v>
      </c>
      <c r="BT18" s="1" t="str">
        <f t="shared" si="31"/>
        <v>Within Range</v>
      </c>
      <c r="BU18" s="1" t="str">
        <f t="shared" si="32"/>
        <v>Within Range</v>
      </c>
      <c r="BV18" s="407"/>
      <c r="BW18" s="407"/>
      <c r="BX18" s="448"/>
      <c r="BY18" s="469"/>
      <c r="BZ18" s="469"/>
    </row>
    <row r="19" spans="1:78" ht="12.75" customHeight="true">
      <c r="A19" s="79" t="s">
        <v>652</v>
      </c>
      <c r="B19" s="79" t="s">
        <v>653</v>
      </c>
      <c r="C19" s="79" t="s">
        <v>8</v>
      </c>
      <c r="D19" s="79" t="s">
        <v>9</v>
      </c>
      <c r="E19" s="79" t="s">
        <v>787</v>
      </c>
      <c r="F19" s="79" t="s">
        <v>804</v>
      </c>
      <c r="G19" s="79" t="s">
        <v>797</v>
      </c>
      <c r="H19" s="79" t="s">
        <v>813</v>
      </c>
      <c r="I19" s="296">
        <v>35360</v>
      </c>
      <c r="J19" s="406"/>
      <c r="K19" s="383" t="s">
        <v>619</v>
      </c>
      <c r="L19" s="406">
        <v>40360</v>
      </c>
      <c r="M19" s="466">
        <v>75.00</v>
      </c>
      <c r="N19" s="451">
        <v>3</v>
      </c>
      <c r="O19" s="452" t="str">
        <f t="shared" si="0"/>
        <v>3</v>
      </c>
      <c r="P19" s="201" t="str">
        <f t="shared" si="1"/>
        <v>N</v>
      </c>
      <c r="Q19" s="202"/>
      <c r="R19" s="202"/>
      <c r="S19" s="200"/>
      <c r="T19" s="247">
        <v>2508</v>
      </c>
      <c r="U19" s="92">
        <f t="shared" si="2"/>
        <v>1</v>
      </c>
      <c r="V19" s="95" t="str">
        <f t="shared" si="3"/>
        <v>SG_NE04</v>
      </c>
      <c r="W19" s="454"/>
      <c r="X19" s="392">
        <f t="shared" si="4"/>
        <v>0</v>
      </c>
      <c r="Y19" s="453"/>
      <c r="Z19" s="396">
        <f t="shared" si="5"/>
        <v>0</v>
      </c>
      <c r="AA19" s="397">
        <f t="shared" si="6"/>
        <v>0</v>
      </c>
      <c r="AB19" s="427"/>
      <c r="AC19" s="456"/>
      <c r="AD19" s="396">
        <f t="shared" si="7"/>
        <v>0</v>
      </c>
      <c r="AE19" s="397">
        <f t="shared" si="8"/>
        <v>0</v>
      </c>
      <c r="AF19" s="444">
        <f t="shared" si="9"/>
        <v>50</v>
      </c>
      <c r="AG19" s="251" t="e">
        <f t="shared" si="10"/>
        <v>#DIV/0!</v>
      </c>
      <c r="AH19" s="398">
        <f t="shared" si="11"/>
        <v>50</v>
      </c>
      <c r="AI19" s="459" t="str">
        <f t="shared" si="12"/>
        <v>Below Mix</v>
      </c>
      <c r="AJ19" s="327">
        <f t="shared" si="13"/>
        <v>1365</v>
      </c>
      <c r="AK19" s="323" t="e">
        <f t="shared" si="14"/>
        <v>#DIV/0!</v>
      </c>
      <c r="AL19" s="399">
        <f t="shared" si="15"/>
        <v>1415</v>
      </c>
      <c r="AM19" s="400">
        <f t="shared" si="16"/>
        <v>1415</v>
      </c>
      <c r="AN19" s="462" t="e">
        <f t="shared" si="17"/>
        <v>#DIV/0!</v>
      </c>
      <c r="AO19" s="461">
        <f t="shared" si="18"/>
        <v>1415</v>
      </c>
      <c r="AP19" s="148">
        <f t="shared" si="19"/>
        <v>0</v>
      </c>
      <c r="AQ19" s="148">
        <f t="shared" si="20"/>
        <v>0</v>
      </c>
      <c r="AR19" s="148"/>
      <c r="AS19" s="149">
        <f>VLOOKUP(H19, 'Link WS '!$E$5:$G$38, 2, FALSE)</f>
        <v>1415</v>
      </c>
      <c r="AT19" s="80">
        <f>VLOOKUP($H19, 'Link WS '!$E$5:$H$38, 3, FALSE)</f>
        <v>2123</v>
      </c>
      <c r="AU19" s="151">
        <f t="shared" si="21"/>
        <v>0</v>
      </c>
      <c r="AV19" s="150">
        <f>VLOOKUP($V19, 'Link WS '!$E$5:$H$38, 2, FALSE)</f>
        <v>1415</v>
      </c>
      <c r="AW19" s="150">
        <f>VLOOKUP($V19, 'Link WS '!$E$5:$H$38, 3, FALSE)</f>
        <v>2123</v>
      </c>
      <c r="AX19" s="150">
        <f>VLOOKUP($V19, 'Link WS '!$E$5:$H$38, 4, FALSE)</f>
        <v>1769</v>
      </c>
      <c r="AY19" s="143">
        <f t="shared" si="22"/>
        <v>0.79988694177501418</v>
      </c>
      <c r="AZ19" s="140" t="str">
        <f t="shared" si="23"/>
        <v>Paying 80% within JC</v>
      </c>
      <c r="BA19" s="80">
        <f t="shared" si="24"/>
        <v>1273</v>
      </c>
      <c r="BB19" s="80">
        <f t="shared" si="25"/>
        <v>142</v>
      </c>
      <c r="BC19" s="81" t="e">
        <f t="shared" si="26"/>
        <v>#DIV/0!</v>
      </c>
      <c r="BD19" s="312"/>
      <c r="BE19" s="184"/>
      <c r="BF19" s="184"/>
      <c r="BG19" s="184"/>
      <c r="BH19" s="184"/>
      <c r="BI19" s="184"/>
      <c r="BJ19" s="184"/>
      <c r="BK19" s="184"/>
      <c r="BL19" s="185"/>
      <c r="BM19" s="185"/>
      <c r="BN19" s="185"/>
      <c r="BO19" s="185"/>
      <c r="BP19" s="443">
        <f t="shared" si="27"/>
        <v>0</v>
      </c>
      <c r="BQ19" s="184" t="str">
        <f t="shared" si="28"/>
        <v>Not Needed</v>
      </c>
      <c r="BR19" s="283" t="e">
        <f t="shared" si="29"/>
        <v>#DIV/0!</v>
      </c>
      <c r="BS19" s="432">
        <f t="shared" si="30"/>
        <v>0</v>
      </c>
      <c r="BT19" s="1" t="str">
        <f t="shared" si="31"/>
        <v>Within Range</v>
      </c>
      <c r="BU19" s="1" t="str">
        <f t="shared" si="32"/>
        <v>Within Range</v>
      </c>
      <c r="BV19" s="407"/>
      <c r="BW19" s="407"/>
      <c r="BX19" s="448"/>
      <c r="BY19" s="469"/>
      <c r="BZ19" s="469"/>
    </row>
    <row r="20" spans="1:78" ht="12.75" customHeight="true">
      <c r="A20" s="79" t="s">
        <v>654</v>
      </c>
      <c r="B20" s="79" t="s">
        <v>655</v>
      </c>
      <c r="C20" s="79" t="s">
        <v>8</v>
      </c>
      <c r="D20" s="79" t="s">
        <v>9</v>
      </c>
      <c r="E20" s="79" t="s">
        <v>787</v>
      </c>
      <c r="F20" s="79" t="s">
        <v>804</v>
      </c>
      <c r="G20" s="79" t="s">
        <v>789</v>
      </c>
      <c r="H20" s="79" t="s">
        <v>816</v>
      </c>
      <c r="I20" s="296">
        <v>35660</v>
      </c>
      <c r="J20" s="406"/>
      <c r="K20" s="383" t="s">
        <v>619</v>
      </c>
      <c r="L20" s="406">
        <v>41091</v>
      </c>
      <c r="M20" s="466">
        <v>75.00</v>
      </c>
      <c r="N20" s="451">
        <v>3</v>
      </c>
      <c r="O20" s="452" t="str">
        <f t="shared" si="0"/>
        <v>3</v>
      </c>
      <c r="P20" s="201" t="str">
        <f t="shared" si="1"/>
        <v>N</v>
      </c>
      <c r="Q20" s="202"/>
      <c r="R20" s="202"/>
      <c r="S20" s="200"/>
      <c r="T20" s="247">
        <v>2410</v>
      </c>
      <c r="U20" s="92">
        <f t="shared" si="2"/>
        <v>1</v>
      </c>
      <c r="V20" s="95" t="str">
        <f t="shared" si="3"/>
        <v>SG_DL03</v>
      </c>
      <c r="W20" s="454"/>
      <c r="X20" s="392">
        <f t="shared" si="4"/>
        <v>0</v>
      </c>
      <c r="Y20" s="453"/>
      <c r="Z20" s="396">
        <f t="shared" si="5"/>
        <v>0</v>
      </c>
      <c r="AA20" s="397">
        <f t="shared" si="6"/>
        <v>0</v>
      </c>
      <c r="AB20" s="427"/>
      <c r="AC20" s="456"/>
      <c r="AD20" s="396">
        <f t="shared" si="7"/>
        <v>0</v>
      </c>
      <c r="AE20" s="397">
        <f t="shared" si="8"/>
        <v>0</v>
      </c>
      <c r="AF20" s="444">
        <f t="shared" si="9"/>
        <v>50</v>
      </c>
      <c r="AG20" s="251" t="e">
        <f t="shared" si="10"/>
        <v>#DIV/0!</v>
      </c>
      <c r="AH20" s="398">
        <f t="shared" si="11"/>
        <v>50</v>
      </c>
      <c r="AI20" s="459" t="str">
        <f t="shared" si="12"/>
        <v>Below Mix</v>
      </c>
      <c r="AJ20" s="327">
        <f t="shared" si="13"/>
        <v>1209</v>
      </c>
      <c r="AK20" s="323" t="e">
        <f t="shared" si="14"/>
        <v>#DIV/0!</v>
      </c>
      <c r="AL20" s="399">
        <f t="shared" si="15"/>
        <v>1259</v>
      </c>
      <c r="AM20" s="400">
        <f t="shared" si="16"/>
        <v>1259</v>
      </c>
      <c r="AN20" s="462" t="e">
        <f t="shared" si="17"/>
        <v>#DIV/0!</v>
      </c>
      <c r="AO20" s="461">
        <f t="shared" si="18"/>
        <v>1259</v>
      </c>
      <c r="AP20" s="148">
        <f t="shared" si="19"/>
        <v>0</v>
      </c>
      <c r="AQ20" s="148">
        <f t="shared" si="20"/>
        <v>0</v>
      </c>
      <c r="AR20" s="148"/>
      <c r="AS20" s="149">
        <f>VLOOKUP(H20, 'Link WS '!$E$5:$G$38, 2, FALSE)</f>
        <v>1259</v>
      </c>
      <c r="AT20" s="80">
        <f>VLOOKUP($H20, 'Link WS '!$E$5:$H$38, 3, FALSE)</f>
        <v>1884</v>
      </c>
      <c r="AU20" s="151">
        <f t="shared" si="21"/>
        <v>0</v>
      </c>
      <c r="AV20" s="150">
        <f>VLOOKUP($V20, 'Link WS '!$E$5:$H$38, 2, FALSE)</f>
        <v>1259</v>
      </c>
      <c r="AW20" s="150">
        <f>VLOOKUP($V20, 'Link WS '!$E$5:$H$38, 3, FALSE)</f>
        <v>1884</v>
      </c>
      <c r="AX20" s="150">
        <f>VLOOKUP($V20, 'Link WS '!$E$5:$H$38, 4, FALSE)</f>
        <v>1572</v>
      </c>
      <c r="AY20" s="143">
        <f t="shared" si="22"/>
        <v>0.80089058524173029</v>
      </c>
      <c r="AZ20" s="140" t="str">
        <f t="shared" si="23"/>
        <v>Paying 80% within JC</v>
      </c>
      <c r="BA20" s="80">
        <f t="shared" si="24"/>
        <v>1133</v>
      </c>
      <c r="BB20" s="80">
        <f t="shared" si="25"/>
        <v>126</v>
      </c>
      <c r="BC20" s="81" t="e">
        <f t="shared" si="26"/>
        <v>#DIV/0!</v>
      </c>
      <c r="BD20" s="312"/>
      <c r="BE20" s="184"/>
      <c r="BF20" s="184"/>
      <c r="BG20" s="184"/>
      <c r="BH20" s="184"/>
      <c r="BI20" s="184"/>
      <c r="BJ20" s="184"/>
      <c r="BK20" s="184"/>
      <c r="BL20" s="185"/>
      <c r="BM20" s="185"/>
      <c r="BN20" s="185"/>
      <c r="BO20" s="185"/>
      <c r="BP20" s="443">
        <f t="shared" si="27"/>
        <v>0</v>
      </c>
      <c r="BQ20" s="184" t="str">
        <f t="shared" si="28"/>
        <v>Not Needed</v>
      </c>
      <c r="BR20" s="283" t="e">
        <f t="shared" si="29"/>
        <v>#DIV/0!</v>
      </c>
      <c r="BS20" s="432">
        <f t="shared" si="30"/>
        <v>0</v>
      </c>
      <c r="BT20" s="1" t="str">
        <f t="shared" si="31"/>
        <v>Within Range</v>
      </c>
      <c r="BU20" s="1" t="str">
        <f t="shared" si="32"/>
        <v>Within Range</v>
      </c>
      <c r="BV20" s="407"/>
      <c r="BW20" s="407"/>
      <c r="BX20" s="448"/>
      <c r="BY20" s="469"/>
      <c r="BZ20" s="469"/>
    </row>
    <row r="21" spans="1:78" ht="12.75" customHeight="true">
      <c r="A21" s="79" t="s">
        <v>364</v>
      </c>
      <c r="B21" s="79" t="s">
        <v>365</v>
      </c>
      <c r="C21" s="79" t="s">
        <v>8</v>
      </c>
      <c r="D21" s="79" t="s">
        <v>9</v>
      </c>
      <c r="E21" s="79" t="s">
        <v>787</v>
      </c>
      <c r="F21" s="79" t="s">
        <v>805</v>
      </c>
      <c r="G21" s="79" t="s">
        <v>784</v>
      </c>
      <c r="H21" s="79" t="s">
        <v>814</v>
      </c>
      <c r="I21" s="296">
        <v>35573</v>
      </c>
      <c r="J21" s="406"/>
      <c r="K21" s="383" t="s">
        <v>619</v>
      </c>
      <c r="L21" s="406">
        <v>42186</v>
      </c>
      <c r="M21" s="466">
        <v>85.00</v>
      </c>
      <c r="N21" s="451">
        <v>4</v>
      </c>
      <c r="O21" s="452" t="str">
        <f t="shared" si="0"/>
        <v>4</v>
      </c>
      <c r="P21" s="201" t="str">
        <f t="shared" si="1"/>
        <v>N</v>
      </c>
      <c r="Q21" s="202"/>
      <c r="R21" s="202"/>
      <c r="S21" s="200"/>
      <c r="T21" s="247">
        <v>2501</v>
      </c>
      <c r="U21" s="92">
        <f t="shared" si="2"/>
        <v>1</v>
      </c>
      <c r="V21" s="95" t="str">
        <f t="shared" si="3"/>
        <v>SG_NE08</v>
      </c>
      <c r="W21" s="454"/>
      <c r="X21" s="392">
        <f t="shared" si="4"/>
        <v>0</v>
      </c>
      <c r="Y21" s="453"/>
      <c r="Z21" s="396">
        <f t="shared" si="5"/>
        <v>0</v>
      </c>
      <c r="AA21" s="397">
        <f t="shared" si="6"/>
        <v>0</v>
      </c>
      <c r="AB21" s="427"/>
      <c r="AC21" s="456"/>
      <c r="AD21" s="396">
        <f t="shared" si="7"/>
        <v>0</v>
      </c>
      <c r="AE21" s="397">
        <f t="shared" si="8"/>
        <v>0</v>
      </c>
      <c r="AF21" s="444">
        <f t="shared" si="9"/>
        <v>50</v>
      </c>
      <c r="AG21" s="251" t="e">
        <f t="shared" si="10"/>
        <v>#DIV/0!</v>
      </c>
      <c r="AH21" s="398">
        <f t="shared" si="11"/>
        <v>50</v>
      </c>
      <c r="AI21" s="459" t="str">
        <f t="shared" si="12"/>
        <v>Below Mix</v>
      </c>
      <c r="AJ21" s="327">
        <f t="shared" si="13"/>
        <v>2255</v>
      </c>
      <c r="AK21" s="323" t="e">
        <f t="shared" si="14"/>
        <v>#DIV/0!</v>
      </c>
      <c r="AL21" s="399">
        <f t="shared" si="15"/>
        <v>2305</v>
      </c>
      <c r="AM21" s="400">
        <f t="shared" si="16"/>
        <v>2305</v>
      </c>
      <c r="AN21" s="462" t="e">
        <f t="shared" si="17"/>
        <v>#DIV/0!</v>
      </c>
      <c r="AO21" s="461">
        <f t="shared" si="18"/>
        <v>2305</v>
      </c>
      <c r="AP21" s="148">
        <f t="shared" si="19"/>
        <v>0</v>
      </c>
      <c r="AQ21" s="148">
        <f t="shared" si="20"/>
        <v>0</v>
      </c>
      <c r="AR21" s="148"/>
      <c r="AS21" s="149">
        <f>VLOOKUP(H21, 'Link WS '!$E$5:$G$38, 2, FALSE)</f>
        <v>2305</v>
      </c>
      <c r="AT21" s="80">
        <f>VLOOKUP($H21, 'Link WS '!$E$5:$H$38, 3, FALSE)</f>
        <v>3295</v>
      </c>
      <c r="AU21" s="151">
        <f t="shared" si="21"/>
        <v>0</v>
      </c>
      <c r="AV21" s="150">
        <f>VLOOKUP($V21, 'Link WS '!$E$5:$H$38, 2, FALSE)</f>
        <v>2305</v>
      </c>
      <c r="AW21" s="150">
        <f>VLOOKUP($V21, 'Link WS '!$E$5:$H$38, 3, FALSE)</f>
        <v>3295</v>
      </c>
      <c r="AX21" s="150">
        <f>VLOOKUP($V21, 'Link WS '!$E$5:$H$38, 4, FALSE)</f>
        <v>2800</v>
      </c>
      <c r="AY21" s="143">
        <f t="shared" si="22"/>
        <v>0.82321428571428568</v>
      </c>
      <c r="AZ21" s="140" t="str">
        <f t="shared" si="23"/>
        <v>Paying 82% within JC</v>
      </c>
      <c r="BA21" s="80">
        <f t="shared" si="24"/>
        <v>2074</v>
      </c>
      <c r="BB21" s="80">
        <f t="shared" si="25"/>
        <v>231</v>
      </c>
      <c r="BC21" s="81" t="e">
        <f t="shared" si="26"/>
        <v>#DIV/0!</v>
      </c>
      <c r="BD21" s="312"/>
      <c r="BE21" s="184"/>
      <c r="BF21" s="184"/>
      <c r="BG21" s="184"/>
      <c r="BH21" s="184"/>
      <c r="BI21" s="184"/>
      <c r="BJ21" s="184"/>
      <c r="BK21" s="184"/>
      <c r="BL21" s="185"/>
      <c r="BM21" s="185"/>
      <c r="BN21" s="185"/>
      <c r="BO21" s="185"/>
      <c r="BP21" s="443">
        <f t="shared" si="27"/>
        <v>0</v>
      </c>
      <c r="BQ21" s="184" t="str">
        <f t="shared" si="28"/>
        <v>Not Needed</v>
      </c>
      <c r="BR21" s="283" t="e">
        <f t="shared" si="29"/>
        <v>#DIV/0!</v>
      </c>
      <c r="BS21" s="432">
        <f t="shared" si="30"/>
        <v>0</v>
      </c>
      <c r="BT21" s="1" t="str">
        <f t="shared" si="31"/>
        <v>Within Range</v>
      </c>
      <c r="BU21" s="1" t="str">
        <f t="shared" si="32"/>
        <v>Within Range</v>
      </c>
      <c r="BV21" s="407"/>
      <c r="BW21" s="407"/>
      <c r="BX21" s="448"/>
      <c r="BY21" s="469"/>
      <c r="BZ21" s="469"/>
    </row>
    <row r="22" spans="1:78" ht="12.75" customHeight="true">
      <c r="A22" s="79" t="s">
        <v>656</v>
      </c>
      <c r="B22" s="79" t="s">
        <v>657</v>
      </c>
      <c r="C22" s="79" t="s">
        <v>8</v>
      </c>
      <c r="D22" s="79" t="s">
        <v>9</v>
      </c>
      <c r="E22" s="79" t="s">
        <v>787</v>
      </c>
      <c r="F22" s="79" t="s">
        <v>804</v>
      </c>
      <c r="G22" s="79" t="s">
        <v>786</v>
      </c>
      <c r="H22" s="79" t="s">
        <v>810</v>
      </c>
      <c r="I22" s="296">
        <v>35656</v>
      </c>
      <c r="J22" s="406"/>
      <c r="K22" s="383" t="s">
        <v>619</v>
      </c>
      <c r="L22" s="406">
        <v>42552</v>
      </c>
      <c r="M22" s="466">
        <v>75.00</v>
      </c>
      <c r="N22" s="451">
        <v>3</v>
      </c>
      <c r="O22" s="452" t="str">
        <f t="shared" si="0"/>
        <v>3</v>
      </c>
      <c r="P22" s="201" t="str">
        <f t="shared" si="1"/>
        <v>N</v>
      </c>
      <c r="Q22" s="202"/>
      <c r="R22" s="202"/>
      <c r="S22" s="200"/>
      <c r="T22" s="247">
        <v>2410</v>
      </c>
      <c r="U22" s="92">
        <f t="shared" si="2"/>
        <v>1</v>
      </c>
      <c r="V22" s="95" t="str">
        <f t="shared" si="3"/>
        <v>SG_NE07</v>
      </c>
      <c r="W22" s="454"/>
      <c r="X22" s="392">
        <f t="shared" si="4"/>
        <v>0</v>
      </c>
      <c r="Y22" s="453"/>
      <c r="Z22" s="396">
        <f t="shared" si="5"/>
        <v>0</v>
      </c>
      <c r="AA22" s="397">
        <f t="shared" si="6"/>
        <v>0</v>
      </c>
      <c r="AB22" s="427"/>
      <c r="AC22" s="456"/>
      <c r="AD22" s="396">
        <f t="shared" si="7"/>
        <v>0</v>
      </c>
      <c r="AE22" s="397">
        <f t="shared" si="8"/>
        <v>0</v>
      </c>
      <c r="AF22" s="444">
        <f t="shared" si="9"/>
        <v>50</v>
      </c>
      <c r="AG22" s="251" t="e">
        <f t="shared" si="10"/>
        <v>#DIV/0!</v>
      </c>
      <c r="AH22" s="398">
        <f t="shared" si="11"/>
        <v>50</v>
      </c>
      <c r="AI22" s="459" t="str">
        <f t="shared" si="12"/>
        <v>Below Mix</v>
      </c>
      <c r="AJ22" s="327">
        <f t="shared" si="13"/>
        <v>1995</v>
      </c>
      <c r="AK22" s="323" t="e">
        <f t="shared" si="14"/>
        <v>#DIV/0!</v>
      </c>
      <c r="AL22" s="399">
        <f t="shared" si="15"/>
        <v>2045</v>
      </c>
      <c r="AM22" s="400">
        <f t="shared" si="16"/>
        <v>2045</v>
      </c>
      <c r="AN22" s="462" t="e">
        <f t="shared" si="17"/>
        <v>#DIV/0!</v>
      </c>
      <c r="AO22" s="461">
        <f t="shared" si="18"/>
        <v>2045</v>
      </c>
      <c r="AP22" s="148">
        <f t="shared" si="19"/>
        <v>0</v>
      </c>
      <c r="AQ22" s="148">
        <f t="shared" si="20"/>
        <v>0</v>
      </c>
      <c r="AR22" s="148"/>
      <c r="AS22" s="149">
        <f>VLOOKUP(H22, 'Link WS '!$E$5:$G$38, 2, FALSE)</f>
        <v>2045</v>
      </c>
      <c r="AT22" s="80">
        <f>VLOOKUP($H22, 'Link WS '!$E$5:$H$38, 3, FALSE)</f>
        <v>2946</v>
      </c>
      <c r="AU22" s="151">
        <f t="shared" si="21"/>
        <v>0</v>
      </c>
      <c r="AV22" s="150">
        <f>VLOOKUP($V22, 'Link WS '!$E$5:$H$38, 2, FALSE)</f>
        <v>2045</v>
      </c>
      <c r="AW22" s="150">
        <f>VLOOKUP($V22, 'Link WS '!$E$5:$H$38, 3, FALSE)</f>
        <v>2946</v>
      </c>
      <c r="AX22" s="150">
        <f>VLOOKUP($V22, 'Link WS '!$E$5:$H$38, 4, FALSE)</f>
        <v>2496</v>
      </c>
      <c r="AY22" s="143">
        <f t="shared" si="22"/>
        <v>0.81931089743589747</v>
      </c>
      <c r="AZ22" s="140" t="str">
        <f t="shared" si="23"/>
        <v>Paying 82% within JC</v>
      </c>
      <c r="BA22" s="80">
        <f t="shared" si="24"/>
        <v>1840</v>
      </c>
      <c r="BB22" s="80">
        <f t="shared" si="25"/>
        <v>205</v>
      </c>
      <c r="BC22" s="81" t="e">
        <f t="shared" si="26"/>
        <v>#DIV/0!</v>
      </c>
      <c r="BD22" s="312"/>
      <c r="BE22" s="184"/>
      <c r="BF22" s="184"/>
      <c r="BG22" s="184"/>
      <c r="BH22" s="184"/>
      <c r="BI22" s="184"/>
      <c r="BJ22" s="184"/>
      <c r="BK22" s="184"/>
      <c r="BL22" s="185"/>
      <c r="BM22" s="185"/>
      <c r="BN22" s="185"/>
      <c r="BO22" s="185"/>
      <c r="BP22" s="443">
        <f t="shared" si="27"/>
        <v>0</v>
      </c>
      <c r="BQ22" s="184" t="str">
        <f t="shared" si="28"/>
        <v>Not Needed</v>
      </c>
      <c r="BR22" s="283" t="e">
        <f t="shared" si="29"/>
        <v>#DIV/0!</v>
      </c>
      <c r="BS22" s="432">
        <f t="shared" si="30"/>
        <v>0</v>
      </c>
      <c r="BT22" s="1" t="str">
        <f t="shared" si="31"/>
        <v>Within Range</v>
      </c>
      <c r="BU22" s="1" t="str">
        <f t="shared" si="32"/>
        <v>Within Range</v>
      </c>
      <c r="BV22" s="407"/>
      <c r="BW22" s="407"/>
      <c r="BX22" s="448"/>
      <c r="BY22" s="469"/>
      <c r="BZ22" s="469"/>
    </row>
    <row r="23" spans="1:78" ht="12.75" customHeight="true">
      <c r="A23" s="79" t="s">
        <v>593</v>
      </c>
      <c r="B23" s="79" t="s">
        <v>594</v>
      </c>
      <c r="C23" s="79" t="s">
        <v>8</v>
      </c>
      <c r="D23" s="79" t="s">
        <v>9</v>
      </c>
      <c r="E23" s="79" t="s">
        <v>787</v>
      </c>
      <c r="F23" s="79" t="s">
        <v>805</v>
      </c>
      <c r="G23" s="79" t="s">
        <v>783</v>
      </c>
      <c r="H23" s="79" t="s">
        <v>812</v>
      </c>
      <c r="I23" s="296">
        <v>36759</v>
      </c>
      <c r="J23" s="406"/>
      <c r="K23" s="383" t="s">
        <v>619</v>
      </c>
      <c r="L23" s="406">
        <v>42552</v>
      </c>
      <c r="M23" s="466">
        <v>92.00</v>
      </c>
      <c r="N23" s="451">
        <v>5</v>
      </c>
      <c r="O23" s="452" t="str">
        <f t="shared" si="0"/>
        <v>5</v>
      </c>
      <c r="P23" s="201" t="str">
        <f t="shared" si="1"/>
        <v>N</v>
      </c>
      <c r="Q23" s="202"/>
      <c r="R23" s="202"/>
      <c r="S23" s="200"/>
      <c r="T23" s="247">
        <v>2110</v>
      </c>
      <c r="U23" s="92">
        <f t="shared" si="2"/>
        <v>1</v>
      </c>
      <c r="V23" s="95" t="str">
        <f t="shared" si="3"/>
        <v>SG_NE05</v>
      </c>
      <c r="W23" s="454"/>
      <c r="X23" s="392">
        <f t="shared" si="4"/>
        <v>0</v>
      </c>
      <c r="Y23" s="453"/>
      <c r="Z23" s="396">
        <f t="shared" si="5"/>
        <v>0</v>
      </c>
      <c r="AA23" s="397">
        <f t="shared" si="6"/>
        <v>0</v>
      </c>
      <c r="AB23" s="427"/>
      <c r="AC23" s="456"/>
      <c r="AD23" s="396">
        <f t="shared" si="7"/>
        <v>0</v>
      </c>
      <c r="AE23" s="397">
        <f t="shared" si="8"/>
        <v>0</v>
      </c>
      <c r="AF23" s="444">
        <f t="shared" si="9"/>
        <v>50</v>
      </c>
      <c r="AG23" s="251" t="e">
        <f t="shared" si="10"/>
        <v>#DIV/0!</v>
      </c>
      <c r="AH23" s="398">
        <f t="shared" si="11"/>
        <v>50</v>
      </c>
      <c r="AI23" s="459" t="str">
        <f t="shared" si="12"/>
        <v>Below Mix</v>
      </c>
      <c r="AJ23" s="327">
        <f t="shared" si="13"/>
        <v>1545</v>
      </c>
      <c r="AK23" s="323" t="e">
        <f t="shared" si="14"/>
        <v>#DIV/0!</v>
      </c>
      <c r="AL23" s="399">
        <f t="shared" si="15"/>
        <v>1595</v>
      </c>
      <c r="AM23" s="400">
        <f t="shared" si="16"/>
        <v>1595</v>
      </c>
      <c r="AN23" s="462" t="e">
        <f t="shared" si="17"/>
        <v>#DIV/0!</v>
      </c>
      <c r="AO23" s="461">
        <f t="shared" si="18"/>
        <v>1595</v>
      </c>
      <c r="AP23" s="148">
        <f t="shared" si="19"/>
        <v>0</v>
      </c>
      <c r="AQ23" s="148">
        <f t="shared" si="20"/>
        <v>0</v>
      </c>
      <c r="AR23" s="148"/>
      <c r="AS23" s="149">
        <f>VLOOKUP(H23, 'Link WS '!$E$5:$G$38, 2, FALSE)</f>
        <v>1595</v>
      </c>
      <c r="AT23" s="80">
        <f>VLOOKUP($H23, 'Link WS '!$E$5:$H$38, 3, FALSE)</f>
        <v>2393</v>
      </c>
      <c r="AU23" s="151">
        <f t="shared" si="21"/>
        <v>0</v>
      </c>
      <c r="AV23" s="150">
        <f>VLOOKUP($V23, 'Link WS '!$E$5:$H$38, 2, FALSE)</f>
        <v>1595</v>
      </c>
      <c r="AW23" s="150">
        <f>VLOOKUP($V23, 'Link WS '!$E$5:$H$38, 3, FALSE)</f>
        <v>2393</v>
      </c>
      <c r="AX23" s="150">
        <f>VLOOKUP($V23, 'Link WS '!$E$5:$H$38, 4, FALSE)</f>
        <v>1994</v>
      </c>
      <c r="AY23" s="143">
        <f t="shared" si="22"/>
        <v>0.79989969909729186</v>
      </c>
      <c r="AZ23" s="140" t="str">
        <f t="shared" si="23"/>
        <v>Paying 80% within JC</v>
      </c>
      <c r="BA23" s="80">
        <f t="shared" si="24"/>
        <v>1435</v>
      </c>
      <c r="BB23" s="80">
        <f t="shared" si="25"/>
        <v>160</v>
      </c>
      <c r="BC23" s="81" t="e">
        <f t="shared" si="26"/>
        <v>#DIV/0!</v>
      </c>
      <c r="BD23" s="312"/>
      <c r="BE23" s="184"/>
      <c r="BF23" s="184"/>
      <c r="BG23" s="184"/>
      <c r="BH23" s="184"/>
      <c r="BI23" s="184"/>
      <c r="BJ23" s="184"/>
      <c r="BK23" s="184"/>
      <c r="BL23" s="185"/>
      <c r="BM23" s="185"/>
      <c r="BN23" s="185"/>
      <c r="BO23" s="185"/>
      <c r="BP23" s="443">
        <f t="shared" si="27"/>
        <v>0</v>
      </c>
      <c r="BQ23" s="184" t="str">
        <f t="shared" si="28"/>
        <v>Not Needed</v>
      </c>
      <c r="BR23" s="283" t="e">
        <f t="shared" si="29"/>
        <v>#DIV/0!</v>
      </c>
      <c r="BS23" s="432">
        <f t="shared" si="30"/>
        <v>0</v>
      </c>
      <c r="BT23" s="1" t="str">
        <f t="shared" si="31"/>
        <v>Within Range</v>
      </c>
      <c r="BU23" s="1" t="str">
        <f t="shared" si="32"/>
        <v>Within Range</v>
      </c>
      <c r="BV23" s="407"/>
      <c r="BW23" s="407"/>
      <c r="BX23" s="448"/>
      <c r="BY23" s="469"/>
      <c r="BZ23" s="469"/>
    </row>
    <row r="24" spans="1:78" ht="12.75" customHeight="true">
      <c r="A24" s="79" t="s">
        <v>368</v>
      </c>
      <c r="B24" s="79" t="s">
        <v>369</v>
      </c>
      <c r="C24" s="79" t="s">
        <v>8</v>
      </c>
      <c r="D24" s="79" t="s">
        <v>9</v>
      </c>
      <c r="E24" s="79" t="s">
        <v>787</v>
      </c>
      <c r="F24" s="79" t="s">
        <v>805</v>
      </c>
      <c r="G24" s="79" t="s">
        <v>784</v>
      </c>
      <c r="H24" s="79" t="s">
        <v>814</v>
      </c>
      <c r="I24" s="296">
        <v>36598</v>
      </c>
      <c r="J24" s="406"/>
      <c r="K24" s="383" t="s">
        <v>619</v>
      </c>
      <c r="L24" s="406">
        <v>41821</v>
      </c>
      <c r="M24" s="466">
        <v>88.00</v>
      </c>
      <c r="N24" s="451">
        <v>4</v>
      </c>
      <c r="O24" s="452" t="str">
        <f t="shared" si="0"/>
        <v>4</v>
      </c>
      <c r="P24" s="201" t="str">
        <f t="shared" si="1"/>
        <v>N</v>
      </c>
      <c r="Q24" s="202"/>
      <c r="R24" s="202"/>
      <c r="S24" s="200"/>
      <c r="T24" s="247">
        <v>2203</v>
      </c>
      <c r="U24" s="92">
        <f t="shared" si="2"/>
        <v>1</v>
      </c>
      <c r="V24" s="95" t="str">
        <f t="shared" si="3"/>
        <v>SG_NE08</v>
      </c>
      <c r="W24" s="454"/>
      <c r="X24" s="392">
        <f t="shared" si="4"/>
        <v>0</v>
      </c>
      <c r="Y24" s="453"/>
      <c r="Z24" s="396">
        <f t="shared" si="5"/>
        <v>0</v>
      </c>
      <c r="AA24" s="397">
        <f t="shared" si="6"/>
        <v>0</v>
      </c>
      <c r="AB24" s="427"/>
      <c r="AC24" s="456"/>
      <c r="AD24" s="396">
        <f t="shared" si="7"/>
        <v>0</v>
      </c>
      <c r="AE24" s="397">
        <f t="shared" si="8"/>
        <v>0</v>
      </c>
      <c r="AF24" s="444">
        <f t="shared" si="9"/>
        <v>50</v>
      </c>
      <c r="AG24" s="251" t="e">
        <f t="shared" si="10"/>
        <v>#DIV/0!</v>
      </c>
      <c r="AH24" s="398">
        <f t="shared" si="11"/>
        <v>50</v>
      </c>
      <c r="AI24" s="459" t="str">
        <f t="shared" si="12"/>
        <v>Below Mix</v>
      </c>
      <c r="AJ24" s="327">
        <f t="shared" si="13"/>
        <v>2255</v>
      </c>
      <c r="AK24" s="323" t="e">
        <f t="shared" si="14"/>
        <v>#DIV/0!</v>
      </c>
      <c r="AL24" s="399">
        <f t="shared" si="15"/>
        <v>2305</v>
      </c>
      <c r="AM24" s="400">
        <f t="shared" si="16"/>
        <v>2305</v>
      </c>
      <c r="AN24" s="462" t="e">
        <f t="shared" si="17"/>
        <v>#DIV/0!</v>
      </c>
      <c r="AO24" s="461">
        <f t="shared" si="18"/>
        <v>2305</v>
      </c>
      <c r="AP24" s="148">
        <f t="shared" si="19"/>
        <v>0</v>
      </c>
      <c r="AQ24" s="148">
        <f t="shared" si="20"/>
        <v>0</v>
      </c>
      <c r="AR24" s="148"/>
      <c r="AS24" s="149">
        <f>VLOOKUP(H24, 'Link WS '!$E$5:$G$38, 2, FALSE)</f>
        <v>2305</v>
      </c>
      <c r="AT24" s="80">
        <f>VLOOKUP($H24, 'Link WS '!$E$5:$H$38, 3, FALSE)</f>
        <v>3295</v>
      </c>
      <c r="AU24" s="151">
        <f t="shared" si="21"/>
        <v>0</v>
      </c>
      <c r="AV24" s="150">
        <f>VLOOKUP($V24, 'Link WS '!$E$5:$H$38, 2, FALSE)</f>
        <v>2305</v>
      </c>
      <c r="AW24" s="150">
        <f>VLOOKUP($V24, 'Link WS '!$E$5:$H$38, 3, FALSE)</f>
        <v>3295</v>
      </c>
      <c r="AX24" s="150">
        <f>VLOOKUP($V24, 'Link WS '!$E$5:$H$38, 4, FALSE)</f>
        <v>2800</v>
      </c>
      <c r="AY24" s="143">
        <f t="shared" si="22"/>
        <v>0.82321428571428568</v>
      </c>
      <c r="AZ24" s="140" t="str">
        <f t="shared" si="23"/>
        <v>Paying 82% within JC</v>
      </c>
      <c r="BA24" s="80">
        <f t="shared" si="24"/>
        <v>2074</v>
      </c>
      <c r="BB24" s="80">
        <f t="shared" si="25"/>
        <v>231</v>
      </c>
      <c r="BC24" s="81" t="e">
        <f t="shared" si="26"/>
        <v>#DIV/0!</v>
      </c>
      <c r="BD24" s="312"/>
      <c r="BE24" s="184"/>
      <c r="BF24" s="184"/>
      <c r="BG24" s="184"/>
      <c r="BH24" s="184"/>
      <c r="BI24" s="184"/>
      <c r="BJ24" s="184"/>
      <c r="BK24" s="184"/>
      <c r="BL24" s="185"/>
      <c r="BM24" s="185"/>
      <c r="BN24" s="185"/>
      <c r="BO24" s="185"/>
      <c r="BP24" s="443">
        <f t="shared" si="27"/>
        <v>0</v>
      </c>
      <c r="BQ24" s="184" t="str">
        <f t="shared" si="28"/>
        <v>Not Needed</v>
      </c>
      <c r="BR24" s="283" t="e">
        <f t="shared" si="29"/>
        <v>#DIV/0!</v>
      </c>
      <c r="BS24" s="432">
        <f t="shared" si="30"/>
        <v>0</v>
      </c>
      <c r="BT24" s="1" t="str">
        <f t="shared" si="31"/>
        <v>Within Range</v>
      </c>
      <c r="BU24" s="1" t="str">
        <f t="shared" si="32"/>
        <v>Within Range</v>
      </c>
      <c r="BV24" s="407"/>
      <c r="BW24" s="407"/>
      <c r="BX24" s="448"/>
      <c r="BY24" s="469"/>
      <c r="BZ24" s="469"/>
    </row>
    <row r="25" spans="1:78" ht="12.75" customHeight="true">
      <c r="A25" s="79" t="s">
        <v>370</v>
      </c>
      <c r="B25" s="79" t="s">
        <v>371</v>
      </c>
      <c r="C25" s="79" t="s">
        <v>8</v>
      </c>
      <c r="D25" s="79" t="s">
        <v>9</v>
      </c>
      <c r="E25" s="79" t="s">
        <v>787</v>
      </c>
      <c r="F25" s="79" t="s">
        <v>805</v>
      </c>
      <c r="G25" s="79" t="s">
        <v>784</v>
      </c>
      <c r="H25" s="79" t="s">
        <v>814</v>
      </c>
      <c r="I25" s="296">
        <v>36735</v>
      </c>
      <c r="J25" s="406"/>
      <c r="K25" s="383" t="s">
        <v>619</v>
      </c>
      <c r="L25" s="406">
        <v>41456</v>
      </c>
      <c r="M25" s="466">
        <v>91.00</v>
      </c>
      <c r="N25" s="451">
        <v>5</v>
      </c>
      <c r="O25" s="452" t="str">
        <f t="shared" si="0"/>
        <v>5</v>
      </c>
      <c r="P25" s="201" t="str">
        <f t="shared" si="1"/>
        <v>N</v>
      </c>
      <c r="Q25" s="202"/>
      <c r="R25" s="202"/>
      <c r="S25" s="200"/>
      <c r="T25" s="247">
        <v>2111</v>
      </c>
      <c r="U25" s="92">
        <f t="shared" si="2"/>
        <v>1</v>
      </c>
      <c r="V25" s="95" t="str">
        <f t="shared" si="3"/>
        <v>SG_NE08</v>
      </c>
      <c r="W25" s="454"/>
      <c r="X25" s="392">
        <f t="shared" si="4"/>
        <v>0</v>
      </c>
      <c r="Y25" s="453"/>
      <c r="Z25" s="396">
        <f t="shared" si="5"/>
        <v>0</v>
      </c>
      <c r="AA25" s="397">
        <f t="shared" si="6"/>
        <v>0</v>
      </c>
      <c r="AB25" s="427"/>
      <c r="AC25" s="456"/>
      <c r="AD25" s="396">
        <f t="shared" si="7"/>
        <v>0</v>
      </c>
      <c r="AE25" s="397">
        <f t="shared" si="8"/>
        <v>0</v>
      </c>
      <c r="AF25" s="444">
        <f t="shared" si="9"/>
        <v>50</v>
      </c>
      <c r="AG25" s="251" t="e">
        <f t="shared" si="10"/>
        <v>#DIV/0!</v>
      </c>
      <c r="AH25" s="398">
        <f t="shared" si="11"/>
        <v>50</v>
      </c>
      <c r="AI25" s="459" t="str">
        <f t="shared" si="12"/>
        <v>Below Mix</v>
      </c>
      <c r="AJ25" s="327">
        <f t="shared" si="13"/>
        <v>2255</v>
      </c>
      <c r="AK25" s="323" t="e">
        <f t="shared" si="14"/>
        <v>#DIV/0!</v>
      </c>
      <c r="AL25" s="399">
        <f t="shared" si="15"/>
        <v>2305</v>
      </c>
      <c r="AM25" s="400">
        <f t="shared" si="16"/>
        <v>2305</v>
      </c>
      <c r="AN25" s="462" t="e">
        <f t="shared" si="17"/>
        <v>#DIV/0!</v>
      </c>
      <c r="AO25" s="461">
        <f t="shared" si="18"/>
        <v>2305</v>
      </c>
      <c r="AP25" s="148">
        <f t="shared" si="19"/>
        <v>0</v>
      </c>
      <c r="AQ25" s="148">
        <f t="shared" si="20"/>
        <v>0</v>
      </c>
      <c r="AR25" s="148"/>
      <c r="AS25" s="149">
        <f>VLOOKUP(H25, 'Link WS '!$E$5:$G$38, 2, FALSE)</f>
        <v>2305</v>
      </c>
      <c r="AT25" s="80">
        <f>VLOOKUP($H25, 'Link WS '!$E$5:$H$38, 3, FALSE)</f>
        <v>3295</v>
      </c>
      <c r="AU25" s="151">
        <f t="shared" si="21"/>
        <v>0</v>
      </c>
      <c r="AV25" s="150">
        <f>VLOOKUP($V25, 'Link WS '!$E$5:$H$38, 2, FALSE)</f>
        <v>2305</v>
      </c>
      <c r="AW25" s="150">
        <f>VLOOKUP($V25, 'Link WS '!$E$5:$H$38, 3, FALSE)</f>
        <v>3295</v>
      </c>
      <c r="AX25" s="150">
        <f>VLOOKUP($V25, 'Link WS '!$E$5:$H$38, 4, FALSE)</f>
        <v>2800</v>
      </c>
      <c r="AY25" s="143">
        <f t="shared" si="22"/>
        <v>0.82321428571428568</v>
      </c>
      <c r="AZ25" s="140" t="str">
        <f t="shared" si="23"/>
        <v>Paying 82% within JC</v>
      </c>
      <c r="BA25" s="80">
        <f t="shared" si="24"/>
        <v>2074</v>
      </c>
      <c r="BB25" s="80">
        <f t="shared" si="25"/>
        <v>231</v>
      </c>
      <c r="BC25" s="81" t="e">
        <f t="shared" si="26"/>
        <v>#DIV/0!</v>
      </c>
      <c r="BD25" s="312"/>
      <c r="BE25" s="184"/>
      <c r="BF25" s="184"/>
      <c r="BG25" s="184"/>
      <c r="BH25" s="184"/>
      <c r="BI25" s="184"/>
      <c r="BJ25" s="184"/>
      <c r="BK25" s="184"/>
      <c r="BL25" s="185"/>
      <c r="BM25" s="185"/>
      <c r="BN25" s="185"/>
      <c r="BO25" s="185"/>
      <c r="BP25" s="443">
        <f t="shared" si="27"/>
        <v>0</v>
      </c>
      <c r="BQ25" s="184" t="str">
        <f t="shared" si="28"/>
        <v>Not Needed</v>
      </c>
      <c r="BR25" s="283" t="e">
        <f t="shared" si="29"/>
        <v>#DIV/0!</v>
      </c>
      <c r="BS25" s="432">
        <f t="shared" si="30"/>
        <v>0</v>
      </c>
      <c r="BT25" s="1" t="str">
        <f t="shared" si="31"/>
        <v>Within Range</v>
      </c>
      <c r="BU25" s="1" t="str">
        <f t="shared" si="32"/>
        <v>Within Range</v>
      </c>
      <c r="BV25" s="407"/>
      <c r="BW25" s="407"/>
      <c r="BX25" s="448"/>
      <c r="BY25" s="469"/>
      <c r="BZ25" s="469"/>
    </row>
    <row r="26" spans="1:78" ht="12.75" customHeight="true">
      <c r="A26" s="79" t="s">
        <v>372</v>
      </c>
      <c r="B26" s="79" t="s">
        <v>373</v>
      </c>
      <c r="C26" s="79" t="s">
        <v>8</v>
      </c>
      <c r="D26" s="79" t="s">
        <v>9</v>
      </c>
      <c r="E26" s="79" t="s">
        <v>787</v>
      </c>
      <c r="F26" s="79" t="s">
        <v>805</v>
      </c>
      <c r="G26" s="79" t="s">
        <v>784</v>
      </c>
      <c r="H26" s="79" t="s">
        <v>814</v>
      </c>
      <c r="I26" s="296">
        <v>36739</v>
      </c>
      <c r="J26" s="406"/>
      <c r="K26" s="383" t="s">
        <v>619</v>
      </c>
      <c r="L26" s="406">
        <v>41821</v>
      </c>
      <c r="M26" s="466">
        <v>85.00</v>
      </c>
      <c r="N26" s="451">
        <v>4</v>
      </c>
      <c r="O26" s="452" t="str">
        <f t="shared" si="0"/>
        <v>4</v>
      </c>
      <c r="P26" s="201" t="str">
        <f t="shared" si="1"/>
        <v>N</v>
      </c>
      <c r="Q26" s="202"/>
      <c r="R26" s="202"/>
      <c r="S26" s="200"/>
      <c r="T26" s="247">
        <v>2110</v>
      </c>
      <c r="U26" s="92">
        <f t="shared" si="2"/>
        <v>1</v>
      </c>
      <c r="V26" s="95" t="str">
        <f t="shared" si="3"/>
        <v>SG_NE08</v>
      </c>
      <c r="W26" s="454"/>
      <c r="X26" s="392">
        <f t="shared" si="4"/>
        <v>0</v>
      </c>
      <c r="Y26" s="453"/>
      <c r="Z26" s="396">
        <f t="shared" si="5"/>
        <v>0</v>
      </c>
      <c r="AA26" s="397">
        <f t="shared" si="6"/>
        <v>0</v>
      </c>
      <c r="AB26" s="427"/>
      <c r="AC26" s="456"/>
      <c r="AD26" s="396">
        <f t="shared" si="7"/>
        <v>0</v>
      </c>
      <c r="AE26" s="397">
        <f t="shared" si="8"/>
        <v>0</v>
      </c>
      <c r="AF26" s="444">
        <f t="shared" si="9"/>
        <v>50</v>
      </c>
      <c r="AG26" s="251" t="e">
        <f t="shared" si="10"/>
        <v>#DIV/0!</v>
      </c>
      <c r="AH26" s="398">
        <f t="shared" si="11"/>
        <v>50</v>
      </c>
      <c r="AI26" s="459" t="str">
        <f t="shared" si="12"/>
        <v>Below Mix</v>
      </c>
      <c r="AJ26" s="327">
        <f t="shared" si="13"/>
        <v>2255</v>
      </c>
      <c r="AK26" s="323" t="e">
        <f t="shared" si="14"/>
        <v>#DIV/0!</v>
      </c>
      <c r="AL26" s="399">
        <f t="shared" si="15"/>
        <v>2305</v>
      </c>
      <c r="AM26" s="400">
        <f t="shared" si="16"/>
        <v>2305</v>
      </c>
      <c r="AN26" s="462" t="e">
        <f t="shared" si="17"/>
        <v>#DIV/0!</v>
      </c>
      <c r="AO26" s="461">
        <f t="shared" si="18"/>
        <v>2305</v>
      </c>
      <c r="AP26" s="148">
        <f t="shared" si="19"/>
        <v>0</v>
      </c>
      <c r="AQ26" s="148">
        <f t="shared" si="20"/>
        <v>0</v>
      </c>
      <c r="AR26" s="148"/>
      <c r="AS26" s="149">
        <f>VLOOKUP(H26, 'Link WS '!$E$5:$G$38, 2, FALSE)</f>
        <v>2305</v>
      </c>
      <c r="AT26" s="80">
        <f>VLOOKUP($H26, 'Link WS '!$E$5:$H$38, 3, FALSE)</f>
        <v>3295</v>
      </c>
      <c r="AU26" s="151">
        <f t="shared" si="21"/>
        <v>0</v>
      </c>
      <c r="AV26" s="150">
        <f>VLOOKUP($V26, 'Link WS '!$E$5:$H$38, 2, FALSE)</f>
        <v>2305</v>
      </c>
      <c r="AW26" s="150">
        <f>VLOOKUP($V26, 'Link WS '!$E$5:$H$38, 3, FALSE)</f>
        <v>3295</v>
      </c>
      <c r="AX26" s="150">
        <f>VLOOKUP($V26, 'Link WS '!$E$5:$H$38, 4, FALSE)</f>
        <v>2800</v>
      </c>
      <c r="AY26" s="143">
        <f t="shared" si="22"/>
        <v>0.82321428571428568</v>
      </c>
      <c r="AZ26" s="140" t="str">
        <f t="shared" si="23"/>
        <v>Paying 82% within JC</v>
      </c>
      <c r="BA26" s="80">
        <f t="shared" si="24"/>
        <v>2074</v>
      </c>
      <c r="BB26" s="80">
        <f t="shared" si="25"/>
        <v>231</v>
      </c>
      <c r="BC26" s="81" t="e">
        <f t="shared" si="26"/>
        <v>#DIV/0!</v>
      </c>
      <c r="BD26" s="312"/>
      <c r="BE26" s="184"/>
      <c r="BF26" s="184"/>
      <c r="BG26" s="184"/>
      <c r="BH26" s="184"/>
      <c r="BI26" s="184"/>
      <c r="BJ26" s="184"/>
      <c r="BK26" s="184"/>
      <c r="BL26" s="185"/>
      <c r="BM26" s="185"/>
      <c r="BN26" s="185"/>
      <c r="BO26" s="185"/>
      <c r="BP26" s="443">
        <f t="shared" si="27"/>
        <v>0</v>
      </c>
      <c r="BQ26" s="184" t="str">
        <f t="shared" si="28"/>
        <v>Not Needed</v>
      </c>
      <c r="BR26" s="283" t="e">
        <f t="shared" si="29"/>
        <v>#DIV/0!</v>
      </c>
      <c r="BS26" s="432">
        <f t="shared" si="30"/>
        <v>0</v>
      </c>
      <c r="BT26" s="1" t="str">
        <f t="shared" si="31"/>
        <v>Within Range</v>
      </c>
      <c r="BU26" s="1" t="str">
        <f t="shared" si="32"/>
        <v>Within Range</v>
      </c>
      <c r="BV26" s="407"/>
      <c r="BW26" s="407"/>
      <c r="BX26" s="448"/>
      <c r="BY26" s="469"/>
      <c r="BZ26" s="469"/>
    </row>
    <row r="27" spans="1:78" ht="12.75" customHeight="true">
      <c r="A27" s="79" t="s">
        <v>438</v>
      </c>
      <c r="B27" s="79" t="s">
        <v>439</v>
      </c>
      <c r="C27" s="79" t="s">
        <v>8</v>
      </c>
      <c r="D27" s="79" t="s">
        <v>9</v>
      </c>
      <c r="E27" s="79" t="s">
        <v>787</v>
      </c>
      <c r="F27" s="79" t="s">
        <v>804</v>
      </c>
      <c r="G27" s="79" t="s">
        <v>786</v>
      </c>
      <c r="H27" s="79" t="s">
        <v>810</v>
      </c>
      <c r="I27" s="296">
        <v>37627</v>
      </c>
      <c r="J27" s="406"/>
      <c r="K27" s="383" t="s">
        <v>619</v>
      </c>
      <c r="L27" s="406">
        <v>43282</v>
      </c>
      <c r="M27" s="466">
        <v>79.00</v>
      </c>
      <c r="N27" s="451">
        <v>3</v>
      </c>
      <c r="O27" s="452" t="str">
        <f t="shared" si="0"/>
        <v>3</v>
      </c>
      <c r="P27" s="201" t="str">
        <f t="shared" si="1"/>
        <v>N</v>
      </c>
      <c r="Q27" s="202"/>
      <c r="R27" s="202"/>
      <c r="S27" s="200"/>
      <c r="T27" s="247">
        <v>1905</v>
      </c>
      <c r="U27" s="92">
        <f t="shared" si="2"/>
        <v>1</v>
      </c>
      <c r="V27" s="95" t="str">
        <f t="shared" si="3"/>
        <v>SG_NE07</v>
      </c>
      <c r="W27" s="454"/>
      <c r="X27" s="392">
        <f t="shared" si="4"/>
        <v>0</v>
      </c>
      <c r="Y27" s="453"/>
      <c r="Z27" s="396">
        <f t="shared" si="5"/>
        <v>0</v>
      </c>
      <c r="AA27" s="397">
        <f t="shared" si="6"/>
        <v>0</v>
      </c>
      <c r="AB27" s="427"/>
      <c r="AC27" s="456"/>
      <c r="AD27" s="396">
        <f t="shared" si="7"/>
        <v>0</v>
      </c>
      <c r="AE27" s="397">
        <f t="shared" si="8"/>
        <v>0</v>
      </c>
      <c r="AF27" s="444">
        <f t="shared" si="9"/>
        <v>50</v>
      </c>
      <c r="AG27" s="251" t="e">
        <f t="shared" si="10"/>
        <v>#DIV/0!</v>
      </c>
      <c r="AH27" s="398">
        <f t="shared" si="11"/>
        <v>50</v>
      </c>
      <c r="AI27" s="459" t="str">
        <f t="shared" si="12"/>
        <v>Below Mix</v>
      </c>
      <c r="AJ27" s="327">
        <f t="shared" si="13"/>
        <v>1995</v>
      </c>
      <c r="AK27" s="323" t="e">
        <f t="shared" si="14"/>
        <v>#DIV/0!</v>
      </c>
      <c r="AL27" s="399">
        <f t="shared" si="15"/>
        <v>2045</v>
      </c>
      <c r="AM27" s="400">
        <f t="shared" si="16"/>
        <v>2045</v>
      </c>
      <c r="AN27" s="462" t="e">
        <f t="shared" si="17"/>
        <v>#DIV/0!</v>
      </c>
      <c r="AO27" s="461">
        <f t="shared" si="18"/>
        <v>2045</v>
      </c>
      <c r="AP27" s="148">
        <f t="shared" si="19"/>
        <v>0</v>
      </c>
      <c r="AQ27" s="148">
        <f t="shared" si="20"/>
        <v>0</v>
      </c>
      <c r="AR27" s="148"/>
      <c r="AS27" s="149">
        <f>VLOOKUP(H27, 'Link WS '!$E$5:$G$38, 2, FALSE)</f>
        <v>2045</v>
      </c>
      <c r="AT27" s="80">
        <f>VLOOKUP($H27, 'Link WS '!$E$5:$H$38, 3, FALSE)</f>
        <v>2946</v>
      </c>
      <c r="AU27" s="151">
        <f t="shared" si="21"/>
        <v>0</v>
      </c>
      <c r="AV27" s="150">
        <f>VLOOKUP($V27, 'Link WS '!$E$5:$H$38, 2, FALSE)</f>
        <v>2045</v>
      </c>
      <c r="AW27" s="150">
        <f>VLOOKUP($V27, 'Link WS '!$E$5:$H$38, 3, FALSE)</f>
        <v>2946</v>
      </c>
      <c r="AX27" s="150">
        <f>VLOOKUP($V27, 'Link WS '!$E$5:$H$38, 4, FALSE)</f>
        <v>2496</v>
      </c>
      <c r="AY27" s="143">
        <f t="shared" si="22"/>
        <v>0.81931089743589747</v>
      </c>
      <c r="AZ27" s="140" t="str">
        <f t="shared" si="23"/>
        <v>Paying 82% within JC</v>
      </c>
      <c r="BA27" s="80">
        <f t="shared" si="24"/>
        <v>1840</v>
      </c>
      <c r="BB27" s="80">
        <f t="shared" si="25"/>
        <v>205</v>
      </c>
      <c r="BC27" s="81" t="e">
        <f t="shared" si="26"/>
        <v>#DIV/0!</v>
      </c>
      <c r="BD27" s="312"/>
      <c r="BE27" s="184"/>
      <c r="BF27" s="184"/>
      <c r="BG27" s="184"/>
      <c r="BH27" s="184"/>
      <c r="BI27" s="184"/>
      <c r="BJ27" s="184"/>
      <c r="BK27" s="184"/>
      <c r="BL27" s="185"/>
      <c r="BM27" s="185"/>
      <c r="BN27" s="185"/>
      <c r="BO27" s="185"/>
      <c r="BP27" s="443">
        <f t="shared" si="27"/>
        <v>0</v>
      </c>
      <c r="BQ27" s="184" t="str">
        <f t="shared" si="28"/>
        <v>Not Needed</v>
      </c>
      <c r="BR27" s="283" t="e">
        <f t="shared" si="29"/>
        <v>#DIV/0!</v>
      </c>
      <c r="BS27" s="432">
        <f t="shared" si="30"/>
        <v>0</v>
      </c>
      <c r="BT27" s="1" t="str">
        <f t="shared" si="31"/>
        <v>Within Range</v>
      </c>
      <c r="BU27" s="1" t="str">
        <f t="shared" si="32"/>
        <v>Within Range</v>
      </c>
      <c r="BV27" s="407"/>
      <c r="BW27" s="407"/>
      <c r="BX27" s="448"/>
      <c r="BY27" s="469"/>
      <c r="BZ27" s="469"/>
    </row>
    <row r="28" spans="1:78" ht="12.75" customHeight="true">
      <c r="A28" s="79" t="s">
        <v>595</v>
      </c>
      <c r="B28" s="79" t="s">
        <v>596</v>
      </c>
      <c r="C28" s="79" t="s">
        <v>8</v>
      </c>
      <c r="D28" s="79" t="s">
        <v>9</v>
      </c>
      <c r="E28" s="79" t="s">
        <v>787</v>
      </c>
      <c r="F28" s="79" t="s">
        <v>804</v>
      </c>
      <c r="G28" s="79" t="s">
        <v>783</v>
      </c>
      <c r="H28" s="79" t="s">
        <v>812</v>
      </c>
      <c r="I28" s="296">
        <v>37704</v>
      </c>
      <c r="J28" s="406"/>
      <c r="K28" s="383" t="s">
        <v>619</v>
      </c>
      <c r="L28" s="406">
        <v>44378</v>
      </c>
      <c r="M28" s="466">
        <v>78.00</v>
      </c>
      <c r="N28" s="451">
        <v>3</v>
      </c>
      <c r="O28" s="452" t="str">
        <f t="shared" si="0"/>
        <v>3</v>
      </c>
      <c r="P28" s="201" t="str">
        <f t="shared" si="1"/>
        <v>N</v>
      </c>
      <c r="Q28" s="202"/>
      <c r="R28" s="202"/>
      <c r="S28" s="200"/>
      <c r="T28" s="247">
        <v>1903</v>
      </c>
      <c r="U28" s="92">
        <f t="shared" si="2"/>
        <v>1</v>
      </c>
      <c r="V28" s="95" t="str">
        <f t="shared" si="3"/>
        <v>SG_NE05</v>
      </c>
      <c r="W28" s="454"/>
      <c r="X28" s="392">
        <f t="shared" si="4"/>
        <v>0</v>
      </c>
      <c r="Y28" s="453"/>
      <c r="Z28" s="396">
        <f t="shared" si="5"/>
        <v>0</v>
      </c>
      <c r="AA28" s="397">
        <f t="shared" si="6"/>
        <v>0</v>
      </c>
      <c r="AB28" s="427"/>
      <c r="AC28" s="456"/>
      <c r="AD28" s="396">
        <f t="shared" si="7"/>
        <v>0</v>
      </c>
      <c r="AE28" s="397">
        <f t="shared" si="8"/>
        <v>0</v>
      </c>
      <c r="AF28" s="444">
        <f t="shared" si="9"/>
        <v>50</v>
      </c>
      <c r="AG28" s="251" t="e">
        <f t="shared" si="10"/>
        <v>#DIV/0!</v>
      </c>
      <c r="AH28" s="398">
        <f t="shared" si="11"/>
        <v>50</v>
      </c>
      <c r="AI28" s="459" t="str">
        <f t="shared" si="12"/>
        <v>Below Mix</v>
      </c>
      <c r="AJ28" s="327">
        <f t="shared" si="13"/>
        <v>1545</v>
      </c>
      <c r="AK28" s="323" t="e">
        <f t="shared" si="14"/>
        <v>#DIV/0!</v>
      </c>
      <c r="AL28" s="399">
        <f t="shared" si="15"/>
        <v>1595</v>
      </c>
      <c r="AM28" s="400">
        <f t="shared" si="16"/>
        <v>1595</v>
      </c>
      <c r="AN28" s="462" t="e">
        <f t="shared" si="17"/>
        <v>#DIV/0!</v>
      </c>
      <c r="AO28" s="461">
        <f t="shared" si="18"/>
        <v>1595</v>
      </c>
      <c r="AP28" s="148">
        <f t="shared" si="19"/>
        <v>0</v>
      </c>
      <c r="AQ28" s="148">
        <f t="shared" si="20"/>
        <v>0</v>
      </c>
      <c r="AR28" s="148"/>
      <c r="AS28" s="149">
        <f>VLOOKUP(H28, 'Link WS '!$E$5:$G$38, 2, FALSE)</f>
        <v>1595</v>
      </c>
      <c r="AT28" s="80">
        <f>VLOOKUP($H28, 'Link WS '!$E$5:$H$38, 3, FALSE)</f>
        <v>2393</v>
      </c>
      <c r="AU28" s="151">
        <f t="shared" si="21"/>
        <v>0</v>
      </c>
      <c r="AV28" s="150">
        <f>VLOOKUP($V28, 'Link WS '!$E$5:$H$38, 2, FALSE)</f>
        <v>1595</v>
      </c>
      <c r="AW28" s="150">
        <f>VLOOKUP($V28, 'Link WS '!$E$5:$H$38, 3, FALSE)</f>
        <v>2393</v>
      </c>
      <c r="AX28" s="150">
        <f>VLOOKUP($V28, 'Link WS '!$E$5:$H$38, 4, FALSE)</f>
        <v>1994</v>
      </c>
      <c r="AY28" s="143">
        <f t="shared" si="22"/>
        <v>0.79989969909729186</v>
      </c>
      <c r="AZ28" s="140" t="str">
        <f t="shared" si="23"/>
        <v>Paying 80% within JC</v>
      </c>
      <c r="BA28" s="80">
        <f t="shared" si="24"/>
        <v>1435</v>
      </c>
      <c r="BB28" s="80">
        <f t="shared" si="25"/>
        <v>160</v>
      </c>
      <c r="BC28" s="81" t="e">
        <f t="shared" si="26"/>
        <v>#DIV/0!</v>
      </c>
      <c r="BD28" s="312"/>
      <c r="BE28" s="184"/>
      <c r="BF28" s="184"/>
      <c r="BG28" s="184"/>
      <c r="BH28" s="184"/>
      <c r="BI28" s="184"/>
      <c r="BJ28" s="184"/>
      <c r="BK28" s="184"/>
      <c r="BL28" s="185"/>
      <c r="BM28" s="185"/>
      <c r="BN28" s="185"/>
      <c r="BO28" s="185"/>
      <c r="BP28" s="443">
        <f t="shared" si="27"/>
        <v>0</v>
      </c>
      <c r="BQ28" s="184" t="str">
        <f t="shared" si="28"/>
        <v>Not Needed</v>
      </c>
      <c r="BR28" s="283" t="e">
        <f t="shared" si="29"/>
        <v>#DIV/0!</v>
      </c>
      <c r="BS28" s="432">
        <f t="shared" si="30"/>
        <v>0</v>
      </c>
      <c r="BT28" s="1" t="str">
        <f t="shared" si="31"/>
        <v>Within Range</v>
      </c>
      <c r="BU28" s="1" t="str">
        <f t="shared" si="32"/>
        <v>Within Range</v>
      </c>
      <c r="BV28" s="407"/>
      <c r="BW28" s="407"/>
      <c r="BX28" s="448"/>
      <c r="BY28" s="469"/>
      <c r="BZ28" s="469"/>
    </row>
    <row r="29" spans="1:78" ht="12.75" customHeight="true">
      <c r="A29" s="79" t="s">
        <v>261</v>
      </c>
      <c r="B29" s="79" t="s">
        <v>262</v>
      </c>
      <c r="C29" s="79" t="s">
        <v>8</v>
      </c>
      <c r="D29" s="79" t="s">
        <v>9</v>
      </c>
      <c r="E29" s="79" t="s">
        <v>787</v>
      </c>
      <c r="F29" s="79" t="s">
        <v>804</v>
      </c>
      <c r="G29" s="79" t="s">
        <v>795</v>
      </c>
      <c r="H29" s="79" t="s">
        <v>813</v>
      </c>
      <c r="I29" s="296">
        <v>37704</v>
      </c>
      <c r="J29" s="406"/>
      <c r="K29" s="383" t="s">
        <v>619</v>
      </c>
      <c r="L29" s="406">
        <v>44378</v>
      </c>
      <c r="M29" s="466">
        <v>78.00</v>
      </c>
      <c r="N29" s="451">
        <v>3</v>
      </c>
      <c r="O29" s="452" t="str">
        <f t="shared" si="0"/>
        <v>3</v>
      </c>
      <c r="P29" s="201" t="str">
        <f t="shared" si="1"/>
        <v>N</v>
      </c>
      <c r="Q29" s="202"/>
      <c r="R29" s="202"/>
      <c r="S29" s="200"/>
      <c r="T29" s="247">
        <v>1903</v>
      </c>
      <c r="U29" s="92">
        <f t="shared" si="2"/>
        <v>1</v>
      </c>
      <c r="V29" s="95" t="str">
        <f t="shared" si="3"/>
        <v>SG_NE04</v>
      </c>
      <c r="W29" s="454"/>
      <c r="X29" s="392">
        <f t="shared" si="4"/>
        <v>0</v>
      </c>
      <c r="Y29" s="453"/>
      <c r="Z29" s="396">
        <f t="shared" si="5"/>
        <v>0</v>
      </c>
      <c r="AA29" s="397">
        <f t="shared" si="6"/>
        <v>0</v>
      </c>
      <c r="AB29" s="427"/>
      <c r="AC29" s="456"/>
      <c r="AD29" s="396">
        <f t="shared" si="7"/>
        <v>0</v>
      </c>
      <c r="AE29" s="397">
        <f t="shared" si="8"/>
        <v>0</v>
      </c>
      <c r="AF29" s="444">
        <f t="shared" si="9"/>
        <v>50</v>
      </c>
      <c r="AG29" s="251" t="e">
        <f t="shared" si="10"/>
        <v>#DIV/0!</v>
      </c>
      <c r="AH29" s="398">
        <f t="shared" si="11"/>
        <v>50</v>
      </c>
      <c r="AI29" s="459" t="str">
        <f t="shared" si="12"/>
        <v>Below Mix</v>
      </c>
      <c r="AJ29" s="327">
        <f t="shared" si="13"/>
        <v>1365</v>
      </c>
      <c r="AK29" s="323" t="e">
        <f t="shared" si="14"/>
        <v>#DIV/0!</v>
      </c>
      <c r="AL29" s="399">
        <f t="shared" si="15"/>
        <v>1415</v>
      </c>
      <c r="AM29" s="400">
        <f t="shared" si="16"/>
        <v>1415</v>
      </c>
      <c r="AN29" s="462" t="e">
        <f t="shared" si="17"/>
        <v>#DIV/0!</v>
      </c>
      <c r="AO29" s="461">
        <f t="shared" si="18"/>
        <v>1415</v>
      </c>
      <c r="AP29" s="148">
        <f t="shared" si="19"/>
        <v>0</v>
      </c>
      <c r="AQ29" s="148">
        <f t="shared" si="20"/>
        <v>0</v>
      </c>
      <c r="AR29" s="148"/>
      <c r="AS29" s="149">
        <f>VLOOKUP(H29, 'Link WS '!$E$5:$G$38, 2, FALSE)</f>
        <v>1415</v>
      </c>
      <c r="AT29" s="80">
        <f>VLOOKUP($H29, 'Link WS '!$E$5:$H$38, 3, FALSE)</f>
        <v>2123</v>
      </c>
      <c r="AU29" s="151">
        <f t="shared" si="21"/>
        <v>0</v>
      </c>
      <c r="AV29" s="150">
        <f>VLOOKUP($V29, 'Link WS '!$E$5:$H$38, 2, FALSE)</f>
        <v>1415</v>
      </c>
      <c r="AW29" s="150">
        <f>VLOOKUP($V29, 'Link WS '!$E$5:$H$38, 3, FALSE)</f>
        <v>2123</v>
      </c>
      <c r="AX29" s="150">
        <f>VLOOKUP($V29, 'Link WS '!$E$5:$H$38, 4, FALSE)</f>
        <v>1769</v>
      </c>
      <c r="AY29" s="143">
        <f t="shared" si="22"/>
        <v>0.79988694177501418</v>
      </c>
      <c r="AZ29" s="140" t="str">
        <f t="shared" si="23"/>
        <v>Paying 80% within JC</v>
      </c>
      <c r="BA29" s="80">
        <f t="shared" si="24"/>
        <v>1273</v>
      </c>
      <c r="BB29" s="80">
        <f t="shared" si="25"/>
        <v>142</v>
      </c>
      <c r="BC29" s="81" t="e">
        <f t="shared" si="26"/>
        <v>#DIV/0!</v>
      </c>
      <c r="BD29" s="312"/>
      <c r="BE29" s="184"/>
      <c r="BF29" s="184"/>
      <c r="BG29" s="184"/>
      <c r="BH29" s="184"/>
      <c r="BI29" s="184"/>
      <c r="BJ29" s="184"/>
      <c r="BK29" s="184"/>
      <c r="BL29" s="185"/>
      <c r="BM29" s="185"/>
      <c r="BN29" s="185"/>
      <c r="BO29" s="185"/>
      <c r="BP29" s="443">
        <f t="shared" si="27"/>
        <v>0</v>
      </c>
      <c r="BQ29" s="184" t="str">
        <f t="shared" si="28"/>
        <v>Not Needed</v>
      </c>
      <c r="BR29" s="283" t="e">
        <f t="shared" si="29"/>
        <v>#DIV/0!</v>
      </c>
      <c r="BS29" s="432">
        <f t="shared" si="30"/>
        <v>0</v>
      </c>
      <c r="BT29" s="1" t="str">
        <f t="shared" si="31"/>
        <v>Within Range</v>
      </c>
      <c r="BU29" s="1" t="str">
        <f t="shared" si="32"/>
        <v>Within Range</v>
      </c>
      <c r="BV29" s="407"/>
      <c r="BW29" s="407"/>
      <c r="BX29" s="448"/>
      <c r="BY29" s="469"/>
      <c r="BZ29" s="469"/>
    </row>
    <row r="30" spans="1:78" ht="12.75" customHeight="true">
      <c r="A30" s="79" t="s">
        <v>267</v>
      </c>
      <c r="B30" s="79" t="s">
        <v>268</v>
      </c>
      <c r="C30" s="79" t="s">
        <v>8</v>
      </c>
      <c r="D30" s="79" t="s">
        <v>9</v>
      </c>
      <c r="E30" s="79" t="s">
        <v>787</v>
      </c>
      <c r="F30" s="79" t="s">
        <v>804</v>
      </c>
      <c r="G30" s="79" t="s">
        <v>783</v>
      </c>
      <c r="H30" s="79" t="s">
        <v>812</v>
      </c>
      <c r="I30" s="296">
        <v>37781</v>
      </c>
      <c r="J30" s="406"/>
      <c r="K30" s="383" t="s">
        <v>619</v>
      </c>
      <c r="L30" s="406">
        <v>42917</v>
      </c>
      <c r="M30" s="466">
        <v>78.00</v>
      </c>
      <c r="N30" s="451">
        <v>3</v>
      </c>
      <c r="O30" s="452" t="str">
        <f t="shared" si="0"/>
        <v>3</v>
      </c>
      <c r="P30" s="201" t="str">
        <f t="shared" si="1"/>
        <v>N</v>
      </c>
      <c r="Q30" s="202"/>
      <c r="R30" s="202"/>
      <c r="S30" s="200"/>
      <c r="T30" s="247">
        <v>1900</v>
      </c>
      <c r="U30" s="92">
        <f t="shared" si="2"/>
        <v>1</v>
      </c>
      <c r="V30" s="95" t="str">
        <f t="shared" si="3"/>
        <v>SG_NE05</v>
      </c>
      <c r="W30" s="454"/>
      <c r="X30" s="392">
        <f t="shared" si="4"/>
        <v>0</v>
      </c>
      <c r="Y30" s="453"/>
      <c r="Z30" s="396">
        <f t="shared" si="5"/>
        <v>0</v>
      </c>
      <c r="AA30" s="397">
        <f t="shared" si="6"/>
        <v>0</v>
      </c>
      <c r="AB30" s="427"/>
      <c r="AC30" s="456"/>
      <c r="AD30" s="396">
        <f t="shared" si="7"/>
        <v>0</v>
      </c>
      <c r="AE30" s="397">
        <f t="shared" si="8"/>
        <v>0</v>
      </c>
      <c r="AF30" s="444">
        <f t="shared" si="9"/>
        <v>50</v>
      </c>
      <c r="AG30" s="251" t="e">
        <f t="shared" si="10"/>
        <v>#DIV/0!</v>
      </c>
      <c r="AH30" s="398">
        <f t="shared" si="11"/>
        <v>50</v>
      </c>
      <c r="AI30" s="459" t="str">
        <f t="shared" si="12"/>
        <v>Below Mix</v>
      </c>
      <c r="AJ30" s="327">
        <f t="shared" si="13"/>
        <v>1545</v>
      </c>
      <c r="AK30" s="323" t="e">
        <f t="shared" si="14"/>
        <v>#DIV/0!</v>
      </c>
      <c r="AL30" s="399">
        <f t="shared" si="15"/>
        <v>1595</v>
      </c>
      <c r="AM30" s="400">
        <f t="shared" si="16"/>
        <v>1595</v>
      </c>
      <c r="AN30" s="462" t="e">
        <f t="shared" si="17"/>
        <v>#DIV/0!</v>
      </c>
      <c r="AO30" s="461">
        <f t="shared" si="18"/>
        <v>1595</v>
      </c>
      <c r="AP30" s="148">
        <f t="shared" si="19"/>
        <v>0</v>
      </c>
      <c r="AQ30" s="148">
        <f t="shared" si="20"/>
        <v>0</v>
      </c>
      <c r="AR30" s="148"/>
      <c r="AS30" s="149">
        <f>VLOOKUP(H30, 'Link WS '!$E$5:$G$38, 2, FALSE)</f>
        <v>1595</v>
      </c>
      <c r="AT30" s="80">
        <f>VLOOKUP($H30, 'Link WS '!$E$5:$H$38, 3, FALSE)</f>
        <v>2393</v>
      </c>
      <c r="AU30" s="151">
        <f t="shared" si="21"/>
        <v>0</v>
      </c>
      <c r="AV30" s="150">
        <f>VLOOKUP($V30, 'Link WS '!$E$5:$H$38, 2, FALSE)</f>
        <v>1595</v>
      </c>
      <c r="AW30" s="150">
        <f>VLOOKUP($V30, 'Link WS '!$E$5:$H$38, 3, FALSE)</f>
        <v>2393</v>
      </c>
      <c r="AX30" s="150">
        <f>VLOOKUP($V30, 'Link WS '!$E$5:$H$38, 4, FALSE)</f>
        <v>1994</v>
      </c>
      <c r="AY30" s="143">
        <f t="shared" si="22"/>
        <v>0.79989969909729186</v>
      </c>
      <c r="AZ30" s="140" t="str">
        <f t="shared" si="23"/>
        <v>Paying 80% within JC</v>
      </c>
      <c r="BA30" s="80">
        <f t="shared" si="24"/>
        <v>1435</v>
      </c>
      <c r="BB30" s="80">
        <f t="shared" si="25"/>
        <v>160</v>
      </c>
      <c r="BC30" s="81" t="e">
        <f t="shared" si="26"/>
        <v>#DIV/0!</v>
      </c>
      <c r="BD30" s="312"/>
      <c r="BE30" s="184"/>
      <c r="BF30" s="184"/>
      <c r="BG30" s="184"/>
      <c r="BH30" s="184"/>
      <c r="BI30" s="184"/>
      <c r="BJ30" s="184"/>
      <c r="BK30" s="184"/>
      <c r="BL30" s="185"/>
      <c r="BM30" s="185"/>
      <c r="BN30" s="185"/>
      <c r="BO30" s="185"/>
      <c r="BP30" s="443">
        <f t="shared" si="27"/>
        <v>0</v>
      </c>
      <c r="BQ30" s="184" t="str">
        <f t="shared" si="28"/>
        <v>Not Needed</v>
      </c>
      <c r="BR30" s="283" t="e">
        <f t="shared" si="29"/>
        <v>#DIV/0!</v>
      </c>
      <c r="BS30" s="432">
        <f t="shared" si="30"/>
        <v>0</v>
      </c>
      <c r="BT30" s="1" t="str">
        <f t="shared" si="31"/>
        <v>Within Range</v>
      </c>
      <c r="BU30" s="1" t="str">
        <f t="shared" si="32"/>
        <v>Within Range</v>
      </c>
      <c r="BV30" s="407"/>
      <c r="BW30" s="407"/>
      <c r="BX30" s="448"/>
      <c r="BY30" s="469"/>
      <c r="BZ30" s="469"/>
    </row>
    <row r="31" spans="1:78" ht="12.75" customHeight="true">
      <c r="A31" s="79" t="s">
        <v>269</v>
      </c>
      <c r="B31" s="79" t="s">
        <v>270</v>
      </c>
      <c r="C31" s="79" t="s">
        <v>8</v>
      </c>
      <c r="D31" s="79" t="s">
        <v>9</v>
      </c>
      <c r="E31" s="79" t="s">
        <v>787</v>
      </c>
      <c r="F31" s="79" t="s">
        <v>804</v>
      </c>
      <c r="G31" s="79" t="s">
        <v>792</v>
      </c>
      <c r="H31" s="79" t="s">
        <v>816</v>
      </c>
      <c r="I31" s="296">
        <v>37788</v>
      </c>
      <c r="J31" s="406"/>
      <c r="K31" s="383" t="s">
        <v>619</v>
      </c>
      <c r="L31" s="406">
        <v>43647</v>
      </c>
      <c r="M31" s="466">
        <v>75.00</v>
      </c>
      <c r="N31" s="451">
        <v>3</v>
      </c>
      <c r="O31" s="452" t="str">
        <f t="shared" si="0"/>
        <v>3</v>
      </c>
      <c r="P31" s="201" t="str">
        <f t="shared" si="1"/>
        <v>N</v>
      </c>
      <c r="Q31" s="202"/>
      <c r="R31" s="202"/>
      <c r="S31" s="200"/>
      <c r="T31" s="247">
        <v>1900</v>
      </c>
      <c r="U31" s="92">
        <f t="shared" si="2"/>
        <v>1</v>
      </c>
      <c r="V31" s="95" t="str">
        <f t="shared" si="3"/>
        <v>SG_DL03</v>
      </c>
      <c r="W31" s="454"/>
      <c r="X31" s="392">
        <f t="shared" si="4"/>
        <v>0</v>
      </c>
      <c r="Y31" s="453"/>
      <c r="Z31" s="396">
        <f t="shared" si="5"/>
        <v>0</v>
      </c>
      <c r="AA31" s="397">
        <f t="shared" si="6"/>
        <v>0</v>
      </c>
      <c r="AB31" s="427"/>
      <c r="AC31" s="456"/>
      <c r="AD31" s="396">
        <f t="shared" si="7"/>
        <v>0</v>
      </c>
      <c r="AE31" s="397">
        <f t="shared" si="8"/>
        <v>0</v>
      </c>
      <c r="AF31" s="444">
        <f t="shared" si="9"/>
        <v>50</v>
      </c>
      <c r="AG31" s="251" t="e">
        <f t="shared" si="10"/>
        <v>#DIV/0!</v>
      </c>
      <c r="AH31" s="398">
        <f t="shared" si="11"/>
        <v>50</v>
      </c>
      <c r="AI31" s="459" t="str">
        <f t="shared" si="12"/>
        <v>Below Mix</v>
      </c>
      <c r="AJ31" s="327">
        <f t="shared" si="13"/>
        <v>1209</v>
      </c>
      <c r="AK31" s="323" t="e">
        <f t="shared" si="14"/>
        <v>#DIV/0!</v>
      </c>
      <c r="AL31" s="399">
        <f t="shared" si="15"/>
        <v>1259</v>
      </c>
      <c r="AM31" s="400">
        <f t="shared" si="16"/>
        <v>1259</v>
      </c>
      <c r="AN31" s="462" t="e">
        <f t="shared" si="17"/>
        <v>#DIV/0!</v>
      </c>
      <c r="AO31" s="461">
        <f t="shared" si="18"/>
        <v>1259</v>
      </c>
      <c r="AP31" s="148">
        <f t="shared" si="19"/>
        <v>0</v>
      </c>
      <c r="AQ31" s="148">
        <f t="shared" si="20"/>
        <v>0</v>
      </c>
      <c r="AR31" s="148"/>
      <c r="AS31" s="149">
        <f>VLOOKUP(H31, 'Link WS '!$E$5:$G$38, 2, FALSE)</f>
        <v>1259</v>
      </c>
      <c r="AT31" s="80">
        <f>VLOOKUP($H31, 'Link WS '!$E$5:$H$38, 3, FALSE)</f>
        <v>1884</v>
      </c>
      <c r="AU31" s="151">
        <f t="shared" si="21"/>
        <v>0</v>
      </c>
      <c r="AV31" s="150">
        <f>VLOOKUP($V31, 'Link WS '!$E$5:$H$38, 2, FALSE)</f>
        <v>1259</v>
      </c>
      <c r="AW31" s="150">
        <f>VLOOKUP($V31, 'Link WS '!$E$5:$H$38, 3, FALSE)</f>
        <v>1884</v>
      </c>
      <c r="AX31" s="150">
        <f>VLOOKUP($V31, 'Link WS '!$E$5:$H$38, 4, FALSE)</f>
        <v>1572</v>
      </c>
      <c r="AY31" s="143">
        <f t="shared" si="22"/>
        <v>0.80089058524173029</v>
      </c>
      <c r="AZ31" s="140" t="str">
        <f t="shared" si="23"/>
        <v>Paying 80% within JC</v>
      </c>
      <c r="BA31" s="80">
        <f t="shared" si="24"/>
        <v>1133</v>
      </c>
      <c r="BB31" s="80">
        <f t="shared" si="25"/>
        <v>126</v>
      </c>
      <c r="BC31" s="81" t="e">
        <f t="shared" si="26"/>
        <v>#DIV/0!</v>
      </c>
      <c r="BD31" s="312"/>
      <c r="BE31" s="184"/>
      <c r="BF31" s="184"/>
      <c r="BG31" s="184"/>
      <c r="BH31" s="184"/>
      <c r="BI31" s="184"/>
      <c r="BJ31" s="184"/>
      <c r="BK31" s="184"/>
      <c r="BL31" s="185"/>
      <c r="BM31" s="185"/>
      <c r="BN31" s="185"/>
      <c r="BO31" s="185"/>
      <c r="BP31" s="443">
        <f t="shared" si="27"/>
        <v>0</v>
      </c>
      <c r="BQ31" s="184" t="str">
        <f t="shared" si="28"/>
        <v>Not Needed</v>
      </c>
      <c r="BR31" s="283" t="e">
        <f t="shared" si="29"/>
        <v>#DIV/0!</v>
      </c>
      <c r="BS31" s="432">
        <f t="shared" si="30"/>
        <v>0</v>
      </c>
      <c r="BT31" s="1" t="str">
        <f t="shared" si="31"/>
        <v>Within Range</v>
      </c>
      <c r="BU31" s="1" t="str">
        <f t="shared" si="32"/>
        <v>Within Range</v>
      </c>
      <c r="BV31" s="407"/>
      <c r="BW31" s="407"/>
      <c r="BX31" s="448"/>
      <c r="BY31" s="469"/>
      <c r="BZ31" s="469"/>
    </row>
    <row r="32" spans="1:78" ht="12.75" customHeight="true">
      <c r="A32" s="79" t="s">
        <v>271</v>
      </c>
      <c r="B32" s="79" t="s">
        <v>272</v>
      </c>
      <c r="C32" s="79" t="s">
        <v>8</v>
      </c>
      <c r="D32" s="79" t="s">
        <v>9</v>
      </c>
      <c r="E32" s="79" t="s">
        <v>787</v>
      </c>
      <c r="F32" s="79" t="s">
        <v>804</v>
      </c>
      <c r="G32" s="79" t="s">
        <v>795</v>
      </c>
      <c r="H32" s="79" t="s">
        <v>813</v>
      </c>
      <c r="I32" s="296">
        <v>38022</v>
      </c>
      <c r="J32" s="406"/>
      <c r="K32" s="383" t="s">
        <v>619</v>
      </c>
      <c r="L32" s="406">
        <v>44378</v>
      </c>
      <c r="M32" s="466">
        <v>78.00</v>
      </c>
      <c r="N32" s="451">
        <v>3</v>
      </c>
      <c r="O32" s="452" t="str">
        <f t="shared" si="0"/>
        <v>3</v>
      </c>
      <c r="P32" s="201" t="str">
        <f t="shared" si="1"/>
        <v>N</v>
      </c>
      <c r="Q32" s="202"/>
      <c r="R32" s="202"/>
      <c r="S32" s="200"/>
      <c r="T32" s="247">
        <v>1804</v>
      </c>
      <c r="U32" s="92">
        <f t="shared" si="2"/>
        <v>1</v>
      </c>
      <c r="V32" s="95" t="str">
        <f t="shared" si="3"/>
        <v>SG_NE04</v>
      </c>
      <c r="W32" s="454"/>
      <c r="X32" s="392">
        <f t="shared" si="4"/>
        <v>0</v>
      </c>
      <c r="Y32" s="453"/>
      <c r="Z32" s="396">
        <f t="shared" si="5"/>
        <v>0</v>
      </c>
      <c r="AA32" s="397">
        <f t="shared" si="6"/>
        <v>0</v>
      </c>
      <c r="AB32" s="427"/>
      <c r="AC32" s="456"/>
      <c r="AD32" s="396">
        <f t="shared" si="7"/>
        <v>0</v>
      </c>
      <c r="AE32" s="397">
        <f t="shared" si="8"/>
        <v>0</v>
      </c>
      <c r="AF32" s="444">
        <f t="shared" si="9"/>
        <v>50</v>
      </c>
      <c r="AG32" s="251" t="e">
        <f t="shared" si="10"/>
        <v>#DIV/0!</v>
      </c>
      <c r="AH32" s="398">
        <f t="shared" si="11"/>
        <v>50</v>
      </c>
      <c r="AI32" s="459" t="str">
        <f t="shared" si="12"/>
        <v>Below Mix</v>
      </c>
      <c r="AJ32" s="327">
        <f t="shared" si="13"/>
        <v>1365</v>
      </c>
      <c r="AK32" s="323" t="e">
        <f t="shared" si="14"/>
        <v>#DIV/0!</v>
      </c>
      <c r="AL32" s="399">
        <f t="shared" si="15"/>
        <v>1415</v>
      </c>
      <c r="AM32" s="400">
        <f t="shared" si="16"/>
        <v>1415</v>
      </c>
      <c r="AN32" s="462" t="e">
        <f t="shared" si="17"/>
        <v>#DIV/0!</v>
      </c>
      <c r="AO32" s="461">
        <f t="shared" si="18"/>
        <v>1415</v>
      </c>
      <c r="AP32" s="148">
        <f t="shared" si="19"/>
        <v>0</v>
      </c>
      <c r="AQ32" s="148">
        <f t="shared" si="20"/>
        <v>0</v>
      </c>
      <c r="AR32" s="148"/>
      <c r="AS32" s="149">
        <f>VLOOKUP(H32, 'Link WS '!$E$5:$G$38, 2, FALSE)</f>
        <v>1415</v>
      </c>
      <c r="AT32" s="80">
        <f>VLOOKUP($H32, 'Link WS '!$E$5:$H$38, 3, FALSE)</f>
        <v>2123</v>
      </c>
      <c r="AU32" s="151">
        <f t="shared" si="21"/>
        <v>0</v>
      </c>
      <c r="AV32" s="150">
        <f>VLOOKUP($V32, 'Link WS '!$E$5:$H$38, 2, FALSE)</f>
        <v>1415</v>
      </c>
      <c r="AW32" s="150">
        <f>VLOOKUP($V32, 'Link WS '!$E$5:$H$38, 3, FALSE)</f>
        <v>2123</v>
      </c>
      <c r="AX32" s="150">
        <f>VLOOKUP($V32, 'Link WS '!$E$5:$H$38, 4, FALSE)</f>
        <v>1769</v>
      </c>
      <c r="AY32" s="143">
        <f t="shared" si="22"/>
        <v>0.79988694177501418</v>
      </c>
      <c r="AZ32" s="140" t="str">
        <f t="shared" si="23"/>
        <v>Paying 80% within JC</v>
      </c>
      <c r="BA32" s="80">
        <f t="shared" si="24"/>
        <v>1273</v>
      </c>
      <c r="BB32" s="80">
        <f t="shared" si="25"/>
        <v>142</v>
      </c>
      <c r="BC32" s="81" t="e">
        <f t="shared" si="26"/>
        <v>#DIV/0!</v>
      </c>
      <c r="BD32" s="312"/>
      <c r="BE32" s="184"/>
      <c r="BF32" s="184"/>
      <c r="BG32" s="184"/>
      <c r="BH32" s="184"/>
      <c r="BI32" s="184"/>
      <c r="BJ32" s="184"/>
      <c r="BK32" s="184"/>
      <c r="BL32" s="185"/>
      <c r="BM32" s="185"/>
      <c r="BN32" s="185"/>
      <c r="BO32" s="185"/>
      <c r="BP32" s="443">
        <f t="shared" si="27"/>
        <v>0</v>
      </c>
      <c r="BQ32" s="184" t="str">
        <f t="shared" si="28"/>
        <v>Not Needed</v>
      </c>
      <c r="BR32" s="283" t="e">
        <f t="shared" si="29"/>
        <v>#DIV/0!</v>
      </c>
      <c r="BS32" s="432">
        <f t="shared" si="30"/>
        <v>0</v>
      </c>
      <c r="BT32" s="1" t="str">
        <f t="shared" si="31"/>
        <v>Within Range</v>
      </c>
      <c r="BU32" s="1" t="str">
        <f t="shared" si="32"/>
        <v>Within Range</v>
      </c>
      <c r="BV32" s="407"/>
      <c r="BW32" s="407"/>
      <c r="BX32" s="448"/>
      <c r="BY32" s="469"/>
      <c r="BZ32" s="469"/>
    </row>
    <row r="33" spans="1:78" ht="12.75" customHeight="true">
      <c r="A33" s="79" t="s">
        <v>664</v>
      </c>
      <c r="B33" s="79" t="s">
        <v>665</v>
      </c>
      <c r="C33" s="79" t="s">
        <v>8</v>
      </c>
      <c r="D33" s="79" t="s">
        <v>9</v>
      </c>
      <c r="E33" s="79" t="s">
        <v>787</v>
      </c>
      <c r="F33" s="79" t="s">
        <v>804</v>
      </c>
      <c r="G33" s="79" t="s">
        <v>796</v>
      </c>
      <c r="H33" s="79" t="s">
        <v>811</v>
      </c>
      <c r="I33" s="296">
        <v>38061</v>
      </c>
      <c r="J33" s="406"/>
      <c r="K33" s="383" t="s">
        <v>619</v>
      </c>
      <c r="L33" s="406">
        <v>43282</v>
      </c>
      <c r="M33" s="466">
        <v>85.00</v>
      </c>
      <c r="N33" s="451">
        <v>4</v>
      </c>
      <c r="O33" s="452" t="str">
        <f t="shared" si="0"/>
        <v>4</v>
      </c>
      <c r="P33" s="201" t="str">
        <f t="shared" si="1"/>
        <v>N</v>
      </c>
      <c r="Q33" s="202"/>
      <c r="R33" s="202"/>
      <c r="S33" s="200"/>
      <c r="T33" s="247">
        <v>1803</v>
      </c>
      <c r="U33" s="92">
        <f t="shared" si="2"/>
        <v>1</v>
      </c>
      <c r="V33" s="95" t="str">
        <f t="shared" si="3"/>
        <v>SG_NE06</v>
      </c>
      <c r="W33" s="454"/>
      <c r="X33" s="392">
        <f t="shared" si="4"/>
        <v>0</v>
      </c>
      <c r="Y33" s="453"/>
      <c r="Z33" s="396">
        <f t="shared" si="5"/>
        <v>0</v>
      </c>
      <c r="AA33" s="397">
        <f t="shared" si="6"/>
        <v>0</v>
      </c>
      <c r="AB33" s="427"/>
      <c r="AC33" s="456"/>
      <c r="AD33" s="396">
        <f t="shared" si="7"/>
        <v>0</v>
      </c>
      <c r="AE33" s="397">
        <f t="shared" si="8"/>
        <v>0</v>
      </c>
      <c r="AF33" s="444">
        <f t="shared" si="9"/>
        <v>50</v>
      </c>
      <c r="AG33" s="251" t="e">
        <f t="shared" si="10"/>
        <v>#DIV/0!</v>
      </c>
      <c r="AH33" s="398">
        <f t="shared" si="11"/>
        <v>50</v>
      </c>
      <c r="AI33" s="459" t="str">
        <f t="shared" si="12"/>
        <v>Below Mix</v>
      </c>
      <c r="AJ33" s="327">
        <f t="shared" si="13"/>
        <v>1900</v>
      </c>
      <c r="AK33" s="323" t="e">
        <f t="shared" si="14"/>
        <v>#DIV/0!</v>
      </c>
      <c r="AL33" s="399">
        <f t="shared" si="15"/>
        <v>1950</v>
      </c>
      <c r="AM33" s="400">
        <f t="shared" si="16"/>
        <v>1950</v>
      </c>
      <c r="AN33" s="462" t="e">
        <f t="shared" si="17"/>
        <v>#DIV/0!</v>
      </c>
      <c r="AO33" s="461">
        <f t="shared" si="18"/>
        <v>1950</v>
      </c>
      <c r="AP33" s="148">
        <f t="shared" si="19"/>
        <v>0</v>
      </c>
      <c r="AQ33" s="148">
        <f t="shared" si="20"/>
        <v>0</v>
      </c>
      <c r="AR33" s="148"/>
      <c r="AS33" s="149">
        <f>VLOOKUP(H33, 'Link WS '!$E$5:$G$38, 2, FALSE)</f>
        <v>1950</v>
      </c>
      <c r="AT33" s="80">
        <f>VLOOKUP($H33, 'Link WS '!$E$5:$H$38, 3, FALSE)</f>
        <v>2695</v>
      </c>
      <c r="AU33" s="151">
        <f t="shared" si="21"/>
        <v>0</v>
      </c>
      <c r="AV33" s="150">
        <f>VLOOKUP($V33, 'Link WS '!$E$5:$H$38, 2, FALSE)</f>
        <v>1950</v>
      </c>
      <c r="AW33" s="150">
        <f>VLOOKUP($V33, 'Link WS '!$E$5:$H$38, 3, FALSE)</f>
        <v>2695</v>
      </c>
      <c r="AX33" s="150">
        <f>VLOOKUP($V33, 'Link WS '!$E$5:$H$38, 4, FALSE)</f>
        <v>2323</v>
      </c>
      <c r="AY33" s="143">
        <f t="shared" si="22"/>
        <v>0.83943176926388297</v>
      </c>
      <c r="AZ33" s="140" t="str">
        <f t="shared" si="23"/>
        <v>Paying 84% within JC</v>
      </c>
      <c r="BA33" s="80">
        <f t="shared" si="24"/>
        <v>1755</v>
      </c>
      <c r="BB33" s="80">
        <f t="shared" si="25"/>
        <v>195</v>
      </c>
      <c r="BC33" s="81" t="e">
        <f t="shared" si="26"/>
        <v>#DIV/0!</v>
      </c>
      <c r="BD33" s="312"/>
      <c r="BE33" s="184"/>
      <c r="BF33" s="441"/>
      <c r="BG33" s="184"/>
      <c r="BH33" s="441"/>
      <c r="BI33" s="184"/>
      <c r="BJ33" s="441"/>
      <c r="BK33" s="184"/>
      <c r="BL33" s="185"/>
      <c r="BM33" s="185"/>
      <c r="BN33" s="185"/>
      <c r="BO33" s="185"/>
      <c r="BP33" s="443">
        <f t="shared" si="27"/>
        <v>0</v>
      </c>
      <c r="BQ33" s="184" t="str">
        <f t="shared" si="28"/>
        <v>Not Needed</v>
      </c>
      <c r="BR33" s="283" t="e">
        <f t="shared" si="29"/>
        <v>#DIV/0!</v>
      </c>
      <c r="BS33" s="432">
        <f t="shared" si="30"/>
        <v>0</v>
      </c>
      <c r="BT33" s="1" t="str">
        <f t="shared" si="31"/>
        <v>Within Range</v>
      </c>
      <c r="BU33" s="1" t="str">
        <f t="shared" si="32"/>
        <v>Within Range</v>
      </c>
      <c r="BV33" s="407"/>
      <c r="BW33" s="407"/>
      <c r="BX33" s="448"/>
      <c r="BY33" s="469"/>
      <c r="BZ33" s="469"/>
    </row>
    <row r="34" spans="1:78" ht="12.75" customHeight="true">
      <c r="A34" s="79" t="s">
        <v>597</v>
      </c>
      <c r="B34" s="79" t="s">
        <v>598</v>
      </c>
      <c r="C34" s="79" t="s">
        <v>8</v>
      </c>
      <c r="D34" s="79" t="s">
        <v>9</v>
      </c>
      <c r="E34" s="79" t="s">
        <v>787</v>
      </c>
      <c r="F34" s="79" t="s">
        <v>804</v>
      </c>
      <c r="G34" s="79" t="s">
        <v>1199</v>
      </c>
      <c r="H34" s="79" t="s">
        <v>1196</v>
      </c>
      <c r="I34" s="296">
        <v>38096</v>
      </c>
      <c r="J34" s="406"/>
      <c r="K34" s="383" t="s">
        <v>619</v>
      </c>
      <c r="L34" s="406">
        <v>42552</v>
      </c>
      <c r="M34" s="466">
        <v>93.00</v>
      </c>
      <c r="N34" s="451">
        <v>5</v>
      </c>
      <c r="O34" s="452" t="str">
        <f t="shared" si="0"/>
        <v>5</v>
      </c>
      <c r="P34" s="201" t="str">
        <f t="shared" si="1"/>
        <v>N</v>
      </c>
      <c r="Q34" s="202"/>
      <c r="R34" s="202"/>
      <c r="S34" s="200"/>
      <c r="T34" s="247">
        <v>1802</v>
      </c>
      <c r="U34" s="92">
        <f t="shared" si="2"/>
        <v>1</v>
      </c>
      <c r="V34" s="95" t="str">
        <f t="shared" si="3"/>
        <v>SG_NE03</v>
      </c>
      <c r="W34" s="454"/>
      <c r="X34" s="392">
        <f t="shared" si="4"/>
        <v>0</v>
      </c>
      <c r="Y34" s="453"/>
      <c r="Z34" s="396">
        <f t="shared" si="5"/>
        <v>0</v>
      </c>
      <c r="AA34" s="397">
        <f t="shared" si="6"/>
        <v>0</v>
      </c>
      <c r="AB34" s="427"/>
      <c r="AC34" s="456"/>
      <c r="AD34" s="396">
        <f t="shared" si="7"/>
        <v>0</v>
      </c>
      <c r="AE34" s="397">
        <f t="shared" si="8"/>
        <v>0</v>
      </c>
      <c r="AF34" s="444">
        <f t="shared" si="9"/>
        <v>50</v>
      </c>
      <c r="AG34" s="251" t="e">
        <f t="shared" si="10"/>
        <v>#DIV/0!</v>
      </c>
      <c r="AH34" s="398">
        <f t="shared" si="11"/>
        <v>50</v>
      </c>
      <c r="AI34" s="459" t="str">
        <f t="shared" si="12"/>
        <v>Below Mix</v>
      </c>
      <c r="AJ34" s="327">
        <f t="shared" si="13"/>
        <v>1209</v>
      </c>
      <c r="AK34" s="323" t="e">
        <f t="shared" si="14"/>
        <v>#DIV/0!</v>
      </c>
      <c r="AL34" s="399">
        <f t="shared" si="15"/>
        <v>1259</v>
      </c>
      <c r="AM34" s="400">
        <f t="shared" si="16"/>
        <v>1259</v>
      </c>
      <c r="AN34" s="462" t="e">
        <f t="shared" si="17"/>
        <v>#DIV/0!</v>
      </c>
      <c r="AO34" s="461">
        <f t="shared" si="18"/>
        <v>1259</v>
      </c>
      <c r="AP34" s="148">
        <f t="shared" si="19"/>
        <v>0</v>
      </c>
      <c r="AQ34" s="148">
        <f t="shared" si="20"/>
        <v>0</v>
      </c>
      <c r="AR34" s="148"/>
      <c r="AS34" s="149">
        <f>VLOOKUP(H34, 'Link WS '!$E$5:$G$38, 2, FALSE)</f>
        <v>1259</v>
      </c>
      <c r="AT34" s="80">
        <f>VLOOKUP($H34, 'Link WS '!$E$5:$H$38, 3, FALSE)</f>
        <v>1884</v>
      </c>
      <c r="AU34" s="151">
        <f t="shared" si="21"/>
        <v>0</v>
      </c>
      <c r="AV34" s="150">
        <f>VLOOKUP($V34, 'Link WS '!$E$5:$H$38, 2, FALSE)</f>
        <v>1259</v>
      </c>
      <c r="AW34" s="150">
        <f>VLOOKUP($V34, 'Link WS '!$E$5:$H$38, 3, FALSE)</f>
        <v>1884</v>
      </c>
      <c r="AX34" s="150">
        <f>VLOOKUP($V34, 'Link WS '!$E$5:$H$38, 4, FALSE)</f>
        <v>1572</v>
      </c>
      <c r="AY34" s="143">
        <f t="shared" si="22"/>
        <v>0.80089058524173029</v>
      </c>
      <c r="AZ34" s="140" t="str">
        <f t="shared" si="23"/>
        <v>Paying 80% within JC</v>
      </c>
      <c r="BA34" s="80">
        <f t="shared" si="24"/>
        <v>1133</v>
      </c>
      <c r="BB34" s="80">
        <f t="shared" si="25"/>
        <v>126</v>
      </c>
      <c r="BC34" s="81" t="e">
        <f t="shared" si="26"/>
        <v>#DIV/0!</v>
      </c>
      <c r="BD34" s="312"/>
      <c r="BE34" s="184"/>
      <c r="BF34" s="184"/>
      <c r="BG34" s="184"/>
      <c r="BH34" s="184"/>
      <c r="BI34" s="184"/>
      <c r="BJ34" s="184"/>
      <c r="BK34" s="184"/>
      <c r="BL34" s="185"/>
      <c r="BM34" s="185"/>
      <c r="BN34" s="185"/>
      <c r="BO34" s="185"/>
      <c r="BP34" s="443">
        <f t="shared" si="27"/>
        <v>0</v>
      </c>
      <c r="BQ34" s="184" t="str">
        <f t="shared" si="28"/>
        <v>Not Needed</v>
      </c>
      <c r="BR34" s="283" t="e">
        <f t="shared" si="29"/>
        <v>#DIV/0!</v>
      </c>
      <c r="BS34" s="432">
        <f t="shared" si="30"/>
        <v>0</v>
      </c>
      <c r="BT34" s="1" t="str">
        <f t="shared" si="31"/>
        <v>Within Range</v>
      </c>
      <c r="BU34" s="1" t="str">
        <f t="shared" si="32"/>
        <v>Within Range</v>
      </c>
      <c r="BV34" s="407"/>
      <c r="BW34" s="407"/>
      <c r="BX34" s="448"/>
      <c r="BY34" s="469"/>
      <c r="BZ34" s="469"/>
    </row>
    <row r="35" spans="1:78" ht="12.75" customHeight="true">
      <c r="A35" s="79" t="s">
        <v>376</v>
      </c>
      <c r="B35" s="79" t="s">
        <v>377</v>
      </c>
      <c r="C35" s="79" t="s">
        <v>8</v>
      </c>
      <c r="D35" s="79" t="s">
        <v>9</v>
      </c>
      <c r="E35" s="79" t="s">
        <v>787</v>
      </c>
      <c r="F35" s="79" t="s">
        <v>804</v>
      </c>
      <c r="G35" s="79" t="s">
        <v>786</v>
      </c>
      <c r="H35" s="79" t="s">
        <v>810</v>
      </c>
      <c r="I35" s="296">
        <v>38222</v>
      </c>
      <c r="J35" s="406"/>
      <c r="K35" s="383" t="s">
        <v>619</v>
      </c>
      <c r="L35" s="406">
        <v>43282</v>
      </c>
      <c r="M35" s="466">
        <v>89.00</v>
      </c>
      <c r="N35" s="451">
        <v>4</v>
      </c>
      <c r="O35" s="452" t="str">
        <f t="shared" si="0"/>
        <v>4</v>
      </c>
      <c r="P35" s="201" t="str">
        <f t="shared" si="1"/>
        <v>N</v>
      </c>
      <c r="Q35" s="202"/>
      <c r="R35" s="202"/>
      <c r="S35" s="200"/>
      <c r="T35" s="247">
        <v>1710</v>
      </c>
      <c r="U35" s="92">
        <f t="shared" si="2"/>
        <v>1</v>
      </c>
      <c r="V35" s="95" t="str">
        <f t="shared" si="3"/>
        <v>SG_NE07</v>
      </c>
      <c r="W35" s="454"/>
      <c r="X35" s="392">
        <f t="shared" si="4"/>
        <v>0</v>
      </c>
      <c r="Y35" s="453"/>
      <c r="Z35" s="396">
        <f t="shared" si="5"/>
        <v>0</v>
      </c>
      <c r="AA35" s="397">
        <f t="shared" si="6"/>
        <v>0</v>
      </c>
      <c r="AB35" s="427"/>
      <c r="AC35" s="456"/>
      <c r="AD35" s="396">
        <f t="shared" si="7"/>
        <v>0</v>
      </c>
      <c r="AE35" s="397">
        <f t="shared" si="8"/>
        <v>0</v>
      </c>
      <c r="AF35" s="444">
        <f t="shared" si="9"/>
        <v>50</v>
      </c>
      <c r="AG35" s="251" t="e">
        <f t="shared" si="10"/>
        <v>#DIV/0!</v>
      </c>
      <c r="AH35" s="398">
        <f t="shared" si="11"/>
        <v>50</v>
      </c>
      <c r="AI35" s="459" t="str">
        <f t="shared" si="12"/>
        <v>Below Mix</v>
      </c>
      <c r="AJ35" s="327">
        <f t="shared" si="13"/>
        <v>1995</v>
      </c>
      <c r="AK35" s="323" t="e">
        <f t="shared" si="14"/>
        <v>#DIV/0!</v>
      </c>
      <c r="AL35" s="399">
        <f t="shared" si="15"/>
        <v>2045</v>
      </c>
      <c r="AM35" s="400">
        <f t="shared" si="16"/>
        <v>2045</v>
      </c>
      <c r="AN35" s="462" t="e">
        <f t="shared" si="17"/>
        <v>#DIV/0!</v>
      </c>
      <c r="AO35" s="461">
        <f t="shared" si="18"/>
        <v>2045</v>
      </c>
      <c r="AP35" s="148">
        <f t="shared" si="19"/>
        <v>0</v>
      </c>
      <c r="AQ35" s="148">
        <f t="shared" si="20"/>
        <v>0</v>
      </c>
      <c r="AR35" s="148"/>
      <c r="AS35" s="149">
        <f>VLOOKUP(H35, 'Link WS '!$E$5:$G$38, 2, FALSE)</f>
        <v>2045</v>
      </c>
      <c r="AT35" s="80">
        <f>VLOOKUP($H35, 'Link WS '!$E$5:$H$38, 3, FALSE)</f>
        <v>2946</v>
      </c>
      <c r="AU35" s="151">
        <f t="shared" si="21"/>
        <v>0</v>
      </c>
      <c r="AV35" s="150">
        <f>VLOOKUP($V35, 'Link WS '!$E$5:$H$38, 2, FALSE)</f>
        <v>2045</v>
      </c>
      <c r="AW35" s="150">
        <f>VLOOKUP($V35, 'Link WS '!$E$5:$H$38, 3, FALSE)</f>
        <v>2946</v>
      </c>
      <c r="AX35" s="150">
        <f>VLOOKUP($V35, 'Link WS '!$E$5:$H$38, 4, FALSE)</f>
        <v>2496</v>
      </c>
      <c r="AY35" s="143">
        <f t="shared" si="22"/>
        <v>0.81931089743589747</v>
      </c>
      <c r="AZ35" s="140" t="str">
        <f t="shared" si="23"/>
        <v>Paying 82% within JC</v>
      </c>
      <c r="BA35" s="80">
        <f t="shared" si="24"/>
        <v>1840</v>
      </c>
      <c r="BB35" s="80">
        <f t="shared" si="25"/>
        <v>205</v>
      </c>
      <c r="BC35" s="81" t="e">
        <f t="shared" si="26"/>
        <v>#DIV/0!</v>
      </c>
      <c r="BD35" s="312"/>
      <c r="BE35" s="184"/>
      <c r="BF35" s="184"/>
      <c r="BG35" s="184"/>
      <c r="BH35" s="184"/>
      <c r="BI35" s="184"/>
      <c r="BJ35" s="184"/>
      <c r="BK35" s="184"/>
      <c r="BL35" s="185"/>
      <c r="BM35" s="185"/>
      <c r="BN35" s="185"/>
      <c r="BO35" s="185"/>
      <c r="BP35" s="443">
        <f t="shared" si="27"/>
        <v>0</v>
      </c>
      <c r="BQ35" s="184" t="str">
        <f t="shared" si="28"/>
        <v>Not Needed</v>
      </c>
      <c r="BR35" s="283" t="e">
        <f t="shared" si="29"/>
        <v>#DIV/0!</v>
      </c>
      <c r="BS35" s="432">
        <f t="shared" si="30"/>
        <v>0</v>
      </c>
      <c r="BT35" s="1" t="str">
        <f t="shared" si="31"/>
        <v>Within Range</v>
      </c>
      <c r="BU35" s="1" t="str">
        <f t="shared" si="32"/>
        <v>Within Range</v>
      </c>
      <c r="BV35" s="407"/>
      <c r="BW35" s="407"/>
      <c r="BX35" s="448"/>
      <c r="BY35" s="469"/>
      <c r="BZ35" s="469"/>
    </row>
    <row r="36" spans="1:78" ht="12.75" customHeight="true">
      <c r="A36" s="79" t="s">
        <v>380</v>
      </c>
      <c r="B36" s="79" t="s">
        <v>381</v>
      </c>
      <c r="C36" s="79" t="s">
        <v>8</v>
      </c>
      <c r="D36" s="79" t="s">
        <v>9</v>
      </c>
      <c r="E36" s="79" t="s">
        <v>787</v>
      </c>
      <c r="F36" s="79" t="s">
        <v>804</v>
      </c>
      <c r="G36" s="79" t="s">
        <v>784</v>
      </c>
      <c r="H36" s="79" t="s">
        <v>814</v>
      </c>
      <c r="I36" s="296">
        <v>38614</v>
      </c>
      <c r="J36" s="406"/>
      <c r="K36" s="383" t="s">
        <v>619</v>
      </c>
      <c r="L36" s="406">
        <v>42917</v>
      </c>
      <c r="M36" s="466">
        <v>87.00</v>
      </c>
      <c r="N36" s="451">
        <v>4</v>
      </c>
      <c r="O36" s="452" t="str">
        <f t="shared" si="0"/>
        <v>4</v>
      </c>
      <c r="P36" s="201" t="str">
        <f t="shared" si="1"/>
        <v>N</v>
      </c>
      <c r="Q36" s="202"/>
      <c r="R36" s="202"/>
      <c r="S36" s="200"/>
      <c r="T36" s="247">
        <v>1609</v>
      </c>
      <c r="U36" s="92">
        <f t="shared" si="2"/>
        <v>1</v>
      </c>
      <c r="V36" s="95" t="str">
        <f t="shared" si="3"/>
        <v>SG_NE08</v>
      </c>
      <c r="W36" s="454"/>
      <c r="X36" s="392">
        <f t="shared" si="4"/>
        <v>0</v>
      </c>
      <c r="Y36" s="453"/>
      <c r="Z36" s="396">
        <f t="shared" si="5"/>
        <v>0</v>
      </c>
      <c r="AA36" s="397">
        <f t="shared" si="6"/>
        <v>0</v>
      </c>
      <c r="AB36" s="427"/>
      <c r="AC36" s="456"/>
      <c r="AD36" s="396">
        <f t="shared" si="7"/>
        <v>0</v>
      </c>
      <c r="AE36" s="397">
        <f t="shared" si="8"/>
        <v>0</v>
      </c>
      <c r="AF36" s="444">
        <f t="shared" si="9"/>
        <v>50</v>
      </c>
      <c r="AG36" s="251" t="e">
        <f t="shared" si="10"/>
        <v>#DIV/0!</v>
      </c>
      <c r="AH36" s="398">
        <f t="shared" si="11"/>
        <v>50</v>
      </c>
      <c r="AI36" s="459" t="str">
        <f t="shared" si="12"/>
        <v>Below Mix</v>
      </c>
      <c r="AJ36" s="327">
        <f t="shared" si="13"/>
        <v>2255</v>
      </c>
      <c r="AK36" s="323" t="e">
        <f t="shared" si="14"/>
        <v>#DIV/0!</v>
      </c>
      <c r="AL36" s="399">
        <f t="shared" si="15"/>
        <v>2305</v>
      </c>
      <c r="AM36" s="400">
        <f t="shared" si="16"/>
        <v>2305</v>
      </c>
      <c r="AN36" s="462" t="e">
        <f t="shared" si="17"/>
        <v>#DIV/0!</v>
      </c>
      <c r="AO36" s="461">
        <f t="shared" si="18"/>
        <v>2305</v>
      </c>
      <c r="AP36" s="148">
        <f t="shared" si="19"/>
        <v>0</v>
      </c>
      <c r="AQ36" s="148">
        <f t="shared" si="20"/>
        <v>0</v>
      </c>
      <c r="AR36" s="148"/>
      <c r="AS36" s="149">
        <f>VLOOKUP(H36, 'Link WS '!$E$5:$G$38, 2, FALSE)</f>
        <v>2305</v>
      </c>
      <c r="AT36" s="80">
        <f>VLOOKUP($H36, 'Link WS '!$E$5:$H$38, 3, FALSE)</f>
        <v>3295</v>
      </c>
      <c r="AU36" s="151">
        <f t="shared" si="21"/>
        <v>0</v>
      </c>
      <c r="AV36" s="150">
        <f>VLOOKUP($V36, 'Link WS '!$E$5:$H$38, 2, FALSE)</f>
        <v>2305</v>
      </c>
      <c r="AW36" s="150">
        <f>VLOOKUP($V36, 'Link WS '!$E$5:$H$38, 3, FALSE)</f>
        <v>3295</v>
      </c>
      <c r="AX36" s="150">
        <f>VLOOKUP($V36, 'Link WS '!$E$5:$H$38, 4, FALSE)</f>
        <v>2800</v>
      </c>
      <c r="AY36" s="143">
        <f t="shared" si="22"/>
        <v>0.82321428571428568</v>
      </c>
      <c r="AZ36" s="140" t="str">
        <f t="shared" si="23"/>
        <v>Paying 82% within JC</v>
      </c>
      <c r="BA36" s="80">
        <f t="shared" si="24"/>
        <v>2074</v>
      </c>
      <c r="BB36" s="80">
        <f t="shared" si="25"/>
        <v>231</v>
      </c>
      <c r="BC36" s="81" t="e">
        <f t="shared" si="26"/>
        <v>#DIV/0!</v>
      </c>
      <c r="BD36" s="312"/>
      <c r="BE36" s="184"/>
      <c r="BF36" s="184"/>
      <c r="BG36" s="184"/>
      <c r="BH36" s="184"/>
      <c r="BI36" s="184"/>
      <c r="BJ36" s="184"/>
      <c r="BK36" s="184"/>
      <c r="BL36" s="185"/>
      <c r="BM36" s="185"/>
      <c r="BN36" s="185"/>
      <c r="BO36" s="185"/>
      <c r="BP36" s="443">
        <f t="shared" si="27"/>
        <v>0</v>
      </c>
      <c r="BQ36" s="184" t="str">
        <f t="shared" si="28"/>
        <v>Not Needed</v>
      </c>
      <c r="BR36" s="283" t="e">
        <f t="shared" si="29"/>
        <v>#DIV/0!</v>
      </c>
      <c r="BS36" s="432">
        <f t="shared" si="30"/>
        <v>0</v>
      </c>
      <c r="BT36" s="1" t="str">
        <f t="shared" si="31"/>
        <v>Within Range</v>
      </c>
      <c r="BU36" s="1" t="str">
        <f t="shared" si="32"/>
        <v>Within Range</v>
      </c>
      <c r="BV36" s="407"/>
      <c r="BW36" s="407"/>
      <c r="BX36" s="448"/>
      <c r="BY36" s="469"/>
      <c r="BZ36" s="469"/>
    </row>
    <row r="37" spans="1:78" ht="12.75" customHeight="true">
      <c r="A37" s="79" t="s">
        <v>758</v>
      </c>
      <c r="B37" s="79" t="s">
        <v>759</v>
      </c>
      <c r="C37" s="79" t="s">
        <v>8</v>
      </c>
      <c r="D37" s="79" t="s">
        <v>9</v>
      </c>
      <c r="E37" s="79" t="s">
        <v>787</v>
      </c>
      <c r="F37" s="79" t="s">
        <v>804</v>
      </c>
      <c r="G37" s="79" t="s">
        <v>792</v>
      </c>
      <c r="H37" s="79" t="s">
        <v>816</v>
      </c>
      <c r="I37" s="296">
        <v>38635</v>
      </c>
      <c r="J37" s="406"/>
      <c r="K37" s="383" t="s">
        <v>619</v>
      </c>
      <c r="L37" s="406">
        <v>42552</v>
      </c>
      <c r="M37" s="466">
        <v>88.00</v>
      </c>
      <c r="N37" s="451">
        <v>4</v>
      </c>
      <c r="O37" s="452" t="str">
        <f t="shared" si="0"/>
        <v>4</v>
      </c>
      <c r="P37" s="201" t="str">
        <f t="shared" si="1"/>
        <v>N</v>
      </c>
      <c r="Q37" s="202"/>
      <c r="R37" s="202"/>
      <c r="S37" s="200"/>
      <c r="T37" s="247">
        <v>1608</v>
      </c>
      <c r="U37" s="92">
        <f t="shared" si="2"/>
        <v>1</v>
      </c>
      <c r="V37" s="95" t="str">
        <f t="shared" si="3"/>
        <v>SG_DL03</v>
      </c>
      <c r="W37" s="454"/>
      <c r="X37" s="392">
        <f t="shared" si="4"/>
        <v>0</v>
      </c>
      <c r="Y37" s="453"/>
      <c r="Z37" s="396">
        <f t="shared" si="5"/>
        <v>0</v>
      </c>
      <c r="AA37" s="397">
        <f t="shared" si="6"/>
        <v>0</v>
      </c>
      <c r="AB37" s="427"/>
      <c r="AC37" s="456"/>
      <c r="AD37" s="396">
        <f t="shared" si="7"/>
        <v>0</v>
      </c>
      <c r="AE37" s="397">
        <f t="shared" si="8"/>
        <v>0</v>
      </c>
      <c r="AF37" s="444">
        <f t="shared" si="9"/>
        <v>50</v>
      </c>
      <c r="AG37" s="251" t="e">
        <f t="shared" si="10"/>
        <v>#DIV/0!</v>
      </c>
      <c r="AH37" s="398">
        <f t="shared" si="11"/>
        <v>50</v>
      </c>
      <c r="AI37" s="459" t="str">
        <f t="shared" si="12"/>
        <v>Below Mix</v>
      </c>
      <c r="AJ37" s="327">
        <f t="shared" si="13"/>
        <v>1209</v>
      </c>
      <c r="AK37" s="323" t="e">
        <f t="shared" si="14"/>
        <v>#DIV/0!</v>
      </c>
      <c r="AL37" s="399">
        <f t="shared" si="15"/>
        <v>1259</v>
      </c>
      <c r="AM37" s="400">
        <f t="shared" si="16"/>
        <v>1259</v>
      </c>
      <c r="AN37" s="462" t="e">
        <f t="shared" si="17"/>
        <v>#DIV/0!</v>
      </c>
      <c r="AO37" s="461">
        <f t="shared" si="18"/>
        <v>1259</v>
      </c>
      <c r="AP37" s="148">
        <f t="shared" si="19"/>
        <v>0</v>
      </c>
      <c r="AQ37" s="148">
        <f t="shared" si="20"/>
        <v>0</v>
      </c>
      <c r="AR37" s="148"/>
      <c r="AS37" s="149">
        <f>VLOOKUP(H37, 'Link WS '!$E$5:$G$38, 2, FALSE)</f>
        <v>1259</v>
      </c>
      <c r="AT37" s="80">
        <f>VLOOKUP($H37, 'Link WS '!$E$5:$H$38, 3, FALSE)</f>
        <v>1884</v>
      </c>
      <c r="AU37" s="151">
        <f t="shared" si="21"/>
        <v>0</v>
      </c>
      <c r="AV37" s="150">
        <f>VLOOKUP($V37, 'Link WS '!$E$5:$H$38, 2, FALSE)</f>
        <v>1259</v>
      </c>
      <c r="AW37" s="150">
        <f>VLOOKUP($V37, 'Link WS '!$E$5:$H$38, 3, FALSE)</f>
        <v>1884</v>
      </c>
      <c r="AX37" s="150">
        <f>VLOOKUP($V37, 'Link WS '!$E$5:$H$38, 4, FALSE)</f>
        <v>1572</v>
      </c>
      <c r="AY37" s="143">
        <f t="shared" si="22"/>
        <v>0.80089058524173029</v>
      </c>
      <c r="AZ37" s="140" t="str">
        <f t="shared" si="23"/>
        <v>Paying 80% within JC</v>
      </c>
      <c r="BA37" s="80">
        <f t="shared" si="24"/>
        <v>1133</v>
      </c>
      <c r="BB37" s="80">
        <f t="shared" si="25"/>
        <v>126</v>
      </c>
      <c r="BC37" s="81" t="e">
        <f t="shared" si="26"/>
        <v>#DIV/0!</v>
      </c>
      <c r="BD37" s="312"/>
      <c r="BE37" s="184"/>
      <c r="BF37" s="184"/>
      <c r="BG37" s="184"/>
      <c r="BH37" s="184"/>
      <c r="BI37" s="184"/>
      <c r="BJ37" s="184"/>
      <c r="BK37" s="184"/>
      <c r="BL37" s="185"/>
      <c r="BM37" s="185"/>
      <c r="BN37" s="185"/>
      <c r="BO37" s="185"/>
      <c r="BP37" s="443">
        <f t="shared" si="27"/>
        <v>0</v>
      </c>
      <c r="BQ37" s="184" t="str">
        <f t="shared" si="28"/>
        <v>Not Needed</v>
      </c>
      <c r="BR37" s="283" t="e">
        <f t="shared" si="29"/>
        <v>#DIV/0!</v>
      </c>
      <c r="BS37" s="432">
        <f t="shared" si="30"/>
        <v>0</v>
      </c>
      <c r="BT37" s="1" t="str">
        <f t="shared" si="31"/>
        <v>Within Range</v>
      </c>
      <c r="BU37" s="1" t="str">
        <f t="shared" si="32"/>
        <v>Within Range</v>
      </c>
      <c r="BV37" s="407"/>
      <c r="BW37" s="407"/>
      <c r="BX37" s="448"/>
      <c r="BY37" s="469"/>
      <c r="BZ37" s="469"/>
    </row>
    <row r="38" spans="1:78" ht="12.75" customHeight="true">
      <c r="A38" s="79" t="s">
        <v>382</v>
      </c>
      <c r="B38" s="79" t="s">
        <v>383</v>
      </c>
      <c r="C38" s="79" t="s">
        <v>8</v>
      </c>
      <c r="D38" s="79" t="s">
        <v>9</v>
      </c>
      <c r="E38" s="79" t="s">
        <v>787</v>
      </c>
      <c r="F38" s="79" t="s">
        <v>805</v>
      </c>
      <c r="G38" s="79" t="s">
        <v>784</v>
      </c>
      <c r="H38" s="79" t="s">
        <v>814</v>
      </c>
      <c r="I38" s="296">
        <v>38687</v>
      </c>
      <c r="J38" s="406"/>
      <c r="K38" s="383" t="s">
        <v>619</v>
      </c>
      <c r="L38" s="406">
        <v>41821</v>
      </c>
      <c r="M38" s="466">
        <v>91.00</v>
      </c>
      <c r="N38" s="451">
        <v>5</v>
      </c>
      <c r="O38" s="452" t="str">
        <f t="shared" si="0"/>
        <v>5</v>
      </c>
      <c r="P38" s="201" t="str">
        <f t="shared" si="1"/>
        <v>N</v>
      </c>
      <c r="Q38" s="202"/>
      <c r="R38" s="202"/>
      <c r="S38" s="200"/>
      <c r="T38" s="247">
        <v>1606</v>
      </c>
      <c r="U38" s="92">
        <f t="shared" si="2"/>
        <v>1</v>
      </c>
      <c r="V38" s="95" t="str">
        <f t="shared" si="3"/>
        <v>SG_NE08</v>
      </c>
      <c r="W38" s="454"/>
      <c r="X38" s="392">
        <f t="shared" si="4"/>
        <v>0</v>
      </c>
      <c r="Y38" s="453"/>
      <c r="Z38" s="396">
        <f t="shared" si="5"/>
        <v>0</v>
      </c>
      <c r="AA38" s="397">
        <f t="shared" si="6"/>
        <v>0</v>
      </c>
      <c r="AB38" s="427"/>
      <c r="AC38" s="456"/>
      <c r="AD38" s="396">
        <f t="shared" si="7"/>
        <v>0</v>
      </c>
      <c r="AE38" s="397">
        <f t="shared" si="8"/>
        <v>0</v>
      </c>
      <c r="AF38" s="444">
        <f t="shared" si="9"/>
        <v>50</v>
      </c>
      <c r="AG38" s="251" t="e">
        <f t="shared" si="10"/>
        <v>#DIV/0!</v>
      </c>
      <c r="AH38" s="398">
        <f t="shared" si="11"/>
        <v>50</v>
      </c>
      <c r="AI38" s="459" t="str">
        <f t="shared" si="12"/>
        <v>Below Mix</v>
      </c>
      <c r="AJ38" s="327">
        <f t="shared" si="13"/>
        <v>2255</v>
      </c>
      <c r="AK38" s="323" t="e">
        <f t="shared" si="14"/>
        <v>#DIV/0!</v>
      </c>
      <c r="AL38" s="399">
        <f t="shared" si="15"/>
        <v>2305</v>
      </c>
      <c r="AM38" s="400">
        <f t="shared" si="16"/>
        <v>2305</v>
      </c>
      <c r="AN38" s="462" t="e">
        <f t="shared" si="17"/>
        <v>#DIV/0!</v>
      </c>
      <c r="AO38" s="461">
        <f t="shared" si="18"/>
        <v>2305</v>
      </c>
      <c r="AP38" s="148">
        <f t="shared" si="19"/>
        <v>0</v>
      </c>
      <c r="AQ38" s="148">
        <f t="shared" si="20"/>
        <v>0</v>
      </c>
      <c r="AR38" s="148"/>
      <c r="AS38" s="149">
        <f>VLOOKUP(H38, 'Link WS '!$E$5:$G$38, 2, FALSE)</f>
        <v>2305</v>
      </c>
      <c r="AT38" s="80">
        <f>VLOOKUP($H38, 'Link WS '!$E$5:$H$38, 3, FALSE)</f>
        <v>3295</v>
      </c>
      <c r="AU38" s="151">
        <f t="shared" si="21"/>
        <v>0</v>
      </c>
      <c r="AV38" s="150">
        <f>VLOOKUP($V38, 'Link WS '!$E$5:$H$38, 2, FALSE)</f>
        <v>2305</v>
      </c>
      <c r="AW38" s="150">
        <f>VLOOKUP($V38, 'Link WS '!$E$5:$H$38, 3, FALSE)</f>
        <v>3295</v>
      </c>
      <c r="AX38" s="150">
        <f>VLOOKUP($V38, 'Link WS '!$E$5:$H$38, 4, FALSE)</f>
        <v>2800</v>
      </c>
      <c r="AY38" s="143">
        <f t="shared" si="22"/>
        <v>0.82321428571428568</v>
      </c>
      <c r="AZ38" s="140" t="str">
        <f t="shared" si="23"/>
        <v>Paying 82% within JC</v>
      </c>
      <c r="BA38" s="80">
        <f t="shared" si="24"/>
        <v>2074</v>
      </c>
      <c r="BB38" s="80">
        <f t="shared" si="25"/>
        <v>231</v>
      </c>
      <c r="BC38" s="81" t="e">
        <f t="shared" si="26"/>
        <v>#DIV/0!</v>
      </c>
      <c r="BD38" s="312"/>
      <c r="BE38" s="184"/>
      <c r="BF38" s="184"/>
      <c r="BG38" s="184"/>
      <c r="BH38" s="184"/>
      <c r="BI38" s="184"/>
      <c r="BJ38" s="184"/>
      <c r="BK38" s="184"/>
      <c r="BL38" s="185"/>
      <c r="BM38" s="185"/>
      <c r="BN38" s="185"/>
      <c r="BO38" s="185"/>
      <c r="BP38" s="443">
        <f t="shared" si="27"/>
        <v>0</v>
      </c>
      <c r="BQ38" s="184" t="str">
        <f t="shared" si="28"/>
        <v>Not Needed</v>
      </c>
      <c r="BR38" s="283" t="e">
        <f t="shared" si="29"/>
        <v>#DIV/0!</v>
      </c>
      <c r="BS38" s="432">
        <f t="shared" si="30"/>
        <v>0</v>
      </c>
      <c r="BT38" s="1" t="str">
        <f t="shared" si="31"/>
        <v>Within Range</v>
      </c>
      <c r="BU38" s="1" t="str">
        <f t="shared" si="32"/>
        <v>Within Range</v>
      </c>
      <c r="BV38" s="407"/>
      <c r="BW38" s="407"/>
      <c r="BX38" s="448"/>
      <c r="BY38" s="469"/>
      <c r="BZ38" s="469"/>
    </row>
    <row r="39" spans="1:78" ht="12.75" customHeight="true">
      <c r="A39" s="79" t="s">
        <v>384</v>
      </c>
      <c r="B39" s="79" t="s">
        <v>385</v>
      </c>
      <c r="C39" s="79" t="s">
        <v>8</v>
      </c>
      <c r="D39" s="79" t="s">
        <v>9</v>
      </c>
      <c r="E39" s="79" t="s">
        <v>787</v>
      </c>
      <c r="F39" s="79" t="s">
        <v>804</v>
      </c>
      <c r="G39" s="79" t="s">
        <v>784</v>
      </c>
      <c r="H39" s="79" t="s">
        <v>814</v>
      </c>
      <c r="I39" s="296">
        <v>38824</v>
      </c>
      <c r="J39" s="406"/>
      <c r="K39" s="383" t="s">
        <v>619</v>
      </c>
      <c r="L39" s="406">
        <v>44378</v>
      </c>
      <c r="M39" s="466">
        <v>80.00</v>
      </c>
      <c r="N39" s="451">
        <v>4</v>
      </c>
      <c r="O39" s="452" t="str">
        <f t="shared" si="0"/>
        <v>4</v>
      </c>
      <c r="P39" s="201" t="str">
        <f t="shared" si="1"/>
        <v>N</v>
      </c>
      <c r="Q39" s="202"/>
      <c r="R39" s="202"/>
      <c r="S39" s="200"/>
      <c r="T39" s="247">
        <v>1602</v>
      </c>
      <c r="U39" s="92">
        <f t="shared" si="2"/>
        <v>1</v>
      </c>
      <c r="V39" s="95" t="str">
        <f t="shared" si="3"/>
        <v>SG_NE08</v>
      </c>
      <c r="W39" s="454"/>
      <c r="X39" s="392">
        <f t="shared" si="4"/>
        <v>0</v>
      </c>
      <c r="Y39" s="453"/>
      <c r="Z39" s="396">
        <f t="shared" si="5"/>
        <v>0</v>
      </c>
      <c r="AA39" s="397">
        <f t="shared" si="6"/>
        <v>0</v>
      </c>
      <c r="AB39" s="427"/>
      <c r="AC39" s="456"/>
      <c r="AD39" s="396">
        <f t="shared" si="7"/>
        <v>0</v>
      </c>
      <c r="AE39" s="397">
        <f t="shared" si="8"/>
        <v>0</v>
      </c>
      <c r="AF39" s="444">
        <f t="shared" si="9"/>
        <v>50</v>
      </c>
      <c r="AG39" s="251" t="e">
        <f t="shared" si="10"/>
        <v>#DIV/0!</v>
      </c>
      <c r="AH39" s="398">
        <f t="shared" si="11"/>
        <v>50</v>
      </c>
      <c r="AI39" s="459" t="str">
        <f t="shared" si="12"/>
        <v>Below Mix</v>
      </c>
      <c r="AJ39" s="327">
        <f t="shared" si="13"/>
        <v>2255</v>
      </c>
      <c r="AK39" s="323" t="e">
        <f t="shared" si="14"/>
        <v>#DIV/0!</v>
      </c>
      <c r="AL39" s="399">
        <f t="shared" si="15"/>
        <v>2305</v>
      </c>
      <c r="AM39" s="400">
        <f t="shared" si="16"/>
        <v>2305</v>
      </c>
      <c r="AN39" s="462" t="e">
        <f t="shared" si="17"/>
        <v>#DIV/0!</v>
      </c>
      <c r="AO39" s="461">
        <f t="shared" si="18"/>
        <v>2305</v>
      </c>
      <c r="AP39" s="148">
        <f t="shared" si="19"/>
        <v>0</v>
      </c>
      <c r="AQ39" s="148">
        <f t="shared" si="20"/>
        <v>0</v>
      </c>
      <c r="AR39" s="148"/>
      <c r="AS39" s="149">
        <f>VLOOKUP(H39, 'Link WS '!$E$5:$G$38, 2, FALSE)</f>
        <v>2305</v>
      </c>
      <c r="AT39" s="80">
        <f>VLOOKUP($H39, 'Link WS '!$E$5:$H$38, 3, FALSE)</f>
        <v>3295</v>
      </c>
      <c r="AU39" s="151">
        <f t="shared" si="21"/>
        <v>0</v>
      </c>
      <c r="AV39" s="150">
        <f>VLOOKUP($V39, 'Link WS '!$E$5:$H$38, 2, FALSE)</f>
        <v>2305</v>
      </c>
      <c r="AW39" s="150">
        <f>VLOOKUP($V39, 'Link WS '!$E$5:$H$38, 3, FALSE)</f>
        <v>3295</v>
      </c>
      <c r="AX39" s="150">
        <f>VLOOKUP($V39, 'Link WS '!$E$5:$H$38, 4, FALSE)</f>
        <v>2800</v>
      </c>
      <c r="AY39" s="143">
        <f t="shared" si="22"/>
        <v>0.82321428571428568</v>
      </c>
      <c r="AZ39" s="140" t="str">
        <f t="shared" si="23"/>
        <v>Paying 82% within JC</v>
      </c>
      <c r="BA39" s="80">
        <f t="shared" si="24"/>
        <v>2074</v>
      </c>
      <c r="BB39" s="80">
        <f t="shared" si="25"/>
        <v>231</v>
      </c>
      <c r="BC39" s="81" t="e">
        <f t="shared" si="26"/>
        <v>#DIV/0!</v>
      </c>
      <c r="BD39" s="312"/>
      <c r="BE39" s="184"/>
      <c r="BF39" s="184"/>
      <c r="BG39" s="184"/>
      <c r="BH39" s="184"/>
      <c r="BI39" s="184"/>
      <c r="BJ39" s="184"/>
      <c r="BK39" s="184"/>
      <c r="BL39" s="185"/>
      <c r="BM39" s="185"/>
      <c r="BN39" s="185"/>
      <c r="BO39" s="185"/>
      <c r="BP39" s="443">
        <f t="shared" si="27"/>
        <v>0</v>
      </c>
      <c r="BQ39" s="184" t="str">
        <f t="shared" si="28"/>
        <v>Not Needed</v>
      </c>
      <c r="BR39" s="283" t="e">
        <f t="shared" si="29"/>
        <v>#DIV/0!</v>
      </c>
      <c r="BS39" s="432">
        <f t="shared" si="30"/>
        <v>0</v>
      </c>
      <c r="BT39" s="1" t="str">
        <f t="shared" si="31"/>
        <v>Within Range</v>
      </c>
      <c r="BU39" s="1" t="str">
        <f t="shared" si="32"/>
        <v>Within Range</v>
      </c>
      <c r="BV39" s="407"/>
      <c r="BW39" s="407"/>
      <c r="BX39" s="448"/>
      <c r="BY39" s="469"/>
      <c r="BZ39" s="469"/>
    </row>
    <row r="40" spans="1:78" ht="12.75" customHeight="true">
      <c r="A40" s="79" t="s">
        <v>388</v>
      </c>
      <c r="B40" s="79" t="s">
        <v>389</v>
      </c>
      <c r="C40" s="79" t="s">
        <v>8</v>
      </c>
      <c r="D40" s="79" t="s">
        <v>9</v>
      </c>
      <c r="E40" s="79" t="s">
        <v>787</v>
      </c>
      <c r="F40" s="79" t="s">
        <v>804</v>
      </c>
      <c r="G40" s="79" t="s">
        <v>784</v>
      </c>
      <c r="H40" s="79" t="s">
        <v>814</v>
      </c>
      <c r="I40" s="296">
        <v>38887</v>
      </c>
      <c r="J40" s="406"/>
      <c r="K40" s="383" t="s">
        <v>619</v>
      </c>
      <c r="L40" s="406">
        <v>42186</v>
      </c>
      <c r="M40" s="466">
        <v>79.00</v>
      </c>
      <c r="N40" s="451">
        <v>3</v>
      </c>
      <c r="O40" s="452" t="str">
        <f t="shared" si="0"/>
        <v>3</v>
      </c>
      <c r="P40" s="201" t="str">
        <f t="shared" si="1"/>
        <v>N</v>
      </c>
      <c r="Q40" s="202"/>
      <c r="R40" s="202"/>
      <c r="S40" s="200"/>
      <c r="T40" s="247">
        <v>1600</v>
      </c>
      <c r="U40" s="92">
        <f t="shared" si="2"/>
        <v>1</v>
      </c>
      <c r="V40" s="95" t="str">
        <f t="shared" si="3"/>
        <v>SG_NE08</v>
      </c>
      <c r="W40" s="454"/>
      <c r="X40" s="392">
        <f t="shared" si="4"/>
        <v>0</v>
      </c>
      <c r="Y40" s="453"/>
      <c r="Z40" s="396">
        <f t="shared" si="5"/>
        <v>0</v>
      </c>
      <c r="AA40" s="397">
        <f t="shared" si="6"/>
        <v>0</v>
      </c>
      <c r="AB40" s="427"/>
      <c r="AC40" s="456"/>
      <c r="AD40" s="396">
        <f t="shared" si="7"/>
        <v>0</v>
      </c>
      <c r="AE40" s="397">
        <f t="shared" si="8"/>
        <v>0</v>
      </c>
      <c r="AF40" s="444">
        <f t="shared" si="9"/>
        <v>50</v>
      </c>
      <c r="AG40" s="251" t="e">
        <f t="shared" si="10"/>
        <v>#DIV/0!</v>
      </c>
      <c r="AH40" s="398">
        <f t="shared" si="11"/>
        <v>50</v>
      </c>
      <c r="AI40" s="459" t="str">
        <f t="shared" si="12"/>
        <v>Below Mix</v>
      </c>
      <c r="AJ40" s="327">
        <f t="shared" si="13"/>
        <v>2255</v>
      </c>
      <c r="AK40" s="323" t="e">
        <f t="shared" si="14"/>
        <v>#DIV/0!</v>
      </c>
      <c r="AL40" s="399">
        <f t="shared" si="15"/>
        <v>2305</v>
      </c>
      <c r="AM40" s="400">
        <f t="shared" si="16"/>
        <v>2305</v>
      </c>
      <c r="AN40" s="462" t="e">
        <f t="shared" si="17"/>
        <v>#DIV/0!</v>
      </c>
      <c r="AO40" s="461">
        <f t="shared" si="18"/>
        <v>2305</v>
      </c>
      <c r="AP40" s="148">
        <f t="shared" si="19"/>
        <v>0</v>
      </c>
      <c r="AQ40" s="148">
        <f t="shared" si="20"/>
        <v>0</v>
      </c>
      <c r="AR40" s="148"/>
      <c r="AS40" s="149">
        <f>VLOOKUP(H40, 'Link WS '!$E$5:$G$38, 2, FALSE)</f>
        <v>2305</v>
      </c>
      <c r="AT40" s="80">
        <f>VLOOKUP($H40, 'Link WS '!$E$5:$H$38, 3, FALSE)</f>
        <v>3295</v>
      </c>
      <c r="AU40" s="151">
        <f t="shared" si="21"/>
        <v>0</v>
      </c>
      <c r="AV40" s="150">
        <f>VLOOKUP($V40, 'Link WS '!$E$5:$H$38, 2, FALSE)</f>
        <v>2305</v>
      </c>
      <c r="AW40" s="150">
        <f>VLOOKUP($V40, 'Link WS '!$E$5:$H$38, 3, FALSE)</f>
        <v>3295</v>
      </c>
      <c r="AX40" s="150">
        <f>VLOOKUP($V40, 'Link WS '!$E$5:$H$38, 4, FALSE)</f>
        <v>2800</v>
      </c>
      <c r="AY40" s="143">
        <f t="shared" si="22"/>
        <v>0.82321428571428568</v>
      </c>
      <c r="AZ40" s="140" t="str">
        <f t="shared" si="23"/>
        <v>Paying 82% within JC</v>
      </c>
      <c r="BA40" s="80">
        <f t="shared" si="24"/>
        <v>2074</v>
      </c>
      <c r="BB40" s="80">
        <f t="shared" si="25"/>
        <v>231</v>
      </c>
      <c r="BC40" s="81" t="e">
        <f t="shared" si="26"/>
        <v>#DIV/0!</v>
      </c>
      <c r="BD40" s="312"/>
      <c r="BE40" s="184"/>
      <c r="BF40" s="184"/>
      <c r="BG40" s="184"/>
      <c r="BH40" s="184"/>
      <c r="BI40" s="184"/>
      <c r="BJ40" s="184"/>
      <c r="BK40" s="184"/>
      <c r="BL40" s="185"/>
      <c r="BM40" s="185"/>
      <c r="BN40" s="185"/>
      <c r="BO40" s="185"/>
      <c r="BP40" s="443">
        <f t="shared" si="27"/>
        <v>0</v>
      </c>
      <c r="BQ40" s="184" t="str">
        <f t="shared" si="28"/>
        <v>Not Needed</v>
      </c>
      <c r="BR40" s="283" t="e">
        <f t="shared" si="29"/>
        <v>#DIV/0!</v>
      </c>
      <c r="BS40" s="432">
        <f t="shared" si="30"/>
        <v>0</v>
      </c>
      <c r="BT40" s="1" t="str">
        <f t="shared" si="31"/>
        <v>Within Range</v>
      </c>
      <c r="BU40" s="1" t="str">
        <f t="shared" si="32"/>
        <v>Within Range</v>
      </c>
      <c r="BV40" s="407"/>
      <c r="BW40" s="407"/>
      <c r="BX40" s="448"/>
      <c r="BY40" s="469"/>
      <c r="BZ40" s="469"/>
    </row>
    <row r="41" spans="1:78" ht="12.75" customHeight="true">
      <c r="A41" s="79" t="s">
        <v>390</v>
      </c>
      <c r="B41" s="79" t="s">
        <v>391</v>
      </c>
      <c r="C41" s="79" t="s">
        <v>8</v>
      </c>
      <c r="D41" s="79" t="s">
        <v>9</v>
      </c>
      <c r="E41" s="79" t="s">
        <v>787</v>
      </c>
      <c r="F41" s="79" t="s">
        <v>804</v>
      </c>
      <c r="G41" s="79" t="s">
        <v>796</v>
      </c>
      <c r="H41" s="79" t="s">
        <v>811</v>
      </c>
      <c r="I41" s="296">
        <v>38915</v>
      </c>
      <c r="J41" s="406"/>
      <c r="K41" s="383" t="s">
        <v>619</v>
      </c>
      <c r="L41" s="406">
        <v>42917</v>
      </c>
      <c r="M41" s="466">
        <v>85.00</v>
      </c>
      <c r="N41" s="451">
        <v>4</v>
      </c>
      <c r="O41" s="452" t="str">
        <f t="shared" si="0"/>
        <v>4</v>
      </c>
      <c r="P41" s="201" t="str">
        <f t="shared" si="1"/>
        <v>N</v>
      </c>
      <c r="Q41" s="202"/>
      <c r="R41" s="202"/>
      <c r="S41" s="200"/>
      <c r="T41" s="247">
        <v>1511</v>
      </c>
      <c r="U41" s="92">
        <f t="shared" si="2"/>
        <v>1</v>
      </c>
      <c r="V41" s="95" t="str">
        <f t="shared" si="3"/>
        <v>SG_NE06</v>
      </c>
      <c r="W41" s="454"/>
      <c r="X41" s="392">
        <f t="shared" si="4"/>
        <v>0</v>
      </c>
      <c r="Y41" s="453"/>
      <c r="Z41" s="396">
        <f t="shared" si="5"/>
        <v>0</v>
      </c>
      <c r="AA41" s="397">
        <f t="shared" si="6"/>
        <v>0</v>
      </c>
      <c r="AB41" s="427"/>
      <c r="AC41" s="456"/>
      <c r="AD41" s="396">
        <f t="shared" si="7"/>
        <v>0</v>
      </c>
      <c r="AE41" s="397">
        <f t="shared" si="8"/>
        <v>0</v>
      </c>
      <c r="AF41" s="444">
        <f t="shared" si="9"/>
        <v>50</v>
      </c>
      <c r="AG41" s="251" t="e">
        <f t="shared" si="10"/>
        <v>#DIV/0!</v>
      </c>
      <c r="AH41" s="398">
        <f t="shared" si="11"/>
        <v>50</v>
      </c>
      <c r="AI41" s="459" t="str">
        <f t="shared" si="12"/>
        <v>Below Mix</v>
      </c>
      <c r="AJ41" s="327">
        <f t="shared" si="13"/>
        <v>1900</v>
      </c>
      <c r="AK41" s="323" t="e">
        <f t="shared" si="14"/>
        <v>#DIV/0!</v>
      </c>
      <c r="AL41" s="399">
        <f t="shared" si="15"/>
        <v>1950</v>
      </c>
      <c r="AM41" s="400">
        <f t="shared" si="16"/>
        <v>1950</v>
      </c>
      <c r="AN41" s="462" t="e">
        <f t="shared" si="17"/>
        <v>#DIV/0!</v>
      </c>
      <c r="AO41" s="461">
        <f t="shared" si="18"/>
        <v>1950</v>
      </c>
      <c r="AP41" s="148">
        <f t="shared" si="19"/>
        <v>0</v>
      </c>
      <c r="AQ41" s="148">
        <f t="shared" si="20"/>
        <v>0</v>
      </c>
      <c r="AR41" s="148"/>
      <c r="AS41" s="149">
        <f>VLOOKUP(H41, 'Link WS '!$E$5:$G$38, 2, FALSE)</f>
        <v>1950</v>
      </c>
      <c r="AT41" s="80">
        <f>VLOOKUP($H41, 'Link WS '!$E$5:$H$38, 3, FALSE)</f>
        <v>2695</v>
      </c>
      <c r="AU41" s="151">
        <f t="shared" si="21"/>
        <v>0</v>
      </c>
      <c r="AV41" s="150">
        <f>VLOOKUP($V41, 'Link WS '!$E$5:$H$38, 2, FALSE)</f>
        <v>1950</v>
      </c>
      <c r="AW41" s="150">
        <f>VLOOKUP($V41, 'Link WS '!$E$5:$H$38, 3, FALSE)</f>
        <v>2695</v>
      </c>
      <c r="AX41" s="150">
        <f>VLOOKUP($V41, 'Link WS '!$E$5:$H$38, 4, FALSE)</f>
        <v>2323</v>
      </c>
      <c r="AY41" s="143">
        <f t="shared" si="22"/>
        <v>0.83943176926388297</v>
      </c>
      <c r="AZ41" s="140" t="str">
        <f t="shared" si="23"/>
        <v>Paying 84% within JC</v>
      </c>
      <c r="BA41" s="80">
        <f t="shared" si="24"/>
        <v>1755</v>
      </c>
      <c r="BB41" s="80">
        <f t="shared" si="25"/>
        <v>195</v>
      </c>
      <c r="BC41" s="81" t="e">
        <f t="shared" si="26"/>
        <v>#DIV/0!</v>
      </c>
      <c r="BD41" s="312"/>
      <c r="BE41" s="184"/>
      <c r="BF41" s="184"/>
      <c r="BG41" s="184"/>
      <c r="BH41" s="184"/>
      <c r="BI41" s="184"/>
      <c r="BJ41" s="184"/>
      <c r="BK41" s="184"/>
      <c r="BL41" s="185"/>
      <c r="BM41" s="185"/>
      <c r="BN41" s="185"/>
      <c r="BO41" s="185"/>
      <c r="BP41" s="443">
        <f t="shared" si="27"/>
        <v>0</v>
      </c>
      <c r="BQ41" s="184" t="str">
        <f t="shared" si="28"/>
        <v>Not Needed</v>
      </c>
      <c r="BR41" s="283" t="e">
        <f t="shared" si="29"/>
        <v>#DIV/0!</v>
      </c>
      <c r="BS41" s="432">
        <f t="shared" si="30"/>
        <v>0</v>
      </c>
      <c r="BT41" s="1" t="str">
        <f t="shared" si="31"/>
        <v>Within Range</v>
      </c>
      <c r="BU41" s="1" t="str">
        <f t="shared" si="32"/>
        <v>Within Range</v>
      </c>
      <c r="BV41" s="407"/>
      <c r="BW41" s="407"/>
      <c r="BX41" s="448"/>
      <c r="BY41" s="469"/>
      <c r="BZ41" s="469"/>
    </row>
    <row r="42" spans="1:78" ht="12.75" customHeight="true">
      <c r="A42" s="79" t="s">
        <v>601</v>
      </c>
      <c r="B42" s="79" t="s">
        <v>602</v>
      </c>
      <c r="C42" s="79" t="s">
        <v>8</v>
      </c>
      <c r="D42" s="79" t="s">
        <v>9</v>
      </c>
      <c r="E42" s="79" t="s">
        <v>787</v>
      </c>
      <c r="F42" s="79" t="s">
        <v>804</v>
      </c>
      <c r="G42" s="79" t="s">
        <v>795</v>
      </c>
      <c r="H42" s="79" t="s">
        <v>813</v>
      </c>
      <c r="I42" s="296">
        <v>38936</v>
      </c>
      <c r="J42" s="406"/>
      <c r="K42" s="383" t="s">
        <v>619</v>
      </c>
      <c r="L42" s="406">
        <v>44378</v>
      </c>
      <c r="M42" s="466">
        <v>78.00</v>
      </c>
      <c r="N42" s="451">
        <v>3</v>
      </c>
      <c r="O42" s="452" t="str">
        <f t="shared" si="0"/>
        <v>3</v>
      </c>
      <c r="P42" s="201" t="str">
        <f t="shared" si="1"/>
        <v>N</v>
      </c>
      <c r="Q42" s="202"/>
      <c r="R42" s="202"/>
      <c r="S42" s="200"/>
      <c r="T42" s="247">
        <v>1510</v>
      </c>
      <c r="U42" s="92">
        <f t="shared" si="2"/>
        <v>1</v>
      </c>
      <c r="V42" s="95" t="str">
        <f t="shared" si="3"/>
        <v>SG_NE04</v>
      </c>
      <c r="W42" s="454"/>
      <c r="X42" s="392">
        <f t="shared" si="4"/>
        <v>0</v>
      </c>
      <c r="Y42" s="453"/>
      <c r="Z42" s="396">
        <f t="shared" si="5"/>
        <v>0</v>
      </c>
      <c r="AA42" s="397">
        <f t="shared" si="6"/>
        <v>0</v>
      </c>
      <c r="AB42" s="427"/>
      <c r="AC42" s="456"/>
      <c r="AD42" s="396">
        <f t="shared" si="7"/>
        <v>0</v>
      </c>
      <c r="AE42" s="397">
        <f t="shared" si="8"/>
        <v>0</v>
      </c>
      <c r="AF42" s="444">
        <f t="shared" si="9"/>
        <v>50</v>
      </c>
      <c r="AG42" s="251" t="e">
        <f t="shared" si="10"/>
        <v>#DIV/0!</v>
      </c>
      <c r="AH42" s="398">
        <f t="shared" si="11"/>
        <v>50</v>
      </c>
      <c r="AI42" s="459" t="str">
        <f t="shared" si="12"/>
        <v>Below Mix</v>
      </c>
      <c r="AJ42" s="327">
        <f t="shared" si="13"/>
        <v>1365</v>
      </c>
      <c r="AK42" s="323" t="e">
        <f t="shared" si="14"/>
        <v>#DIV/0!</v>
      </c>
      <c r="AL42" s="399">
        <f t="shared" si="15"/>
        <v>1415</v>
      </c>
      <c r="AM42" s="400">
        <f t="shared" si="16"/>
        <v>1415</v>
      </c>
      <c r="AN42" s="462" t="e">
        <f t="shared" si="17"/>
        <v>#DIV/0!</v>
      </c>
      <c r="AO42" s="461">
        <f t="shared" si="18"/>
        <v>1415</v>
      </c>
      <c r="AP42" s="148">
        <f t="shared" si="19"/>
        <v>0</v>
      </c>
      <c r="AQ42" s="148">
        <f t="shared" si="20"/>
        <v>0</v>
      </c>
      <c r="AR42" s="148"/>
      <c r="AS42" s="149">
        <f>VLOOKUP(H42, 'Link WS '!$E$5:$G$38, 2, FALSE)</f>
        <v>1415</v>
      </c>
      <c r="AT42" s="80">
        <f>VLOOKUP($H42, 'Link WS '!$E$5:$H$38, 3, FALSE)</f>
        <v>2123</v>
      </c>
      <c r="AU42" s="151">
        <f t="shared" si="21"/>
        <v>0</v>
      </c>
      <c r="AV42" s="150">
        <f>VLOOKUP($V42, 'Link WS '!$E$5:$H$38, 2, FALSE)</f>
        <v>1415</v>
      </c>
      <c r="AW42" s="150">
        <f>VLOOKUP($V42, 'Link WS '!$E$5:$H$38, 3, FALSE)</f>
        <v>2123</v>
      </c>
      <c r="AX42" s="150">
        <f>VLOOKUP($V42, 'Link WS '!$E$5:$H$38, 4, FALSE)</f>
        <v>1769</v>
      </c>
      <c r="AY42" s="143">
        <f t="shared" si="22"/>
        <v>0.79988694177501418</v>
      </c>
      <c r="AZ42" s="140" t="str">
        <f t="shared" si="23"/>
        <v>Paying 80% within JC</v>
      </c>
      <c r="BA42" s="80">
        <f t="shared" si="24"/>
        <v>1273</v>
      </c>
      <c r="BB42" s="80">
        <f t="shared" si="25"/>
        <v>142</v>
      </c>
      <c r="BC42" s="81" t="e">
        <f t="shared" si="26"/>
        <v>#DIV/0!</v>
      </c>
      <c r="BD42" s="312"/>
      <c r="BE42" s="184"/>
      <c r="BF42" s="184"/>
      <c r="BG42" s="184"/>
      <c r="BH42" s="184"/>
      <c r="BI42" s="184"/>
      <c r="BJ42" s="184"/>
      <c r="BK42" s="184"/>
      <c r="BL42" s="185"/>
      <c r="BM42" s="185"/>
      <c r="BN42" s="185"/>
      <c r="BO42" s="185"/>
      <c r="BP42" s="443">
        <f t="shared" si="27"/>
        <v>0</v>
      </c>
      <c r="BQ42" s="184" t="str">
        <f t="shared" si="28"/>
        <v>Not Needed</v>
      </c>
      <c r="BR42" s="283" t="e">
        <f t="shared" si="29"/>
        <v>#DIV/0!</v>
      </c>
      <c r="BS42" s="432">
        <f t="shared" si="30"/>
        <v>0</v>
      </c>
      <c r="BT42" s="1" t="str">
        <f t="shared" si="31"/>
        <v>Within Range</v>
      </c>
      <c r="BU42" s="1" t="str">
        <f t="shared" si="32"/>
        <v>Within Range</v>
      </c>
      <c r="BV42" s="407"/>
      <c r="BW42" s="407"/>
      <c r="BX42" s="448"/>
      <c r="BY42" s="469"/>
      <c r="BZ42" s="469"/>
    </row>
    <row r="43" spans="1:78" ht="12.75" customHeight="true">
      <c r="A43" s="79" t="s">
        <v>392</v>
      </c>
      <c r="B43" s="79" t="s">
        <v>393</v>
      </c>
      <c r="C43" s="79" t="s">
        <v>8</v>
      </c>
      <c r="D43" s="79" t="s">
        <v>9</v>
      </c>
      <c r="E43" s="79" t="s">
        <v>787</v>
      </c>
      <c r="F43" s="79" t="s">
        <v>805</v>
      </c>
      <c r="G43" s="79" t="s">
        <v>784</v>
      </c>
      <c r="H43" s="79" t="s">
        <v>814</v>
      </c>
      <c r="I43" s="296">
        <v>38950</v>
      </c>
      <c r="J43" s="406"/>
      <c r="K43" s="383" t="s">
        <v>619</v>
      </c>
      <c r="L43" s="406">
        <v>42552</v>
      </c>
      <c r="M43" s="466">
        <v>85.00</v>
      </c>
      <c r="N43" s="451">
        <v>4</v>
      </c>
      <c r="O43" s="452" t="str">
        <f t="shared" si="0"/>
        <v>4</v>
      </c>
      <c r="P43" s="201" t="str">
        <f t="shared" si="1"/>
        <v>N</v>
      </c>
      <c r="Q43" s="202"/>
      <c r="R43" s="202"/>
      <c r="S43" s="200"/>
      <c r="T43" s="247">
        <v>1510</v>
      </c>
      <c r="U43" s="92">
        <f t="shared" si="2"/>
        <v>1</v>
      </c>
      <c r="V43" s="95" t="str">
        <f t="shared" si="3"/>
        <v>SG_NE08</v>
      </c>
      <c r="W43" s="454"/>
      <c r="X43" s="392">
        <f t="shared" si="4"/>
        <v>0</v>
      </c>
      <c r="Y43" s="453"/>
      <c r="Z43" s="396">
        <f t="shared" si="5"/>
        <v>0</v>
      </c>
      <c r="AA43" s="397">
        <f t="shared" si="6"/>
        <v>0</v>
      </c>
      <c r="AB43" s="427"/>
      <c r="AC43" s="456"/>
      <c r="AD43" s="396">
        <f t="shared" si="7"/>
        <v>0</v>
      </c>
      <c r="AE43" s="397">
        <f t="shared" si="8"/>
        <v>0</v>
      </c>
      <c r="AF43" s="444">
        <f t="shared" si="9"/>
        <v>50</v>
      </c>
      <c r="AG43" s="251" t="e">
        <f t="shared" si="10"/>
        <v>#DIV/0!</v>
      </c>
      <c r="AH43" s="398">
        <f t="shared" si="11"/>
        <v>50</v>
      </c>
      <c r="AI43" s="459" t="str">
        <f t="shared" si="12"/>
        <v>Below Mix</v>
      </c>
      <c r="AJ43" s="327">
        <f t="shared" si="13"/>
        <v>2255</v>
      </c>
      <c r="AK43" s="323" t="e">
        <f t="shared" si="14"/>
        <v>#DIV/0!</v>
      </c>
      <c r="AL43" s="399">
        <f t="shared" si="15"/>
        <v>2305</v>
      </c>
      <c r="AM43" s="400">
        <f t="shared" si="16"/>
        <v>2305</v>
      </c>
      <c r="AN43" s="462" t="e">
        <f t="shared" si="17"/>
        <v>#DIV/0!</v>
      </c>
      <c r="AO43" s="461">
        <f t="shared" si="18"/>
        <v>2305</v>
      </c>
      <c r="AP43" s="148">
        <f t="shared" si="19"/>
        <v>0</v>
      </c>
      <c r="AQ43" s="148">
        <f t="shared" si="20"/>
        <v>0</v>
      </c>
      <c r="AR43" s="148"/>
      <c r="AS43" s="149">
        <f>VLOOKUP(H43, 'Link WS '!$E$5:$G$38, 2, FALSE)</f>
        <v>2305</v>
      </c>
      <c r="AT43" s="80">
        <f>VLOOKUP($H43, 'Link WS '!$E$5:$H$38, 3, FALSE)</f>
        <v>3295</v>
      </c>
      <c r="AU43" s="151">
        <f t="shared" si="21"/>
        <v>0</v>
      </c>
      <c r="AV43" s="150">
        <f>VLOOKUP($V43, 'Link WS '!$E$5:$H$38, 2, FALSE)</f>
        <v>2305</v>
      </c>
      <c r="AW43" s="150">
        <f>VLOOKUP($V43, 'Link WS '!$E$5:$H$38, 3, FALSE)</f>
        <v>3295</v>
      </c>
      <c r="AX43" s="150">
        <f>VLOOKUP($V43, 'Link WS '!$E$5:$H$38, 4, FALSE)</f>
        <v>2800</v>
      </c>
      <c r="AY43" s="143">
        <f t="shared" si="22"/>
        <v>0.82321428571428568</v>
      </c>
      <c r="AZ43" s="140" t="str">
        <f t="shared" si="23"/>
        <v>Paying 82% within JC</v>
      </c>
      <c r="BA43" s="80">
        <f t="shared" si="24"/>
        <v>2074</v>
      </c>
      <c r="BB43" s="80">
        <f t="shared" si="25"/>
        <v>231</v>
      </c>
      <c r="BC43" s="81" t="e">
        <f t="shared" si="26"/>
        <v>#DIV/0!</v>
      </c>
      <c r="BD43" s="312"/>
      <c r="BE43" s="184"/>
      <c r="BF43" s="184"/>
      <c r="BG43" s="184"/>
      <c r="BH43" s="184"/>
      <c r="BI43" s="184"/>
      <c r="BJ43" s="184"/>
      <c r="BK43" s="184"/>
      <c r="BL43" s="185"/>
      <c r="BM43" s="185"/>
      <c r="BN43" s="185"/>
      <c r="BO43" s="185"/>
      <c r="BP43" s="443">
        <f t="shared" si="27"/>
        <v>0</v>
      </c>
      <c r="BQ43" s="184" t="str">
        <f t="shared" si="28"/>
        <v>Not Needed</v>
      </c>
      <c r="BR43" s="283" t="e">
        <f t="shared" si="29"/>
        <v>#DIV/0!</v>
      </c>
      <c r="BS43" s="432">
        <f t="shared" si="30"/>
        <v>0</v>
      </c>
      <c r="BT43" s="1" t="str">
        <f t="shared" si="31"/>
        <v>Within Range</v>
      </c>
      <c r="BU43" s="1" t="str">
        <f t="shared" si="32"/>
        <v>Within Range</v>
      </c>
      <c r="BV43" s="407"/>
      <c r="BW43" s="407"/>
      <c r="BX43" s="448"/>
      <c r="BY43" s="469"/>
      <c r="BZ43" s="469"/>
    </row>
    <row r="44" spans="1:78" ht="12.75" customHeight="true">
      <c r="A44" s="79" t="s">
        <v>394</v>
      </c>
      <c r="B44" s="79" t="s">
        <v>395</v>
      </c>
      <c r="C44" s="79" t="s">
        <v>8</v>
      </c>
      <c r="D44" s="79" t="s">
        <v>9</v>
      </c>
      <c r="E44" s="79" t="s">
        <v>787</v>
      </c>
      <c r="F44" s="79" t="s">
        <v>804</v>
      </c>
      <c r="G44" s="79" t="s">
        <v>786</v>
      </c>
      <c r="H44" s="79" t="s">
        <v>810</v>
      </c>
      <c r="I44" s="296">
        <v>39153</v>
      </c>
      <c r="J44" s="406"/>
      <c r="K44" s="383" t="s">
        <v>619</v>
      </c>
      <c r="L44" s="406">
        <v>43282</v>
      </c>
      <c r="M44" s="466">
        <v>87.00</v>
      </c>
      <c r="N44" s="451">
        <v>4</v>
      </c>
      <c r="O44" s="452" t="str">
        <f t="shared" si="0"/>
        <v>4</v>
      </c>
      <c r="P44" s="201" t="str">
        <f t="shared" si="1"/>
        <v>N</v>
      </c>
      <c r="Q44" s="202"/>
      <c r="R44" s="202"/>
      <c r="S44" s="200"/>
      <c r="T44" s="247">
        <v>1503</v>
      </c>
      <c r="U44" s="92">
        <f t="shared" si="2"/>
        <v>1</v>
      </c>
      <c r="V44" s="95" t="str">
        <f t="shared" si="3"/>
        <v>SG_NE07</v>
      </c>
      <c r="W44" s="454"/>
      <c r="X44" s="392">
        <f t="shared" si="4"/>
        <v>0</v>
      </c>
      <c r="Y44" s="453"/>
      <c r="Z44" s="396">
        <f t="shared" si="5"/>
        <v>0</v>
      </c>
      <c r="AA44" s="397">
        <f t="shared" si="6"/>
        <v>0</v>
      </c>
      <c r="AB44" s="427"/>
      <c r="AC44" s="456"/>
      <c r="AD44" s="396">
        <f t="shared" si="7"/>
        <v>0</v>
      </c>
      <c r="AE44" s="397">
        <f t="shared" si="8"/>
        <v>0</v>
      </c>
      <c r="AF44" s="444">
        <f t="shared" si="9"/>
        <v>50</v>
      </c>
      <c r="AG44" s="251" t="e">
        <f t="shared" si="10"/>
        <v>#DIV/0!</v>
      </c>
      <c r="AH44" s="398">
        <f t="shared" si="11"/>
        <v>50</v>
      </c>
      <c r="AI44" s="459" t="str">
        <f t="shared" si="12"/>
        <v>Below Mix</v>
      </c>
      <c r="AJ44" s="327">
        <f t="shared" si="13"/>
        <v>1995</v>
      </c>
      <c r="AK44" s="323" t="e">
        <f t="shared" si="14"/>
        <v>#DIV/0!</v>
      </c>
      <c r="AL44" s="399">
        <f t="shared" si="15"/>
        <v>2045</v>
      </c>
      <c r="AM44" s="400">
        <f t="shared" si="16"/>
        <v>2045</v>
      </c>
      <c r="AN44" s="462" t="e">
        <f t="shared" si="17"/>
        <v>#DIV/0!</v>
      </c>
      <c r="AO44" s="461">
        <f t="shared" si="18"/>
        <v>2045</v>
      </c>
      <c r="AP44" s="148">
        <f t="shared" si="19"/>
        <v>0</v>
      </c>
      <c r="AQ44" s="148">
        <f t="shared" si="20"/>
        <v>0</v>
      </c>
      <c r="AR44" s="148"/>
      <c r="AS44" s="149">
        <f>VLOOKUP(H44, 'Link WS '!$E$5:$G$38, 2, FALSE)</f>
        <v>2045</v>
      </c>
      <c r="AT44" s="80">
        <f>VLOOKUP($H44, 'Link WS '!$E$5:$H$38, 3, FALSE)</f>
        <v>2946</v>
      </c>
      <c r="AU44" s="151">
        <f t="shared" si="21"/>
        <v>0</v>
      </c>
      <c r="AV44" s="150">
        <f>VLOOKUP($V44, 'Link WS '!$E$5:$H$38, 2, FALSE)</f>
        <v>2045</v>
      </c>
      <c r="AW44" s="150">
        <f>VLOOKUP($V44, 'Link WS '!$E$5:$H$38, 3, FALSE)</f>
        <v>2946</v>
      </c>
      <c r="AX44" s="150">
        <f>VLOOKUP($V44, 'Link WS '!$E$5:$H$38, 4, FALSE)</f>
        <v>2496</v>
      </c>
      <c r="AY44" s="143">
        <f t="shared" si="22"/>
        <v>0.81931089743589747</v>
      </c>
      <c r="AZ44" s="140" t="str">
        <f t="shared" si="23"/>
        <v>Paying 82% within JC</v>
      </c>
      <c r="BA44" s="80">
        <f t="shared" si="24"/>
        <v>1840</v>
      </c>
      <c r="BB44" s="80">
        <f t="shared" si="25"/>
        <v>205</v>
      </c>
      <c r="BC44" s="81" t="e">
        <f t="shared" si="26"/>
        <v>#DIV/0!</v>
      </c>
      <c r="BD44" s="312"/>
      <c r="BE44" s="184"/>
      <c r="BF44" s="184"/>
      <c r="BG44" s="184"/>
      <c r="BH44" s="184"/>
      <c r="BI44" s="184"/>
      <c r="BJ44" s="184"/>
      <c r="BK44" s="184"/>
      <c r="BL44" s="185"/>
      <c r="BM44" s="185"/>
      <c r="BN44" s="185"/>
      <c r="BO44" s="185"/>
      <c r="BP44" s="443">
        <f t="shared" si="27"/>
        <v>0</v>
      </c>
      <c r="BQ44" s="184" t="str">
        <f t="shared" si="28"/>
        <v>Not Needed</v>
      </c>
      <c r="BR44" s="283" t="e">
        <f t="shared" si="29"/>
        <v>#DIV/0!</v>
      </c>
      <c r="BS44" s="432">
        <f t="shared" si="30"/>
        <v>0</v>
      </c>
      <c r="BT44" s="1" t="str">
        <f t="shared" si="31"/>
        <v>Within Range</v>
      </c>
      <c r="BU44" s="1" t="str">
        <f t="shared" si="32"/>
        <v>Within Range</v>
      </c>
      <c r="BV44" s="407"/>
      <c r="BW44" s="407"/>
      <c r="BX44" s="448"/>
      <c r="BY44" s="469"/>
      <c r="BZ44" s="469"/>
    </row>
    <row r="45" spans="1:78" ht="12.75" customHeight="true">
      <c r="A45" s="79" t="s">
        <v>396</v>
      </c>
      <c r="B45" s="79" t="s">
        <v>397</v>
      </c>
      <c r="C45" s="79" t="s">
        <v>8</v>
      </c>
      <c r="D45" s="79" t="s">
        <v>9</v>
      </c>
      <c r="E45" s="79" t="s">
        <v>787</v>
      </c>
      <c r="F45" s="79" t="s">
        <v>804</v>
      </c>
      <c r="G45" s="79" t="s">
        <v>784</v>
      </c>
      <c r="H45" s="79" t="s">
        <v>814</v>
      </c>
      <c r="I45" s="296">
        <v>39195</v>
      </c>
      <c r="J45" s="406"/>
      <c r="K45" s="383" t="s">
        <v>619</v>
      </c>
      <c r="L45" s="406">
        <v>42552</v>
      </c>
      <c r="M45" s="466">
        <v>85.00</v>
      </c>
      <c r="N45" s="451">
        <v>4</v>
      </c>
      <c r="O45" s="452" t="str">
        <f t="shared" si="0"/>
        <v>4</v>
      </c>
      <c r="P45" s="201" t="str">
        <f t="shared" si="1"/>
        <v>N</v>
      </c>
      <c r="Q45" s="202"/>
      <c r="R45" s="202"/>
      <c r="S45" s="200"/>
      <c r="T45" s="247">
        <v>1502</v>
      </c>
      <c r="U45" s="92">
        <f t="shared" si="2"/>
        <v>1</v>
      </c>
      <c r="V45" s="95" t="str">
        <f t="shared" si="3"/>
        <v>SG_NE08</v>
      </c>
      <c r="W45" s="454"/>
      <c r="X45" s="392">
        <f t="shared" si="4"/>
        <v>0</v>
      </c>
      <c r="Y45" s="453"/>
      <c r="Z45" s="396">
        <f t="shared" si="5"/>
        <v>0</v>
      </c>
      <c r="AA45" s="397">
        <f t="shared" si="6"/>
        <v>0</v>
      </c>
      <c r="AB45" s="427"/>
      <c r="AC45" s="456"/>
      <c r="AD45" s="396">
        <f t="shared" si="7"/>
        <v>0</v>
      </c>
      <c r="AE45" s="397">
        <f t="shared" si="8"/>
        <v>0</v>
      </c>
      <c r="AF45" s="444">
        <f t="shared" si="9"/>
        <v>50</v>
      </c>
      <c r="AG45" s="251" t="e">
        <f t="shared" si="10"/>
        <v>#DIV/0!</v>
      </c>
      <c r="AH45" s="398">
        <f t="shared" si="11"/>
        <v>50</v>
      </c>
      <c r="AI45" s="459" t="str">
        <f t="shared" si="12"/>
        <v>Below Mix</v>
      </c>
      <c r="AJ45" s="327">
        <f t="shared" si="13"/>
        <v>2255</v>
      </c>
      <c r="AK45" s="323" t="e">
        <f t="shared" si="14"/>
        <v>#DIV/0!</v>
      </c>
      <c r="AL45" s="399">
        <f t="shared" si="15"/>
        <v>2305</v>
      </c>
      <c r="AM45" s="400">
        <f t="shared" si="16"/>
        <v>2305</v>
      </c>
      <c r="AN45" s="462" t="e">
        <f t="shared" si="17"/>
        <v>#DIV/0!</v>
      </c>
      <c r="AO45" s="461">
        <f t="shared" si="18"/>
        <v>2305</v>
      </c>
      <c r="AP45" s="148">
        <f t="shared" si="19"/>
        <v>0</v>
      </c>
      <c r="AQ45" s="148">
        <f t="shared" si="20"/>
        <v>0</v>
      </c>
      <c r="AR45" s="148"/>
      <c r="AS45" s="149">
        <f>VLOOKUP(H45, 'Link WS '!$E$5:$G$38, 2, FALSE)</f>
        <v>2305</v>
      </c>
      <c r="AT45" s="80">
        <f>VLOOKUP($H45, 'Link WS '!$E$5:$H$38, 3, FALSE)</f>
        <v>3295</v>
      </c>
      <c r="AU45" s="151">
        <f t="shared" si="21"/>
        <v>0</v>
      </c>
      <c r="AV45" s="150">
        <f>VLOOKUP($V45, 'Link WS '!$E$5:$H$38, 2, FALSE)</f>
        <v>2305</v>
      </c>
      <c r="AW45" s="150">
        <f>VLOOKUP($V45, 'Link WS '!$E$5:$H$38, 3, FALSE)</f>
        <v>3295</v>
      </c>
      <c r="AX45" s="150">
        <f>VLOOKUP($V45, 'Link WS '!$E$5:$H$38, 4, FALSE)</f>
        <v>2800</v>
      </c>
      <c r="AY45" s="143">
        <f t="shared" si="22"/>
        <v>0.82321428571428568</v>
      </c>
      <c r="AZ45" s="140" t="str">
        <f t="shared" si="23"/>
        <v>Paying 82% within JC</v>
      </c>
      <c r="BA45" s="80">
        <f t="shared" si="24"/>
        <v>2074</v>
      </c>
      <c r="BB45" s="80">
        <f t="shared" si="25"/>
        <v>231</v>
      </c>
      <c r="BC45" s="81" t="e">
        <f t="shared" si="26"/>
        <v>#DIV/0!</v>
      </c>
      <c r="BD45" s="312"/>
      <c r="BE45" s="184"/>
      <c r="BF45" s="184"/>
      <c r="BG45" s="184"/>
      <c r="BH45" s="184"/>
      <c r="BI45" s="184"/>
      <c r="BJ45" s="184"/>
      <c r="BK45" s="184"/>
      <c r="BL45" s="185"/>
      <c r="BM45" s="185"/>
      <c r="BN45" s="185"/>
      <c r="BO45" s="185"/>
      <c r="BP45" s="443">
        <f t="shared" si="27"/>
        <v>0</v>
      </c>
      <c r="BQ45" s="184" t="str">
        <f t="shared" si="28"/>
        <v>Not Needed</v>
      </c>
      <c r="BR45" s="283" t="e">
        <f t="shared" si="29"/>
        <v>#DIV/0!</v>
      </c>
      <c r="BS45" s="432">
        <f t="shared" si="30"/>
        <v>0</v>
      </c>
      <c r="BT45" s="1" t="str">
        <f t="shared" si="31"/>
        <v>Within Range</v>
      </c>
      <c r="BU45" s="1" t="str">
        <f t="shared" si="32"/>
        <v>Within Range</v>
      </c>
      <c r="BV45" s="407"/>
      <c r="BW45" s="407"/>
      <c r="BX45" s="448"/>
      <c r="BY45" s="469"/>
      <c r="BZ45" s="469"/>
    </row>
    <row r="46" spans="1:78" ht="12.75" customHeight="true">
      <c r="A46" s="79" t="s">
        <v>398</v>
      </c>
      <c r="B46" s="79" t="s">
        <v>399</v>
      </c>
      <c r="C46" s="79" t="s">
        <v>8</v>
      </c>
      <c r="D46" s="79" t="s">
        <v>9</v>
      </c>
      <c r="E46" s="79" t="s">
        <v>787</v>
      </c>
      <c r="F46" s="79" t="s">
        <v>805</v>
      </c>
      <c r="G46" s="79" t="s">
        <v>784</v>
      </c>
      <c r="H46" s="79" t="s">
        <v>814</v>
      </c>
      <c r="I46" s="296">
        <v>39293</v>
      </c>
      <c r="J46" s="406"/>
      <c r="K46" s="383" t="s">
        <v>619</v>
      </c>
      <c r="L46" s="406">
        <v>43647</v>
      </c>
      <c r="M46" s="466">
        <v>75.00</v>
      </c>
      <c r="N46" s="451">
        <v>3</v>
      </c>
      <c r="O46" s="452" t="str">
        <f t="shared" si="0"/>
        <v>3</v>
      </c>
      <c r="P46" s="201" t="str">
        <f t="shared" si="1"/>
        <v>N</v>
      </c>
      <c r="Q46" s="202"/>
      <c r="R46" s="202"/>
      <c r="S46" s="200"/>
      <c r="T46" s="247">
        <v>1411</v>
      </c>
      <c r="U46" s="92">
        <f t="shared" si="2"/>
        <v>1</v>
      </c>
      <c r="V46" s="95" t="str">
        <f t="shared" si="3"/>
        <v>SG_NE08</v>
      </c>
      <c r="W46" s="454"/>
      <c r="X46" s="392">
        <f t="shared" si="4"/>
        <v>0</v>
      </c>
      <c r="Y46" s="453"/>
      <c r="Z46" s="396">
        <f t="shared" si="5"/>
        <v>0</v>
      </c>
      <c r="AA46" s="397">
        <f t="shared" si="6"/>
        <v>0</v>
      </c>
      <c r="AB46" s="427"/>
      <c r="AC46" s="456"/>
      <c r="AD46" s="396">
        <f t="shared" si="7"/>
        <v>0</v>
      </c>
      <c r="AE46" s="397">
        <f t="shared" si="8"/>
        <v>0</v>
      </c>
      <c r="AF46" s="444">
        <f t="shared" si="9"/>
        <v>50</v>
      </c>
      <c r="AG46" s="251" t="e">
        <f t="shared" si="10"/>
        <v>#DIV/0!</v>
      </c>
      <c r="AH46" s="398">
        <f t="shared" si="11"/>
        <v>50</v>
      </c>
      <c r="AI46" s="459" t="str">
        <f t="shared" si="12"/>
        <v>Below Mix</v>
      </c>
      <c r="AJ46" s="327">
        <f t="shared" si="13"/>
        <v>2255</v>
      </c>
      <c r="AK46" s="323" t="e">
        <f t="shared" si="14"/>
        <v>#DIV/0!</v>
      </c>
      <c r="AL46" s="399">
        <f t="shared" si="15"/>
        <v>2305</v>
      </c>
      <c r="AM46" s="400">
        <f t="shared" si="16"/>
        <v>2305</v>
      </c>
      <c r="AN46" s="462" t="e">
        <f t="shared" si="17"/>
        <v>#DIV/0!</v>
      </c>
      <c r="AO46" s="461">
        <f t="shared" si="18"/>
        <v>2305</v>
      </c>
      <c r="AP46" s="148">
        <f t="shared" si="19"/>
        <v>0</v>
      </c>
      <c r="AQ46" s="148">
        <f t="shared" si="20"/>
        <v>0</v>
      </c>
      <c r="AR46" s="148"/>
      <c r="AS46" s="149">
        <f>VLOOKUP(H46, 'Link WS '!$E$5:$G$38, 2, FALSE)</f>
        <v>2305</v>
      </c>
      <c r="AT46" s="80">
        <f>VLOOKUP($H46, 'Link WS '!$E$5:$H$38, 3, FALSE)</f>
        <v>3295</v>
      </c>
      <c r="AU46" s="151">
        <f t="shared" si="21"/>
        <v>0</v>
      </c>
      <c r="AV46" s="150">
        <f>VLOOKUP($V46, 'Link WS '!$E$5:$H$38, 2, FALSE)</f>
        <v>2305</v>
      </c>
      <c r="AW46" s="150">
        <f>VLOOKUP($V46, 'Link WS '!$E$5:$H$38, 3, FALSE)</f>
        <v>3295</v>
      </c>
      <c r="AX46" s="150">
        <f>VLOOKUP($V46, 'Link WS '!$E$5:$H$38, 4, FALSE)</f>
        <v>2800</v>
      </c>
      <c r="AY46" s="143">
        <f t="shared" si="22"/>
        <v>0.82321428571428568</v>
      </c>
      <c r="AZ46" s="140" t="str">
        <f t="shared" si="23"/>
        <v>Paying 82% within JC</v>
      </c>
      <c r="BA46" s="80">
        <f t="shared" si="24"/>
        <v>2074</v>
      </c>
      <c r="BB46" s="80">
        <f t="shared" si="25"/>
        <v>231</v>
      </c>
      <c r="BC46" s="81" t="e">
        <f t="shared" si="26"/>
        <v>#DIV/0!</v>
      </c>
      <c r="BD46" s="312"/>
      <c r="BE46" s="184"/>
      <c r="BF46" s="184"/>
      <c r="BG46" s="184"/>
      <c r="BH46" s="184"/>
      <c r="BI46" s="184"/>
      <c r="BJ46" s="184"/>
      <c r="BK46" s="184"/>
      <c r="BL46" s="185"/>
      <c r="BM46" s="185"/>
      <c r="BN46" s="185"/>
      <c r="BO46" s="185"/>
      <c r="BP46" s="443">
        <f t="shared" si="27"/>
        <v>0</v>
      </c>
      <c r="BQ46" s="184" t="str">
        <f t="shared" si="28"/>
        <v>Not Needed</v>
      </c>
      <c r="BR46" s="283" t="e">
        <f t="shared" si="29"/>
        <v>#DIV/0!</v>
      </c>
      <c r="BS46" s="432">
        <f t="shared" si="30"/>
        <v>0</v>
      </c>
      <c r="BT46" s="1" t="str">
        <f t="shared" si="31"/>
        <v>Within Range</v>
      </c>
      <c r="BU46" s="1" t="str">
        <f t="shared" si="32"/>
        <v>Within Range</v>
      </c>
      <c r="BV46" s="407"/>
      <c r="BW46" s="407"/>
      <c r="BX46" s="448"/>
      <c r="BY46" s="469"/>
      <c r="BZ46" s="469"/>
    </row>
    <row r="47" spans="1:78" ht="12.75" customHeight="true">
      <c r="A47" s="79" t="s">
        <v>400</v>
      </c>
      <c r="B47" s="79" t="s">
        <v>401</v>
      </c>
      <c r="C47" s="79" t="s">
        <v>8</v>
      </c>
      <c r="D47" s="79" t="s">
        <v>9</v>
      </c>
      <c r="E47" s="79" t="s">
        <v>787</v>
      </c>
      <c r="F47" s="79" t="s">
        <v>805</v>
      </c>
      <c r="G47" s="79" t="s">
        <v>795</v>
      </c>
      <c r="H47" s="79" t="s">
        <v>813</v>
      </c>
      <c r="I47" s="296">
        <v>39293</v>
      </c>
      <c r="J47" s="406"/>
      <c r="K47" s="383" t="s">
        <v>619</v>
      </c>
      <c r="L47" s="406">
        <v>43647</v>
      </c>
      <c r="M47" s="466">
        <v>85.00</v>
      </c>
      <c r="N47" s="451">
        <v>4</v>
      </c>
      <c r="O47" s="452" t="str">
        <f t="shared" si="0"/>
        <v>4</v>
      </c>
      <c r="P47" s="201" t="str">
        <f t="shared" si="1"/>
        <v>N</v>
      </c>
      <c r="Q47" s="202"/>
      <c r="R47" s="202"/>
      <c r="S47" s="200"/>
      <c r="T47" s="247">
        <v>1411</v>
      </c>
      <c r="U47" s="92">
        <f t="shared" si="2"/>
        <v>1</v>
      </c>
      <c r="V47" s="95" t="str">
        <f t="shared" si="3"/>
        <v>SG_NE04</v>
      </c>
      <c r="W47" s="454"/>
      <c r="X47" s="392">
        <f t="shared" si="4"/>
        <v>0</v>
      </c>
      <c r="Y47" s="453"/>
      <c r="Z47" s="396">
        <f t="shared" si="5"/>
        <v>0</v>
      </c>
      <c r="AA47" s="397">
        <f t="shared" si="6"/>
        <v>0</v>
      </c>
      <c r="AB47" s="427"/>
      <c r="AC47" s="456"/>
      <c r="AD47" s="396">
        <f t="shared" si="7"/>
        <v>0</v>
      </c>
      <c r="AE47" s="397">
        <f t="shared" si="8"/>
        <v>0</v>
      </c>
      <c r="AF47" s="444">
        <f t="shared" si="9"/>
        <v>50</v>
      </c>
      <c r="AG47" s="251" t="e">
        <f t="shared" si="10"/>
        <v>#DIV/0!</v>
      </c>
      <c r="AH47" s="398">
        <f t="shared" si="11"/>
        <v>50</v>
      </c>
      <c r="AI47" s="459" t="str">
        <f t="shared" si="12"/>
        <v>Below Mix</v>
      </c>
      <c r="AJ47" s="327">
        <f t="shared" si="13"/>
        <v>1365</v>
      </c>
      <c r="AK47" s="323" t="e">
        <f t="shared" si="14"/>
        <v>#DIV/0!</v>
      </c>
      <c r="AL47" s="399">
        <f t="shared" si="15"/>
        <v>1415</v>
      </c>
      <c r="AM47" s="400">
        <f t="shared" si="16"/>
        <v>1415</v>
      </c>
      <c r="AN47" s="462" t="e">
        <f t="shared" si="17"/>
        <v>#DIV/0!</v>
      </c>
      <c r="AO47" s="461">
        <f t="shared" si="18"/>
        <v>1415</v>
      </c>
      <c r="AP47" s="148">
        <f t="shared" si="19"/>
        <v>0</v>
      </c>
      <c r="AQ47" s="148">
        <f t="shared" si="20"/>
        <v>0</v>
      </c>
      <c r="AR47" s="148"/>
      <c r="AS47" s="149">
        <f>VLOOKUP(H47, 'Link WS '!$E$5:$G$38, 2, FALSE)</f>
        <v>1415</v>
      </c>
      <c r="AT47" s="80">
        <f>VLOOKUP($H47, 'Link WS '!$E$5:$H$38, 3, FALSE)</f>
        <v>2123</v>
      </c>
      <c r="AU47" s="151">
        <f t="shared" si="21"/>
        <v>0</v>
      </c>
      <c r="AV47" s="150">
        <f>VLOOKUP($V47, 'Link WS '!$E$5:$H$38, 2, FALSE)</f>
        <v>1415</v>
      </c>
      <c r="AW47" s="150">
        <f>VLOOKUP($V47, 'Link WS '!$E$5:$H$38, 3, FALSE)</f>
        <v>2123</v>
      </c>
      <c r="AX47" s="150">
        <f>VLOOKUP($V47, 'Link WS '!$E$5:$H$38, 4, FALSE)</f>
        <v>1769</v>
      </c>
      <c r="AY47" s="143">
        <f t="shared" si="22"/>
        <v>0.79988694177501418</v>
      </c>
      <c r="AZ47" s="140" t="str">
        <f t="shared" si="23"/>
        <v>Paying 80% within JC</v>
      </c>
      <c r="BA47" s="80">
        <f t="shared" si="24"/>
        <v>1273</v>
      </c>
      <c r="BB47" s="80">
        <f t="shared" si="25"/>
        <v>142</v>
      </c>
      <c r="BC47" s="81" t="e">
        <f t="shared" si="26"/>
        <v>#DIV/0!</v>
      </c>
      <c r="BD47" s="312"/>
      <c r="BE47" s="184"/>
      <c r="BF47" s="441"/>
      <c r="BG47" s="184"/>
      <c r="BH47" s="441"/>
      <c r="BI47" s="184"/>
      <c r="BJ47" s="441"/>
      <c r="BK47" s="184"/>
      <c r="BL47" s="185"/>
      <c r="BM47" s="185"/>
      <c r="BN47" s="185"/>
      <c r="BO47" s="185"/>
      <c r="BP47" s="443">
        <f t="shared" si="27"/>
        <v>0</v>
      </c>
      <c r="BQ47" s="184" t="str">
        <f t="shared" si="28"/>
        <v>Not Needed</v>
      </c>
      <c r="BR47" s="283" t="e">
        <f t="shared" si="29"/>
        <v>#DIV/0!</v>
      </c>
      <c r="BS47" s="432">
        <f t="shared" si="30"/>
        <v>0</v>
      </c>
      <c r="BT47" s="1" t="str">
        <f t="shared" si="31"/>
        <v>Within Range</v>
      </c>
      <c r="BU47" s="1" t="str">
        <f t="shared" si="32"/>
        <v>Within Range</v>
      </c>
      <c r="BV47" s="407"/>
      <c r="BW47" s="407"/>
      <c r="BX47" s="448"/>
      <c r="BY47" s="469"/>
      <c r="BZ47" s="469"/>
    </row>
    <row r="48" spans="1:78" ht="12.75" customHeight="true">
      <c r="A48" s="79" t="s">
        <v>337</v>
      </c>
      <c r="B48" s="79" t="s">
        <v>338</v>
      </c>
      <c r="C48" s="79" t="s">
        <v>8</v>
      </c>
      <c r="D48" s="79" t="s">
        <v>9</v>
      </c>
      <c r="E48" s="79" t="s">
        <v>787</v>
      </c>
      <c r="F48" s="79" t="s">
        <v>804</v>
      </c>
      <c r="G48" s="79" t="s">
        <v>784</v>
      </c>
      <c r="H48" s="79" t="s">
        <v>814</v>
      </c>
      <c r="I48" s="296">
        <v>39664</v>
      </c>
      <c r="J48" s="406"/>
      <c r="K48" s="383" t="s">
        <v>619</v>
      </c>
      <c r="L48" s="406">
        <v>42186</v>
      </c>
      <c r="M48" s="466">
        <v>83.00</v>
      </c>
      <c r="N48" s="451">
        <v>4</v>
      </c>
      <c r="O48" s="452" t="str">
        <f t="shared" si="0"/>
        <v>4</v>
      </c>
      <c r="P48" s="201" t="str">
        <f t="shared" si="1"/>
        <v>N</v>
      </c>
      <c r="Q48" s="202"/>
      <c r="R48" s="202"/>
      <c r="S48" s="200"/>
      <c r="T48" s="247">
        <v>1310</v>
      </c>
      <c r="U48" s="92">
        <f t="shared" si="2"/>
        <v>1</v>
      </c>
      <c r="V48" s="95" t="str">
        <f t="shared" si="3"/>
        <v>SG_NE08</v>
      </c>
      <c r="W48" s="454"/>
      <c r="X48" s="392">
        <f t="shared" si="4"/>
        <v>0</v>
      </c>
      <c r="Y48" s="453"/>
      <c r="Z48" s="396">
        <f t="shared" si="5"/>
        <v>0</v>
      </c>
      <c r="AA48" s="397">
        <f t="shared" si="6"/>
        <v>0</v>
      </c>
      <c r="AB48" s="427"/>
      <c r="AC48" s="456"/>
      <c r="AD48" s="396">
        <f t="shared" si="7"/>
        <v>0</v>
      </c>
      <c r="AE48" s="397">
        <f t="shared" si="8"/>
        <v>0</v>
      </c>
      <c r="AF48" s="444">
        <f t="shared" si="9"/>
        <v>50</v>
      </c>
      <c r="AG48" s="251" t="e">
        <f t="shared" si="10"/>
        <v>#DIV/0!</v>
      </c>
      <c r="AH48" s="398">
        <f t="shared" si="11"/>
        <v>50</v>
      </c>
      <c r="AI48" s="459" t="str">
        <f t="shared" si="12"/>
        <v>Below Mix</v>
      </c>
      <c r="AJ48" s="327">
        <f t="shared" si="13"/>
        <v>2255</v>
      </c>
      <c r="AK48" s="323" t="e">
        <f t="shared" si="14"/>
        <v>#DIV/0!</v>
      </c>
      <c r="AL48" s="399">
        <f t="shared" si="15"/>
        <v>2305</v>
      </c>
      <c r="AM48" s="400">
        <f t="shared" si="16"/>
        <v>2305</v>
      </c>
      <c r="AN48" s="462" t="e">
        <f t="shared" si="17"/>
        <v>#DIV/0!</v>
      </c>
      <c r="AO48" s="461">
        <f t="shared" si="18"/>
        <v>2305</v>
      </c>
      <c r="AP48" s="148">
        <f t="shared" si="19"/>
        <v>0</v>
      </c>
      <c r="AQ48" s="148">
        <f t="shared" si="20"/>
        <v>0</v>
      </c>
      <c r="AR48" s="148"/>
      <c r="AS48" s="149">
        <f>VLOOKUP(H48, 'Link WS '!$E$5:$G$38, 2, FALSE)</f>
        <v>2305</v>
      </c>
      <c r="AT48" s="80">
        <f>VLOOKUP($H48, 'Link WS '!$E$5:$H$38, 3, FALSE)</f>
        <v>3295</v>
      </c>
      <c r="AU48" s="151">
        <f t="shared" si="21"/>
        <v>0</v>
      </c>
      <c r="AV48" s="150">
        <f>VLOOKUP($V48, 'Link WS '!$E$5:$H$38, 2, FALSE)</f>
        <v>2305</v>
      </c>
      <c r="AW48" s="150">
        <f>VLOOKUP($V48, 'Link WS '!$E$5:$H$38, 3, FALSE)</f>
        <v>3295</v>
      </c>
      <c r="AX48" s="150">
        <f>VLOOKUP($V48, 'Link WS '!$E$5:$H$38, 4, FALSE)</f>
        <v>2800</v>
      </c>
      <c r="AY48" s="143">
        <f t="shared" si="22"/>
        <v>0.82321428571428568</v>
      </c>
      <c r="AZ48" s="140" t="str">
        <f t="shared" si="23"/>
        <v>Paying 82% within JC</v>
      </c>
      <c r="BA48" s="80">
        <f t="shared" si="24"/>
        <v>2074</v>
      </c>
      <c r="BB48" s="80">
        <f t="shared" si="25"/>
        <v>231</v>
      </c>
      <c r="BC48" s="81" t="e">
        <f t="shared" si="26"/>
        <v>#DIV/0!</v>
      </c>
      <c r="BD48" s="312"/>
      <c r="BE48" s="184"/>
      <c r="BF48" s="184"/>
      <c r="BG48" s="184"/>
      <c r="BH48" s="184"/>
      <c r="BI48" s="184"/>
      <c r="BJ48" s="184"/>
      <c r="BK48" s="184"/>
      <c r="BL48" s="185"/>
      <c r="BM48" s="185"/>
      <c r="BN48" s="185"/>
      <c r="BO48" s="185"/>
      <c r="BP48" s="443">
        <f t="shared" si="27"/>
        <v>0</v>
      </c>
      <c r="BQ48" s="184" t="str">
        <f t="shared" si="28"/>
        <v>Not Needed</v>
      </c>
      <c r="BR48" s="283" t="e">
        <f t="shared" si="29"/>
        <v>#DIV/0!</v>
      </c>
      <c r="BS48" s="432">
        <f t="shared" si="30"/>
        <v>0</v>
      </c>
      <c r="BT48" s="1" t="str">
        <f t="shared" si="31"/>
        <v>Within Range</v>
      </c>
      <c r="BU48" s="1" t="str">
        <f t="shared" si="32"/>
        <v>Within Range</v>
      </c>
      <c r="BV48" s="407"/>
      <c r="BW48" s="407"/>
      <c r="BX48" s="448"/>
      <c r="BY48" s="469"/>
      <c r="BZ48" s="469"/>
    </row>
    <row r="49" spans="1:78" ht="12.75" customHeight="true">
      <c r="A49" s="79" t="s">
        <v>404</v>
      </c>
      <c r="B49" s="79" t="s">
        <v>405</v>
      </c>
      <c r="C49" s="79" t="s">
        <v>8</v>
      </c>
      <c r="D49" s="79" t="s">
        <v>9</v>
      </c>
      <c r="E49" s="79" t="s">
        <v>787</v>
      </c>
      <c r="F49" s="79" t="s">
        <v>804</v>
      </c>
      <c r="G49" s="79" t="s">
        <v>784</v>
      </c>
      <c r="H49" s="79" t="s">
        <v>814</v>
      </c>
      <c r="I49" s="296">
        <v>40364</v>
      </c>
      <c r="J49" s="406"/>
      <c r="K49" s="383" t="s">
        <v>619</v>
      </c>
      <c r="L49" s="406">
        <v>43647</v>
      </c>
      <c r="M49" s="466">
        <v>88.00</v>
      </c>
      <c r="N49" s="451">
        <v>4</v>
      </c>
      <c r="O49" s="452" t="str">
        <f t="shared" si="0"/>
        <v>4</v>
      </c>
      <c r="P49" s="201" t="str">
        <f t="shared" si="1"/>
        <v>N</v>
      </c>
      <c r="Q49" s="202"/>
      <c r="R49" s="202"/>
      <c r="S49" s="200"/>
      <c r="T49" s="247">
        <v>1111</v>
      </c>
      <c r="U49" s="92">
        <f t="shared" si="2"/>
        <v>1</v>
      </c>
      <c r="V49" s="95" t="str">
        <f t="shared" si="3"/>
        <v>SG_NE08</v>
      </c>
      <c r="W49" s="454"/>
      <c r="X49" s="392">
        <f t="shared" si="4"/>
        <v>0</v>
      </c>
      <c r="Y49" s="453"/>
      <c r="Z49" s="396">
        <f t="shared" si="5"/>
        <v>0</v>
      </c>
      <c r="AA49" s="397">
        <f t="shared" si="6"/>
        <v>0</v>
      </c>
      <c r="AB49" s="427"/>
      <c r="AC49" s="456"/>
      <c r="AD49" s="396">
        <f t="shared" si="7"/>
        <v>0</v>
      </c>
      <c r="AE49" s="397">
        <f t="shared" si="8"/>
        <v>0</v>
      </c>
      <c r="AF49" s="444">
        <f t="shared" si="9"/>
        <v>50</v>
      </c>
      <c r="AG49" s="251" t="e">
        <f t="shared" si="10"/>
        <v>#DIV/0!</v>
      </c>
      <c r="AH49" s="398">
        <f t="shared" si="11"/>
        <v>50</v>
      </c>
      <c r="AI49" s="459" t="str">
        <f t="shared" si="12"/>
        <v>Below Mix</v>
      </c>
      <c r="AJ49" s="327">
        <f t="shared" si="13"/>
        <v>2255</v>
      </c>
      <c r="AK49" s="323" t="e">
        <f t="shared" si="14"/>
        <v>#DIV/0!</v>
      </c>
      <c r="AL49" s="399">
        <f t="shared" si="15"/>
        <v>2305</v>
      </c>
      <c r="AM49" s="400">
        <f t="shared" si="16"/>
        <v>2305</v>
      </c>
      <c r="AN49" s="462" t="e">
        <f t="shared" si="17"/>
        <v>#DIV/0!</v>
      </c>
      <c r="AO49" s="461">
        <f t="shared" si="18"/>
        <v>2305</v>
      </c>
      <c r="AP49" s="148">
        <f t="shared" si="19"/>
        <v>0</v>
      </c>
      <c r="AQ49" s="148">
        <f t="shared" si="20"/>
        <v>0</v>
      </c>
      <c r="AR49" s="148"/>
      <c r="AS49" s="149">
        <f>VLOOKUP(H49, 'Link WS '!$E$5:$G$38, 2, FALSE)</f>
        <v>2305</v>
      </c>
      <c r="AT49" s="80">
        <f>VLOOKUP($H49, 'Link WS '!$E$5:$H$38, 3, FALSE)</f>
        <v>3295</v>
      </c>
      <c r="AU49" s="151">
        <f t="shared" si="21"/>
        <v>0</v>
      </c>
      <c r="AV49" s="150">
        <f>VLOOKUP($V49, 'Link WS '!$E$5:$H$38, 2, FALSE)</f>
        <v>2305</v>
      </c>
      <c r="AW49" s="150">
        <f>VLOOKUP($V49, 'Link WS '!$E$5:$H$38, 3, FALSE)</f>
        <v>3295</v>
      </c>
      <c r="AX49" s="150">
        <f>VLOOKUP($V49, 'Link WS '!$E$5:$H$38, 4, FALSE)</f>
        <v>2800</v>
      </c>
      <c r="AY49" s="143">
        <f t="shared" si="22"/>
        <v>0.82321428571428568</v>
      </c>
      <c r="AZ49" s="140" t="str">
        <f t="shared" si="23"/>
        <v>Paying 82% within JC</v>
      </c>
      <c r="BA49" s="80">
        <f t="shared" si="24"/>
        <v>2074</v>
      </c>
      <c r="BB49" s="80">
        <f t="shared" si="25"/>
        <v>231</v>
      </c>
      <c r="BC49" s="81" t="e">
        <f t="shared" si="26"/>
        <v>#DIV/0!</v>
      </c>
      <c r="BD49" s="312"/>
      <c r="BE49" s="184"/>
      <c r="BF49" s="184"/>
      <c r="BG49" s="184"/>
      <c r="BH49" s="184"/>
      <c r="BI49" s="184"/>
      <c r="BJ49" s="184"/>
      <c r="BK49" s="184"/>
      <c r="BL49" s="185"/>
      <c r="BM49" s="185"/>
      <c r="BN49" s="185"/>
      <c r="BO49" s="185"/>
      <c r="BP49" s="443">
        <f t="shared" si="27"/>
        <v>0</v>
      </c>
      <c r="BQ49" s="184" t="str">
        <f t="shared" si="28"/>
        <v>Not Needed</v>
      </c>
      <c r="BR49" s="283" t="e">
        <f t="shared" si="29"/>
        <v>#DIV/0!</v>
      </c>
      <c r="BS49" s="432">
        <f t="shared" si="30"/>
        <v>0</v>
      </c>
      <c r="BT49" s="1" t="str">
        <f t="shared" si="31"/>
        <v>Within Range</v>
      </c>
      <c r="BU49" s="1" t="str">
        <f t="shared" si="32"/>
        <v>Within Range</v>
      </c>
      <c r="BV49" s="407"/>
      <c r="BW49" s="407"/>
      <c r="BX49" s="448"/>
      <c r="BY49" s="469"/>
      <c r="BZ49" s="469"/>
    </row>
    <row r="50" spans="1:78" ht="12.75" customHeight="true">
      <c r="A50" s="79" t="s">
        <v>406</v>
      </c>
      <c r="B50" s="79" t="s">
        <v>407</v>
      </c>
      <c r="C50" s="79" t="s">
        <v>8</v>
      </c>
      <c r="D50" s="79" t="s">
        <v>9</v>
      </c>
      <c r="E50" s="79" t="s">
        <v>787</v>
      </c>
      <c r="F50" s="79" t="s">
        <v>804</v>
      </c>
      <c r="G50" s="79" t="s">
        <v>786</v>
      </c>
      <c r="H50" s="79" t="s">
        <v>810</v>
      </c>
      <c r="I50" s="296">
        <v>40455</v>
      </c>
      <c r="J50" s="406"/>
      <c r="K50" s="383" t="s">
        <v>619</v>
      </c>
      <c r="L50" s="406">
        <v>44013</v>
      </c>
      <c r="M50" s="466">
        <v>45.00</v>
      </c>
      <c r="N50" s="451">
        <v>1</v>
      </c>
      <c r="O50" s="452" t="str">
        <f t="shared" si="0"/>
        <v>1</v>
      </c>
      <c r="P50" s="201" t="str">
        <f t="shared" si="1"/>
        <v>N</v>
      </c>
      <c r="Q50" s="202"/>
      <c r="R50" s="202"/>
      <c r="S50" s="200"/>
      <c r="T50" s="247">
        <v>1108</v>
      </c>
      <c r="U50" s="92">
        <f t="shared" si="2"/>
        <v>1</v>
      </c>
      <c r="V50" s="95" t="str">
        <f t="shared" si="3"/>
        <v>SG_NE07</v>
      </c>
      <c r="W50" s="454"/>
      <c r="X50" s="392">
        <f t="shared" si="4"/>
        <v>0</v>
      </c>
      <c r="Y50" s="453"/>
      <c r="Z50" s="396">
        <f t="shared" si="5"/>
        <v>0</v>
      </c>
      <c r="AA50" s="397">
        <f t="shared" si="6"/>
        <v>0</v>
      </c>
      <c r="AB50" s="427"/>
      <c r="AC50" s="456"/>
      <c r="AD50" s="396">
        <f t="shared" si="7"/>
        <v>0</v>
      </c>
      <c r="AE50" s="397">
        <f t="shared" si="8"/>
        <v>0</v>
      </c>
      <c r="AF50" s="444">
        <f t="shared" si="9"/>
        <v>50</v>
      </c>
      <c r="AG50" s="251" t="e">
        <f t="shared" si="10"/>
        <v>#DIV/0!</v>
      </c>
      <c r="AH50" s="398">
        <f t="shared" si="11"/>
        <v>50</v>
      </c>
      <c r="AI50" s="459" t="str">
        <f t="shared" si="12"/>
        <v>Below Mix</v>
      </c>
      <c r="AJ50" s="327">
        <f t="shared" si="13"/>
        <v>1995</v>
      </c>
      <c r="AK50" s="323" t="e">
        <f t="shared" si="14"/>
        <v>#DIV/0!</v>
      </c>
      <c r="AL50" s="399">
        <f t="shared" si="15"/>
        <v>2045</v>
      </c>
      <c r="AM50" s="400">
        <f t="shared" si="16"/>
        <v>2045</v>
      </c>
      <c r="AN50" s="462" t="e">
        <f t="shared" si="17"/>
        <v>#DIV/0!</v>
      </c>
      <c r="AO50" s="461">
        <f t="shared" si="18"/>
        <v>2045</v>
      </c>
      <c r="AP50" s="148">
        <f t="shared" si="19"/>
        <v>0</v>
      </c>
      <c r="AQ50" s="148">
        <f t="shared" si="20"/>
        <v>0</v>
      </c>
      <c r="AR50" s="148"/>
      <c r="AS50" s="149">
        <f>VLOOKUP(H50, 'Link WS '!$E$5:$G$38, 2, FALSE)</f>
        <v>2045</v>
      </c>
      <c r="AT50" s="80">
        <f>VLOOKUP($H50, 'Link WS '!$E$5:$H$38, 3, FALSE)</f>
        <v>2946</v>
      </c>
      <c r="AU50" s="151">
        <f t="shared" si="21"/>
        <v>0</v>
      </c>
      <c r="AV50" s="150">
        <f>VLOOKUP($V50, 'Link WS '!$E$5:$H$38, 2, FALSE)</f>
        <v>2045</v>
      </c>
      <c r="AW50" s="150">
        <f>VLOOKUP($V50, 'Link WS '!$E$5:$H$38, 3, FALSE)</f>
        <v>2946</v>
      </c>
      <c r="AX50" s="150">
        <f>VLOOKUP($V50, 'Link WS '!$E$5:$H$38, 4, FALSE)</f>
        <v>2496</v>
      </c>
      <c r="AY50" s="143">
        <f t="shared" si="22"/>
        <v>0.81931089743589747</v>
      </c>
      <c r="AZ50" s="140" t="str">
        <f t="shared" si="23"/>
        <v>Paying 82% within JC</v>
      </c>
      <c r="BA50" s="80">
        <f t="shared" si="24"/>
        <v>1840</v>
      </c>
      <c r="BB50" s="80">
        <f t="shared" si="25"/>
        <v>205</v>
      </c>
      <c r="BC50" s="81" t="e">
        <f t="shared" si="26"/>
        <v>#DIV/0!</v>
      </c>
      <c r="BD50" s="312"/>
      <c r="BE50" s="184"/>
      <c r="BF50" s="184"/>
      <c r="BG50" s="184"/>
      <c r="BH50" s="184"/>
      <c r="BI50" s="184"/>
      <c r="BJ50" s="184"/>
      <c r="BK50" s="184"/>
      <c r="BL50" s="185"/>
      <c r="BM50" s="185"/>
      <c r="BN50" s="185"/>
      <c r="BO50" s="185"/>
      <c r="BP50" s="443">
        <f t="shared" si="27"/>
        <v>0</v>
      </c>
      <c r="BQ50" s="184" t="str">
        <f t="shared" si="28"/>
        <v>Not Needed</v>
      </c>
      <c r="BR50" s="283" t="e">
        <f t="shared" si="29"/>
        <v>#DIV/0!</v>
      </c>
      <c r="BS50" s="432">
        <f t="shared" si="30"/>
        <v>0</v>
      </c>
      <c r="BT50" s="1" t="str">
        <f t="shared" si="31"/>
        <v>Within Range</v>
      </c>
      <c r="BU50" s="1" t="str">
        <f t="shared" si="32"/>
        <v>Within Range</v>
      </c>
      <c r="BV50" s="407"/>
      <c r="BW50" s="407"/>
      <c r="BX50" s="448"/>
      <c r="BY50" s="469"/>
      <c r="BZ50" s="469"/>
    </row>
    <row r="51" spans="1:78" ht="12.75" customHeight="true">
      <c r="A51" s="79" t="s">
        <v>408</v>
      </c>
      <c r="B51" s="79" t="s">
        <v>409</v>
      </c>
      <c r="C51" s="79" t="s">
        <v>8</v>
      </c>
      <c r="D51" s="79" t="s">
        <v>9</v>
      </c>
      <c r="E51" s="79" t="s">
        <v>787</v>
      </c>
      <c r="F51" s="79" t="s">
        <v>805</v>
      </c>
      <c r="G51" s="79" t="s">
        <v>791</v>
      </c>
      <c r="H51" s="79" t="s">
        <v>811</v>
      </c>
      <c r="I51" s="296">
        <v>40455</v>
      </c>
      <c r="J51" s="406"/>
      <c r="K51" s="383" t="s">
        <v>619</v>
      </c>
      <c r="L51" s="406"/>
      <c r="M51" s="466">
        <v>75.00</v>
      </c>
      <c r="N51" s="451">
        <v>3</v>
      </c>
      <c r="O51" s="452" t="str">
        <f t="shared" si="0"/>
        <v>3</v>
      </c>
      <c r="P51" s="201" t="str">
        <f t="shared" si="1"/>
        <v>N</v>
      </c>
      <c r="Q51" s="202"/>
      <c r="R51" s="202"/>
      <c r="S51" s="200"/>
      <c r="T51" s="247">
        <v>1108</v>
      </c>
      <c r="U51" s="92">
        <f t="shared" si="2"/>
        <v>1</v>
      </c>
      <c r="V51" s="95" t="str">
        <f t="shared" si="3"/>
        <v>SG_NE06</v>
      </c>
      <c r="W51" s="454"/>
      <c r="X51" s="392">
        <f t="shared" si="4"/>
        <v>0</v>
      </c>
      <c r="Y51" s="453"/>
      <c r="Z51" s="396">
        <f t="shared" si="5"/>
        <v>0</v>
      </c>
      <c r="AA51" s="397">
        <f t="shared" si="6"/>
        <v>0</v>
      </c>
      <c r="AB51" s="427"/>
      <c r="AC51" s="456"/>
      <c r="AD51" s="396">
        <f t="shared" si="7"/>
        <v>0</v>
      </c>
      <c r="AE51" s="397">
        <f t="shared" si="8"/>
        <v>0</v>
      </c>
      <c r="AF51" s="444">
        <f t="shared" si="9"/>
        <v>50</v>
      </c>
      <c r="AG51" s="251" t="e">
        <f t="shared" si="10"/>
        <v>#DIV/0!</v>
      </c>
      <c r="AH51" s="398">
        <f t="shared" si="11"/>
        <v>50</v>
      </c>
      <c r="AI51" s="459" t="str">
        <f t="shared" si="12"/>
        <v>Below Mix</v>
      </c>
      <c r="AJ51" s="327">
        <f t="shared" si="13"/>
        <v>1900</v>
      </c>
      <c r="AK51" s="323" t="e">
        <f t="shared" si="14"/>
        <v>#DIV/0!</v>
      </c>
      <c r="AL51" s="399">
        <f t="shared" si="15"/>
        <v>1950</v>
      </c>
      <c r="AM51" s="400">
        <f t="shared" si="16"/>
        <v>1950</v>
      </c>
      <c r="AN51" s="462" t="e">
        <f t="shared" si="17"/>
        <v>#DIV/0!</v>
      </c>
      <c r="AO51" s="461">
        <f t="shared" si="18"/>
        <v>1950</v>
      </c>
      <c r="AP51" s="148">
        <f t="shared" si="19"/>
        <v>0</v>
      </c>
      <c r="AQ51" s="148">
        <f t="shared" si="20"/>
        <v>0</v>
      </c>
      <c r="AR51" s="148"/>
      <c r="AS51" s="149">
        <f>VLOOKUP(H51, 'Link WS '!$E$5:$G$38, 2, FALSE)</f>
        <v>1950</v>
      </c>
      <c r="AT51" s="80">
        <f>VLOOKUP($H51, 'Link WS '!$E$5:$H$38, 3, FALSE)</f>
        <v>2695</v>
      </c>
      <c r="AU51" s="151">
        <f t="shared" si="21"/>
        <v>0</v>
      </c>
      <c r="AV51" s="150">
        <f>VLOOKUP($V51, 'Link WS '!$E$5:$H$38, 2, FALSE)</f>
        <v>1950</v>
      </c>
      <c r="AW51" s="150">
        <f>VLOOKUP($V51, 'Link WS '!$E$5:$H$38, 3, FALSE)</f>
        <v>2695</v>
      </c>
      <c r="AX51" s="150">
        <f>VLOOKUP($V51, 'Link WS '!$E$5:$H$38, 4, FALSE)</f>
        <v>2323</v>
      </c>
      <c r="AY51" s="143">
        <f t="shared" si="22"/>
        <v>0.83943176926388297</v>
      </c>
      <c r="AZ51" s="140" t="str">
        <f t="shared" si="23"/>
        <v>Paying 84% within JC</v>
      </c>
      <c r="BA51" s="80">
        <f t="shared" si="24"/>
        <v>1755</v>
      </c>
      <c r="BB51" s="80">
        <f t="shared" si="25"/>
        <v>195</v>
      </c>
      <c r="BC51" s="81" t="e">
        <f t="shared" si="26"/>
        <v>#DIV/0!</v>
      </c>
      <c r="BD51" s="312"/>
      <c r="BE51" s="184"/>
      <c r="BF51" s="184"/>
      <c r="BG51" s="184"/>
      <c r="BH51" s="184"/>
      <c r="BI51" s="184"/>
      <c r="BJ51" s="184"/>
      <c r="BK51" s="184"/>
      <c r="BL51" s="185"/>
      <c r="BM51" s="185"/>
      <c r="BN51" s="185"/>
      <c r="BO51" s="185"/>
      <c r="BP51" s="443">
        <f t="shared" si="27"/>
        <v>0</v>
      </c>
      <c r="BQ51" s="184" t="str">
        <f t="shared" si="28"/>
        <v>Not Needed</v>
      </c>
      <c r="BR51" s="283" t="e">
        <f t="shared" si="29"/>
        <v>#DIV/0!</v>
      </c>
      <c r="BS51" s="432">
        <f t="shared" si="30"/>
        <v>0</v>
      </c>
      <c r="BT51" s="1" t="str">
        <f t="shared" si="31"/>
        <v>Within Range</v>
      </c>
      <c r="BU51" s="1" t="str">
        <f t="shared" si="32"/>
        <v>Within Range</v>
      </c>
      <c r="BV51" s="407"/>
      <c r="BW51" s="407"/>
      <c r="BX51" s="448"/>
      <c r="BY51" s="469"/>
      <c r="BZ51" s="469"/>
    </row>
    <row r="52" spans="1:78" ht="12.75" customHeight="true">
      <c r="A52" s="79" t="s">
        <v>291</v>
      </c>
      <c r="B52" s="79" t="s">
        <v>292</v>
      </c>
      <c r="C52" s="79" t="s">
        <v>8</v>
      </c>
      <c r="D52" s="79" t="s">
        <v>9</v>
      </c>
      <c r="E52" s="79" t="s">
        <v>787</v>
      </c>
      <c r="F52" s="79" t="s">
        <v>804</v>
      </c>
      <c r="G52" s="79" t="s">
        <v>795</v>
      </c>
      <c r="H52" s="79" t="s">
        <v>813</v>
      </c>
      <c r="I52" s="296">
        <v>40630</v>
      </c>
      <c r="J52" s="406"/>
      <c r="K52" s="383" t="s">
        <v>619</v>
      </c>
      <c r="L52" s="406">
        <v>43282</v>
      </c>
      <c r="M52" s="466">
        <v>78.00</v>
      </c>
      <c r="N52" s="451">
        <v>3</v>
      </c>
      <c r="O52" s="452" t="str">
        <f t="shared" si="0"/>
        <v>3</v>
      </c>
      <c r="P52" s="201" t="str">
        <f t="shared" si="1"/>
        <v>N</v>
      </c>
      <c r="Q52" s="202"/>
      <c r="R52" s="202"/>
      <c r="S52" s="200"/>
      <c r="T52" s="247">
        <v>1103</v>
      </c>
      <c r="U52" s="92">
        <f t="shared" si="2"/>
        <v>1</v>
      </c>
      <c r="V52" s="95" t="str">
        <f t="shared" si="3"/>
        <v>SG_NE04</v>
      </c>
      <c r="W52" s="454"/>
      <c r="X52" s="392">
        <f t="shared" si="4"/>
        <v>0</v>
      </c>
      <c r="Y52" s="453"/>
      <c r="Z52" s="396">
        <f t="shared" si="5"/>
        <v>0</v>
      </c>
      <c r="AA52" s="397">
        <f t="shared" si="6"/>
        <v>0</v>
      </c>
      <c r="AB52" s="427"/>
      <c r="AC52" s="456"/>
      <c r="AD52" s="396">
        <f t="shared" si="7"/>
        <v>0</v>
      </c>
      <c r="AE52" s="397">
        <f t="shared" si="8"/>
        <v>0</v>
      </c>
      <c r="AF52" s="444">
        <f t="shared" si="9"/>
        <v>50</v>
      </c>
      <c r="AG52" s="251" t="e">
        <f t="shared" si="10"/>
        <v>#DIV/0!</v>
      </c>
      <c r="AH52" s="398">
        <f t="shared" si="11"/>
        <v>50</v>
      </c>
      <c r="AI52" s="459" t="str">
        <f t="shared" si="12"/>
        <v>Below Mix</v>
      </c>
      <c r="AJ52" s="327">
        <f t="shared" si="13"/>
        <v>1365</v>
      </c>
      <c r="AK52" s="323" t="e">
        <f t="shared" si="14"/>
        <v>#DIV/0!</v>
      </c>
      <c r="AL52" s="399">
        <f t="shared" si="15"/>
        <v>1415</v>
      </c>
      <c r="AM52" s="400">
        <f t="shared" si="16"/>
        <v>1415</v>
      </c>
      <c r="AN52" s="462" t="e">
        <f t="shared" si="17"/>
        <v>#DIV/0!</v>
      </c>
      <c r="AO52" s="461">
        <f t="shared" si="18"/>
        <v>1415</v>
      </c>
      <c r="AP52" s="148">
        <f t="shared" si="19"/>
        <v>0</v>
      </c>
      <c r="AQ52" s="148">
        <f t="shared" si="20"/>
        <v>0</v>
      </c>
      <c r="AR52" s="148"/>
      <c r="AS52" s="149">
        <f>VLOOKUP(H52, 'Link WS '!$E$5:$G$38, 2, FALSE)</f>
        <v>1415</v>
      </c>
      <c r="AT52" s="80">
        <f>VLOOKUP($H52, 'Link WS '!$E$5:$H$38, 3, FALSE)</f>
        <v>2123</v>
      </c>
      <c r="AU52" s="151">
        <f t="shared" si="21"/>
        <v>0</v>
      </c>
      <c r="AV52" s="150">
        <f>VLOOKUP($V52, 'Link WS '!$E$5:$H$38, 2, FALSE)</f>
        <v>1415</v>
      </c>
      <c r="AW52" s="150">
        <f>VLOOKUP($V52, 'Link WS '!$E$5:$H$38, 3, FALSE)</f>
        <v>2123</v>
      </c>
      <c r="AX52" s="150">
        <f>VLOOKUP($V52, 'Link WS '!$E$5:$H$38, 4, FALSE)</f>
        <v>1769</v>
      </c>
      <c r="AY52" s="143">
        <f t="shared" si="22"/>
        <v>0.79988694177501418</v>
      </c>
      <c r="AZ52" s="140" t="str">
        <f t="shared" si="23"/>
        <v>Paying 80% within JC</v>
      </c>
      <c r="BA52" s="80">
        <f t="shared" si="24"/>
        <v>1273</v>
      </c>
      <c r="BB52" s="80">
        <f t="shared" si="25"/>
        <v>142</v>
      </c>
      <c r="BC52" s="81" t="e">
        <f t="shared" si="26"/>
        <v>#DIV/0!</v>
      </c>
      <c r="BD52" s="312"/>
      <c r="BE52" s="184"/>
      <c r="BF52" s="184"/>
      <c r="BG52" s="184"/>
      <c r="BH52" s="184"/>
      <c r="BI52" s="184"/>
      <c r="BJ52" s="184"/>
      <c r="BK52" s="184"/>
      <c r="BL52" s="185"/>
      <c r="BM52" s="185"/>
      <c r="BN52" s="185"/>
      <c r="BO52" s="185"/>
      <c r="BP52" s="443">
        <f t="shared" si="27"/>
        <v>0</v>
      </c>
      <c r="BQ52" s="184" t="str">
        <f t="shared" si="28"/>
        <v>Not Needed</v>
      </c>
      <c r="BR52" s="283" t="e">
        <f t="shared" si="29"/>
        <v>#DIV/0!</v>
      </c>
      <c r="BS52" s="432">
        <f t="shared" si="30"/>
        <v>0</v>
      </c>
      <c r="BT52" s="1" t="str">
        <f t="shared" si="31"/>
        <v>Within Range</v>
      </c>
      <c r="BU52" s="1" t="str">
        <f t="shared" si="32"/>
        <v>Within Range</v>
      </c>
      <c r="BV52" s="407"/>
      <c r="BW52" s="407"/>
      <c r="BX52" s="448"/>
      <c r="BY52" s="469"/>
      <c r="BZ52" s="469"/>
    </row>
    <row r="53" spans="1:78" ht="12.75" customHeight="true">
      <c r="A53" s="79" t="s">
        <v>410</v>
      </c>
      <c r="B53" s="79" t="s">
        <v>411</v>
      </c>
      <c r="C53" s="79" t="s">
        <v>8</v>
      </c>
      <c r="D53" s="79" t="s">
        <v>9</v>
      </c>
      <c r="E53" s="79" t="s">
        <v>787</v>
      </c>
      <c r="F53" s="79" t="s">
        <v>804</v>
      </c>
      <c r="G53" s="79" t="s">
        <v>783</v>
      </c>
      <c r="H53" s="79" t="s">
        <v>812</v>
      </c>
      <c r="I53" s="296">
        <v>41932</v>
      </c>
      <c r="J53" s="406"/>
      <c r="K53" s="383" t="s">
        <v>619</v>
      </c>
      <c r="L53" s="406">
        <v>42917</v>
      </c>
      <c r="M53" s="466">
        <v>90.00</v>
      </c>
      <c r="N53" s="451">
        <v>5</v>
      </c>
      <c r="O53" s="452" t="str">
        <f t="shared" si="0"/>
        <v>5</v>
      </c>
      <c r="P53" s="201" t="str">
        <f t="shared" si="1"/>
        <v>N</v>
      </c>
      <c r="Q53" s="202"/>
      <c r="R53" s="202"/>
      <c r="S53" s="200"/>
      <c r="T53" s="247">
        <v>708</v>
      </c>
      <c r="U53" s="92">
        <f t="shared" si="2"/>
        <v>1</v>
      </c>
      <c r="V53" s="95" t="str">
        <f t="shared" si="3"/>
        <v>SG_NE05</v>
      </c>
      <c r="W53" s="454"/>
      <c r="X53" s="392">
        <f t="shared" si="4"/>
        <v>0</v>
      </c>
      <c r="Y53" s="453"/>
      <c r="Z53" s="396">
        <f t="shared" si="5"/>
        <v>0</v>
      </c>
      <c r="AA53" s="397">
        <f t="shared" si="6"/>
        <v>0</v>
      </c>
      <c r="AB53" s="427"/>
      <c r="AC53" s="456"/>
      <c r="AD53" s="396">
        <f t="shared" si="7"/>
        <v>0</v>
      </c>
      <c r="AE53" s="397">
        <f t="shared" si="8"/>
        <v>0</v>
      </c>
      <c r="AF53" s="444">
        <f t="shared" si="9"/>
        <v>50</v>
      </c>
      <c r="AG53" s="251" t="e">
        <f t="shared" si="10"/>
        <v>#DIV/0!</v>
      </c>
      <c r="AH53" s="398">
        <f t="shared" si="11"/>
        <v>50</v>
      </c>
      <c r="AI53" s="459" t="str">
        <f t="shared" si="12"/>
        <v>Below Mix</v>
      </c>
      <c r="AJ53" s="327">
        <f t="shared" si="13"/>
        <v>1545</v>
      </c>
      <c r="AK53" s="323" t="e">
        <f t="shared" si="14"/>
        <v>#DIV/0!</v>
      </c>
      <c r="AL53" s="399">
        <f t="shared" si="15"/>
        <v>1595</v>
      </c>
      <c r="AM53" s="400">
        <f t="shared" si="16"/>
        <v>1595</v>
      </c>
      <c r="AN53" s="462" t="e">
        <f t="shared" si="17"/>
        <v>#DIV/0!</v>
      </c>
      <c r="AO53" s="461">
        <f t="shared" si="18"/>
        <v>1595</v>
      </c>
      <c r="AP53" s="148">
        <f t="shared" si="19"/>
        <v>0</v>
      </c>
      <c r="AQ53" s="148">
        <f t="shared" si="20"/>
        <v>0</v>
      </c>
      <c r="AR53" s="148"/>
      <c r="AS53" s="149">
        <f>VLOOKUP(H53, 'Link WS '!$E$5:$G$38, 2, FALSE)</f>
        <v>1595</v>
      </c>
      <c r="AT53" s="80">
        <f>VLOOKUP($H53, 'Link WS '!$E$5:$H$38, 3, FALSE)</f>
        <v>2393</v>
      </c>
      <c r="AU53" s="151">
        <f t="shared" si="21"/>
        <v>0</v>
      </c>
      <c r="AV53" s="150">
        <f>VLOOKUP($V53, 'Link WS '!$E$5:$H$38, 2, FALSE)</f>
        <v>1595</v>
      </c>
      <c r="AW53" s="150">
        <f>VLOOKUP($V53, 'Link WS '!$E$5:$H$38, 3, FALSE)</f>
        <v>2393</v>
      </c>
      <c r="AX53" s="150">
        <f>VLOOKUP($V53, 'Link WS '!$E$5:$H$38, 4, FALSE)</f>
        <v>1994</v>
      </c>
      <c r="AY53" s="143">
        <f t="shared" si="22"/>
        <v>0.79989969909729186</v>
      </c>
      <c r="AZ53" s="140" t="str">
        <f t="shared" si="23"/>
        <v>Paying 80% within JC</v>
      </c>
      <c r="BA53" s="80">
        <f t="shared" si="24"/>
        <v>1435</v>
      </c>
      <c r="BB53" s="80">
        <f t="shared" si="25"/>
        <v>160</v>
      </c>
      <c r="BC53" s="81" t="e">
        <f t="shared" si="26"/>
        <v>#DIV/0!</v>
      </c>
      <c r="BD53" s="312"/>
      <c r="BE53" s="184"/>
      <c r="BF53" s="184"/>
      <c r="BG53" s="184"/>
      <c r="BH53" s="184"/>
      <c r="BI53" s="184"/>
      <c r="BJ53" s="184"/>
      <c r="BK53" s="184"/>
      <c r="BL53" s="185"/>
      <c r="BM53" s="185"/>
      <c r="BN53" s="185"/>
      <c r="BO53" s="185"/>
      <c r="BP53" s="443">
        <f t="shared" si="27"/>
        <v>0</v>
      </c>
      <c r="BQ53" s="184" t="str">
        <f t="shared" si="28"/>
        <v>Not Needed</v>
      </c>
      <c r="BR53" s="283" t="e">
        <f t="shared" si="29"/>
        <v>#DIV/0!</v>
      </c>
      <c r="BS53" s="432">
        <f t="shared" si="30"/>
        <v>0</v>
      </c>
      <c r="BT53" s="1" t="str">
        <f t="shared" si="31"/>
        <v>Within Range</v>
      </c>
      <c r="BU53" s="1" t="str">
        <f t="shared" si="32"/>
        <v>Within Range</v>
      </c>
      <c r="BV53" s="407"/>
      <c r="BW53" s="407"/>
      <c r="BX53" s="448"/>
      <c r="BY53" s="469"/>
      <c r="BZ53" s="469"/>
    </row>
    <row r="54" spans="1:78" ht="12.75" customHeight="true">
      <c r="A54" s="79" t="s">
        <v>305</v>
      </c>
      <c r="B54" s="79" t="s">
        <v>306</v>
      </c>
      <c r="C54" s="79" t="s">
        <v>8</v>
      </c>
      <c r="D54" s="79" t="s">
        <v>9</v>
      </c>
      <c r="E54" s="79" t="s">
        <v>787</v>
      </c>
      <c r="F54" s="79" t="s">
        <v>804</v>
      </c>
      <c r="G54" s="79" t="s">
        <v>798</v>
      </c>
      <c r="H54" s="79" t="s">
        <v>811</v>
      </c>
      <c r="I54" s="296">
        <v>41946</v>
      </c>
      <c r="J54" s="406"/>
      <c r="K54" s="383" t="s">
        <v>619</v>
      </c>
      <c r="L54" s="406">
        <v>44378</v>
      </c>
      <c r="M54" s="466">
        <v>91.00</v>
      </c>
      <c r="N54" s="451">
        <v>5</v>
      </c>
      <c r="O54" s="452" t="str">
        <f t="shared" si="0"/>
        <v>5</v>
      </c>
      <c r="P54" s="201" t="str">
        <f t="shared" si="1"/>
        <v>N</v>
      </c>
      <c r="Q54" s="202"/>
      <c r="R54" s="202"/>
      <c r="S54" s="200"/>
      <c r="T54" s="247">
        <v>707</v>
      </c>
      <c r="U54" s="92">
        <f t="shared" si="2"/>
        <v>1</v>
      </c>
      <c r="V54" s="95" t="str">
        <f t="shared" si="3"/>
        <v>SG_NE06</v>
      </c>
      <c r="W54" s="454"/>
      <c r="X54" s="392">
        <f t="shared" si="4"/>
        <v>0</v>
      </c>
      <c r="Y54" s="453"/>
      <c r="Z54" s="396">
        <f t="shared" si="5"/>
        <v>0</v>
      </c>
      <c r="AA54" s="397">
        <f t="shared" si="6"/>
        <v>0</v>
      </c>
      <c r="AB54" s="427"/>
      <c r="AC54" s="456"/>
      <c r="AD54" s="396">
        <f t="shared" si="7"/>
        <v>0</v>
      </c>
      <c r="AE54" s="397">
        <f t="shared" si="8"/>
        <v>0</v>
      </c>
      <c r="AF54" s="444">
        <f t="shared" si="9"/>
        <v>50</v>
      </c>
      <c r="AG54" s="251" t="e">
        <f t="shared" si="10"/>
        <v>#DIV/0!</v>
      </c>
      <c r="AH54" s="398">
        <f t="shared" si="11"/>
        <v>50</v>
      </c>
      <c r="AI54" s="459" t="str">
        <f t="shared" si="12"/>
        <v>Below Mix</v>
      </c>
      <c r="AJ54" s="327">
        <f t="shared" si="13"/>
        <v>1900</v>
      </c>
      <c r="AK54" s="323" t="e">
        <f t="shared" si="14"/>
        <v>#DIV/0!</v>
      </c>
      <c r="AL54" s="399">
        <f t="shared" si="15"/>
        <v>1950</v>
      </c>
      <c r="AM54" s="400">
        <f t="shared" si="16"/>
        <v>1950</v>
      </c>
      <c r="AN54" s="462" t="e">
        <f t="shared" si="17"/>
        <v>#DIV/0!</v>
      </c>
      <c r="AO54" s="461">
        <f t="shared" si="18"/>
        <v>1950</v>
      </c>
      <c r="AP54" s="148">
        <f t="shared" si="19"/>
        <v>0</v>
      </c>
      <c r="AQ54" s="148">
        <f t="shared" si="20"/>
        <v>0</v>
      </c>
      <c r="AR54" s="148"/>
      <c r="AS54" s="149">
        <f>VLOOKUP(H54, 'Link WS '!$E$5:$G$38, 2, FALSE)</f>
        <v>1950</v>
      </c>
      <c r="AT54" s="80">
        <f>VLOOKUP($H54, 'Link WS '!$E$5:$H$38, 3, FALSE)</f>
        <v>2695</v>
      </c>
      <c r="AU54" s="151">
        <f t="shared" si="21"/>
        <v>0</v>
      </c>
      <c r="AV54" s="150">
        <f>VLOOKUP($V54, 'Link WS '!$E$5:$H$38, 2, FALSE)</f>
        <v>1950</v>
      </c>
      <c r="AW54" s="150">
        <f>VLOOKUP($V54, 'Link WS '!$E$5:$H$38, 3, FALSE)</f>
        <v>2695</v>
      </c>
      <c r="AX54" s="150">
        <f>VLOOKUP($V54, 'Link WS '!$E$5:$H$38, 4, FALSE)</f>
        <v>2323</v>
      </c>
      <c r="AY54" s="143">
        <f t="shared" si="22"/>
        <v>0.83943176926388297</v>
      </c>
      <c r="AZ54" s="140" t="str">
        <f t="shared" si="23"/>
        <v>Paying 84% within JC</v>
      </c>
      <c r="BA54" s="80">
        <f t="shared" si="24"/>
        <v>1755</v>
      </c>
      <c r="BB54" s="80">
        <f t="shared" si="25"/>
        <v>195</v>
      </c>
      <c r="BC54" s="81" t="e">
        <f t="shared" si="26"/>
        <v>#DIV/0!</v>
      </c>
      <c r="BD54" s="312"/>
      <c r="BE54" s="184"/>
      <c r="BF54" s="184"/>
      <c r="BG54" s="184"/>
      <c r="BH54" s="184"/>
      <c r="BI54" s="184"/>
      <c r="BJ54" s="184"/>
      <c r="BK54" s="184"/>
      <c r="BL54" s="185"/>
      <c r="BM54" s="185"/>
      <c r="BN54" s="185"/>
      <c r="BO54" s="185"/>
      <c r="BP54" s="443">
        <f t="shared" si="27"/>
        <v>0</v>
      </c>
      <c r="BQ54" s="184" t="str">
        <f t="shared" si="28"/>
        <v>Not Needed</v>
      </c>
      <c r="BR54" s="283" t="e">
        <f t="shared" si="29"/>
        <v>#DIV/0!</v>
      </c>
      <c r="BS54" s="432">
        <f t="shared" si="30"/>
        <v>0</v>
      </c>
      <c r="BT54" s="1" t="str">
        <f t="shared" si="31"/>
        <v>Within Range</v>
      </c>
      <c r="BU54" s="1" t="str">
        <f t="shared" si="32"/>
        <v>Within Range</v>
      </c>
      <c r="BV54" s="407"/>
      <c r="BW54" s="407"/>
      <c r="BX54" s="448"/>
      <c r="BY54" s="469"/>
      <c r="BZ54" s="469"/>
    </row>
    <row r="55" spans="1:78" ht="12.75" customHeight="true">
      <c r="A55" s="79" t="s">
        <v>412</v>
      </c>
      <c r="B55" s="79" t="s">
        <v>413</v>
      </c>
      <c r="C55" s="79" t="s">
        <v>8</v>
      </c>
      <c r="D55" s="79" t="s">
        <v>9</v>
      </c>
      <c r="E55" s="79" t="s">
        <v>787</v>
      </c>
      <c r="F55" s="79" t="s">
        <v>804</v>
      </c>
      <c r="G55" s="79" t="s">
        <v>786</v>
      </c>
      <c r="H55" s="79" t="s">
        <v>810</v>
      </c>
      <c r="I55" s="296">
        <v>42114</v>
      </c>
      <c r="J55" s="406"/>
      <c r="K55" s="383" t="s">
        <v>619</v>
      </c>
      <c r="L55" s="406">
        <v>44378</v>
      </c>
      <c r="M55" s="466">
        <v>92.00</v>
      </c>
      <c r="N55" s="451">
        <v>5</v>
      </c>
      <c r="O55" s="452" t="str">
        <f t="shared" si="0"/>
        <v>5</v>
      </c>
      <c r="P55" s="201" t="str">
        <f t="shared" si="1"/>
        <v>N</v>
      </c>
      <c r="Q55" s="202"/>
      <c r="R55" s="202"/>
      <c r="S55" s="200"/>
      <c r="T55" s="247">
        <v>702</v>
      </c>
      <c r="U55" s="92">
        <f t="shared" si="2"/>
        <v>1</v>
      </c>
      <c r="V55" s="95" t="str">
        <f t="shared" si="3"/>
        <v>SG_NE07</v>
      </c>
      <c r="W55" s="454"/>
      <c r="X55" s="392">
        <f t="shared" si="4"/>
        <v>0</v>
      </c>
      <c r="Y55" s="453"/>
      <c r="Z55" s="396">
        <f t="shared" si="5"/>
        <v>0</v>
      </c>
      <c r="AA55" s="397">
        <f t="shared" si="6"/>
        <v>0</v>
      </c>
      <c r="AB55" s="427"/>
      <c r="AC55" s="456"/>
      <c r="AD55" s="396">
        <f t="shared" si="7"/>
        <v>0</v>
      </c>
      <c r="AE55" s="397">
        <f t="shared" si="8"/>
        <v>0</v>
      </c>
      <c r="AF55" s="444">
        <f t="shared" si="9"/>
        <v>50</v>
      </c>
      <c r="AG55" s="251" t="e">
        <f t="shared" si="10"/>
        <v>#DIV/0!</v>
      </c>
      <c r="AH55" s="398">
        <f t="shared" si="11"/>
        <v>50</v>
      </c>
      <c r="AI55" s="459" t="str">
        <f t="shared" si="12"/>
        <v>Below Mix</v>
      </c>
      <c r="AJ55" s="327">
        <f t="shared" si="13"/>
        <v>1995</v>
      </c>
      <c r="AK55" s="323" t="e">
        <f t="shared" si="14"/>
        <v>#DIV/0!</v>
      </c>
      <c r="AL55" s="399">
        <f t="shared" si="15"/>
        <v>2045</v>
      </c>
      <c r="AM55" s="400">
        <f t="shared" si="16"/>
        <v>2045</v>
      </c>
      <c r="AN55" s="462" t="e">
        <f t="shared" si="17"/>
        <v>#DIV/0!</v>
      </c>
      <c r="AO55" s="461">
        <f t="shared" si="18"/>
        <v>2045</v>
      </c>
      <c r="AP55" s="148">
        <f t="shared" si="19"/>
        <v>0</v>
      </c>
      <c r="AQ55" s="148">
        <f t="shared" si="20"/>
        <v>0</v>
      </c>
      <c r="AR55" s="148"/>
      <c r="AS55" s="149">
        <f>VLOOKUP(H55, 'Link WS '!$E$5:$G$38, 2, FALSE)</f>
        <v>2045</v>
      </c>
      <c r="AT55" s="80">
        <f>VLOOKUP($H55, 'Link WS '!$E$5:$H$38, 3, FALSE)</f>
        <v>2946</v>
      </c>
      <c r="AU55" s="151">
        <f t="shared" si="21"/>
        <v>0</v>
      </c>
      <c r="AV55" s="150">
        <f>VLOOKUP($V55, 'Link WS '!$E$5:$H$38, 2, FALSE)</f>
        <v>2045</v>
      </c>
      <c r="AW55" s="150">
        <f>VLOOKUP($V55, 'Link WS '!$E$5:$H$38, 3, FALSE)</f>
        <v>2946</v>
      </c>
      <c r="AX55" s="150">
        <f>VLOOKUP($V55, 'Link WS '!$E$5:$H$38, 4, FALSE)</f>
        <v>2496</v>
      </c>
      <c r="AY55" s="143">
        <f t="shared" si="22"/>
        <v>0.81931089743589747</v>
      </c>
      <c r="AZ55" s="140" t="str">
        <f t="shared" si="23"/>
        <v>Paying 82% within JC</v>
      </c>
      <c r="BA55" s="80">
        <f t="shared" si="24"/>
        <v>1840</v>
      </c>
      <c r="BB55" s="80">
        <f t="shared" si="25"/>
        <v>205</v>
      </c>
      <c r="BC55" s="81" t="e">
        <f t="shared" si="26"/>
        <v>#DIV/0!</v>
      </c>
      <c r="BD55" s="312"/>
      <c r="BE55" s="184"/>
      <c r="BF55" s="184"/>
      <c r="BG55" s="184"/>
      <c r="BH55" s="184"/>
      <c r="BI55" s="184"/>
      <c r="BJ55" s="184"/>
      <c r="BK55" s="184"/>
      <c r="BL55" s="185"/>
      <c r="BM55" s="185"/>
      <c r="BN55" s="185"/>
      <c r="BO55" s="185"/>
      <c r="BP55" s="443">
        <f t="shared" si="27"/>
        <v>0</v>
      </c>
      <c r="BQ55" s="184" t="str">
        <f t="shared" si="28"/>
        <v>Not Needed</v>
      </c>
      <c r="BR55" s="283" t="e">
        <f t="shared" si="29"/>
        <v>#DIV/0!</v>
      </c>
      <c r="BS55" s="432">
        <f t="shared" si="30"/>
        <v>0</v>
      </c>
      <c r="BT55" s="1" t="str">
        <f t="shared" si="31"/>
        <v>Within Range</v>
      </c>
      <c r="BU55" s="1" t="str">
        <f t="shared" si="32"/>
        <v>Within Range</v>
      </c>
      <c r="BV55" s="407"/>
      <c r="BW55" s="407"/>
      <c r="BX55" s="448"/>
      <c r="BY55" s="469"/>
      <c r="BZ55" s="469"/>
    </row>
    <row r="56" spans="1:78" ht="12.75" customHeight="true">
      <c r="A56" s="79" t="s">
        <v>358</v>
      </c>
      <c r="B56" s="79" t="s">
        <v>359</v>
      </c>
      <c r="C56" s="79" t="s">
        <v>8</v>
      </c>
      <c r="D56" s="79" t="s">
        <v>9</v>
      </c>
      <c r="E56" s="79" t="s">
        <v>787</v>
      </c>
      <c r="F56" s="79" t="s">
        <v>804</v>
      </c>
      <c r="G56" s="79" t="s">
        <v>1199</v>
      </c>
      <c r="H56" s="79" t="s">
        <v>1196</v>
      </c>
      <c r="I56" s="296">
        <v>42030</v>
      </c>
      <c r="J56" s="406"/>
      <c r="K56" s="383" t="s">
        <v>619</v>
      </c>
      <c r="L56" s="406">
        <v>42552</v>
      </c>
      <c r="M56" s="466">
        <v>90.00</v>
      </c>
      <c r="N56" s="451">
        <v>5</v>
      </c>
      <c r="O56" s="452" t="str">
        <f t="shared" si="0"/>
        <v>5</v>
      </c>
      <c r="P56" s="201" t="str">
        <f t="shared" si="1"/>
        <v>N</v>
      </c>
      <c r="Q56" s="202"/>
      <c r="R56" s="202"/>
      <c r="S56" s="200"/>
      <c r="T56" s="247">
        <v>705</v>
      </c>
      <c r="U56" s="92">
        <f t="shared" si="2"/>
        <v>1</v>
      </c>
      <c r="V56" s="95" t="str">
        <f t="shared" si="3"/>
        <v>SG_NE03</v>
      </c>
      <c r="W56" s="454"/>
      <c r="X56" s="392">
        <f t="shared" si="4"/>
        <v>0</v>
      </c>
      <c r="Y56" s="453"/>
      <c r="Z56" s="396">
        <f t="shared" si="5"/>
        <v>0</v>
      </c>
      <c r="AA56" s="397">
        <f t="shared" si="6"/>
        <v>0</v>
      </c>
      <c r="AB56" s="427"/>
      <c r="AC56" s="456"/>
      <c r="AD56" s="396">
        <f t="shared" si="7"/>
        <v>0</v>
      </c>
      <c r="AE56" s="397">
        <f t="shared" si="8"/>
        <v>0</v>
      </c>
      <c r="AF56" s="444">
        <f t="shared" si="9"/>
        <v>50</v>
      </c>
      <c r="AG56" s="251" t="e">
        <f t="shared" si="10"/>
        <v>#DIV/0!</v>
      </c>
      <c r="AH56" s="398">
        <f t="shared" si="11"/>
        <v>50</v>
      </c>
      <c r="AI56" s="459" t="str">
        <f t="shared" si="12"/>
        <v>Below Mix</v>
      </c>
      <c r="AJ56" s="327">
        <f t="shared" si="13"/>
        <v>1209</v>
      </c>
      <c r="AK56" s="323" t="e">
        <f t="shared" si="14"/>
        <v>#DIV/0!</v>
      </c>
      <c r="AL56" s="399">
        <f t="shared" si="15"/>
        <v>1259</v>
      </c>
      <c r="AM56" s="400">
        <f t="shared" si="16"/>
        <v>1259</v>
      </c>
      <c r="AN56" s="462" t="e">
        <f t="shared" si="17"/>
        <v>#DIV/0!</v>
      </c>
      <c r="AO56" s="461">
        <f t="shared" si="18"/>
        <v>1259</v>
      </c>
      <c r="AP56" s="148">
        <f t="shared" si="19"/>
        <v>0</v>
      </c>
      <c r="AQ56" s="148">
        <f t="shared" si="20"/>
        <v>0</v>
      </c>
      <c r="AR56" s="148"/>
      <c r="AS56" s="149">
        <f>VLOOKUP(H56, 'Link WS '!$E$5:$G$38, 2, FALSE)</f>
        <v>1259</v>
      </c>
      <c r="AT56" s="80">
        <f>VLOOKUP($H56, 'Link WS '!$E$5:$H$38, 3, FALSE)</f>
        <v>1884</v>
      </c>
      <c r="AU56" s="151">
        <f t="shared" si="21"/>
        <v>0</v>
      </c>
      <c r="AV56" s="150">
        <f>VLOOKUP($V56, 'Link WS '!$E$5:$H$38, 2, FALSE)</f>
        <v>1259</v>
      </c>
      <c r="AW56" s="150">
        <f>VLOOKUP($V56, 'Link WS '!$E$5:$H$38, 3, FALSE)</f>
        <v>1884</v>
      </c>
      <c r="AX56" s="150">
        <f>VLOOKUP($V56, 'Link WS '!$E$5:$H$38, 4, FALSE)</f>
        <v>1572</v>
      </c>
      <c r="AY56" s="143">
        <f t="shared" si="22"/>
        <v>0.80089058524173029</v>
      </c>
      <c r="AZ56" s="140" t="str">
        <f t="shared" si="23"/>
        <v>Paying 80% within JC</v>
      </c>
      <c r="BA56" s="80">
        <f t="shared" si="24"/>
        <v>1133</v>
      </c>
      <c r="BB56" s="80">
        <f t="shared" si="25"/>
        <v>126</v>
      </c>
      <c r="BC56" s="81" t="e">
        <f t="shared" si="26"/>
        <v>#DIV/0!</v>
      </c>
      <c r="BD56" s="312"/>
      <c r="BE56" s="184"/>
      <c r="BF56" s="184"/>
      <c r="BG56" s="184"/>
      <c r="BH56" s="184"/>
      <c r="BI56" s="184"/>
      <c r="BJ56" s="184"/>
      <c r="BK56" s="184"/>
      <c r="BL56" s="185"/>
      <c r="BM56" s="185"/>
      <c r="BN56" s="185"/>
      <c r="BO56" s="185"/>
      <c r="BP56" s="443">
        <f t="shared" si="27"/>
        <v>0</v>
      </c>
      <c r="BQ56" s="184" t="str">
        <f t="shared" si="28"/>
        <v>Not Needed</v>
      </c>
      <c r="BR56" s="283" t="e">
        <f t="shared" si="29"/>
        <v>#DIV/0!</v>
      </c>
      <c r="BS56" s="432">
        <f t="shared" si="30"/>
        <v>0</v>
      </c>
      <c r="BT56" s="1" t="str">
        <f t="shared" si="31"/>
        <v>Within Range</v>
      </c>
      <c r="BU56" s="1" t="str">
        <f t="shared" si="32"/>
        <v>Within Range</v>
      </c>
      <c r="BV56" s="407"/>
      <c r="BW56" s="407"/>
      <c r="BX56" s="448"/>
      <c r="BY56" s="469"/>
      <c r="BZ56" s="469"/>
    </row>
    <row r="57" spans="1:78" ht="12.75" customHeight="true">
      <c r="A57" s="79" t="s">
        <v>414</v>
      </c>
      <c r="B57" s="79" t="s">
        <v>415</v>
      </c>
      <c r="C57" s="79" t="s">
        <v>8</v>
      </c>
      <c r="D57" s="79" t="s">
        <v>9</v>
      </c>
      <c r="E57" s="79" t="s">
        <v>787</v>
      </c>
      <c r="F57" s="79" t="s">
        <v>804</v>
      </c>
      <c r="G57" s="79" t="s">
        <v>1199</v>
      </c>
      <c r="H57" s="79" t="s">
        <v>1196</v>
      </c>
      <c r="I57" s="296">
        <v>42037</v>
      </c>
      <c r="J57" s="406"/>
      <c r="K57" s="383" t="s">
        <v>619</v>
      </c>
      <c r="L57" s="406">
        <v>44013</v>
      </c>
      <c r="M57" s="466">
        <v>69.00</v>
      </c>
      <c r="N57" s="451">
        <v>2</v>
      </c>
      <c r="O57" s="452" t="str">
        <f t="shared" si="0"/>
        <v>2</v>
      </c>
      <c r="P57" s="201" t="str">
        <f t="shared" si="1"/>
        <v>N</v>
      </c>
      <c r="Q57" s="202"/>
      <c r="R57" s="202"/>
      <c r="S57" s="200"/>
      <c r="T57" s="247">
        <v>704</v>
      </c>
      <c r="U57" s="92">
        <f t="shared" si="2"/>
        <v>1</v>
      </c>
      <c r="V57" s="95" t="str">
        <f t="shared" si="3"/>
        <v>SG_NE03</v>
      </c>
      <c r="W57" s="454"/>
      <c r="X57" s="392">
        <f t="shared" si="4"/>
        <v>0</v>
      </c>
      <c r="Y57" s="453"/>
      <c r="Z57" s="396">
        <f t="shared" si="5"/>
        <v>0</v>
      </c>
      <c r="AA57" s="397">
        <f t="shared" si="6"/>
        <v>0</v>
      </c>
      <c r="AB57" s="427"/>
      <c r="AC57" s="456"/>
      <c r="AD57" s="396">
        <f t="shared" si="7"/>
        <v>0</v>
      </c>
      <c r="AE57" s="397">
        <f t="shared" si="8"/>
        <v>0</v>
      </c>
      <c r="AF57" s="444">
        <f t="shared" si="9"/>
        <v>50</v>
      </c>
      <c r="AG57" s="251" t="e">
        <f t="shared" si="10"/>
        <v>#DIV/0!</v>
      </c>
      <c r="AH57" s="398">
        <f t="shared" si="11"/>
        <v>50</v>
      </c>
      <c r="AI57" s="459" t="str">
        <f t="shared" si="12"/>
        <v>Below Mix</v>
      </c>
      <c r="AJ57" s="327">
        <f t="shared" si="13"/>
        <v>1209</v>
      </c>
      <c r="AK57" s="323" t="e">
        <f t="shared" si="14"/>
        <v>#DIV/0!</v>
      </c>
      <c r="AL57" s="399">
        <f t="shared" si="15"/>
        <v>1259</v>
      </c>
      <c r="AM57" s="400">
        <f t="shared" si="16"/>
        <v>1259</v>
      </c>
      <c r="AN57" s="462" t="e">
        <f t="shared" si="17"/>
        <v>#DIV/0!</v>
      </c>
      <c r="AO57" s="461">
        <f t="shared" si="18"/>
        <v>1259</v>
      </c>
      <c r="AP57" s="148">
        <f t="shared" si="19"/>
        <v>0</v>
      </c>
      <c r="AQ57" s="148">
        <f t="shared" si="20"/>
        <v>0</v>
      </c>
      <c r="AR57" s="148"/>
      <c r="AS57" s="149">
        <f>VLOOKUP(H57, 'Link WS '!$E$5:$G$38, 2, FALSE)</f>
        <v>1259</v>
      </c>
      <c r="AT57" s="80">
        <f>VLOOKUP($H57, 'Link WS '!$E$5:$H$38, 3, FALSE)</f>
        <v>1884</v>
      </c>
      <c r="AU57" s="151">
        <f t="shared" si="21"/>
        <v>0</v>
      </c>
      <c r="AV57" s="150">
        <f>VLOOKUP($V57, 'Link WS '!$E$5:$H$38, 2, FALSE)</f>
        <v>1259</v>
      </c>
      <c r="AW57" s="150">
        <f>VLOOKUP($V57, 'Link WS '!$E$5:$H$38, 3, FALSE)</f>
        <v>1884</v>
      </c>
      <c r="AX57" s="150">
        <f>VLOOKUP($V57, 'Link WS '!$E$5:$H$38, 4, FALSE)</f>
        <v>1572</v>
      </c>
      <c r="AY57" s="143">
        <f t="shared" si="22"/>
        <v>0.80089058524173029</v>
      </c>
      <c r="AZ57" s="140" t="str">
        <f t="shared" si="23"/>
        <v>Paying 80% within JC</v>
      </c>
      <c r="BA57" s="80">
        <f t="shared" si="24"/>
        <v>1133</v>
      </c>
      <c r="BB57" s="80">
        <f t="shared" si="25"/>
        <v>126</v>
      </c>
      <c r="BC57" s="81" t="e">
        <f t="shared" si="26"/>
        <v>#DIV/0!</v>
      </c>
      <c r="BD57" s="312"/>
      <c r="BE57" s="184"/>
      <c r="BF57" s="184"/>
      <c r="BG57" s="184"/>
      <c r="BH57" s="184"/>
      <c r="BI57" s="184"/>
      <c r="BJ57" s="184"/>
      <c r="BK57" s="184"/>
      <c r="BL57" s="185"/>
      <c r="BM57" s="185"/>
      <c r="BN57" s="185"/>
      <c r="BO57" s="185"/>
      <c r="BP57" s="443">
        <f t="shared" si="27"/>
        <v>0</v>
      </c>
      <c r="BQ57" s="184" t="str">
        <f t="shared" si="28"/>
        <v>Not Needed</v>
      </c>
      <c r="BR57" s="283" t="e">
        <f t="shared" si="29"/>
        <v>#DIV/0!</v>
      </c>
      <c r="BS57" s="432">
        <f t="shared" si="30"/>
        <v>0</v>
      </c>
      <c r="BT57" s="1" t="str">
        <f t="shared" si="31"/>
        <v>Within Range</v>
      </c>
      <c r="BU57" s="1" t="str">
        <f t="shared" si="32"/>
        <v>Within Range</v>
      </c>
      <c r="BV57" s="407"/>
      <c r="BW57" s="407"/>
      <c r="BX57" s="448"/>
      <c r="BY57" s="469"/>
      <c r="BZ57" s="469"/>
    </row>
    <row r="58" spans="1:78" ht="12.75" customHeight="true">
      <c r="A58" s="79" t="s">
        <v>887</v>
      </c>
      <c r="B58" s="79" t="s">
        <v>888</v>
      </c>
      <c r="C58" s="79" t="s">
        <v>8</v>
      </c>
      <c r="D58" s="79" t="s">
        <v>9</v>
      </c>
      <c r="E58" s="79" t="s">
        <v>787</v>
      </c>
      <c r="F58" s="79" t="s">
        <v>804</v>
      </c>
      <c r="G58" s="79" t="s">
        <v>783</v>
      </c>
      <c r="H58" s="79" t="s">
        <v>819</v>
      </c>
      <c r="I58" s="296">
        <v>42905</v>
      </c>
      <c r="J58" s="406"/>
      <c r="K58" s="383" t="s">
        <v>619</v>
      </c>
      <c r="L58" s="406">
        <v>44378</v>
      </c>
      <c r="M58" s="466">
        <v>79.00</v>
      </c>
      <c r="N58" s="451">
        <v>3</v>
      </c>
      <c r="O58" s="452" t="str">
        <f t="shared" si="0"/>
        <v>3</v>
      </c>
      <c r="P58" s="201" t="str">
        <f t="shared" si="1"/>
        <v>N</v>
      </c>
      <c r="Q58" s="202"/>
      <c r="R58" s="202"/>
      <c r="S58" s="200"/>
      <c r="T58" s="247">
        <v>500</v>
      </c>
      <c r="U58" s="92">
        <f t="shared" si="2"/>
        <v>1</v>
      </c>
      <c r="V58" s="95" t="str">
        <f t="shared" si="3"/>
        <v>SG_FNE05</v>
      </c>
      <c r="W58" s="454"/>
      <c r="X58" s="392">
        <f t="shared" si="4"/>
        <v>0</v>
      </c>
      <c r="Y58" s="453"/>
      <c r="Z58" s="396">
        <f t="shared" si="5"/>
        <v>0</v>
      </c>
      <c r="AA58" s="397">
        <f t="shared" si="6"/>
        <v>0</v>
      </c>
      <c r="AB58" s="427"/>
      <c r="AC58" s="456"/>
      <c r="AD58" s="396">
        <f t="shared" si="7"/>
        <v>0</v>
      </c>
      <c r="AE58" s="397">
        <f t="shared" si="8"/>
        <v>0</v>
      </c>
      <c r="AF58" s="444">
        <f t="shared" si="9"/>
        <v>50</v>
      </c>
      <c r="AG58" s="251" t="e">
        <f t="shared" si="10"/>
        <v>#DIV/0!</v>
      </c>
      <c r="AH58" s="398">
        <f t="shared" si="11"/>
        <v>50</v>
      </c>
      <c r="AI58" s="459" t="str">
        <f t="shared" si="12"/>
        <v>Below Mix</v>
      </c>
      <c r="AJ58" s="327">
        <f t="shared" si="13"/>
        <v>1072</v>
      </c>
      <c r="AK58" s="323" t="e">
        <f t="shared" si="14"/>
        <v>#DIV/0!</v>
      </c>
      <c r="AL58" s="399">
        <f t="shared" si="15"/>
        <v>1122</v>
      </c>
      <c r="AM58" s="400">
        <f t="shared" si="16"/>
        <v>1122</v>
      </c>
      <c r="AN58" s="462" t="e">
        <f t="shared" si="17"/>
        <v>#DIV/0!</v>
      </c>
      <c r="AO58" s="461">
        <f t="shared" si="18"/>
        <v>1122</v>
      </c>
      <c r="AP58" s="148">
        <f t="shared" si="19"/>
        <v>0</v>
      </c>
      <c r="AQ58" s="148">
        <f t="shared" si="20"/>
        <v>0</v>
      </c>
      <c r="AR58" s="148"/>
      <c r="AS58" s="149">
        <f>VLOOKUP(H58, 'Link WS '!$E$5:$G$38, 2, FALSE)</f>
        <v>1122</v>
      </c>
      <c r="AT58" s="80">
        <f>VLOOKUP($H58, 'Link WS '!$E$5:$H$38, 3, FALSE)</f>
        <v>1482</v>
      </c>
      <c r="AU58" s="151">
        <f t="shared" si="21"/>
        <v>0</v>
      </c>
      <c r="AV58" s="150">
        <f>VLOOKUP($V58, 'Link WS '!$E$5:$H$38, 2, FALSE)</f>
        <v>1122</v>
      </c>
      <c r="AW58" s="150">
        <f>VLOOKUP($V58, 'Link WS '!$E$5:$H$38, 3, FALSE)</f>
        <v>1482</v>
      </c>
      <c r="AX58" s="150">
        <f>VLOOKUP($V58, 'Link WS '!$E$5:$H$38, 4, FALSE)</f>
        <v>1302</v>
      </c>
      <c r="AY58" s="143">
        <f t="shared" si="22"/>
        <v>0.86175115207373276</v>
      </c>
      <c r="AZ58" s="140" t="str">
        <f t="shared" si="23"/>
        <v>Paying 86% within JC</v>
      </c>
      <c r="BA58" s="80">
        <f t="shared" si="24"/>
        <v>1010</v>
      </c>
      <c r="BB58" s="80">
        <f t="shared" si="25"/>
        <v>112</v>
      </c>
      <c r="BC58" s="81" t="e">
        <f t="shared" si="26"/>
        <v>#DIV/0!</v>
      </c>
      <c r="BD58" s="312"/>
      <c r="BE58" s="184"/>
      <c r="BF58" s="184"/>
      <c r="BG58" s="184"/>
      <c r="BH58" s="184"/>
      <c r="BI58" s="184"/>
      <c r="BJ58" s="184"/>
      <c r="BK58" s="184"/>
      <c r="BL58" s="185"/>
      <c r="BM58" s="185"/>
      <c r="BN58" s="185"/>
      <c r="BO58" s="185"/>
      <c r="BP58" s="443">
        <f t="shared" si="27"/>
        <v>0</v>
      </c>
      <c r="BQ58" s="184" t="str">
        <f t="shared" si="28"/>
        <v>Not Needed</v>
      </c>
      <c r="BR58" s="283" t="e">
        <f t="shared" si="29"/>
        <v>#DIV/0!</v>
      </c>
      <c r="BS58" s="432">
        <f t="shared" si="30"/>
        <v>0</v>
      </c>
      <c r="BT58" s="1" t="str">
        <f t="shared" si="31"/>
        <v>Within Range</v>
      </c>
      <c r="BU58" s="1" t="str">
        <f t="shared" si="32"/>
        <v>Within Range</v>
      </c>
      <c r="BV58" s="407"/>
      <c r="BW58" s="407"/>
      <c r="BX58" s="448"/>
      <c r="BY58" s="469"/>
      <c r="BZ58" s="469"/>
    </row>
    <row r="59" spans="1:78" ht="12.75" customHeight="true">
      <c r="A59" s="79" t="s">
        <v>893</v>
      </c>
      <c r="B59" s="79" t="s">
        <v>894</v>
      </c>
      <c r="C59" s="79" t="s">
        <v>8</v>
      </c>
      <c r="D59" s="79" t="s">
        <v>9</v>
      </c>
      <c r="E59" s="79" t="s">
        <v>787</v>
      </c>
      <c r="F59" s="79" t="s">
        <v>804</v>
      </c>
      <c r="G59" s="79" t="s">
        <v>783</v>
      </c>
      <c r="H59" s="79" t="s">
        <v>812</v>
      </c>
      <c r="I59" s="296">
        <v>43213</v>
      </c>
      <c r="J59" s="406"/>
      <c r="K59" s="383" t="s">
        <v>619</v>
      </c>
      <c r="L59" s="406">
        <v>44013</v>
      </c>
      <c r="M59" s="466">
        <v>86.00</v>
      </c>
      <c r="N59" s="451">
        <v>4</v>
      </c>
      <c r="O59" s="452" t="str">
        <f t="shared" si="0"/>
        <v>4</v>
      </c>
      <c r="P59" s="201" t="str">
        <f t="shared" si="1"/>
        <v>N</v>
      </c>
      <c r="Q59" s="202"/>
      <c r="R59" s="202"/>
      <c r="S59" s="200"/>
      <c r="T59" s="247">
        <v>402</v>
      </c>
      <c r="U59" s="92">
        <f t="shared" si="2"/>
        <v>1</v>
      </c>
      <c r="V59" s="95" t="str">
        <f t="shared" si="3"/>
        <v>SG_NE05</v>
      </c>
      <c r="W59" s="454"/>
      <c r="X59" s="392">
        <f t="shared" si="4"/>
        <v>0</v>
      </c>
      <c r="Y59" s="453"/>
      <c r="Z59" s="396">
        <f t="shared" si="5"/>
        <v>0</v>
      </c>
      <c r="AA59" s="397">
        <f t="shared" si="6"/>
        <v>0</v>
      </c>
      <c r="AB59" s="427"/>
      <c r="AC59" s="456"/>
      <c r="AD59" s="396">
        <f t="shared" si="7"/>
        <v>0</v>
      </c>
      <c r="AE59" s="397">
        <f t="shared" si="8"/>
        <v>0</v>
      </c>
      <c r="AF59" s="444">
        <f t="shared" si="9"/>
        <v>50</v>
      </c>
      <c r="AG59" s="251" t="e">
        <f t="shared" si="10"/>
        <v>#DIV/0!</v>
      </c>
      <c r="AH59" s="398">
        <f t="shared" si="11"/>
        <v>50</v>
      </c>
      <c r="AI59" s="459" t="str">
        <f t="shared" si="12"/>
        <v>Below Mix</v>
      </c>
      <c r="AJ59" s="327">
        <f t="shared" si="13"/>
        <v>1545</v>
      </c>
      <c r="AK59" s="323" t="e">
        <f t="shared" si="14"/>
        <v>#DIV/0!</v>
      </c>
      <c r="AL59" s="399">
        <f t="shared" si="15"/>
        <v>1595</v>
      </c>
      <c r="AM59" s="400">
        <f t="shared" si="16"/>
        <v>1595</v>
      </c>
      <c r="AN59" s="462" t="e">
        <f t="shared" si="17"/>
        <v>#DIV/0!</v>
      </c>
      <c r="AO59" s="461">
        <f t="shared" si="18"/>
        <v>1595</v>
      </c>
      <c r="AP59" s="148">
        <f t="shared" si="19"/>
        <v>0</v>
      </c>
      <c r="AQ59" s="148">
        <f t="shared" si="20"/>
        <v>0</v>
      </c>
      <c r="AR59" s="148"/>
      <c r="AS59" s="149">
        <f>VLOOKUP(H59, 'Link WS '!$E$5:$G$38, 2, FALSE)</f>
        <v>1595</v>
      </c>
      <c r="AT59" s="80">
        <f>VLOOKUP($H59, 'Link WS '!$E$5:$H$38, 3, FALSE)</f>
        <v>2393</v>
      </c>
      <c r="AU59" s="151">
        <f t="shared" si="21"/>
        <v>0</v>
      </c>
      <c r="AV59" s="150">
        <f>VLOOKUP($V59, 'Link WS '!$E$5:$H$38, 2, FALSE)</f>
        <v>1595</v>
      </c>
      <c r="AW59" s="150">
        <f>VLOOKUP($V59, 'Link WS '!$E$5:$H$38, 3, FALSE)</f>
        <v>2393</v>
      </c>
      <c r="AX59" s="150">
        <f>VLOOKUP($V59, 'Link WS '!$E$5:$H$38, 4, FALSE)</f>
        <v>1994</v>
      </c>
      <c r="AY59" s="143">
        <f t="shared" si="22"/>
        <v>0.79989969909729186</v>
      </c>
      <c r="AZ59" s="140" t="str">
        <f t="shared" si="23"/>
        <v>Paying 80% within JC</v>
      </c>
      <c r="BA59" s="80">
        <f t="shared" si="24"/>
        <v>1435</v>
      </c>
      <c r="BB59" s="80">
        <f t="shared" si="25"/>
        <v>160</v>
      </c>
      <c r="BC59" s="81" t="e">
        <f t="shared" si="26"/>
        <v>#DIV/0!</v>
      </c>
      <c r="BD59" s="312"/>
      <c r="BE59" s="184"/>
      <c r="BF59" s="184"/>
      <c r="BG59" s="184"/>
      <c r="BH59" s="184"/>
      <c r="BI59" s="184"/>
      <c r="BJ59" s="184"/>
      <c r="BK59" s="184"/>
      <c r="BL59" s="185"/>
      <c r="BM59" s="185"/>
      <c r="BN59" s="185"/>
      <c r="BO59" s="185"/>
      <c r="BP59" s="443">
        <f t="shared" si="27"/>
        <v>0</v>
      </c>
      <c r="BQ59" s="184" t="str">
        <f t="shared" si="28"/>
        <v>Not Needed</v>
      </c>
      <c r="BR59" s="283" t="e">
        <f t="shared" si="29"/>
        <v>#DIV/0!</v>
      </c>
      <c r="BS59" s="432">
        <f t="shared" si="30"/>
        <v>0</v>
      </c>
      <c r="BT59" s="1" t="str">
        <f t="shared" si="31"/>
        <v>Within Range</v>
      </c>
      <c r="BU59" s="1" t="str">
        <f t="shared" si="32"/>
        <v>Within Range</v>
      </c>
      <c r="BV59" s="407"/>
      <c r="BW59" s="407"/>
      <c r="BX59" s="448"/>
      <c r="BY59" s="469"/>
      <c r="BZ59" s="469"/>
    </row>
    <row r="60" spans="1:78" ht="12.75" customHeight="true">
      <c r="A60" s="79" t="s">
        <v>1001</v>
      </c>
      <c r="B60" s="79" t="s">
        <v>1002</v>
      </c>
      <c r="C60" s="79" t="s">
        <v>8</v>
      </c>
      <c r="D60" s="79" t="s">
        <v>9</v>
      </c>
      <c r="E60" s="79" t="s">
        <v>787</v>
      </c>
      <c r="F60" s="79" t="s">
        <v>804</v>
      </c>
      <c r="G60" s="79" t="s">
        <v>798</v>
      </c>
      <c r="H60" s="79" t="s">
        <v>820</v>
      </c>
      <c r="I60" s="296">
        <v>43633</v>
      </c>
      <c r="J60" s="406"/>
      <c r="K60" s="383" t="s">
        <v>619</v>
      </c>
      <c r="L60" s="406"/>
      <c r="M60" s="466">
        <v>75.00</v>
      </c>
      <c r="N60" s="451">
        <v>3</v>
      </c>
      <c r="O60" s="452" t="str">
        <f t="shared" si="0"/>
        <v>3</v>
      </c>
      <c r="P60" s="201" t="str">
        <f t="shared" si="1"/>
        <v>N</v>
      </c>
      <c r="Q60" s="202"/>
      <c r="R60" s="202"/>
      <c r="S60" s="200"/>
      <c r="T60" s="247">
        <v>300</v>
      </c>
      <c r="U60" s="92">
        <f t="shared" si="2"/>
        <v>1</v>
      </c>
      <c r="V60" s="95" t="str">
        <f t="shared" si="3"/>
        <v>SG_FNE06</v>
      </c>
      <c r="W60" s="454"/>
      <c r="X60" s="392">
        <f t="shared" si="4"/>
        <v>0</v>
      </c>
      <c r="Y60" s="453"/>
      <c r="Z60" s="396">
        <f t="shared" si="5"/>
        <v>0</v>
      </c>
      <c r="AA60" s="397">
        <f t="shared" si="6"/>
        <v>0</v>
      </c>
      <c r="AB60" s="427"/>
      <c r="AC60" s="456"/>
      <c r="AD60" s="396">
        <f t="shared" si="7"/>
        <v>0</v>
      </c>
      <c r="AE60" s="397">
        <f t="shared" si="8"/>
        <v>0</v>
      </c>
      <c r="AF60" s="444">
        <f t="shared" si="9"/>
        <v>50</v>
      </c>
      <c r="AG60" s="251" t="e">
        <f t="shared" si="10"/>
        <v>#DIV/0!</v>
      </c>
      <c r="AH60" s="398">
        <f t="shared" si="11"/>
        <v>50</v>
      </c>
      <c r="AI60" s="459" t="str">
        <f t="shared" si="12"/>
        <v>Below Mix</v>
      </c>
      <c r="AJ60" s="327">
        <f t="shared" si="13"/>
        <v>1249</v>
      </c>
      <c r="AK60" s="323" t="e">
        <f t="shared" si="14"/>
        <v>#DIV/0!</v>
      </c>
      <c r="AL60" s="399">
        <f t="shared" si="15"/>
        <v>1299</v>
      </c>
      <c r="AM60" s="400">
        <f t="shared" si="16"/>
        <v>1299</v>
      </c>
      <c r="AN60" s="462" t="e">
        <f t="shared" si="17"/>
        <v>#DIV/0!</v>
      </c>
      <c r="AO60" s="461">
        <f t="shared" si="18"/>
        <v>1299</v>
      </c>
      <c r="AP60" s="148">
        <f t="shared" si="19"/>
        <v>0</v>
      </c>
      <c r="AQ60" s="148">
        <f t="shared" si="20"/>
        <v>0</v>
      </c>
      <c r="AR60" s="148"/>
      <c r="AS60" s="149">
        <f>VLOOKUP(H60, 'Link WS '!$E$5:$G$38, 2, FALSE)</f>
        <v>1299</v>
      </c>
      <c r="AT60" s="80">
        <f>VLOOKUP($H60, 'Link WS '!$E$5:$H$38, 3, FALSE)</f>
        <v>1871</v>
      </c>
      <c r="AU60" s="151">
        <f t="shared" si="21"/>
        <v>0</v>
      </c>
      <c r="AV60" s="150">
        <f>VLOOKUP($V60, 'Link WS '!$E$5:$H$38, 2, FALSE)</f>
        <v>1299</v>
      </c>
      <c r="AW60" s="150">
        <f>VLOOKUP($V60, 'Link WS '!$E$5:$H$38, 3, FALSE)</f>
        <v>1871</v>
      </c>
      <c r="AX60" s="150">
        <f>VLOOKUP($V60, 'Link WS '!$E$5:$H$38, 4, FALSE)</f>
        <v>1585</v>
      </c>
      <c r="AY60" s="143">
        <f t="shared" si="22"/>
        <v>0.81955835962145107</v>
      </c>
      <c r="AZ60" s="140" t="str">
        <f t="shared" si="23"/>
        <v>Paying 82% within JC</v>
      </c>
      <c r="BA60" s="80">
        <f t="shared" si="24"/>
        <v>1169</v>
      </c>
      <c r="BB60" s="80">
        <f t="shared" si="25"/>
        <v>130</v>
      </c>
      <c r="BC60" s="81" t="e">
        <f t="shared" si="26"/>
        <v>#DIV/0!</v>
      </c>
      <c r="BD60" s="312"/>
      <c r="BE60" s="184"/>
      <c r="BF60" s="184"/>
      <c r="BG60" s="184"/>
      <c r="BH60" s="184"/>
      <c r="BI60" s="184"/>
      <c r="BJ60" s="184"/>
      <c r="BK60" s="184"/>
      <c r="BL60" s="185"/>
      <c r="BM60" s="185"/>
      <c r="BN60" s="185"/>
      <c r="BO60" s="185"/>
      <c r="BP60" s="443">
        <f t="shared" si="27"/>
        <v>0</v>
      </c>
      <c r="BQ60" s="184" t="str">
        <f t="shared" si="28"/>
        <v>Not Needed</v>
      </c>
      <c r="BR60" s="283" t="e">
        <f t="shared" si="29"/>
        <v>#DIV/0!</v>
      </c>
      <c r="BS60" s="432">
        <f t="shared" si="30"/>
        <v>0</v>
      </c>
      <c r="BT60" s="1" t="str">
        <f t="shared" si="31"/>
        <v>Within Range</v>
      </c>
      <c r="BU60" s="1" t="str">
        <f t="shared" si="32"/>
        <v>Within Range</v>
      </c>
      <c r="BV60" s="407"/>
      <c r="BW60" s="407"/>
      <c r="BX60" s="448"/>
      <c r="BY60" s="469"/>
      <c r="BZ60" s="469"/>
    </row>
    <row r="61" spans="1:78" ht="12.75" customHeight="true">
      <c r="A61" s="79" t="s">
        <v>1019</v>
      </c>
      <c r="B61" s="79" t="s">
        <v>1020</v>
      </c>
      <c r="C61" s="79" t="s">
        <v>8</v>
      </c>
      <c r="D61" s="79" t="s">
        <v>9</v>
      </c>
      <c r="E61" s="79" t="s">
        <v>787</v>
      </c>
      <c r="F61" s="79" t="s">
        <v>804</v>
      </c>
      <c r="G61" s="79" t="s">
        <v>798</v>
      </c>
      <c r="H61" s="79" t="s">
        <v>820</v>
      </c>
      <c r="I61" s="296">
        <v>43633</v>
      </c>
      <c r="J61" s="406"/>
      <c r="K61" s="383" t="s">
        <v>619</v>
      </c>
      <c r="L61" s="406"/>
      <c r="M61" s="466">
        <v>78.00</v>
      </c>
      <c r="N61" s="451">
        <v>3</v>
      </c>
      <c r="O61" s="452" t="str">
        <f t="shared" si="0"/>
        <v>3</v>
      </c>
      <c r="P61" s="201" t="str">
        <f t="shared" si="1"/>
        <v>N</v>
      </c>
      <c r="Q61" s="202"/>
      <c r="R61" s="202"/>
      <c r="S61" s="200"/>
      <c r="T61" s="247">
        <v>300</v>
      </c>
      <c r="U61" s="92">
        <f t="shared" si="2"/>
        <v>1</v>
      </c>
      <c r="V61" s="95" t="str">
        <f t="shared" si="3"/>
        <v>SG_FNE06</v>
      </c>
      <c r="W61" s="454"/>
      <c r="X61" s="392">
        <f t="shared" si="4"/>
        <v>0</v>
      </c>
      <c r="Y61" s="453"/>
      <c r="Z61" s="396">
        <f t="shared" si="5"/>
        <v>0</v>
      </c>
      <c r="AA61" s="397">
        <f t="shared" si="6"/>
        <v>0</v>
      </c>
      <c r="AB61" s="427"/>
      <c r="AC61" s="456"/>
      <c r="AD61" s="396">
        <f t="shared" si="7"/>
        <v>0</v>
      </c>
      <c r="AE61" s="397">
        <f t="shared" si="8"/>
        <v>0</v>
      </c>
      <c r="AF61" s="444">
        <f t="shared" si="9"/>
        <v>50</v>
      </c>
      <c r="AG61" s="251" t="e">
        <f t="shared" si="10"/>
        <v>#DIV/0!</v>
      </c>
      <c r="AH61" s="398">
        <f t="shared" si="11"/>
        <v>50</v>
      </c>
      <c r="AI61" s="459" t="str">
        <f t="shared" si="12"/>
        <v>Below Mix</v>
      </c>
      <c r="AJ61" s="327">
        <f t="shared" si="13"/>
        <v>1249</v>
      </c>
      <c r="AK61" s="323" t="e">
        <f t="shared" si="14"/>
        <v>#DIV/0!</v>
      </c>
      <c r="AL61" s="399">
        <f t="shared" si="15"/>
        <v>1299</v>
      </c>
      <c r="AM61" s="400">
        <f t="shared" si="16"/>
        <v>1299</v>
      </c>
      <c r="AN61" s="462" t="e">
        <f t="shared" si="17"/>
        <v>#DIV/0!</v>
      </c>
      <c r="AO61" s="461">
        <f t="shared" si="18"/>
        <v>1299</v>
      </c>
      <c r="AP61" s="148">
        <f t="shared" si="19"/>
        <v>0</v>
      </c>
      <c r="AQ61" s="148">
        <f t="shared" si="20"/>
        <v>0</v>
      </c>
      <c r="AR61" s="148"/>
      <c r="AS61" s="149">
        <f>VLOOKUP(H61, 'Link WS '!$E$5:$G$38, 2, FALSE)</f>
        <v>1299</v>
      </c>
      <c r="AT61" s="80">
        <f>VLOOKUP($H61, 'Link WS '!$E$5:$H$38, 3, FALSE)</f>
        <v>1871</v>
      </c>
      <c r="AU61" s="151">
        <f t="shared" si="21"/>
        <v>0</v>
      </c>
      <c r="AV61" s="150">
        <f>VLOOKUP($V61, 'Link WS '!$E$5:$H$38, 2, FALSE)</f>
        <v>1299</v>
      </c>
      <c r="AW61" s="150">
        <f>VLOOKUP($V61, 'Link WS '!$E$5:$H$38, 3, FALSE)</f>
        <v>1871</v>
      </c>
      <c r="AX61" s="150">
        <f>VLOOKUP($V61, 'Link WS '!$E$5:$H$38, 4, FALSE)</f>
        <v>1585</v>
      </c>
      <c r="AY61" s="143">
        <f t="shared" si="22"/>
        <v>0.81955835962145107</v>
      </c>
      <c r="AZ61" s="140" t="str">
        <f t="shared" si="23"/>
        <v>Paying 82% within JC</v>
      </c>
      <c r="BA61" s="80">
        <f t="shared" si="24"/>
        <v>1169</v>
      </c>
      <c r="BB61" s="80">
        <f t="shared" si="25"/>
        <v>130</v>
      </c>
      <c r="BC61" s="81" t="e">
        <f t="shared" si="26"/>
        <v>#DIV/0!</v>
      </c>
      <c r="BD61" s="312"/>
      <c r="BE61" s="184"/>
      <c r="BF61" s="184"/>
      <c r="BG61" s="184"/>
      <c r="BH61" s="184"/>
      <c r="BI61" s="184"/>
      <c r="BJ61" s="184"/>
      <c r="BK61" s="184"/>
      <c r="BL61" s="185"/>
      <c r="BM61" s="185"/>
      <c r="BN61" s="185"/>
      <c r="BO61" s="185"/>
      <c r="BP61" s="443">
        <f t="shared" si="27"/>
        <v>0</v>
      </c>
      <c r="BQ61" s="184" t="str">
        <f t="shared" si="28"/>
        <v>Not Needed</v>
      </c>
      <c r="BR61" s="283" t="e">
        <f t="shared" si="29"/>
        <v>#DIV/0!</v>
      </c>
      <c r="BS61" s="432">
        <f t="shared" si="30"/>
        <v>0</v>
      </c>
      <c r="BT61" s="1" t="str">
        <f t="shared" si="31"/>
        <v>Within Range</v>
      </c>
      <c r="BU61" s="1" t="str">
        <f t="shared" si="32"/>
        <v>Within Range</v>
      </c>
      <c r="BV61" s="407"/>
      <c r="BW61" s="407"/>
      <c r="BX61" s="448"/>
      <c r="BY61" s="469"/>
      <c r="BZ61" s="469"/>
    </row>
    <row r="62" spans="1:78" ht="12.75" customHeight="true">
      <c r="A62" s="79" t="s">
        <v>1023</v>
      </c>
      <c r="B62" s="79" t="s">
        <v>1024</v>
      </c>
      <c r="C62" s="79" t="s">
        <v>8</v>
      </c>
      <c r="D62" s="79" t="s">
        <v>9</v>
      </c>
      <c r="E62" s="79" t="s">
        <v>787</v>
      </c>
      <c r="F62" s="79" t="s">
        <v>804</v>
      </c>
      <c r="G62" s="79" t="s">
        <v>798</v>
      </c>
      <c r="H62" s="79" t="s">
        <v>820</v>
      </c>
      <c r="I62" s="296">
        <v>43794</v>
      </c>
      <c r="J62" s="406"/>
      <c r="K62" s="383" t="s">
        <v>619</v>
      </c>
      <c r="L62" s="406"/>
      <c r="M62" s="466">
        <v>77.00</v>
      </c>
      <c r="N62" s="451">
        <v>3</v>
      </c>
      <c r="O62" s="452" t="str">
        <f t="shared" si="0"/>
        <v>3</v>
      </c>
      <c r="P62" s="201" t="str">
        <f t="shared" si="1"/>
        <v>N</v>
      </c>
      <c r="Q62" s="202"/>
      <c r="R62" s="202"/>
      <c r="S62" s="200"/>
      <c r="T62" s="247">
        <v>207</v>
      </c>
      <c r="U62" s="92">
        <f t="shared" si="2"/>
        <v>1</v>
      </c>
      <c r="V62" s="95" t="str">
        <f t="shared" si="3"/>
        <v>SG_FNE06</v>
      </c>
      <c r="W62" s="454"/>
      <c r="X62" s="392">
        <f t="shared" si="4"/>
        <v>0</v>
      </c>
      <c r="Y62" s="453"/>
      <c r="Z62" s="396">
        <f t="shared" si="5"/>
        <v>0</v>
      </c>
      <c r="AA62" s="397">
        <f t="shared" si="6"/>
        <v>0</v>
      </c>
      <c r="AB62" s="427"/>
      <c r="AC62" s="456"/>
      <c r="AD62" s="396">
        <f t="shared" si="7"/>
        <v>0</v>
      </c>
      <c r="AE62" s="397">
        <f t="shared" si="8"/>
        <v>0</v>
      </c>
      <c r="AF62" s="444">
        <f t="shared" si="9"/>
        <v>50</v>
      </c>
      <c r="AG62" s="251" t="e">
        <f t="shared" si="10"/>
        <v>#DIV/0!</v>
      </c>
      <c r="AH62" s="398">
        <f t="shared" si="11"/>
        <v>50</v>
      </c>
      <c r="AI62" s="459" t="str">
        <f t="shared" si="12"/>
        <v>Below Mix</v>
      </c>
      <c r="AJ62" s="327">
        <f t="shared" si="13"/>
        <v>1249</v>
      </c>
      <c r="AK62" s="323" t="e">
        <f t="shared" si="14"/>
        <v>#DIV/0!</v>
      </c>
      <c r="AL62" s="399">
        <f t="shared" si="15"/>
        <v>1299</v>
      </c>
      <c r="AM62" s="400">
        <f t="shared" si="16"/>
        <v>1299</v>
      </c>
      <c r="AN62" s="462" t="e">
        <f t="shared" si="17"/>
        <v>#DIV/0!</v>
      </c>
      <c r="AO62" s="461">
        <f t="shared" si="18"/>
        <v>1299</v>
      </c>
      <c r="AP62" s="148">
        <f t="shared" si="19"/>
        <v>0</v>
      </c>
      <c r="AQ62" s="148">
        <f t="shared" si="20"/>
        <v>0</v>
      </c>
      <c r="AR62" s="148"/>
      <c r="AS62" s="149">
        <f>VLOOKUP(H62, 'Link WS '!$E$5:$G$38, 2, FALSE)</f>
        <v>1299</v>
      </c>
      <c r="AT62" s="80">
        <f>VLOOKUP($H62, 'Link WS '!$E$5:$H$38, 3, FALSE)</f>
        <v>1871</v>
      </c>
      <c r="AU62" s="151">
        <f t="shared" si="21"/>
        <v>0</v>
      </c>
      <c r="AV62" s="150">
        <f>VLOOKUP($V62, 'Link WS '!$E$5:$H$38, 2, FALSE)</f>
        <v>1299</v>
      </c>
      <c r="AW62" s="150">
        <f>VLOOKUP($V62, 'Link WS '!$E$5:$H$38, 3, FALSE)</f>
        <v>1871</v>
      </c>
      <c r="AX62" s="150">
        <f>VLOOKUP($V62, 'Link WS '!$E$5:$H$38, 4, FALSE)</f>
        <v>1585</v>
      </c>
      <c r="AY62" s="143">
        <f t="shared" si="22"/>
        <v>0.81955835962145107</v>
      </c>
      <c r="AZ62" s="140" t="str">
        <f t="shared" si="23"/>
        <v>Paying 82% within JC</v>
      </c>
      <c r="BA62" s="80">
        <f t="shared" si="24"/>
        <v>1169</v>
      </c>
      <c r="BB62" s="80">
        <f t="shared" si="25"/>
        <v>130</v>
      </c>
      <c r="BC62" s="81" t="e">
        <f t="shared" si="26"/>
        <v>#DIV/0!</v>
      </c>
      <c r="BD62" s="312"/>
      <c r="BE62" s="184"/>
      <c r="BF62" s="184"/>
      <c r="BG62" s="184"/>
      <c r="BH62" s="184"/>
      <c r="BI62" s="184"/>
      <c r="BJ62" s="184"/>
      <c r="BK62" s="184"/>
      <c r="BL62" s="185"/>
      <c r="BM62" s="185"/>
      <c r="BN62" s="185"/>
      <c r="BO62" s="185"/>
      <c r="BP62" s="443">
        <f t="shared" si="27"/>
        <v>0</v>
      </c>
      <c r="BQ62" s="184" t="str">
        <f t="shared" si="28"/>
        <v>Not Needed</v>
      </c>
      <c r="BR62" s="283" t="e">
        <f t="shared" si="29"/>
        <v>#DIV/0!</v>
      </c>
      <c r="BS62" s="432">
        <f t="shared" si="30"/>
        <v>0</v>
      </c>
      <c r="BT62" s="1" t="str">
        <f t="shared" si="31"/>
        <v>Within Range</v>
      </c>
      <c r="BU62" s="1" t="str">
        <f t="shared" si="32"/>
        <v>Within Range</v>
      </c>
      <c r="BV62" s="407"/>
      <c r="BW62" s="407"/>
      <c r="BX62" s="448"/>
      <c r="BY62" s="469"/>
      <c r="BZ62" s="469"/>
    </row>
    <row r="63" spans="1:78" ht="12.75" customHeight="true">
      <c r="A63" s="79" t="s">
        <v>1182</v>
      </c>
      <c r="B63" s="79" t="s">
        <v>1183</v>
      </c>
      <c r="C63" s="79" t="s">
        <v>8</v>
      </c>
      <c r="D63" s="79" t="s">
        <v>9</v>
      </c>
      <c r="E63" s="79" t="s">
        <v>787</v>
      </c>
      <c r="F63" s="79" t="s">
        <v>804</v>
      </c>
      <c r="G63" s="79" t="s">
        <v>798</v>
      </c>
      <c r="H63" s="79" t="s">
        <v>820</v>
      </c>
      <c r="I63" s="296">
        <v>44088</v>
      </c>
      <c r="J63" s="406"/>
      <c r="K63" s="383" t="s">
        <v>619</v>
      </c>
      <c r="L63" s="406"/>
      <c r="M63" s="466">
        <v>85.00</v>
      </c>
      <c r="N63" s="451">
        <v>4</v>
      </c>
      <c r="O63" s="452" t="str">
        <f t="shared" si="0"/>
        <v>4</v>
      </c>
      <c r="P63" s="201" t="str">
        <f t="shared" si="1"/>
        <v>N</v>
      </c>
      <c r="Q63" s="202"/>
      <c r="R63" s="202"/>
      <c r="S63" s="200"/>
      <c r="T63" s="247">
        <v>109</v>
      </c>
      <c r="U63" s="92">
        <f t="shared" si="2"/>
        <v>1</v>
      </c>
      <c r="V63" s="95" t="str">
        <f t="shared" si="3"/>
        <v>SG_FNE06</v>
      </c>
      <c r="W63" s="454"/>
      <c r="X63" s="392">
        <f t="shared" si="4"/>
        <v>0</v>
      </c>
      <c r="Y63" s="453"/>
      <c r="Z63" s="396">
        <f t="shared" si="5"/>
        <v>0</v>
      </c>
      <c r="AA63" s="397">
        <f t="shared" si="6"/>
        <v>0</v>
      </c>
      <c r="AB63" s="427"/>
      <c r="AC63" s="456"/>
      <c r="AD63" s="396">
        <f t="shared" si="7"/>
        <v>0</v>
      </c>
      <c r="AE63" s="397">
        <f t="shared" si="8"/>
        <v>0</v>
      </c>
      <c r="AF63" s="444">
        <f t="shared" si="9"/>
        <v>50</v>
      </c>
      <c r="AG63" s="251" t="e">
        <f t="shared" si="10"/>
        <v>#DIV/0!</v>
      </c>
      <c r="AH63" s="398">
        <f t="shared" si="11"/>
        <v>50</v>
      </c>
      <c r="AI63" s="459" t="str">
        <f t="shared" si="12"/>
        <v>Below Mix</v>
      </c>
      <c r="AJ63" s="327">
        <f t="shared" si="13"/>
        <v>1249</v>
      </c>
      <c r="AK63" s="323" t="e">
        <f t="shared" si="14"/>
        <v>#DIV/0!</v>
      </c>
      <c r="AL63" s="399">
        <f t="shared" si="15"/>
        <v>1299</v>
      </c>
      <c r="AM63" s="400">
        <f t="shared" si="16"/>
        <v>1299</v>
      </c>
      <c r="AN63" s="462" t="e">
        <f t="shared" si="17"/>
        <v>#DIV/0!</v>
      </c>
      <c r="AO63" s="461">
        <f t="shared" si="18"/>
        <v>1299</v>
      </c>
      <c r="AP63" s="148">
        <f t="shared" si="19"/>
        <v>0</v>
      </c>
      <c r="AQ63" s="148">
        <f t="shared" si="20"/>
        <v>0</v>
      </c>
      <c r="AR63" s="148"/>
      <c r="AS63" s="149">
        <f>VLOOKUP(H63, 'Link WS '!$E$5:$G$38, 2, FALSE)</f>
        <v>1299</v>
      </c>
      <c r="AT63" s="80">
        <f>VLOOKUP($H63, 'Link WS '!$E$5:$H$38, 3, FALSE)</f>
        <v>1871</v>
      </c>
      <c r="AU63" s="151">
        <f t="shared" si="21"/>
        <v>0</v>
      </c>
      <c r="AV63" s="150">
        <f>VLOOKUP($V63, 'Link WS '!$E$5:$H$38, 2, FALSE)</f>
        <v>1299</v>
      </c>
      <c r="AW63" s="150">
        <f>VLOOKUP($V63, 'Link WS '!$E$5:$H$38, 3, FALSE)</f>
        <v>1871</v>
      </c>
      <c r="AX63" s="150">
        <f>VLOOKUP($V63, 'Link WS '!$E$5:$H$38, 4, FALSE)</f>
        <v>1585</v>
      </c>
      <c r="AY63" s="143">
        <f t="shared" si="22"/>
        <v>0.81955835962145107</v>
      </c>
      <c r="AZ63" s="140" t="str">
        <f t="shared" si="23"/>
        <v>Paying 82% within JC</v>
      </c>
      <c r="BA63" s="80">
        <f t="shared" si="24"/>
        <v>1169</v>
      </c>
      <c r="BB63" s="80">
        <f t="shared" si="25"/>
        <v>130</v>
      </c>
      <c r="BC63" s="81" t="e">
        <f t="shared" si="26"/>
        <v>#DIV/0!</v>
      </c>
      <c r="BD63" s="312"/>
      <c r="BE63" s="184"/>
      <c r="BF63" s="184"/>
      <c r="BG63" s="184"/>
      <c r="BH63" s="184"/>
      <c r="BI63" s="184"/>
      <c r="BJ63" s="184"/>
      <c r="BK63" s="184"/>
      <c r="BL63" s="185"/>
      <c r="BM63" s="185"/>
      <c r="BN63" s="185"/>
      <c r="BO63" s="185"/>
      <c r="BP63" s="443">
        <f t="shared" si="27"/>
        <v>0</v>
      </c>
      <c r="BQ63" s="184" t="str">
        <f t="shared" si="28"/>
        <v>Not Needed</v>
      </c>
      <c r="BR63" s="283" t="e">
        <f t="shared" si="29"/>
        <v>#DIV/0!</v>
      </c>
      <c r="BS63" s="432">
        <f t="shared" si="30"/>
        <v>0</v>
      </c>
      <c r="BT63" s="1" t="str">
        <f t="shared" si="31"/>
        <v>Within Range</v>
      </c>
      <c r="BU63" s="1" t="str">
        <f t="shared" si="32"/>
        <v>Within Range</v>
      </c>
      <c r="BV63" s="407"/>
      <c r="BW63" s="407"/>
      <c r="BX63" s="448"/>
      <c r="BY63" s="469"/>
      <c r="BZ63" s="469"/>
    </row>
    <row r="64" spans="1:78" ht="12.75" customHeight="true">
      <c r="A64" s="79" t="s">
        <v>1184</v>
      </c>
      <c r="B64" s="79" t="s">
        <v>1185</v>
      </c>
      <c r="C64" s="79" t="s">
        <v>8</v>
      </c>
      <c r="D64" s="79" t="s">
        <v>9</v>
      </c>
      <c r="E64" s="79" t="s">
        <v>787</v>
      </c>
      <c r="F64" s="79" t="s">
        <v>804</v>
      </c>
      <c r="G64" s="79" t="s">
        <v>798</v>
      </c>
      <c r="H64" s="79" t="s">
        <v>811</v>
      </c>
      <c r="I64" s="296">
        <v>44088</v>
      </c>
      <c r="J64" s="406"/>
      <c r="K64" s="383" t="s">
        <v>619</v>
      </c>
      <c r="L64" s="406"/>
      <c r="M64" s="466">
        <v>79.00</v>
      </c>
      <c r="N64" s="451">
        <v>3</v>
      </c>
      <c r="O64" s="452" t="str">
        <f t="shared" si="0"/>
        <v>3</v>
      </c>
      <c r="P64" s="201" t="str">
        <f t="shared" si="1"/>
        <v>N</v>
      </c>
      <c r="Q64" s="202"/>
      <c r="R64" s="202"/>
      <c r="S64" s="200"/>
      <c r="T64" s="247">
        <v>109</v>
      </c>
      <c r="U64" s="92">
        <f t="shared" si="2"/>
        <v>1</v>
      </c>
      <c r="V64" s="95" t="str">
        <f t="shared" si="3"/>
        <v>SG_NE06</v>
      </c>
      <c r="W64" s="454"/>
      <c r="X64" s="392">
        <f t="shared" si="4"/>
        <v>0</v>
      </c>
      <c r="Y64" s="453"/>
      <c r="Z64" s="396">
        <f t="shared" si="5"/>
        <v>0</v>
      </c>
      <c r="AA64" s="397">
        <f t="shared" si="6"/>
        <v>0</v>
      </c>
      <c r="AB64" s="427"/>
      <c r="AC64" s="456"/>
      <c r="AD64" s="396">
        <f t="shared" si="7"/>
        <v>0</v>
      </c>
      <c r="AE64" s="397">
        <f t="shared" si="8"/>
        <v>0</v>
      </c>
      <c r="AF64" s="444">
        <f t="shared" si="9"/>
        <v>50</v>
      </c>
      <c r="AG64" s="251" t="e">
        <f t="shared" si="10"/>
        <v>#DIV/0!</v>
      </c>
      <c r="AH64" s="398">
        <f t="shared" si="11"/>
        <v>50</v>
      </c>
      <c r="AI64" s="459" t="str">
        <f t="shared" si="12"/>
        <v>Below Mix</v>
      </c>
      <c r="AJ64" s="327">
        <f t="shared" si="13"/>
        <v>1900</v>
      </c>
      <c r="AK64" s="323" t="e">
        <f t="shared" si="14"/>
        <v>#DIV/0!</v>
      </c>
      <c r="AL64" s="399">
        <f t="shared" si="15"/>
        <v>1950</v>
      </c>
      <c r="AM64" s="400">
        <f t="shared" si="16"/>
        <v>1950</v>
      </c>
      <c r="AN64" s="462" t="e">
        <f t="shared" si="17"/>
        <v>#DIV/0!</v>
      </c>
      <c r="AO64" s="461">
        <f t="shared" si="18"/>
        <v>1950</v>
      </c>
      <c r="AP64" s="148">
        <f t="shared" si="19"/>
        <v>0</v>
      </c>
      <c r="AQ64" s="148">
        <f t="shared" si="20"/>
        <v>0</v>
      </c>
      <c r="AR64" s="148"/>
      <c r="AS64" s="149">
        <f>VLOOKUP(H64, 'Link WS '!$E$5:$G$38, 2, FALSE)</f>
        <v>1950</v>
      </c>
      <c r="AT64" s="80">
        <f>VLOOKUP($H64, 'Link WS '!$E$5:$H$38, 3, FALSE)</f>
        <v>2695</v>
      </c>
      <c r="AU64" s="151">
        <f t="shared" si="21"/>
        <v>0</v>
      </c>
      <c r="AV64" s="150">
        <f>VLOOKUP($V64, 'Link WS '!$E$5:$H$38, 2, FALSE)</f>
        <v>1950</v>
      </c>
      <c r="AW64" s="150">
        <f>VLOOKUP($V64, 'Link WS '!$E$5:$H$38, 3, FALSE)</f>
        <v>2695</v>
      </c>
      <c r="AX64" s="150">
        <f>VLOOKUP($V64, 'Link WS '!$E$5:$H$38, 4, FALSE)</f>
        <v>2323</v>
      </c>
      <c r="AY64" s="143">
        <f t="shared" si="22"/>
        <v>0.83943176926388297</v>
      </c>
      <c r="AZ64" s="140" t="str">
        <f t="shared" si="23"/>
        <v>Paying 84% within JC</v>
      </c>
      <c r="BA64" s="80">
        <f t="shared" si="24"/>
        <v>1755</v>
      </c>
      <c r="BB64" s="80">
        <f t="shared" si="25"/>
        <v>195</v>
      </c>
      <c r="BC64" s="81" t="e">
        <f t="shared" si="26"/>
        <v>#DIV/0!</v>
      </c>
      <c r="BD64" s="312"/>
      <c r="BE64" s="184"/>
      <c r="BF64" s="184"/>
      <c r="BG64" s="184"/>
      <c r="BH64" s="184"/>
      <c r="BI64" s="184"/>
      <c r="BJ64" s="184"/>
      <c r="BK64" s="184"/>
      <c r="BL64" s="185"/>
      <c r="BM64" s="185"/>
      <c r="BN64" s="185"/>
      <c r="BO64" s="185"/>
      <c r="BP64" s="443">
        <f t="shared" si="27"/>
        <v>0</v>
      </c>
      <c r="BQ64" s="184" t="str">
        <f t="shared" si="28"/>
        <v>Not Needed</v>
      </c>
      <c r="BR64" s="283" t="e">
        <f t="shared" si="29"/>
        <v>#DIV/0!</v>
      </c>
      <c r="BS64" s="432">
        <f t="shared" si="30"/>
        <v>0</v>
      </c>
      <c r="BT64" s="1" t="str">
        <f t="shared" si="31"/>
        <v>Within Range</v>
      </c>
      <c r="BU64" s="1" t="str">
        <f t="shared" si="32"/>
        <v>Within Range</v>
      </c>
      <c r="BV64" s="407"/>
      <c r="BW64" s="407"/>
      <c r="BX64" s="448"/>
      <c r="BY64" s="469"/>
      <c r="BZ64" s="469"/>
    </row>
    <row r="65" spans="1:78" ht="12.75" customHeight="true">
      <c r="A65" s="79" t="s">
        <v>1180</v>
      </c>
      <c r="B65" s="79" t="s">
        <v>1181</v>
      </c>
      <c r="C65" s="79" t="s">
        <v>8</v>
      </c>
      <c r="D65" s="79" t="s">
        <v>9</v>
      </c>
      <c r="E65" s="79" t="s">
        <v>787</v>
      </c>
      <c r="F65" s="79" t="s">
        <v>804</v>
      </c>
      <c r="G65" s="79" t="s">
        <v>798</v>
      </c>
      <c r="H65" s="79" t="s">
        <v>820</v>
      </c>
      <c r="I65" s="296">
        <v>44158</v>
      </c>
      <c r="J65" s="406"/>
      <c r="K65" s="383" t="s">
        <v>619</v>
      </c>
      <c r="L65" s="406"/>
      <c r="M65" s="466">
        <v>84.00</v>
      </c>
      <c r="N65" s="451">
        <v>4</v>
      </c>
      <c r="O65" s="452" t="str">
        <f t="shared" si="0"/>
        <v>4</v>
      </c>
      <c r="P65" s="201" t="str">
        <f t="shared" si="1"/>
        <v>N</v>
      </c>
      <c r="Q65" s="202"/>
      <c r="R65" s="202"/>
      <c r="S65" s="200"/>
      <c r="T65" s="247">
        <v>107</v>
      </c>
      <c r="U65" s="92">
        <f t="shared" si="2"/>
        <v>1</v>
      </c>
      <c r="V65" s="95" t="str">
        <f t="shared" si="3"/>
        <v>SG_FNE06</v>
      </c>
      <c r="W65" s="454"/>
      <c r="X65" s="392">
        <f t="shared" si="4"/>
        <v>0</v>
      </c>
      <c r="Y65" s="453"/>
      <c r="Z65" s="396">
        <f t="shared" si="5"/>
        <v>0</v>
      </c>
      <c r="AA65" s="397">
        <f t="shared" si="6"/>
        <v>0</v>
      </c>
      <c r="AB65" s="427"/>
      <c r="AC65" s="456"/>
      <c r="AD65" s="396">
        <f t="shared" si="7"/>
        <v>0</v>
      </c>
      <c r="AE65" s="397">
        <f t="shared" si="8"/>
        <v>0</v>
      </c>
      <c r="AF65" s="444">
        <f t="shared" si="9"/>
        <v>50</v>
      </c>
      <c r="AG65" s="251" t="e">
        <f t="shared" si="10"/>
        <v>#DIV/0!</v>
      </c>
      <c r="AH65" s="398">
        <f t="shared" si="11"/>
        <v>50</v>
      </c>
      <c r="AI65" s="459" t="str">
        <f t="shared" si="12"/>
        <v>Below Mix</v>
      </c>
      <c r="AJ65" s="327">
        <f t="shared" si="13"/>
        <v>1249</v>
      </c>
      <c r="AK65" s="323" t="e">
        <f t="shared" si="14"/>
        <v>#DIV/0!</v>
      </c>
      <c r="AL65" s="399">
        <f t="shared" si="15"/>
        <v>1299</v>
      </c>
      <c r="AM65" s="400">
        <f t="shared" si="16"/>
        <v>1299</v>
      </c>
      <c r="AN65" s="462" t="e">
        <f t="shared" si="17"/>
        <v>#DIV/0!</v>
      </c>
      <c r="AO65" s="461">
        <f t="shared" si="18"/>
        <v>1299</v>
      </c>
      <c r="AP65" s="148">
        <f t="shared" si="19"/>
        <v>0</v>
      </c>
      <c r="AQ65" s="148">
        <f t="shared" si="20"/>
        <v>0</v>
      </c>
      <c r="AR65" s="148"/>
      <c r="AS65" s="149">
        <f>VLOOKUP(H65, 'Link WS '!$E$5:$G$38, 2, FALSE)</f>
        <v>1299</v>
      </c>
      <c r="AT65" s="80">
        <f>VLOOKUP($H65, 'Link WS '!$E$5:$H$38, 3, FALSE)</f>
        <v>1871</v>
      </c>
      <c r="AU65" s="151">
        <f t="shared" si="21"/>
        <v>0</v>
      </c>
      <c r="AV65" s="150">
        <f>VLOOKUP($V65, 'Link WS '!$E$5:$H$38, 2, FALSE)</f>
        <v>1299</v>
      </c>
      <c r="AW65" s="150">
        <f>VLOOKUP($V65, 'Link WS '!$E$5:$H$38, 3, FALSE)</f>
        <v>1871</v>
      </c>
      <c r="AX65" s="150">
        <f>VLOOKUP($V65, 'Link WS '!$E$5:$H$38, 4, FALSE)</f>
        <v>1585</v>
      </c>
      <c r="AY65" s="143">
        <f t="shared" si="22"/>
        <v>0.81955835962145107</v>
      </c>
      <c r="AZ65" s="140" t="str">
        <f t="shared" si="23"/>
        <v>Paying 82% within JC</v>
      </c>
      <c r="BA65" s="80">
        <f t="shared" si="24"/>
        <v>1169</v>
      </c>
      <c r="BB65" s="80">
        <f t="shared" si="25"/>
        <v>130</v>
      </c>
      <c r="BC65" s="81" t="e">
        <f t="shared" si="26"/>
        <v>#DIV/0!</v>
      </c>
      <c r="BD65" s="312"/>
      <c r="BE65" s="184"/>
      <c r="BF65" s="184"/>
      <c r="BG65" s="184"/>
      <c r="BH65" s="184"/>
      <c r="BI65" s="184"/>
      <c r="BJ65" s="184"/>
      <c r="BK65" s="184"/>
      <c r="BL65" s="185"/>
      <c r="BM65" s="185"/>
      <c r="BN65" s="185"/>
      <c r="BO65" s="185"/>
      <c r="BP65" s="443">
        <f t="shared" si="27"/>
        <v>0</v>
      </c>
      <c r="BQ65" s="184" t="str">
        <f t="shared" si="28"/>
        <v>Not Needed</v>
      </c>
      <c r="BR65" s="283" t="e">
        <f t="shared" si="29"/>
        <v>#DIV/0!</v>
      </c>
      <c r="BS65" s="432">
        <f t="shared" si="30"/>
        <v>0</v>
      </c>
      <c r="BT65" s="1" t="str">
        <f t="shared" si="31"/>
        <v>Within Range</v>
      </c>
      <c r="BU65" s="1" t="str">
        <f t="shared" si="32"/>
        <v>Within Range</v>
      </c>
      <c r="BV65" s="407"/>
      <c r="BW65" s="407"/>
      <c r="BX65" s="448"/>
      <c r="BY65" s="469"/>
      <c r="BZ65" s="469"/>
    </row>
    <row r="66" spans="1:78" ht="12.75" customHeight="true">
      <c r="A66" s="79" t="s">
        <v>1124</v>
      </c>
      <c r="B66" s="79" t="s">
        <v>1125</v>
      </c>
      <c r="C66" s="79" t="s">
        <v>8</v>
      </c>
      <c r="D66" s="79" t="s">
        <v>9</v>
      </c>
      <c r="E66" s="79" t="s">
        <v>787</v>
      </c>
      <c r="F66" s="79" t="s">
        <v>804</v>
      </c>
      <c r="G66" s="79" t="s">
        <v>798</v>
      </c>
      <c r="H66" s="79" t="s">
        <v>820</v>
      </c>
      <c r="I66" s="296">
        <v>44200</v>
      </c>
      <c r="J66" s="406"/>
      <c r="K66" s="383" t="s">
        <v>619</v>
      </c>
      <c r="L66" s="406"/>
      <c r="M66" s="466">
        <v>79.00</v>
      </c>
      <c r="N66" s="451">
        <v>3</v>
      </c>
      <c r="O66" s="452" t="str">
        <f t="shared" si="0"/>
        <v>3</v>
      </c>
      <c r="P66" s="201" t="str">
        <f t="shared" si="1"/>
        <v>N</v>
      </c>
      <c r="Q66" s="202"/>
      <c r="R66" s="202"/>
      <c r="S66" s="200"/>
      <c r="T66" s="247">
        <v>105</v>
      </c>
      <c r="U66" s="92">
        <f t="shared" si="2"/>
        <v>1</v>
      </c>
      <c r="V66" s="95" t="str">
        <f t="shared" si="3"/>
        <v>SG_FNE06</v>
      </c>
      <c r="W66" s="454"/>
      <c r="X66" s="392">
        <f t="shared" si="4"/>
        <v>0</v>
      </c>
      <c r="Y66" s="453"/>
      <c r="Z66" s="396">
        <f t="shared" si="5"/>
        <v>0</v>
      </c>
      <c r="AA66" s="397">
        <f t="shared" si="6"/>
        <v>0</v>
      </c>
      <c r="AB66" s="427"/>
      <c r="AC66" s="456"/>
      <c r="AD66" s="396">
        <f t="shared" si="7"/>
        <v>0</v>
      </c>
      <c r="AE66" s="397">
        <f t="shared" si="8"/>
        <v>0</v>
      </c>
      <c r="AF66" s="444">
        <f t="shared" si="9"/>
        <v>50</v>
      </c>
      <c r="AG66" s="251" t="e">
        <f t="shared" si="10"/>
        <v>#DIV/0!</v>
      </c>
      <c r="AH66" s="398">
        <f t="shared" si="11"/>
        <v>50</v>
      </c>
      <c r="AI66" s="459" t="str">
        <f t="shared" si="12"/>
        <v>Below Mix</v>
      </c>
      <c r="AJ66" s="327">
        <f t="shared" si="13"/>
        <v>1249</v>
      </c>
      <c r="AK66" s="323" t="e">
        <f t="shared" si="14"/>
        <v>#DIV/0!</v>
      </c>
      <c r="AL66" s="399">
        <f t="shared" si="15"/>
        <v>1299</v>
      </c>
      <c r="AM66" s="400">
        <f t="shared" si="16"/>
        <v>1299</v>
      </c>
      <c r="AN66" s="462" t="e">
        <f t="shared" si="17"/>
        <v>#DIV/0!</v>
      </c>
      <c r="AO66" s="461">
        <f t="shared" si="18"/>
        <v>1299</v>
      </c>
      <c r="AP66" s="148">
        <f t="shared" si="19"/>
        <v>0</v>
      </c>
      <c r="AQ66" s="148">
        <f t="shared" si="20"/>
        <v>0</v>
      </c>
      <c r="AR66" s="148"/>
      <c r="AS66" s="149">
        <f>VLOOKUP(H66, 'Link WS '!$E$5:$G$38, 2, FALSE)</f>
        <v>1299</v>
      </c>
      <c r="AT66" s="80">
        <f>VLOOKUP($H66, 'Link WS '!$E$5:$H$38, 3, FALSE)</f>
        <v>1871</v>
      </c>
      <c r="AU66" s="151">
        <f t="shared" si="21"/>
        <v>0</v>
      </c>
      <c r="AV66" s="150">
        <f>VLOOKUP($V66, 'Link WS '!$E$5:$H$38, 2, FALSE)</f>
        <v>1299</v>
      </c>
      <c r="AW66" s="150">
        <f>VLOOKUP($V66, 'Link WS '!$E$5:$H$38, 3, FALSE)</f>
        <v>1871</v>
      </c>
      <c r="AX66" s="150">
        <f>VLOOKUP($V66, 'Link WS '!$E$5:$H$38, 4, FALSE)</f>
        <v>1585</v>
      </c>
      <c r="AY66" s="143">
        <f t="shared" si="22"/>
        <v>0.81955835962145107</v>
      </c>
      <c r="AZ66" s="140" t="str">
        <f t="shared" si="23"/>
        <v>Paying 82% within JC</v>
      </c>
      <c r="BA66" s="80">
        <f t="shared" si="24"/>
        <v>1169</v>
      </c>
      <c r="BB66" s="80">
        <f t="shared" si="25"/>
        <v>130</v>
      </c>
      <c r="BC66" s="81" t="e">
        <f t="shared" si="26"/>
        <v>#DIV/0!</v>
      </c>
      <c r="BD66" s="312"/>
      <c r="BE66" s="184"/>
      <c r="BF66" s="184"/>
      <c r="BG66" s="184"/>
      <c r="BH66" s="184"/>
      <c r="BI66" s="184"/>
      <c r="BJ66" s="184"/>
      <c r="BK66" s="184"/>
      <c r="BL66" s="185"/>
      <c r="BM66" s="185"/>
      <c r="BN66" s="185"/>
      <c r="BO66" s="185"/>
      <c r="BP66" s="443">
        <f t="shared" si="27"/>
        <v>0</v>
      </c>
      <c r="BQ66" s="184" t="str">
        <f t="shared" si="28"/>
        <v>Not Needed</v>
      </c>
      <c r="BR66" s="283" t="e">
        <f t="shared" si="29"/>
        <v>#DIV/0!</v>
      </c>
      <c r="BS66" s="432">
        <f t="shared" si="30"/>
        <v>0</v>
      </c>
      <c r="BT66" s="1" t="str">
        <f t="shared" si="31"/>
        <v>Within Range</v>
      </c>
      <c r="BU66" s="1" t="str">
        <f t="shared" si="32"/>
        <v>Within Range</v>
      </c>
      <c r="BV66" s="407"/>
      <c r="BW66" s="407"/>
      <c r="BX66" s="448"/>
      <c r="BY66" s="469"/>
      <c r="BZ66" s="469"/>
    </row>
    <row r="67" spans="1:78" ht="12.75" customHeight="true">
      <c r="A67" s="79" t="s">
        <v>1126</v>
      </c>
      <c r="B67" s="79" t="s">
        <v>1127</v>
      </c>
      <c r="C67" s="79" t="s">
        <v>8</v>
      </c>
      <c r="D67" s="79" t="s">
        <v>9</v>
      </c>
      <c r="E67" s="79" t="s">
        <v>787</v>
      </c>
      <c r="F67" s="79" t="s">
        <v>804</v>
      </c>
      <c r="G67" s="79" t="s">
        <v>798</v>
      </c>
      <c r="H67" s="79" t="s">
        <v>820</v>
      </c>
      <c r="I67" s="296">
        <v>44228</v>
      </c>
      <c r="J67" s="406"/>
      <c r="K67" s="383" t="s">
        <v>619</v>
      </c>
      <c r="L67" s="406"/>
      <c r="M67" s="466">
        <v>88.00</v>
      </c>
      <c r="N67" s="451">
        <v>4</v>
      </c>
      <c r="O67" s="452" t="str">
        <f t="shared" si="0"/>
        <v>4</v>
      </c>
      <c r="P67" s="201" t="str">
        <f t="shared" si="1"/>
        <v>N</v>
      </c>
      <c r="Q67" s="202"/>
      <c r="R67" s="202"/>
      <c r="S67" s="200"/>
      <c r="T67" s="247">
        <v>104</v>
      </c>
      <c r="U67" s="92">
        <f t="shared" si="2"/>
        <v>1</v>
      </c>
      <c r="V67" s="95" t="str">
        <f t="shared" si="3"/>
        <v>SG_FNE06</v>
      </c>
      <c r="W67" s="454"/>
      <c r="X67" s="392">
        <f t="shared" si="4"/>
        <v>0</v>
      </c>
      <c r="Y67" s="453"/>
      <c r="Z67" s="396">
        <f t="shared" si="5"/>
        <v>0</v>
      </c>
      <c r="AA67" s="397">
        <f t="shared" si="6"/>
        <v>0</v>
      </c>
      <c r="AB67" s="427"/>
      <c r="AC67" s="456"/>
      <c r="AD67" s="396">
        <f t="shared" si="7"/>
        <v>0</v>
      </c>
      <c r="AE67" s="397">
        <f t="shared" si="8"/>
        <v>0</v>
      </c>
      <c r="AF67" s="444">
        <f t="shared" si="9"/>
        <v>50</v>
      </c>
      <c r="AG67" s="251" t="e">
        <f t="shared" si="10"/>
        <v>#DIV/0!</v>
      </c>
      <c r="AH67" s="398">
        <f t="shared" si="11"/>
        <v>50</v>
      </c>
      <c r="AI67" s="459" t="str">
        <f t="shared" si="12"/>
        <v>Below Mix</v>
      </c>
      <c r="AJ67" s="327">
        <f t="shared" si="13"/>
        <v>1249</v>
      </c>
      <c r="AK67" s="323" t="e">
        <f t="shared" si="14"/>
        <v>#DIV/0!</v>
      </c>
      <c r="AL67" s="399">
        <f t="shared" si="15"/>
        <v>1299</v>
      </c>
      <c r="AM67" s="400">
        <f t="shared" si="16"/>
        <v>1299</v>
      </c>
      <c r="AN67" s="462" t="e">
        <f t="shared" si="17"/>
        <v>#DIV/0!</v>
      </c>
      <c r="AO67" s="461">
        <f t="shared" si="18"/>
        <v>1299</v>
      </c>
      <c r="AP67" s="148">
        <f t="shared" si="19"/>
        <v>0</v>
      </c>
      <c r="AQ67" s="148">
        <f t="shared" si="20"/>
        <v>0</v>
      </c>
      <c r="AR67" s="148"/>
      <c r="AS67" s="149">
        <f>VLOOKUP(H67, 'Link WS '!$E$5:$G$38, 2, FALSE)</f>
        <v>1299</v>
      </c>
      <c r="AT67" s="80">
        <f>VLOOKUP($H67, 'Link WS '!$E$5:$H$38, 3, FALSE)</f>
        <v>1871</v>
      </c>
      <c r="AU67" s="151">
        <f t="shared" si="21"/>
        <v>0</v>
      </c>
      <c r="AV67" s="150">
        <f>VLOOKUP($V67, 'Link WS '!$E$5:$H$38, 2, FALSE)</f>
        <v>1299</v>
      </c>
      <c r="AW67" s="150">
        <f>VLOOKUP($V67, 'Link WS '!$E$5:$H$38, 3, FALSE)</f>
        <v>1871</v>
      </c>
      <c r="AX67" s="150">
        <f>VLOOKUP($V67, 'Link WS '!$E$5:$H$38, 4, FALSE)</f>
        <v>1585</v>
      </c>
      <c r="AY67" s="143">
        <f t="shared" si="22"/>
        <v>0.81955835962145107</v>
      </c>
      <c r="AZ67" s="140" t="str">
        <f t="shared" si="23"/>
        <v>Paying 82% within JC</v>
      </c>
      <c r="BA67" s="80">
        <f t="shared" si="24"/>
        <v>1169</v>
      </c>
      <c r="BB67" s="80">
        <f t="shared" si="25"/>
        <v>130</v>
      </c>
      <c r="BC67" s="81" t="e">
        <f t="shared" si="26"/>
        <v>#DIV/0!</v>
      </c>
      <c r="BD67" s="312"/>
      <c r="BE67" s="184"/>
      <c r="BF67" s="184"/>
      <c r="BG67" s="184"/>
      <c r="BH67" s="184"/>
      <c r="BI67" s="184"/>
      <c r="BJ67" s="184"/>
      <c r="BK67" s="184"/>
      <c r="BL67" s="185"/>
      <c r="BM67" s="185"/>
      <c r="BN67" s="185"/>
      <c r="BO67" s="185"/>
      <c r="BP67" s="443">
        <f t="shared" si="27"/>
        <v>0</v>
      </c>
      <c r="BQ67" s="184" t="str">
        <f t="shared" si="28"/>
        <v>Not Needed</v>
      </c>
      <c r="BR67" s="283" t="e">
        <f t="shared" si="29"/>
        <v>#DIV/0!</v>
      </c>
      <c r="BS67" s="432">
        <f t="shared" si="30"/>
        <v>0</v>
      </c>
      <c r="BT67" s="1" t="str">
        <f t="shared" si="31"/>
        <v>Within Range</v>
      </c>
      <c r="BU67" s="1" t="str">
        <f t="shared" si="32"/>
        <v>Within Range</v>
      </c>
      <c r="BV67" s="407"/>
      <c r="BW67" s="407"/>
      <c r="BX67" s="448"/>
      <c r="BY67" s="469"/>
      <c r="BZ67" s="469"/>
    </row>
    <row r="68" spans="1:78" ht="12.75" customHeight="true">
      <c r="A68" s="79" t="s">
        <v>1230</v>
      </c>
      <c r="B68" s="79" t="s">
        <v>1231</v>
      </c>
      <c r="C68" s="79" t="s">
        <v>8</v>
      </c>
      <c r="D68" s="79" t="s">
        <v>9</v>
      </c>
      <c r="E68" s="79" t="s">
        <v>787</v>
      </c>
      <c r="F68" s="79" t="s">
        <v>804</v>
      </c>
      <c r="G68" s="79" t="s">
        <v>798</v>
      </c>
      <c r="H68" s="79" t="s">
        <v>820</v>
      </c>
      <c r="I68" s="296">
        <v>44340</v>
      </c>
      <c r="J68" s="406"/>
      <c r="K68" s="383" t="s">
        <v>619</v>
      </c>
      <c r="L68" s="406"/>
      <c r="M68" s="466">
        <v>78.00</v>
      </c>
      <c r="N68" s="451">
        <v>3</v>
      </c>
      <c r="O68" s="452" t="str">
        <f t="shared" si="0"/>
        <v>3</v>
      </c>
      <c r="P68" s="201" t="str">
        <f t="shared" si="1"/>
        <v>N</v>
      </c>
      <c r="Q68" s="202"/>
      <c r="R68" s="202"/>
      <c r="S68" s="200"/>
      <c r="T68" s="247">
        <v>101</v>
      </c>
      <c r="U68" s="92">
        <f t="shared" si="2"/>
        <v>1</v>
      </c>
      <c r="V68" s="95" t="str">
        <f t="shared" si="3"/>
        <v>SG_FNE06</v>
      </c>
      <c r="W68" s="454"/>
      <c r="X68" s="392">
        <f t="shared" si="4"/>
        <v>0</v>
      </c>
      <c r="Y68" s="453"/>
      <c r="Z68" s="396">
        <f t="shared" si="5"/>
        <v>0</v>
      </c>
      <c r="AA68" s="397">
        <f t="shared" si="6"/>
        <v>0</v>
      </c>
      <c r="AB68" s="427"/>
      <c r="AC68" s="456"/>
      <c r="AD68" s="396">
        <f t="shared" si="7"/>
        <v>0</v>
      </c>
      <c r="AE68" s="397">
        <f t="shared" si="8"/>
        <v>0</v>
      </c>
      <c r="AF68" s="444">
        <f t="shared" si="9"/>
        <v>50</v>
      </c>
      <c r="AG68" s="251" t="e">
        <f t="shared" si="10"/>
        <v>#DIV/0!</v>
      </c>
      <c r="AH68" s="398">
        <f t="shared" si="11"/>
        <v>50</v>
      </c>
      <c r="AI68" s="459" t="str">
        <f t="shared" si="12"/>
        <v>Below Mix</v>
      </c>
      <c r="AJ68" s="327">
        <f t="shared" si="13"/>
        <v>1249</v>
      </c>
      <c r="AK68" s="323" t="e">
        <f t="shared" si="14"/>
        <v>#DIV/0!</v>
      </c>
      <c r="AL68" s="399">
        <f t="shared" si="15"/>
        <v>1299</v>
      </c>
      <c r="AM68" s="400">
        <f t="shared" si="16"/>
        <v>1299</v>
      </c>
      <c r="AN68" s="462" t="e">
        <f t="shared" si="17"/>
        <v>#DIV/0!</v>
      </c>
      <c r="AO68" s="461">
        <f t="shared" si="18"/>
        <v>1299</v>
      </c>
      <c r="AP68" s="148">
        <f t="shared" si="19"/>
        <v>0</v>
      </c>
      <c r="AQ68" s="148">
        <f t="shared" si="20"/>
        <v>0</v>
      </c>
      <c r="AR68" s="148"/>
      <c r="AS68" s="149">
        <f>VLOOKUP(H68, 'Link WS '!$E$5:$G$38, 2, FALSE)</f>
        <v>1299</v>
      </c>
      <c r="AT68" s="80">
        <f>VLOOKUP($H68, 'Link WS '!$E$5:$H$38, 3, FALSE)</f>
        <v>1871</v>
      </c>
      <c r="AU68" s="151">
        <f t="shared" si="21"/>
        <v>0</v>
      </c>
      <c r="AV68" s="150">
        <f>VLOOKUP($V68, 'Link WS '!$E$5:$H$38, 2, FALSE)</f>
        <v>1299</v>
      </c>
      <c r="AW68" s="150">
        <f>VLOOKUP($V68, 'Link WS '!$E$5:$H$38, 3, FALSE)</f>
        <v>1871</v>
      </c>
      <c r="AX68" s="150">
        <f>VLOOKUP($V68, 'Link WS '!$E$5:$H$38, 4, FALSE)</f>
        <v>1585</v>
      </c>
      <c r="AY68" s="143">
        <f t="shared" si="22"/>
        <v>0.81955835962145107</v>
      </c>
      <c r="AZ68" s="140" t="str">
        <f t="shared" si="23"/>
        <v>Paying 82% within JC</v>
      </c>
      <c r="BA68" s="80">
        <f t="shared" si="24"/>
        <v>1169</v>
      </c>
      <c r="BB68" s="80">
        <f t="shared" si="25"/>
        <v>130</v>
      </c>
      <c r="BC68" s="81" t="e">
        <f t="shared" si="26"/>
        <v>#DIV/0!</v>
      </c>
      <c r="BD68" s="312"/>
      <c r="BE68" s="184"/>
      <c r="BF68" s="184"/>
      <c r="BG68" s="184"/>
      <c r="BH68" s="184"/>
      <c r="BI68" s="184"/>
      <c r="BJ68" s="184"/>
      <c r="BK68" s="184"/>
      <c r="BL68" s="185"/>
      <c r="BM68" s="185"/>
      <c r="BN68" s="185"/>
      <c r="BO68" s="185"/>
      <c r="BP68" s="443">
        <f t="shared" si="27"/>
        <v>0</v>
      </c>
      <c r="BQ68" s="184" t="str">
        <f t="shared" si="28"/>
        <v>Not Needed</v>
      </c>
      <c r="BR68" s="283" t="e">
        <f t="shared" si="29"/>
        <v>#DIV/0!</v>
      </c>
      <c r="BS68" s="432">
        <f t="shared" si="30"/>
        <v>0</v>
      </c>
      <c r="BT68" s="1" t="str">
        <f t="shared" si="31"/>
        <v>Within Range</v>
      </c>
      <c r="BU68" s="1" t="str">
        <f t="shared" si="32"/>
        <v>Within Range</v>
      </c>
      <c r="BV68" s="407"/>
      <c r="BW68" s="407"/>
      <c r="BX68" s="448"/>
      <c r="BY68" s="469"/>
      <c r="BZ68" s="469"/>
    </row>
    <row r="69" spans="1:78" ht="12.75" customHeight="true">
      <c r="A69" s="79" t="s">
        <v>1232</v>
      </c>
      <c r="B69" s="79" t="s">
        <v>1233</v>
      </c>
      <c r="C69" s="79" t="s">
        <v>8</v>
      </c>
      <c r="D69" s="79" t="s">
        <v>9</v>
      </c>
      <c r="E69" s="79" t="s">
        <v>787</v>
      </c>
      <c r="F69" s="79" t="s">
        <v>804</v>
      </c>
      <c r="G69" s="79" t="s">
        <v>798</v>
      </c>
      <c r="H69" s="79" t="s">
        <v>811</v>
      </c>
      <c r="I69" s="296">
        <v>44348</v>
      </c>
      <c r="J69" s="406"/>
      <c r="K69" s="383" t="s">
        <v>619</v>
      </c>
      <c r="L69" s="406"/>
      <c r="M69" s="466">
        <v>75.00</v>
      </c>
      <c r="N69" s="451">
        <v>3</v>
      </c>
      <c r="O69" s="452" t="str">
        <f t="shared" si="0"/>
        <v>3</v>
      </c>
      <c r="P69" s="201" t="str">
        <f t="shared" si="1"/>
        <v>N</v>
      </c>
      <c r="Q69" s="202"/>
      <c r="R69" s="202"/>
      <c r="S69" s="200"/>
      <c r="T69" s="247">
        <v>100</v>
      </c>
      <c r="U69" s="92">
        <f t="shared" si="2"/>
        <v>1</v>
      </c>
      <c r="V69" s="95" t="str">
        <f t="shared" si="3"/>
        <v>SG_NE06</v>
      </c>
      <c r="W69" s="454"/>
      <c r="X69" s="392">
        <f t="shared" si="4"/>
        <v>0</v>
      </c>
      <c r="Y69" s="453"/>
      <c r="Z69" s="396">
        <f t="shared" si="5"/>
        <v>0</v>
      </c>
      <c r="AA69" s="397">
        <f t="shared" si="6"/>
        <v>0</v>
      </c>
      <c r="AB69" s="427"/>
      <c r="AC69" s="456"/>
      <c r="AD69" s="396">
        <f t="shared" si="7"/>
        <v>0</v>
      </c>
      <c r="AE69" s="397">
        <f t="shared" si="8"/>
        <v>0</v>
      </c>
      <c r="AF69" s="444">
        <f t="shared" si="9"/>
        <v>50</v>
      </c>
      <c r="AG69" s="251" t="e">
        <f t="shared" si="10"/>
        <v>#DIV/0!</v>
      </c>
      <c r="AH69" s="398">
        <f t="shared" si="11"/>
        <v>50</v>
      </c>
      <c r="AI69" s="459" t="str">
        <f t="shared" si="12"/>
        <v>Below Mix</v>
      </c>
      <c r="AJ69" s="327">
        <f t="shared" si="13"/>
        <v>1900</v>
      </c>
      <c r="AK69" s="323" t="e">
        <f t="shared" si="14"/>
        <v>#DIV/0!</v>
      </c>
      <c r="AL69" s="399">
        <f t="shared" si="15"/>
        <v>1950</v>
      </c>
      <c r="AM69" s="400">
        <f t="shared" si="16"/>
        <v>1950</v>
      </c>
      <c r="AN69" s="462" t="e">
        <f t="shared" si="17"/>
        <v>#DIV/0!</v>
      </c>
      <c r="AO69" s="461">
        <f t="shared" si="18"/>
        <v>1950</v>
      </c>
      <c r="AP69" s="148">
        <f t="shared" si="19"/>
        <v>0</v>
      </c>
      <c r="AQ69" s="148">
        <f t="shared" si="20"/>
        <v>0</v>
      </c>
      <c r="AR69" s="148"/>
      <c r="AS69" s="149">
        <f>VLOOKUP(H69, 'Link WS '!$E$5:$G$38, 2, FALSE)</f>
        <v>1950</v>
      </c>
      <c r="AT69" s="80">
        <f>VLOOKUP($H69, 'Link WS '!$E$5:$H$38, 3, FALSE)</f>
        <v>2695</v>
      </c>
      <c r="AU69" s="151">
        <f t="shared" si="21"/>
        <v>0</v>
      </c>
      <c r="AV69" s="150">
        <f>VLOOKUP($V69, 'Link WS '!$E$5:$H$38, 2, FALSE)</f>
        <v>1950</v>
      </c>
      <c r="AW69" s="150">
        <f>VLOOKUP($V69, 'Link WS '!$E$5:$H$38, 3, FALSE)</f>
        <v>2695</v>
      </c>
      <c r="AX69" s="150">
        <f>VLOOKUP($V69, 'Link WS '!$E$5:$H$38, 4, FALSE)</f>
        <v>2323</v>
      </c>
      <c r="AY69" s="143">
        <f t="shared" si="22"/>
        <v>0.83943176926388297</v>
      </c>
      <c r="AZ69" s="140" t="str">
        <f t="shared" si="23"/>
        <v>Paying 84% within JC</v>
      </c>
      <c r="BA69" s="80">
        <f t="shared" si="24"/>
        <v>1755</v>
      </c>
      <c r="BB69" s="80">
        <f t="shared" si="25"/>
        <v>195</v>
      </c>
      <c r="BC69" s="81" t="e">
        <f t="shared" si="26"/>
        <v>#DIV/0!</v>
      </c>
      <c r="BD69" s="312"/>
      <c r="BE69" s="184"/>
      <c r="BF69" s="184"/>
      <c r="BG69" s="184"/>
      <c r="BH69" s="184"/>
      <c r="BI69" s="184"/>
      <c r="BJ69" s="184"/>
      <c r="BK69" s="184"/>
      <c r="BL69" s="185"/>
      <c r="BM69" s="185"/>
      <c r="BN69" s="185"/>
      <c r="BO69" s="185"/>
      <c r="BP69" s="443">
        <f t="shared" si="27"/>
        <v>0</v>
      </c>
      <c r="BQ69" s="184" t="str">
        <f t="shared" si="28"/>
        <v>Not Needed</v>
      </c>
      <c r="BR69" s="283" t="e">
        <f t="shared" si="29"/>
        <v>#DIV/0!</v>
      </c>
      <c r="BS69" s="432">
        <f t="shared" si="30"/>
        <v>0</v>
      </c>
      <c r="BT69" s="1" t="str">
        <f t="shared" si="31"/>
        <v>Within Range</v>
      </c>
      <c r="BU69" s="1" t="str">
        <f t="shared" si="32"/>
        <v>Within Range</v>
      </c>
      <c r="BV69" s="407"/>
      <c r="BW69" s="407"/>
      <c r="BX69" s="448"/>
      <c r="BY69" s="469"/>
      <c r="BZ69" s="469"/>
    </row>
    <row r="70" spans="1:78" ht="12.75" customHeight="true">
      <c r="A70" s="79" t="s">
        <v>1234</v>
      </c>
      <c r="B70" s="79" t="s">
        <v>1235</v>
      </c>
      <c r="C70" s="79" t="s">
        <v>8</v>
      </c>
      <c r="D70" s="79" t="s">
        <v>9</v>
      </c>
      <c r="E70" s="79" t="s">
        <v>787</v>
      </c>
      <c r="F70" s="79" t="s">
        <v>804</v>
      </c>
      <c r="G70" s="79" t="s">
        <v>784</v>
      </c>
      <c r="H70" s="79" t="s">
        <v>814</v>
      </c>
      <c r="I70" s="296">
        <v>44361</v>
      </c>
      <c r="J70" s="406"/>
      <c r="K70" s="383" t="s">
        <v>619</v>
      </c>
      <c r="L70" s="406"/>
      <c r="M70" s="466">
        <v>67.00</v>
      </c>
      <c r="N70" s="451">
        <v>2</v>
      </c>
      <c r="O70" s="452" t="str">
        <f t="shared" si="0"/>
        <v>2</v>
      </c>
      <c r="P70" s="201" t="str">
        <f t="shared" si="1"/>
        <v>N</v>
      </c>
      <c r="Q70" s="202"/>
      <c r="R70" s="202"/>
      <c r="S70" s="200"/>
      <c r="T70" s="247">
        <v>100</v>
      </c>
      <c r="U70" s="92">
        <f t="shared" si="2"/>
        <v>1</v>
      </c>
      <c r="V70" s="95" t="str">
        <f t="shared" si="3"/>
        <v>SG_NE08</v>
      </c>
      <c r="W70" s="454"/>
      <c r="X70" s="392">
        <f t="shared" si="4"/>
        <v>0</v>
      </c>
      <c r="Y70" s="453"/>
      <c r="Z70" s="396">
        <f t="shared" si="5"/>
        <v>0</v>
      </c>
      <c r="AA70" s="397">
        <f t="shared" si="6"/>
        <v>0</v>
      </c>
      <c r="AB70" s="427"/>
      <c r="AC70" s="456"/>
      <c r="AD70" s="396">
        <f t="shared" si="7"/>
        <v>0</v>
      </c>
      <c r="AE70" s="397">
        <f t="shared" si="8"/>
        <v>0</v>
      </c>
      <c r="AF70" s="444">
        <f t="shared" si="9"/>
        <v>50</v>
      </c>
      <c r="AG70" s="251" t="e">
        <f t="shared" si="10"/>
        <v>#DIV/0!</v>
      </c>
      <c r="AH70" s="398">
        <f t="shared" si="11"/>
        <v>50</v>
      </c>
      <c r="AI70" s="459" t="str">
        <f t="shared" si="12"/>
        <v>Below Mix</v>
      </c>
      <c r="AJ70" s="327">
        <f t="shared" si="13"/>
        <v>2255</v>
      </c>
      <c r="AK70" s="323" t="e">
        <f t="shared" si="14"/>
        <v>#DIV/0!</v>
      </c>
      <c r="AL70" s="399">
        <f t="shared" si="15"/>
        <v>2305</v>
      </c>
      <c r="AM70" s="400">
        <f t="shared" si="16"/>
        <v>2305</v>
      </c>
      <c r="AN70" s="462" t="e">
        <f t="shared" si="17"/>
        <v>#DIV/0!</v>
      </c>
      <c r="AO70" s="461">
        <f t="shared" si="18"/>
        <v>2305</v>
      </c>
      <c r="AP70" s="148">
        <f t="shared" si="19"/>
        <v>0</v>
      </c>
      <c r="AQ70" s="148">
        <f t="shared" si="20"/>
        <v>0</v>
      </c>
      <c r="AR70" s="148"/>
      <c r="AS70" s="149">
        <f>VLOOKUP(H70, 'Link WS '!$E$5:$G$38, 2, FALSE)</f>
        <v>2305</v>
      </c>
      <c r="AT70" s="80">
        <f>VLOOKUP($H70, 'Link WS '!$E$5:$H$38, 3, FALSE)</f>
        <v>3295</v>
      </c>
      <c r="AU70" s="151">
        <f t="shared" si="21"/>
        <v>0</v>
      </c>
      <c r="AV70" s="150">
        <f>VLOOKUP($V70, 'Link WS '!$E$5:$H$38, 2, FALSE)</f>
        <v>2305</v>
      </c>
      <c r="AW70" s="150">
        <f>VLOOKUP($V70, 'Link WS '!$E$5:$H$38, 3, FALSE)</f>
        <v>3295</v>
      </c>
      <c r="AX70" s="150">
        <f>VLOOKUP($V70, 'Link WS '!$E$5:$H$38, 4, FALSE)</f>
        <v>2800</v>
      </c>
      <c r="AY70" s="143">
        <f t="shared" si="22"/>
        <v>0.82321428571428568</v>
      </c>
      <c r="AZ70" s="140" t="str">
        <f t="shared" si="23"/>
        <v>Paying 82% within JC</v>
      </c>
      <c r="BA70" s="80">
        <f t="shared" si="24"/>
        <v>2074</v>
      </c>
      <c r="BB70" s="80">
        <f t="shared" si="25"/>
        <v>231</v>
      </c>
      <c r="BC70" s="81" t="e">
        <f t="shared" si="26"/>
        <v>#DIV/0!</v>
      </c>
      <c r="BD70" s="312"/>
      <c r="BE70" s="184"/>
      <c r="BF70" s="184"/>
      <c r="BG70" s="184"/>
      <c r="BH70" s="184"/>
      <c r="BI70" s="184"/>
      <c r="BJ70" s="184"/>
      <c r="BK70" s="184"/>
      <c r="BL70" s="185"/>
      <c r="BM70" s="185"/>
      <c r="BN70" s="185"/>
      <c r="BO70" s="185"/>
      <c r="BP70" s="443">
        <f t="shared" si="27"/>
        <v>0</v>
      </c>
      <c r="BQ70" s="184" t="str">
        <f t="shared" si="28"/>
        <v>Not Needed</v>
      </c>
      <c r="BR70" s="283" t="e">
        <f t="shared" si="29"/>
        <v>#DIV/0!</v>
      </c>
      <c r="BS70" s="432">
        <f t="shared" si="30"/>
        <v>0</v>
      </c>
      <c r="BT70" s="1" t="str">
        <f t="shared" si="31"/>
        <v>Within Range</v>
      </c>
      <c r="BU70" s="1" t="str">
        <f t="shared" si="32"/>
        <v>Within Range</v>
      </c>
      <c r="BV70" s="407"/>
      <c r="BW70" s="407"/>
      <c r="BX70" s="448"/>
      <c r="BY70" s="469"/>
      <c r="BZ70" s="469"/>
    </row>
    <row r="71" spans="1:78" ht="12.75" customHeight="true">
      <c r="A71" s="79" t="s">
        <v>1236</v>
      </c>
      <c r="B71" s="79" t="s">
        <v>1237</v>
      </c>
      <c r="C71" s="79" t="s">
        <v>8</v>
      </c>
      <c r="D71" s="79" t="s">
        <v>9</v>
      </c>
      <c r="E71" s="79" t="s">
        <v>787</v>
      </c>
      <c r="F71" s="79" t="s">
        <v>804</v>
      </c>
      <c r="G71" s="79" t="s">
        <v>795</v>
      </c>
      <c r="H71" s="79" t="s">
        <v>813</v>
      </c>
      <c r="I71" s="480">
        <v>44396</v>
      </c>
      <c r="J71" s="406"/>
      <c r="K71" s="383" t="s">
        <v>619</v>
      </c>
      <c r="L71" s="406"/>
      <c r="M71" s="466">
        <v>69.00</v>
      </c>
      <c r="N71" s="451">
        <v>2</v>
      </c>
      <c r="O71" s="452" t="str">
        <f t="shared" si="0"/>
        <v>2</v>
      </c>
      <c r="P71" s="201" t="str">
        <f t="shared" si="1"/>
        <v>N</v>
      </c>
      <c r="Q71" s="202"/>
      <c r="R71" s="202"/>
      <c r="S71" s="200"/>
      <c r="T71" s="247">
        <v>11</v>
      </c>
      <c r="U71" s="92">
        <f t="shared" si="2"/>
        <v>0.92</v>
      </c>
      <c r="V71" s="95" t="str">
        <f t="shared" si="3"/>
        <v>SG_NE04</v>
      </c>
      <c r="W71" s="454"/>
      <c r="X71" s="392">
        <f t="shared" si="4"/>
        <v>0</v>
      </c>
      <c r="Y71" s="453"/>
      <c r="Z71" s="396">
        <f t="shared" si="5"/>
        <v>0</v>
      </c>
      <c r="AA71" s="397">
        <f t="shared" si="6"/>
        <v>0</v>
      </c>
      <c r="AB71" s="427"/>
      <c r="AC71" s="456"/>
      <c r="AD71" s="396">
        <f t="shared" si="7"/>
        <v>0</v>
      </c>
      <c r="AE71" s="397">
        <f t="shared" si="8"/>
        <v>0</v>
      </c>
      <c r="AF71" s="444">
        <f t="shared" si="9"/>
        <v>50</v>
      </c>
      <c r="AG71" s="251" t="e">
        <f t="shared" si="10"/>
        <v>#DIV/0!</v>
      </c>
      <c r="AH71" s="398">
        <f t="shared" si="11"/>
        <v>50</v>
      </c>
      <c r="AI71" s="459" t="str">
        <f t="shared" si="12"/>
        <v>Below Mix</v>
      </c>
      <c r="AJ71" s="327">
        <f t="shared" si="13"/>
        <v>1365</v>
      </c>
      <c r="AK71" s="323" t="e">
        <f t="shared" si="14"/>
        <v>#DIV/0!</v>
      </c>
      <c r="AL71" s="399">
        <f t="shared" si="15"/>
        <v>1415</v>
      </c>
      <c r="AM71" s="400">
        <f t="shared" si="16"/>
        <v>1415</v>
      </c>
      <c r="AN71" s="462" t="e">
        <f t="shared" si="17"/>
        <v>#DIV/0!</v>
      </c>
      <c r="AO71" s="461">
        <f t="shared" si="18"/>
        <v>1415</v>
      </c>
      <c r="AP71" s="148">
        <f t="shared" si="19"/>
        <v>0</v>
      </c>
      <c r="AQ71" s="148">
        <f t="shared" si="20"/>
        <v>0</v>
      </c>
      <c r="AR71" s="148"/>
      <c r="AS71" s="149">
        <f>VLOOKUP(H71, 'Link WS '!$E$5:$G$38, 2, FALSE)</f>
        <v>1415</v>
      </c>
      <c r="AT71" s="80">
        <f>VLOOKUP($H71, 'Link WS '!$E$5:$H$38, 3, FALSE)</f>
        <v>2123</v>
      </c>
      <c r="AU71" s="151">
        <f t="shared" si="21"/>
        <v>0</v>
      </c>
      <c r="AV71" s="150">
        <f>VLOOKUP($V71, 'Link WS '!$E$5:$H$38, 2, FALSE)</f>
        <v>1415</v>
      </c>
      <c r="AW71" s="150">
        <f>VLOOKUP($V71, 'Link WS '!$E$5:$H$38, 3, FALSE)</f>
        <v>2123</v>
      </c>
      <c r="AX71" s="150">
        <f>VLOOKUP($V71, 'Link WS '!$E$5:$H$38, 4, FALSE)</f>
        <v>1769</v>
      </c>
      <c r="AY71" s="143">
        <f t="shared" si="22"/>
        <v>0.79988694177501418</v>
      </c>
      <c r="AZ71" s="140" t="str">
        <f t="shared" si="23"/>
        <v>Paying 80% within JC</v>
      </c>
      <c r="BA71" s="80">
        <f t="shared" si="24"/>
        <v>1273</v>
      </c>
      <c r="BB71" s="80">
        <f t="shared" si="25"/>
        <v>142</v>
      </c>
      <c r="BC71" s="81" t="e">
        <f t="shared" si="26"/>
        <v>#DIV/0!</v>
      </c>
      <c r="BD71" s="312"/>
      <c r="BE71" s="184"/>
      <c r="BF71" s="184"/>
      <c r="BG71" s="184"/>
      <c r="BH71" s="184"/>
      <c r="BI71" s="184"/>
      <c r="BJ71" s="184"/>
      <c r="BK71" s="184"/>
      <c r="BL71" s="185"/>
      <c r="BM71" s="185"/>
      <c r="BN71" s="185"/>
      <c r="BO71" s="185"/>
      <c r="BP71" s="443">
        <f t="shared" si="27"/>
        <v>0</v>
      </c>
      <c r="BQ71" s="184" t="str">
        <f t="shared" si="28"/>
        <v>Not Needed</v>
      </c>
      <c r="BR71" s="283" t="e">
        <f t="shared" si="29"/>
        <v>#DIV/0!</v>
      </c>
      <c r="BS71" s="432">
        <f t="shared" si="30"/>
        <v>0</v>
      </c>
      <c r="BT71" s="1" t="str">
        <f t="shared" si="31"/>
        <v>Within Range</v>
      </c>
      <c r="BU71" s="1" t="str">
        <f t="shared" si="32"/>
        <v>Within Range</v>
      </c>
      <c r="BV71" s="407"/>
      <c r="BW71" s="407"/>
      <c r="BX71" s="448"/>
      <c r="BY71" s="469"/>
      <c r="BZ71" s="469"/>
    </row>
    <row r="72" spans="1:78" ht="11.25" customHeight="true">
      <c r="A72" s="79" t="s">
        <v>1238</v>
      </c>
      <c r="B72" s="79" t="s">
        <v>1239</v>
      </c>
      <c r="C72" s="79" t="s">
        <v>8</v>
      </c>
      <c r="D72" s="79" t="s">
        <v>9</v>
      </c>
      <c r="E72" s="79" t="s">
        <v>787</v>
      </c>
      <c r="F72" s="79" t="s">
        <v>804</v>
      </c>
      <c r="G72" s="79" t="s">
        <v>796</v>
      </c>
      <c r="H72" s="79" t="s">
        <v>819</v>
      </c>
      <c r="I72" s="480">
        <v>44418</v>
      </c>
      <c r="J72" s="406"/>
      <c r="K72" s="383" t="s">
        <v>619</v>
      </c>
      <c r="L72" s="406"/>
      <c r="M72" s="466">
        <v>69.00</v>
      </c>
      <c r="N72" s="451">
        <v>2</v>
      </c>
      <c r="O72" s="452" t="str">
        <f t="shared" si="0"/>
        <v>2</v>
      </c>
      <c r="P72" s="201" t="str">
        <f t="shared" si="1"/>
        <v>N</v>
      </c>
      <c r="Q72" s="202"/>
      <c r="R72" s="202"/>
      <c r="S72" s="200"/>
      <c r="T72" s="247">
        <v>10</v>
      </c>
      <c r="U72" s="92">
        <f t="shared" si="2"/>
        <v>0.83</v>
      </c>
      <c r="V72" s="95" t="str">
        <f t="shared" si="3"/>
        <v>SG_FNE05</v>
      </c>
      <c r="W72" s="454"/>
      <c r="X72" s="392">
        <f t="shared" si="4"/>
        <v>0</v>
      </c>
      <c r="Y72" s="453"/>
      <c r="Z72" s="396">
        <f t="shared" si="5"/>
        <v>0</v>
      </c>
      <c r="AA72" s="397">
        <f t="shared" si="6"/>
        <v>0</v>
      </c>
      <c r="AB72" s="427"/>
      <c r="AC72" s="456"/>
      <c r="AD72" s="396">
        <f t="shared" si="7"/>
        <v>0</v>
      </c>
      <c r="AE72" s="397">
        <f t="shared" si="8"/>
        <v>0</v>
      </c>
      <c r="AF72" s="444">
        <f t="shared" si="9"/>
        <v>50</v>
      </c>
      <c r="AG72" s="251" t="e">
        <f t="shared" si="10"/>
        <v>#DIV/0!</v>
      </c>
      <c r="AH72" s="398">
        <f t="shared" si="11"/>
        <v>50</v>
      </c>
      <c r="AI72" s="459" t="str">
        <f t="shared" si="12"/>
        <v>Below Mix</v>
      </c>
      <c r="AJ72" s="327">
        <f t="shared" si="13"/>
        <v>1072</v>
      </c>
      <c r="AK72" s="323" t="e">
        <f t="shared" si="14"/>
        <v>#DIV/0!</v>
      </c>
      <c r="AL72" s="399">
        <f t="shared" si="15"/>
        <v>1122</v>
      </c>
      <c r="AM72" s="400">
        <f t="shared" si="16"/>
        <v>1122</v>
      </c>
      <c r="AN72" s="462" t="e">
        <f t="shared" si="17"/>
        <v>#DIV/0!</v>
      </c>
      <c r="AO72" s="461">
        <f t="shared" si="18"/>
        <v>1122</v>
      </c>
      <c r="AP72" s="148">
        <f t="shared" si="19"/>
        <v>0</v>
      </c>
      <c r="AQ72" s="148">
        <f t="shared" si="20"/>
        <v>0</v>
      </c>
      <c r="AR72" s="148"/>
      <c r="AS72" s="149">
        <f>VLOOKUP(H72, 'Link WS '!$E$5:$G$38, 2, FALSE)</f>
        <v>1122</v>
      </c>
      <c r="AT72" s="80">
        <f>VLOOKUP($H72, 'Link WS '!$E$5:$H$38, 3, FALSE)</f>
        <v>1482</v>
      </c>
      <c r="AU72" s="151">
        <f t="shared" si="21"/>
        <v>0</v>
      </c>
      <c r="AV72" s="150">
        <f>VLOOKUP($V72, 'Link WS '!$E$5:$H$38, 2, FALSE)</f>
        <v>1122</v>
      </c>
      <c r="AW72" s="150">
        <f>VLOOKUP($V72, 'Link WS '!$E$5:$H$38, 3, FALSE)</f>
        <v>1482</v>
      </c>
      <c r="AX72" s="150">
        <f>VLOOKUP($V72, 'Link WS '!$E$5:$H$38, 4, FALSE)</f>
        <v>1302</v>
      </c>
      <c r="AY72" s="143">
        <f t="shared" si="22"/>
        <v>0.86175115207373276</v>
      </c>
      <c r="AZ72" s="140" t="str">
        <f t="shared" si="23"/>
        <v>Paying 86% within JC</v>
      </c>
      <c r="BA72" s="80">
        <f t="shared" si="24"/>
        <v>1010</v>
      </c>
      <c r="BB72" s="80">
        <f t="shared" si="25"/>
        <v>112</v>
      </c>
      <c r="BC72" s="81" t="e">
        <f t="shared" si="26"/>
        <v>#DIV/0!</v>
      </c>
      <c r="BD72" s="312"/>
      <c r="BE72" s="184"/>
      <c r="BF72" s="184"/>
      <c r="BG72" s="184"/>
      <c r="BH72" s="184"/>
      <c r="BI72" s="184"/>
      <c r="BJ72" s="184"/>
      <c r="BK72" s="184"/>
      <c r="BL72" s="185"/>
      <c r="BM72" s="185"/>
      <c r="BN72" s="185"/>
      <c r="BO72" s="185"/>
      <c r="BP72" s="443">
        <f t="shared" si="27"/>
        <v>0</v>
      </c>
      <c r="BQ72" s="184" t="str">
        <f t="shared" si="28"/>
        <v>Not Needed</v>
      </c>
      <c r="BR72" s="283" t="e">
        <f t="shared" si="29"/>
        <v>#DIV/0!</v>
      </c>
      <c r="BS72" s="432">
        <f t="shared" si="30"/>
        <v>0</v>
      </c>
      <c r="BT72" s="1" t="str">
        <f t="shared" si="31"/>
        <v>Within Range</v>
      </c>
      <c r="BU72" s="1" t="str">
        <f t="shared" si="32"/>
        <v>Within Range</v>
      </c>
      <c r="BV72" s="407"/>
      <c r="BW72" s="407"/>
      <c r="BX72" s="448"/>
      <c r="BY72" s="469"/>
      <c r="BZ72" s="469"/>
    </row>
    <row r="73" spans="1:78" ht="12.75" customHeight="true">
      <c r="A73" s="79" t="s">
        <v>1240</v>
      </c>
      <c r="B73" s="79" t="s">
        <v>1241</v>
      </c>
      <c r="C73" s="79" t="s">
        <v>8</v>
      </c>
      <c r="D73" s="79" t="s">
        <v>9</v>
      </c>
      <c r="E73" s="79" t="s">
        <v>787</v>
      </c>
      <c r="F73" s="79" t="s">
        <v>804</v>
      </c>
      <c r="G73" s="79" t="s">
        <v>798</v>
      </c>
      <c r="H73" s="79" t="s">
        <v>820</v>
      </c>
      <c r="I73" s="480">
        <v>44418</v>
      </c>
      <c r="J73" s="406"/>
      <c r="K73" s="383" t="s">
        <v>619</v>
      </c>
      <c r="L73" s="406"/>
      <c r="M73" s="466">
        <v>75.00</v>
      </c>
      <c r="N73" s="451">
        <v>3</v>
      </c>
      <c r="O73" s="452" t="str">
        <f t="shared" ref="O73:O136" si="35">N73</f>
        <v>3</v>
      </c>
      <c r="P73" s="201" t="str">
        <f t="shared" ref="P73:P136" si="36">IF(Q73&lt;&gt;0, "Y", "N")</f>
        <v>N</v>
      </c>
      <c r="Q73" s="202"/>
      <c r="R73" s="202"/>
      <c r="S73" s="200"/>
      <c r="T73" s="247">
        <v>10</v>
      </c>
      <c r="U73" s="92">
        <f t="shared" ref="U73:U136" si="37">ROUND(IF(T73&lt;100, T73/12, 1),2)</f>
        <v>0.83</v>
      </c>
      <c r="V73" s="95" t="str">
        <f t="shared" ref="V73:V136" si="38">IF(Q73&gt;0,Q73,H73)</f>
        <v>SG_FNE06</v>
      </c>
      <c r="W73" s="454"/>
      <c r="X73" s="392">
        <f t="shared" ref="X73:X136" si="39">ROUND((+S73*W73/100)*U73,0)</f>
        <v>0</v>
      </c>
      <c r="Y73" s="453"/>
      <c r="Z73" s="396">
        <f t="shared" ref="Z73:Z136" si="40">ROUND((S73*Y73*U73),0)</f>
        <v>0</v>
      </c>
      <c r="AA73" s="397">
        <f t="shared" ref="AA73:AA136" si="41">+S73+X73+Z73</f>
        <v>0</v>
      </c>
      <c r="AB73" s="427"/>
      <c r="AC73" s="456"/>
      <c r="AD73" s="396">
        <f t="shared" ref="AD73:AD136" si="42">ROUND((S73*AC73)*U73,0)</f>
        <v>0</v>
      </c>
      <c r="AE73" s="397">
        <f t="shared" ref="AE73:AE136" si="43">AA73+AD73</f>
        <v>0</v>
      </c>
      <c r="AF73" s="444">
        <f t="shared" ref="AF73:AF136" si="44">IF(BS73&gt;=50,BS73-BS73,50-BS73)</f>
        <v>50</v>
      </c>
      <c r="AG73" s="251" t="e">
        <f t="shared" ref="AG73:AG136" si="45">IF(AF73&lt;&gt;"NO", AF73/S73, 0)</f>
        <v>#DIV/0!</v>
      </c>
      <c r="AH73" s="398">
        <f t="shared" ref="AH73:AH136" si="46">IF(AF73&lt;&gt;"NO", AE73+AF73, AE73)</f>
        <v>50</v>
      </c>
      <c r="AI73" s="459" t="str">
        <f t="shared" ref="AI73:AI136" si="47">IF(AH73&gt;AW73,"Above Max",IF(AH73&lt;AV73,"Below Mix","In Range"))</f>
        <v>Below Mix</v>
      </c>
      <c r="AJ73" s="327">
        <f t="shared" ref="AJ73:AJ136" si="48">IF(AH73&gt;=AV73, "NO", AV73-AH73)</f>
        <v>1249</v>
      </c>
      <c r="AK73" s="323" t="e">
        <f t="shared" ref="AK73:AK136" si="49">IF(AJ73&lt;&gt;"NO", AJ73/S73, 0)</f>
        <v>#DIV/0!</v>
      </c>
      <c r="AL73" s="399">
        <f t="shared" ref="AL73:AL136" si="50"> IF(AJ73&lt;&gt;"NO",AH73+ AJ73,AH73)</f>
        <v>1299</v>
      </c>
      <c r="AM73" s="400">
        <f t="shared" ref="AM73:AM136" si="51">IF(AL73&gt;AW73,AW73,AL73)</f>
        <v>1299</v>
      </c>
      <c r="AN73" s="462" t="e">
        <f t="shared" ref="AN73:AN136" si="52">(AM73/S73)-1</f>
        <v>#DIV/0!</v>
      </c>
      <c r="AO73" s="461">
        <f t="shared" ref="AO73:AO136" si="53">AL73-S73</f>
        <v>1299</v>
      </c>
      <c r="AP73" s="148">
        <f t="shared" ref="AP73:AP136" si="54">AL73-AM73</f>
        <v>0</v>
      </c>
      <c r="AQ73" s="148">
        <f t="shared" ref="AQ73:AQ136" si="55">+ROUND((AP73*13/12),0)</f>
        <v>0</v>
      </c>
      <c r="AR73" s="148"/>
      <c r="AS73" s="149">
        <f>VLOOKUP(H73, 'Link WS '!$E$5:$G$38, 2, FALSE)</f>
        <v>1299</v>
      </c>
      <c r="AT73" s="80">
        <f>VLOOKUP($H73, 'Link WS '!$E$5:$H$38, 3, FALSE)</f>
        <v>1871</v>
      </c>
      <c r="AU73" s="151">
        <f t="shared" ref="AU73:AU136" si="56">S73/AT73</f>
        <v>0</v>
      </c>
      <c r="AV73" s="150">
        <f>VLOOKUP($V73, 'Link WS '!$E$5:$H$38, 2, FALSE)</f>
        <v>1299</v>
      </c>
      <c r="AW73" s="150">
        <f>VLOOKUP($V73, 'Link WS '!$E$5:$H$38, 3, FALSE)</f>
        <v>1871</v>
      </c>
      <c r="AX73" s="150">
        <f>VLOOKUP($V73, 'Link WS '!$E$5:$H$38, 4, FALSE)</f>
        <v>1585</v>
      </c>
      <c r="AY73" s="143">
        <f t="shared" ref="AY73:AY136" si="57">AM73/AX73</f>
        <v>0.81955835962145107</v>
      </c>
      <c r="AZ73" s="140" t="str">
        <f t="shared" ref="AZ73:AZ136" si="58">IF(AY73&gt;100%,CONCATENATE("Paying ", ROUND((AY73-100%)*100,0),"% Premium for the JC"), CONCATENATE("Paying ", ROUND(AY73*100,0),"% within JC"))</f>
        <v>Paying 82% within JC</v>
      </c>
      <c r="BA73" s="80">
        <f t="shared" ref="BA73:BA136" si="59">+AM73-BB73</f>
        <v>1169</v>
      </c>
      <c r="BB73" s="80">
        <f t="shared" ref="BB73:BB136" si="60">+ROUND((AM73*10%),0)</f>
        <v>130</v>
      </c>
      <c r="BC73" s="81" t="e">
        <f t="shared" ref="BC73:BC136" si="61">(AM73-S73)/S73</f>
        <v>#DIV/0!</v>
      </c>
      <c r="BD73" s="312"/>
      <c r="BE73" s="184"/>
      <c r="BF73" s="184"/>
      <c r="BG73" s="184"/>
      <c r="BH73" s="184"/>
      <c r="BI73" s="184"/>
      <c r="BJ73" s="184"/>
      <c r="BK73" s="184"/>
      <c r="BL73" s="185"/>
      <c r="BM73" s="185"/>
      <c r="BN73" s="185"/>
      <c r="BO73" s="185"/>
      <c r="BP73" s="443">
        <f t="shared" ref="BP73:BP136" si="62">(BM73+BN73+BO73)-(BG73+BI73+BK73)</f>
        <v>0</v>
      </c>
      <c r="BQ73" s="184" t="str">
        <f t="shared" ref="BQ73:BQ136" si="63">IF((BP73/12)&gt;$BQ$7, BP73/12, "Not Needed")</f>
        <v>Not Needed</v>
      </c>
      <c r="BR73" s="283" t="e">
        <f t="shared" ref="BR73:BR136" si="64">IF(BQ73="Not Needed", ((AM73+AQ73+AR73)-SUM(S73:S73))/SUM(S73:S73), ((AM73+AQ73+AR73+BQ73)-SUM(S73:S73))/SUM(S73:S73))</f>
        <v>#DIV/0!</v>
      </c>
      <c r="BS73" s="432">
        <f t="shared" ref="BS73:BS136" si="65">X73+Z73+AD73</f>
        <v>0</v>
      </c>
      <c r="BT73" s="1" t="str">
        <f t="shared" ref="BT73:BT136" si="66">IF(S73&gt;AW73, AW73, "Within Range")</f>
        <v>Within Range</v>
      </c>
      <c r="BU73" s="1" t="str">
        <f t="shared" ref="BU73:BU136" si="67">IF(AM73&gt;AW73, AW73, "Within Range")</f>
        <v>Within Range</v>
      </c>
      <c r="BV73" s="407"/>
      <c r="BW73" s="407"/>
      <c r="BX73" s="448"/>
      <c r="BY73" s="469"/>
      <c r="BZ73" s="469"/>
    </row>
    <row r="74" spans="1:78" ht="12.75" customHeight="true">
      <c r="A74" s="79" t="s">
        <v>1242</v>
      </c>
      <c r="B74" s="79" t="s">
        <v>1243</v>
      </c>
      <c r="C74" s="79" t="s">
        <v>8</v>
      </c>
      <c r="D74" s="79" t="s">
        <v>9</v>
      </c>
      <c r="E74" s="79" t="s">
        <v>787</v>
      </c>
      <c r="F74" s="79" t="s">
        <v>804</v>
      </c>
      <c r="G74" s="79" t="s">
        <v>798</v>
      </c>
      <c r="H74" s="79" t="s">
        <v>820</v>
      </c>
      <c r="I74" s="480">
        <v>44418</v>
      </c>
      <c r="J74" s="406"/>
      <c r="K74" s="383" t="s">
        <v>619</v>
      </c>
      <c r="L74" s="406"/>
      <c r="M74" s="466">
        <v>69.00</v>
      </c>
      <c r="N74" s="451">
        <v>2</v>
      </c>
      <c r="O74" s="452" t="str">
        <f t="shared" si="35"/>
        <v>2</v>
      </c>
      <c r="P74" s="201" t="str">
        <f t="shared" si="36"/>
        <v>N</v>
      </c>
      <c r="Q74" s="202"/>
      <c r="R74" s="202"/>
      <c r="S74" s="200"/>
      <c r="T74" s="247">
        <v>10</v>
      </c>
      <c r="U74" s="92">
        <f t="shared" si="37"/>
        <v>0.83</v>
      </c>
      <c r="V74" s="95" t="str">
        <f t="shared" si="38"/>
        <v>SG_FNE06</v>
      </c>
      <c r="W74" s="454"/>
      <c r="X74" s="392">
        <f t="shared" si="39"/>
        <v>0</v>
      </c>
      <c r="Y74" s="453"/>
      <c r="Z74" s="396">
        <f t="shared" si="40"/>
        <v>0</v>
      </c>
      <c r="AA74" s="397">
        <f t="shared" si="41"/>
        <v>0</v>
      </c>
      <c r="AB74" s="427"/>
      <c r="AC74" s="456"/>
      <c r="AD74" s="396">
        <f t="shared" si="42"/>
        <v>0</v>
      </c>
      <c r="AE74" s="397">
        <f t="shared" si="43"/>
        <v>0</v>
      </c>
      <c r="AF74" s="444">
        <f t="shared" si="44"/>
        <v>50</v>
      </c>
      <c r="AG74" s="251" t="e">
        <f t="shared" si="45"/>
        <v>#DIV/0!</v>
      </c>
      <c r="AH74" s="398">
        <f t="shared" si="46"/>
        <v>50</v>
      </c>
      <c r="AI74" s="459" t="str">
        <f t="shared" si="47"/>
        <v>Below Mix</v>
      </c>
      <c r="AJ74" s="327">
        <f t="shared" si="48"/>
        <v>1249</v>
      </c>
      <c r="AK74" s="323" t="e">
        <f t="shared" si="49"/>
        <v>#DIV/0!</v>
      </c>
      <c r="AL74" s="399">
        <f t="shared" si="50"/>
        <v>1299</v>
      </c>
      <c r="AM74" s="400">
        <f t="shared" si="51"/>
        <v>1299</v>
      </c>
      <c r="AN74" s="462" t="e">
        <f t="shared" si="52"/>
        <v>#DIV/0!</v>
      </c>
      <c r="AO74" s="461">
        <f t="shared" si="53"/>
        <v>1299</v>
      </c>
      <c r="AP74" s="148">
        <f t="shared" si="54"/>
        <v>0</v>
      </c>
      <c r="AQ74" s="148">
        <f t="shared" si="55"/>
        <v>0</v>
      </c>
      <c r="AR74" s="148"/>
      <c r="AS74" s="149">
        <f>VLOOKUP(H74, 'Link WS '!$E$5:$G$38, 2, FALSE)</f>
        <v>1299</v>
      </c>
      <c r="AT74" s="80">
        <f>VLOOKUP($H74, 'Link WS '!$E$5:$H$38, 3, FALSE)</f>
        <v>1871</v>
      </c>
      <c r="AU74" s="151">
        <f t="shared" si="56"/>
        <v>0</v>
      </c>
      <c r="AV74" s="150">
        <f>VLOOKUP($V74, 'Link WS '!$E$5:$H$38, 2, FALSE)</f>
        <v>1299</v>
      </c>
      <c r="AW74" s="150">
        <f>VLOOKUP($V74, 'Link WS '!$E$5:$H$38, 3, FALSE)</f>
        <v>1871</v>
      </c>
      <c r="AX74" s="150">
        <f>VLOOKUP($V74, 'Link WS '!$E$5:$H$38, 4, FALSE)</f>
        <v>1585</v>
      </c>
      <c r="AY74" s="143">
        <f t="shared" si="57"/>
        <v>0.81955835962145107</v>
      </c>
      <c r="AZ74" s="140" t="str">
        <f t="shared" si="58"/>
        <v>Paying 82% within JC</v>
      </c>
      <c r="BA74" s="80">
        <f t="shared" si="59"/>
        <v>1169</v>
      </c>
      <c r="BB74" s="80">
        <f t="shared" si="60"/>
        <v>130</v>
      </c>
      <c r="BC74" s="81" t="e">
        <f t="shared" si="61"/>
        <v>#DIV/0!</v>
      </c>
      <c r="BD74" s="312"/>
      <c r="BE74" s="184"/>
      <c r="BF74" s="184"/>
      <c r="BG74" s="184"/>
      <c r="BH74" s="184"/>
      <c r="BI74" s="184"/>
      <c r="BJ74" s="184"/>
      <c r="BK74" s="184"/>
      <c r="BL74" s="185"/>
      <c r="BM74" s="185"/>
      <c r="BN74" s="185"/>
      <c r="BO74" s="185"/>
      <c r="BP74" s="443">
        <f t="shared" si="62"/>
        <v>0</v>
      </c>
      <c r="BQ74" s="184" t="str">
        <f t="shared" si="63"/>
        <v>Not Needed</v>
      </c>
      <c r="BR74" s="283" t="e">
        <f t="shared" si="64"/>
        <v>#DIV/0!</v>
      </c>
      <c r="BS74" s="432">
        <f t="shared" si="65"/>
        <v>0</v>
      </c>
      <c r="BT74" s="1" t="str">
        <f t="shared" si="66"/>
        <v>Within Range</v>
      </c>
      <c r="BU74" s="1" t="str">
        <f t="shared" si="67"/>
        <v>Within Range</v>
      </c>
      <c r="BV74" s="407"/>
      <c r="BW74" s="407"/>
      <c r="BX74" s="448"/>
      <c r="BY74" s="469"/>
      <c r="BZ74" s="469"/>
    </row>
    <row r="75" spans="1:78" ht="12.75" customHeight="true">
      <c r="A75" s="79" t="s">
        <v>1244</v>
      </c>
      <c r="B75" s="79" t="s">
        <v>1245</v>
      </c>
      <c r="C75" s="79" t="s">
        <v>8</v>
      </c>
      <c r="D75" s="79" t="s">
        <v>9</v>
      </c>
      <c r="E75" s="79" t="s">
        <v>787</v>
      </c>
      <c r="F75" s="79" t="s">
        <v>804</v>
      </c>
      <c r="G75" s="79" t="s">
        <v>798</v>
      </c>
      <c r="H75" s="79" t="s">
        <v>811</v>
      </c>
      <c r="I75" s="480">
        <v>44424</v>
      </c>
      <c r="J75" s="406"/>
      <c r="K75" s="383" t="s">
        <v>619</v>
      </c>
      <c r="L75" s="406"/>
      <c r="M75" s="466">
        <v>69.00</v>
      </c>
      <c r="N75" s="451">
        <v>2</v>
      </c>
      <c r="O75" s="452" t="str">
        <f t="shared" si="35"/>
        <v>2</v>
      </c>
      <c r="P75" s="201" t="str">
        <f t="shared" si="36"/>
        <v>N</v>
      </c>
      <c r="Q75" s="202"/>
      <c r="R75" s="202"/>
      <c r="S75" s="200"/>
      <c r="T75" s="247">
        <v>10</v>
      </c>
      <c r="U75" s="92">
        <f t="shared" si="37"/>
        <v>0.83</v>
      </c>
      <c r="V75" s="95" t="str">
        <f t="shared" si="38"/>
        <v>SG_NE06</v>
      </c>
      <c r="W75" s="454"/>
      <c r="X75" s="392">
        <f t="shared" si="39"/>
        <v>0</v>
      </c>
      <c r="Y75" s="453"/>
      <c r="Z75" s="396">
        <f t="shared" si="40"/>
        <v>0</v>
      </c>
      <c r="AA75" s="397">
        <f t="shared" si="41"/>
        <v>0</v>
      </c>
      <c r="AB75" s="427"/>
      <c r="AC75" s="456"/>
      <c r="AD75" s="396">
        <f t="shared" si="42"/>
        <v>0</v>
      </c>
      <c r="AE75" s="397">
        <f t="shared" si="43"/>
        <v>0</v>
      </c>
      <c r="AF75" s="444">
        <f t="shared" si="44"/>
        <v>50</v>
      </c>
      <c r="AG75" s="251" t="e">
        <f t="shared" si="45"/>
        <v>#DIV/0!</v>
      </c>
      <c r="AH75" s="398">
        <f t="shared" si="46"/>
        <v>50</v>
      </c>
      <c r="AI75" s="459" t="str">
        <f t="shared" si="47"/>
        <v>Below Mix</v>
      </c>
      <c r="AJ75" s="327">
        <f t="shared" si="48"/>
        <v>1900</v>
      </c>
      <c r="AK75" s="323" t="e">
        <f t="shared" si="49"/>
        <v>#DIV/0!</v>
      </c>
      <c r="AL75" s="399">
        <f t="shared" si="50"/>
        <v>1950</v>
      </c>
      <c r="AM75" s="400">
        <f t="shared" si="51"/>
        <v>1950</v>
      </c>
      <c r="AN75" s="462" t="e">
        <f t="shared" si="52"/>
        <v>#DIV/0!</v>
      </c>
      <c r="AO75" s="461">
        <f t="shared" si="53"/>
        <v>1950</v>
      </c>
      <c r="AP75" s="148">
        <f t="shared" si="54"/>
        <v>0</v>
      </c>
      <c r="AQ75" s="148">
        <f t="shared" si="55"/>
        <v>0</v>
      </c>
      <c r="AR75" s="148"/>
      <c r="AS75" s="149">
        <f>VLOOKUP(H75, 'Link WS '!$E$5:$G$38, 2, FALSE)</f>
        <v>1950</v>
      </c>
      <c r="AT75" s="80">
        <f>VLOOKUP($H75, 'Link WS '!$E$5:$H$38, 3, FALSE)</f>
        <v>2695</v>
      </c>
      <c r="AU75" s="151">
        <f t="shared" si="56"/>
        <v>0</v>
      </c>
      <c r="AV75" s="150">
        <f>VLOOKUP($V75, 'Link WS '!$E$5:$H$38, 2, FALSE)</f>
        <v>1950</v>
      </c>
      <c r="AW75" s="150">
        <f>VLOOKUP($V75, 'Link WS '!$E$5:$H$38, 3, FALSE)</f>
        <v>2695</v>
      </c>
      <c r="AX75" s="150">
        <f>VLOOKUP($V75, 'Link WS '!$E$5:$H$38, 4, FALSE)</f>
        <v>2323</v>
      </c>
      <c r="AY75" s="143">
        <f t="shared" si="57"/>
        <v>0.83943176926388297</v>
      </c>
      <c r="AZ75" s="140" t="str">
        <f t="shared" si="58"/>
        <v>Paying 84% within JC</v>
      </c>
      <c r="BA75" s="80">
        <f t="shared" si="59"/>
        <v>1755</v>
      </c>
      <c r="BB75" s="80">
        <f t="shared" si="60"/>
        <v>195</v>
      </c>
      <c r="BC75" s="81" t="e">
        <f t="shared" si="61"/>
        <v>#DIV/0!</v>
      </c>
      <c r="BD75" s="312"/>
      <c r="BE75" s="184"/>
      <c r="BF75" s="184"/>
      <c r="BG75" s="184"/>
      <c r="BH75" s="184"/>
      <c r="BI75" s="184"/>
      <c r="BJ75" s="184"/>
      <c r="BK75" s="184"/>
      <c r="BL75" s="185"/>
      <c r="BM75" s="185"/>
      <c r="BN75" s="185"/>
      <c r="BO75" s="185"/>
      <c r="BP75" s="443">
        <f t="shared" si="62"/>
        <v>0</v>
      </c>
      <c r="BQ75" s="184" t="str">
        <f t="shared" si="63"/>
        <v>Not Needed</v>
      </c>
      <c r="BR75" s="283" t="e">
        <f t="shared" si="64"/>
        <v>#DIV/0!</v>
      </c>
      <c r="BS75" s="432">
        <f t="shared" si="65"/>
        <v>0</v>
      </c>
      <c r="BT75" s="1" t="str">
        <f t="shared" si="66"/>
        <v>Within Range</v>
      </c>
      <c r="BU75" s="1" t="str">
        <f t="shared" si="67"/>
        <v>Within Range</v>
      </c>
      <c r="BV75" s="407"/>
      <c r="BW75" s="407"/>
      <c r="BX75" s="448"/>
      <c r="BY75" s="469"/>
      <c r="BZ75" s="469"/>
    </row>
    <row r="76" spans="1:78" ht="12.75" customHeight="true">
      <c r="A76" s="79" t="s">
        <v>1246</v>
      </c>
      <c r="B76" s="79" t="s">
        <v>1247</v>
      </c>
      <c r="C76" s="79" t="s">
        <v>8</v>
      </c>
      <c r="D76" s="79" t="s">
        <v>9</v>
      </c>
      <c r="E76" s="79" t="s">
        <v>787</v>
      </c>
      <c r="F76" s="79" t="s">
        <v>804</v>
      </c>
      <c r="G76" s="79" t="s">
        <v>798</v>
      </c>
      <c r="H76" s="79" t="s">
        <v>811</v>
      </c>
      <c r="I76" s="480">
        <v>44438</v>
      </c>
      <c r="J76" s="406"/>
      <c r="K76" s="383" t="s">
        <v>619</v>
      </c>
      <c r="L76" s="406"/>
      <c r="M76" s="466">
        <v>74.00</v>
      </c>
      <c r="N76" s="451">
        <v>3</v>
      </c>
      <c r="O76" s="452" t="str">
        <f t="shared" si="35"/>
        <v>3</v>
      </c>
      <c r="P76" s="201" t="str">
        <f t="shared" si="36"/>
        <v>N</v>
      </c>
      <c r="Q76" s="202"/>
      <c r="R76" s="202"/>
      <c r="S76" s="200"/>
      <c r="T76" s="247">
        <v>10</v>
      </c>
      <c r="U76" s="92">
        <f t="shared" si="37"/>
        <v>0.83</v>
      </c>
      <c r="V76" s="95" t="str">
        <f t="shared" si="38"/>
        <v>SG_NE06</v>
      </c>
      <c r="W76" s="454"/>
      <c r="X76" s="392">
        <f t="shared" si="39"/>
        <v>0</v>
      </c>
      <c r="Y76" s="453"/>
      <c r="Z76" s="396">
        <f t="shared" si="40"/>
        <v>0</v>
      </c>
      <c r="AA76" s="397">
        <f t="shared" si="41"/>
        <v>0</v>
      </c>
      <c r="AB76" s="427"/>
      <c r="AC76" s="456"/>
      <c r="AD76" s="396">
        <f t="shared" si="42"/>
        <v>0</v>
      </c>
      <c r="AE76" s="397">
        <f t="shared" si="43"/>
        <v>0</v>
      </c>
      <c r="AF76" s="444">
        <f t="shared" si="44"/>
        <v>50</v>
      </c>
      <c r="AG76" s="251" t="e">
        <f t="shared" si="45"/>
        <v>#DIV/0!</v>
      </c>
      <c r="AH76" s="398">
        <f t="shared" si="46"/>
        <v>50</v>
      </c>
      <c r="AI76" s="459" t="str">
        <f t="shared" si="47"/>
        <v>Below Mix</v>
      </c>
      <c r="AJ76" s="327">
        <f t="shared" si="48"/>
        <v>1900</v>
      </c>
      <c r="AK76" s="323" t="e">
        <f t="shared" si="49"/>
        <v>#DIV/0!</v>
      </c>
      <c r="AL76" s="399">
        <f t="shared" si="50"/>
        <v>1950</v>
      </c>
      <c r="AM76" s="400">
        <f t="shared" si="51"/>
        <v>1950</v>
      </c>
      <c r="AN76" s="462" t="e">
        <f t="shared" si="52"/>
        <v>#DIV/0!</v>
      </c>
      <c r="AO76" s="461">
        <f t="shared" si="53"/>
        <v>1950</v>
      </c>
      <c r="AP76" s="148">
        <f t="shared" si="54"/>
        <v>0</v>
      </c>
      <c r="AQ76" s="148">
        <f t="shared" si="55"/>
        <v>0</v>
      </c>
      <c r="AR76" s="148"/>
      <c r="AS76" s="149">
        <f>VLOOKUP(H76, 'Link WS '!$E$5:$G$38, 2, FALSE)</f>
        <v>1950</v>
      </c>
      <c r="AT76" s="80">
        <f>VLOOKUP($H76, 'Link WS '!$E$5:$H$38, 3, FALSE)</f>
        <v>2695</v>
      </c>
      <c r="AU76" s="151">
        <f t="shared" si="56"/>
        <v>0</v>
      </c>
      <c r="AV76" s="150">
        <f>VLOOKUP($V76, 'Link WS '!$E$5:$H$38, 2, FALSE)</f>
        <v>1950</v>
      </c>
      <c r="AW76" s="150">
        <f>VLOOKUP($V76, 'Link WS '!$E$5:$H$38, 3, FALSE)</f>
        <v>2695</v>
      </c>
      <c r="AX76" s="150">
        <f>VLOOKUP($V76, 'Link WS '!$E$5:$H$38, 4, FALSE)</f>
        <v>2323</v>
      </c>
      <c r="AY76" s="143">
        <f t="shared" si="57"/>
        <v>0.83943176926388297</v>
      </c>
      <c r="AZ76" s="140" t="str">
        <f t="shared" si="58"/>
        <v>Paying 84% within JC</v>
      </c>
      <c r="BA76" s="80">
        <f t="shared" si="59"/>
        <v>1755</v>
      </c>
      <c r="BB76" s="80">
        <f t="shared" si="60"/>
        <v>195</v>
      </c>
      <c r="BC76" s="81" t="e">
        <f t="shared" si="61"/>
        <v>#DIV/0!</v>
      </c>
      <c r="BD76" s="312"/>
      <c r="BE76" s="184"/>
      <c r="BF76" s="184"/>
      <c r="BG76" s="184"/>
      <c r="BH76" s="184"/>
      <c r="BI76" s="184"/>
      <c r="BJ76" s="184"/>
      <c r="BK76" s="184"/>
      <c r="BL76" s="185"/>
      <c r="BM76" s="185"/>
      <c r="BN76" s="185"/>
      <c r="BO76" s="185"/>
      <c r="BP76" s="443">
        <f t="shared" si="62"/>
        <v>0</v>
      </c>
      <c r="BQ76" s="184" t="str">
        <f t="shared" si="63"/>
        <v>Not Needed</v>
      </c>
      <c r="BR76" s="283" t="e">
        <f t="shared" si="64"/>
        <v>#DIV/0!</v>
      </c>
      <c r="BS76" s="432">
        <f t="shared" si="65"/>
        <v>0</v>
      </c>
      <c r="BT76" s="1" t="str">
        <f t="shared" si="66"/>
        <v>Within Range</v>
      </c>
      <c r="BU76" s="1" t="str">
        <f t="shared" si="67"/>
        <v>Within Range</v>
      </c>
      <c r="BV76" s="407"/>
      <c r="BW76" s="407"/>
      <c r="BX76" s="448"/>
      <c r="BY76" s="469"/>
      <c r="BZ76" s="469"/>
    </row>
    <row r="77" spans="1:78" ht="11.25" customHeight="true">
      <c r="A77" s="79" t="s">
        <v>1248</v>
      </c>
      <c r="B77" s="79" t="s">
        <v>1249</v>
      </c>
      <c r="C77" s="79" t="s">
        <v>8</v>
      </c>
      <c r="D77" s="79" t="s">
        <v>9</v>
      </c>
      <c r="E77" s="79" t="s">
        <v>787</v>
      </c>
      <c r="F77" s="79" t="s">
        <v>804</v>
      </c>
      <c r="G77" s="79" t="s">
        <v>795</v>
      </c>
      <c r="H77" s="79" t="s">
        <v>813</v>
      </c>
      <c r="I77" s="480">
        <v>44445</v>
      </c>
      <c r="J77" s="406"/>
      <c r="K77" s="383" t="s">
        <v>619</v>
      </c>
      <c r="L77" s="406"/>
      <c r="M77" s="466">
        <v>75.00</v>
      </c>
      <c r="N77" s="451">
        <v>3</v>
      </c>
      <c r="O77" s="452" t="str">
        <f t="shared" si="35"/>
        <v>3</v>
      </c>
      <c r="P77" s="201" t="str">
        <f t="shared" si="36"/>
        <v>N</v>
      </c>
      <c r="Q77" s="202"/>
      <c r="R77" s="202"/>
      <c r="S77" s="200"/>
      <c r="T77" s="247">
        <v>9</v>
      </c>
      <c r="U77" s="92">
        <f t="shared" si="37"/>
        <v>0.75</v>
      </c>
      <c r="V77" s="95" t="str">
        <f t="shared" si="38"/>
        <v>SG_NE04</v>
      </c>
      <c r="W77" s="454"/>
      <c r="X77" s="392">
        <f t="shared" si="39"/>
        <v>0</v>
      </c>
      <c r="Y77" s="453"/>
      <c r="Z77" s="396">
        <f t="shared" si="40"/>
        <v>0</v>
      </c>
      <c r="AA77" s="397">
        <f t="shared" si="41"/>
        <v>0</v>
      </c>
      <c r="AB77" s="427"/>
      <c r="AC77" s="456"/>
      <c r="AD77" s="396">
        <f t="shared" si="42"/>
        <v>0</v>
      </c>
      <c r="AE77" s="397">
        <f t="shared" si="43"/>
        <v>0</v>
      </c>
      <c r="AF77" s="444">
        <f t="shared" si="44"/>
        <v>50</v>
      </c>
      <c r="AG77" s="251" t="e">
        <f t="shared" si="45"/>
        <v>#DIV/0!</v>
      </c>
      <c r="AH77" s="398">
        <f t="shared" si="46"/>
        <v>50</v>
      </c>
      <c r="AI77" s="459" t="str">
        <f t="shared" si="47"/>
        <v>Below Mix</v>
      </c>
      <c r="AJ77" s="327">
        <f t="shared" si="48"/>
        <v>1365</v>
      </c>
      <c r="AK77" s="323" t="e">
        <f t="shared" si="49"/>
        <v>#DIV/0!</v>
      </c>
      <c r="AL77" s="399">
        <f t="shared" si="50"/>
        <v>1415</v>
      </c>
      <c r="AM77" s="400">
        <f t="shared" si="51"/>
        <v>1415</v>
      </c>
      <c r="AN77" s="462" t="e">
        <f t="shared" si="52"/>
        <v>#DIV/0!</v>
      </c>
      <c r="AO77" s="461">
        <f t="shared" si="53"/>
        <v>1415</v>
      </c>
      <c r="AP77" s="148">
        <f t="shared" si="54"/>
        <v>0</v>
      </c>
      <c r="AQ77" s="148">
        <f t="shared" si="55"/>
        <v>0</v>
      </c>
      <c r="AR77" s="148"/>
      <c r="AS77" s="149">
        <f>VLOOKUP(H77, 'Link WS '!$E$5:$G$38, 2, FALSE)</f>
        <v>1415</v>
      </c>
      <c r="AT77" s="80">
        <f>VLOOKUP($H77, 'Link WS '!$E$5:$H$38, 3, FALSE)</f>
        <v>2123</v>
      </c>
      <c r="AU77" s="151">
        <f t="shared" si="56"/>
        <v>0</v>
      </c>
      <c r="AV77" s="150">
        <f>VLOOKUP($V77, 'Link WS '!$E$5:$H$38, 2, FALSE)</f>
        <v>1415</v>
      </c>
      <c r="AW77" s="150">
        <f>VLOOKUP($V77, 'Link WS '!$E$5:$H$38, 3, FALSE)</f>
        <v>2123</v>
      </c>
      <c r="AX77" s="150">
        <f>VLOOKUP($V77, 'Link WS '!$E$5:$H$38, 4, FALSE)</f>
        <v>1769</v>
      </c>
      <c r="AY77" s="143">
        <f t="shared" si="57"/>
        <v>0.79988694177501418</v>
      </c>
      <c r="AZ77" s="140" t="str">
        <f t="shared" si="58"/>
        <v>Paying 80% within JC</v>
      </c>
      <c r="BA77" s="80">
        <f t="shared" si="59"/>
        <v>1273</v>
      </c>
      <c r="BB77" s="80">
        <f t="shared" si="60"/>
        <v>142</v>
      </c>
      <c r="BC77" s="81" t="e">
        <f t="shared" si="61"/>
        <v>#DIV/0!</v>
      </c>
      <c r="BD77" s="312"/>
      <c r="BE77" s="184"/>
      <c r="BF77" s="184"/>
      <c r="BG77" s="184"/>
      <c r="BH77" s="184"/>
      <c r="BI77" s="184"/>
      <c r="BJ77" s="184"/>
      <c r="BK77" s="184"/>
      <c r="BL77" s="185"/>
      <c r="BM77" s="185"/>
      <c r="BN77" s="185"/>
      <c r="BO77" s="185"/>
      <c r="BP77" s="443">
        <f t="shared" si="62"/>
        <v>0</v>
      </c>
      <c r="BQ77" s="184" t="str">
        <f t="shared" si="63"/>
        <v>Not Needed</v>
      </c>
      <c r="BR77" s="283" t="e">
        <f t="shared" si="64"/>
        <v>#DIV/0!</v>
      </c>
      <c r="BS77" s="432">
        <f t="shared" si="65"/>
        <v>0</v>
      </c>
      <c r="BT77" s="1" t="str">
        <f t="shared" si="66"/>
        <v>Within Range</v>
      </c>
      <c r="BU77" s="1" t="str">
        <f t="shared" si="67"/>
        <v>Within Range</v>
      </c>
      <c r="BV77" s="407"/>
      <c r="BW77" s="407"/>
      <c r="BX77" s="448"/>
      <c r="BY77" s="469"/>
      <c r="BZ77" s="469"/>
    </row>
    <row r="78" spans="1:78" ht="12.75" customHeight="true">
      <c r="A78" s="79" t="s">
        <v>1250</v>
      </c>
      <c r="B78" s="79" t="s">
        <v>1251</v>
      </c>
      <c r="C78" s="79" t="s">
        <v>8</v>
      </c>
      <c r="D78" s="79" t="s">
        <v>9</v>
      </c>
      <c r="E78" s="79" t="s">
        <v>787</v>
      </c>
      <c r="F78" s="79" t="s">
        <v>804</v>
      </c>
      <c r="G78" s="79" t="s">
        <v>798</v>
      </c>
      <c r="H78" s="79" t="s">
        <v>820</v>
      </c>
      <c r="I78" s="480">
        <v>44452</v>
      </c>
      <c r="J78" s="406"/>
      <c r="K78" s="383" t="s">
        <v>619</v>
      </c>
      <c r="L78" s="406"/>
      <c r="M78" s="466">
        <v>65.00</v>
      </c>
      <c r="N78" s="451">
        <v>2</v>
      </c>
      <c r="O78" s="452" t="str">
        <f t="shared" si="35"/>
        <v>2</v>
      </c>
      <c r="P78" s="201" t="str">
        <f t="shared" si="36"/>
        <v>N</v>
      </c>
      <c r="Q78" s="202"/>
      <c r="R78" s="202"/>
      <c r="S78" s="200"/>
      <c r="T78" s="247">
        <v>9</v>
      </c>
      <c r="U78" s="92">
        <f t="shared" si="37"/>
        <v>0.75</v>
      </c>
      <c r="V78" s="95" t="str">
        <f t="shared" si="38"/>
        <v>SG_FNE06</v>
      </c>
      <c r="W78" s="454"/>
      <c r="X78" s="392">
        <f t="shared" si="39"/>
        <v>0</v>
      </c>
      <c r="Y78" s="453"/>
      <c r="Z78" s="396">
        <f t="shared" si="40"/>
        <v>0</v>
      </c>
      <c r="AA78" s="397">
        <f t="shared" si="41"/>
        <v>0</v>
      </c>
      <c r="AB78" s="427"/>
      <c r="AC78" s="456"/>
      <c r="AD78" s="396">
        <f t="shared" si="42"/>
        <v>0</v>
      </c>
      <c r="AE78" s="397">
        <f t="shared" si="43"/>
        <v>0</v>
      </c>
      <c r="AF78" s="444">
        <f t="shared" si="44"/>
        <v>50</v>
      </c>
      <c r="AG78" s="251" t="e">
        <f t="shared" si="45"/>
        <v>#DIV/0!</v>
      </c>
      <c r="AH78" s="398">
        <f t="shared" si="46"/>
        <v>50</v>
      </c>
      <c r="AI78" s="459" t="str">
        <f t="shared" si="47"/>
        <v>Below Mix</v>
      </c>
      <c r="AJ78" s="327">
        <f t="shared" si="48"/>
        <v>1249</v>
      </c>
      <c r="AK78" s="323" t="e">
        <f t="shared" si="49"/>
        <v>#DIV/0!</v>
      </c>
      <c r="AL78" s="399">
        <f t="shared" si="50"/>
        <v>1299</v>
      </c>
      <c r="AM78" s="400">
        <f t="shared" si="51"/>
        <v>1299</v>
      </c>
      <c r="AN78" s="462" t="e">
        <f t="shared" si="52"/>
        <v>#DIV/0!</v>
      </c>
      <c r="AO78" s="461">
        <f t="shared" si="53"/>
        <v>1299</v>
      </c>
      <c r="AP78" s="148">
        <f t="shared" si="54"/>
        <v>0</v>
      </c>
      <c r="AQ78" s="148">
        <f t="shared" si="55"/>
        <v>0</v>
      </c>
      <c r="AR78" s="148"/>
      <c r="AS78" s="149">
        <f>VLOOKUP(H78, 'Link WS '!$E$5:$G$38, 2, FALSE)</f>
        <v>1299</v>
      </c>
      <c r="AT78" s="80">
        <f>VLOOKUP($H78, 'Link WS '!$E$5:$H$38, 3, FALSE)</f>
        <v>1871</v>
      </c>
      <c r="AU78" s="151">
        <f t="shared" si="56"/>
        <v>0</v>
      </c>
      <c r="AV78" s="150">
        <f>VLOOKUP($V78, 'Link WS '!$E$5:$H$38, 2, FALSE)</f>
        <v>1299</v>
      </c>
      <c r="AW78" s="150">
        <f>VLOOKUP($V78, 'Link WS '!$E$5:$H$38, 3, FALSE)</f>
        <v>1871</v>
      </c>
      <c r="AX78" s="150">
        <f>VLOOKUP($V78, 'Link WS '!$E$5:$H$38, 4, FALSE)</f>
        <v>1585</v>
      </c>
      <c r="AY78" s="143">
        <f t="shared" si="57"/>
        <v>0.81955835962145107</v>
      </c>
      <c r="AZ78" s="140" t="str">
        <f t="shared" si="58"/>
        <v>Paying 82% within JC</v>
      </c>
      <c r="BA78" s="80">
        <f t="shared" si="59"/>
        <v>1169</v>
      </c>
      <c r="BB78" s="80">
        <f t="shared" si="60"/>
        <v>130</v>
      </c>
      <c r="BC78" s="81" t="e">
        <f t="shared" si="61"/>
        <v>#DIV/0!</v>
      </c>
      <c r="BD78" s="312"/>
      <c r="BE78" s="184"/>
      <c r="BF78" s="184"/>
      <c r="BG78" s="184"/>
      <c r="BH78" s="184"/>
      <c r="BI78" s="184"/>
      <c r="BJ78" s="184"/>
      <c r="BK78" s="184"/>
      <c r="BL78" s="185"/>
      <c r="BM78" s="185"/>
      <c r="BN78" s="185"/>
      <c r="BO78" s="185"/>
      <c r="BP78" s="443">
        <f t="shared" si="62"/>
        <v>0</v>
      </c>
      <c r="BQ78" s="184" t="str">
        <f t="shared" si="63"/>
        <v>Not Needed</v>
      </c>
      <c r="BR78" s="283" t="e">
        <f t="shared" si="64"/>
        <v>#DIV/0!</v>
      </c>
      <c r="BS78" s="432">
        <f t="shared" si="65"/>
        <v>0</v>
      </c>
      <c r="BT78" s="1" t="str">
        <f t="shared" si="66"/>
        <v>Within Range</v>
      </c>
      <c r="BU78" s="1" t="str">
        <f t="shared" si="67"/>
        <v>Within Range</v>
      </c>
      <c r="BV78" s="407"/>
      <c r="BW78" s="407"/>
      <c r="BX78" s="448"/>
      <c r="BY78" s="469"/>
      <c r="BZ78" s="469"/>
    </row>
    <row r="79" spans="1:78" ht="12.75" customHeight="true">
      <c r="A79" s="79" t="s">
        <v>1252</v>
      </c>
      <c r="B79" s="79" t="s">
        <v>1253</v>
      </c>
      <c r="C79" s="79" t="s">
        <v>8</v>
      </c>
      <c r="D79" s="79" t="s">
        <v>9</v>
      </c>
      <c r="E79" s="79" t="s">
        <v>787</v>
      </c>
      <c r="F79" s="79" t="s">
        <v>804</v>
      </c>
      <c r="G79" s="79" t="s">
        <v>798</v>
      </c>
      <c r="H79" s="79" t="s">
        <v>811</v>
      </c>
      <c r="I79" s="480">
        <v>44508</v>
      </c>
      <c r="J79" s="406"/>
      <c r="K79" s="383" t="s">
        <v>619</v>
      </c>
      <c r="L79" s="406"/>
      <c r="M79" s="466">
        <v>45.00</v>
      </c>
      <c r="N79" s="451">
        <v>1</v>
      </c>
      <c r="O79" s="452" t="str">
        <f t="shared" si="35"/>
        <v>1</v>
      </c>
      <c r="P79" s="201" t="str">
        <f t="shared" si="36"/>
        <v>N</v>
      </c>
      <c r="Q79" s="202"/>
      <c r="R79" s="202"/>
      <c r="S79" s="200"/>
      <c r="T79" s="247">
        <v>7</v>
      </c>
      <c r="U79" s="92">
        <f t="shared" si="37"/>
        <v>0.57999999999999996</v>
      </c>
      <c r="V79" s="95" t="str">
        <f t="shared" si="38"/>
        <v>SG_NE06</v>
      </c>
      <c r="W79" s="454"/>
      <c r="X79" s="392">
        <f t="shared" si="39"/>
        <v>0</v>
      </c>
      <c r="Y79" s="453"/>
      <c r="Z79" s="396">
        <f t="shared" si="40"/>
        <v>0</v>
      </c>
      <c r="AA79" s="397">
        <f t="shared" si="41"/>
        <v>0</v>
      </c>
      <c r="AB79" s="427"/>
      <c r="AC79" s="456"/>
      <c r="AD79" s="396">
        <f t="shared" si="42"/>
        <v>0</v>
      </c>
      <c r="AE79" s="397">
        <f t="shared" si="43"/>
        <v>0</v>
      </c>
      <c r="AF79" s="444">
        <f t="shared" si="44"/>
        <v>50</v>
      </c>
      <c r="AG79" s="251" t="e">
        <f t="shared" si="45"/>
        <v>#DIV/0!</v>
      </c>
      <c r="AH79" s="398">
        <f t="shared" si="46"/>
        <v>50</v>
      </c>
      <c r="AI79" s="459" t="str">
        <f t="shared" si="47"/>
        <v>Below Mix</v>
      </c>
      <c r="AJ79" s="327">
        <f t="shared" si="48"/>
        <v>1900</v>
      </c>
      <c r="AK79" s="323" t="e">
        <f t="shared" si="49"/>
        <v>#DIV/0!</v>
      </c>
      <c r="AL79" s="399">
        <f t="shared" si="50"/>
        <v>1950</v>
      </c>
      <c r="AM79" s="400">
        <f t="shared" si="51"/>
        <v>1950</v>
      </c>
      <c r="AN79" s="462" t="e">
        <f t="shared" si="52"/>
        <v>#DIV/0!</v>
      </c>
      <c r="AO79" s="461">
        <f t="shared" si="53"/>
        <v>1950</v>
      </c>
      <c r="AP79" s="148">
        <f t="shared" si="54"/>
        <v>0</v>
      </c>
      <c r="AQ79" s="148">
        <f t="shared" si="55"/>
        <v>0</v>
      </c>
      <c r="AR79" s="148"/>
      <c r="AS79" s="149">
        <f>VLOOKUP(H79, 'Link WS '!$E$5:$G$38, 2, FALSE)</f>
        <v>1950</v>
      </c>
      <c r="AT79" s="80">
        <f>VLOOKUP($H79, 'Link WS '!$E$5:$H$38, 3, FALSE)</f>
        <v>2695</v>
      </c>
      <c r="AU79" s="151">
        <f t="shared" si="56"/>
        <v>0</v>
      </c>
      <c r="AV79" s="150">
        <f>VLOOKUP($V79, 'Link WS '!$E$5:$H$38, 2, FALSE)</f>
        <v>1950</v>
      </c>
      <c r="AW79" s="150">
        <f>VLOOKUP($V79, 'Link WS '!$E$5:$H$38, 3, FALSE)</f>
        <v>2695</v>
      </c>
      <c r="AX79" s="150">
        <f>VLOOKUP($V79, 'Link WS '!$E$5:$H$38, 4, FALSE)</f>
        <v>2323</v>
      </c>
      <c r="AY79" s="143">
        <f t="shared" si="57"/>
        <v>0.83943176926388297</v>
      </c>
      <c r="AZ79" s="140" t="str">
        <f t="shared" si="58"/>
        <v>Paying 84% within JC</v>
      </c>
      <c r="BA79" s="80">
        <f t="shared" si="59"/>
        <v>1755</v>
      </c>
      <c r="BB79" s="80">
        <f t="shared" si="60"/>
        <v>195</v>
      </c>
      <c r="BC79" s="81" t="e">
        <f t="shared" si="61"/>
        <v>#DIV/0!</v>
      </c>
      <c r="BD79" s="312"/>
      <c r="BE79" s="184"/>
      <c r="BF79" s="184"/>
      <c r="BG79" s="184"/>
      <c r="BH79" s="184"/>
      <c r="BI79" s="184"/>
      <c r="BJ79" s="184"/>
      <c r="BK79" s="184"/>
      <c r="BL79" s="185"/>
      <c r="BM79" s="185"/>
      <c r="BN79" s="185"/>
      <c r="BO79" s="185"/>
      <c r="BP79" s="443">
        <f t="shared" si="62"/>
        <v>0</v>
      </c>
      <c r="BQ79" s="184" t="str">
        <f t="shared" si="63"/>
        <v>Not Needed</v>
      </c>
      <c r="BR79" s="283" t="e">
        <f t="shared" si="64"/>
        <v>#DIV/0!</v>
      </c>
      <c r="BS79" s="432">
        <f t="shared" si="65"/>
        <v>0</v>
      </c>
      <c r="BT79" s="1" t="str">
        <f t="shared" si="66"/>
        <v>Within Range</v>
      </c>
      <c r="BU79" s="1" t="str">
        <f t="shared" si="67"/>
        <v>Within Range</v>
      </c>
      <c r="BV79" s="407"/>
      <c r="BW79" s="407"/>
      <c r="BX79" s="448"/>
      <c r="BY79" s="469"/>
      <c r="BZ79" s="469"/>
    </row>
    <row r="80" spans="1:78" ht="11.25" customHeight="true">
      <c r="A80" s="79" t="s">
        <v>1254</v>
      </c>
      <c r="B80" s="79" t="s">
        <v>1255</v>
      </c>
      <c r="C80" s="79" t="s">
        <v>8</v>
      </c>
      <c r="D80" s="79" t="s">
        <v>9</v>
      </c>
      <c r="E80" s="79" t="s">
        <v>787</v>
      </c>
      <c r="F80" s="79" t="s">
        <v>804</v>
      </c>
      <c r="G80" s="79" t="s">
        <v>795</v>
      </c>
      <c r="H80" s="79" t="s">
        <v>813</v>
      </c>
      <c r="I80" s="480">
        <v>44508</v>
      </c>
      <c r="J80" s="406"/>
      <c r="K80" s="383" t="s">
        <v>619</v>
      </c>
      <c r="L80" s="406"/>
      <c r="M80" s="466">
        <v>45.00</v>
      </c>
      <c r="N80" s="451">
        <v>1</v>
      </c>
      <c r="O80" s="452" t="str">
        <f t="shared" si="35"/>
        <v>1</v>
      </c>
      <c r="P80" s="201" t="str">
        <f t="shared" si="36"/>
        <v>N</v>
      </c>
      <c r="Q80" s="202"/>
      <c r="R80" s="202"/>
      <c r="S80" s="200"/>
      <c r="T80" s="247">
        <v>7</v>
      </c>
      <c r="U80" s="92">
        <f t="shared" si="37"/>
        <v>0.57999999999999996</v>
      </c>
      <c r="V80" s="95" t="str">
        <f t="shared" si="38"/>
        <v>SG_NE04</v>
      </c>
      <c r="W80" s="454"/>
      <c r="X80" s="392">
        <f t="shared" si="39"/>
        <v>0</v>
      </c>
      <c r="Y80" s="453"/>
      <c r="Z80" s="396">
        <f t="shared" si="40"/>
        <v>0</v>
      </c>
      <c r="AA80" s="397">
        <f t="shared" si="41"/>
        <v>0</v>
      </c>
      <c r="AB80" s="427"/>
      <c r="AC80" s="456"/>
      <c r="AD80" s="396">
        <f t="shared" si="42"/>
        <v>0</v>
      </c>
      <c r="AE80" s="397">
        <f t="shared" si="43"/>
        <v>0</v>
      </c>
      <c r="AF80" s="444">
        <f t="shared" si="44"/>
        <v>50</v>
      </c>
      <c r="AG80" s="251" t="e">
        <f t="shared" si="45"/>
        <v>#DIV/0!</v>
      </c>
      <c r="AH80" s="398">
        <f t="shared" si="46"/>
        <v>50</v>
      </c>
      <c r="AI80" s="459" t="str">
        <f t="shared" si="47"/>
        <v>Below Mix</v>
      </c>
      <c r="AJ80" s="327">
        <f t="shared" si="48"/>
        <v>1365</v>
      </c>
      <c r="AK80" s="323" t="e">
        <f t="shared" si="49"/>
        <v>#DIV/0!</v>
      </c>
      <c r="AL80" s="399">
        <f t="shared" si="50"/>
        <v>1415</v>
      </c>
      <c r="AM80" s="400">
        <f t="shared" si="51"/>
        <v>1415</v>
      </c>
      <c r="AN80" s="462" t="e">
        <f t="shared" si="52"/>
        <v>#DIV/0!</v>
      </c>
      <c r="AO80" s="461">
        <f t="shared" si="53"/>
        <v>1415</v>
      </c>
      <c r="AP80" s="148">
        <f t="shared" si="54"/>
        <v>0</v>
      </c>
      <c r="AQ80" s="148">
        <f t="shared" si="55"/>
        <v>0</v>
      </c>
      <c r="AR80" s="148"/>
      <c r="AS80" s="149">
        <f>VLOOKUP(H80, 'Link WS '!$E$5:$G$38, 2, FALSE)</f>
        <v>1415</v>
      </c>
      <c r="AT80" s="80">
        <f>VLOOKUP($H80, 'Link WS '!$E$5:$H$38, 3, FALSE)</f>
        <v>2123</v>
      </c>
      <c r="AU80" s="151">
        <f t="shared" si="56"/>
        <v>0</v>
      </c>
      <c r="AV80" s="150">
        <f>VLOOKUP($V80, 'Link WS '!$E$5:$H$38, 2, FALSE)</f>
        <v>1415</v>
      </c>
      <c r="AW80" s="150">
        <f>VLOOKUP($V80, 'Link WS '!$E$5:$H$38, 3, FALSE)</f>
        <v>2123</v>
      </c>
      <c r="AX80" s="150">
        <f>VLOOKUP($V80, 'Link WS '!$E$5:$H$38, 4, FALSE)</f>
        <v>1769</v>
      </c>
      <c r="AY80" s="143">
        <f t="shared" si="57"/>
        <v>0.79988694177501418</v>
      </c>
      <c r="AZ80" s="140" t="str">
        <f t="shared" si="58"/>
        <v>Paying 80% within JC</v>
      </c>
      <c r="BA80" s="80">
        <f t="shared" si="59"/>
        <v>1273</v>
      </c>
      <c r="BB80" s="80">
        <f t="shared" si="60"/>
        <v>142</v>
      </c>
      <c r="BC80" s="81" t="e">
        <f t="shared" si="61"/>
        <v>#DIV/0!</v>
      </c>
      <c r="BD80" s="312"/>
      <c r="BE80" s="184"/>
      <c r="BF80" s="184"/>
      <c r="BG80" s="184"/>
      <c r="BH80" s="184"/>
      <c r="BI80" s="184"/>
      <c r="BJ80" s="184"/>
      <c r="BK80" s="184"/>
      <c r="BL80" s="185"/>
      <c r="BM80" s="185"/>
      <c r="BN80" s="185"/>
      <c r="BO80" s="185"/>
      <c r="BP80" s="443">
        <f t="shared" si="62"/>
        <v>0</v>
      </c>
      <c r="BQ80" s="184" t="str">
        <f t="shared" si="63"/>
        <v>Not Needed</v>
      </c>
      <c r="BR80" s="283" t="e">
        <f t="shared" si="64"/>
        <v>#DIV/0!</v>
      </c>
      <c r="BS80" s="432">
        <f t="shared" si="65"/>
        <v>0</v>
      </c>
      <c r="BT80" s="1" t="str">
        <f t="shared" si="66"/>
        <v>Within Range</v>
      </c>
      <c r="BU80" s="1" t="str">
        <f t="shared" si="67"/>
        <v>Within Range</v>
      </c>
      <c r="BV80" s="407"/>
      <c r="BW80" s="407"/>
      <c r="BX80" s="448"/>
      <c r="BY80" s="469"/>
      <c r="BZ80" s="469"/>
    </row>
    <row r="81" spans="1:78" ht="11.25" customHeight="true">
      <c r="A81" s="79" t="s">
        <v>1256</v>
      </c>
      <c r="B81" s="79" t="s">
        <v>1257</v>
      </c>
      <c r="C81" s="79" t="s">
        <v>8</v>
      </c>
      <c r="D81" s="79" t="s">
        <v>9</v>
      </c>
      <c r="E81" s="79" t="s">
        <v>787</v>
      </c>
      <c r="F81" s="79" t="s">
        <v>804</v>
      </c>
      <c r="G81" s="79" t="s">
        <v>798</v>
      </c>
      <c r="H81" s="79" t="s">
        <v>820</v>
      </c>
      <c r="I81" s="480">
        <v>44536</v>
      </c>
      <c r="J81" s="406"/>
      <c r="K81" s="383" t="s">
        <v>619</v>
      </c>
      <c r="L81" s="406"/>
      <c r="M81" s="466">
        <v>67.00</v>
      </c>
      <c r="N81" s="451">
        <v>2</v>
      </c>
      <c r="O81" s="452" t="str">
        <f t="shared" si="35"/>
        <v>2</v>
      </c>
      <c r="P81" s="201" t="str">
        <f t="shared" si="36"/>
        <v>N</v>
      </c>
      <c r="Q81" s="202"/>
      <c r="R81" s="202"/>
      <c r="S81" s="200"/>
      <c r="T81" s="247">
        <v>6</v>
      </c>
      <c r="U81" s="92">
        <f t="shared" si="37"/>
        <v>0.5</v>
      </c>
      <c r="V81" s="95" t="str">
        <f t="shared" si="38"/>
        <v>SG_FNE06</v>
      </c>
      <c r="W81" s="454"/>
      <c r="X81" s="392">
        <f t="shared" si="39"/>
        <v>0</v>
      </c>
      <c r="Y81" s="453"/>
      <c r="Z81" s="396">
        <f t="shared" si="40"/>
        <v>0</v>
      </c>
      <c r="AA81" s="397">
        <f t="shared" si="41"/>
        <v>0</v>
      </c>
      <c r="AB81" s="427"/>
      <c r="AC81" s="456"/>
      <c r="AD81" s="396">
        <f t="shared" si="42"/>
        <v>0</v>
      </c>
      <c r="AE81" s="397">
        <f t="shared" si="43"/>
        <v>0</v>
      </c>
      <c r="AF81" s="444">
        <f t="shared" si="44"/>
        <v>50</v>
      </c>
      <c r="AG81" s="251" t="e">
        <f t="shared" si="45"/>
        <v>#DIV/0!</v>
      </c>
      <c r="AH81" s="398">
        <f t="shared" si="46"/>
        <v>50</v>
      </c>
      <c r="AI81" s="459" t="str">
        <f t="shared" si="47"/>
        <v>Below Mix</v>
      </c>
      <c r="AJ81" s="327">
        <f t="shared" si="48"/>
        <v>1249</v>
      </c>
      <c r="AK81" s="323" t="e">
        <f t="shared" si="49"/>
        <v>#DIV/0!</v>
      </c>
      <c r="AL81" s="399">
        <f t="shared" si="50"/>
        <v>1299</v>
      </c>
      <c r="AM81" s="400">
        <f t="shared" si="51"/>
        <v>1299</v>
      </c>
      <c r="AN81" s="462" t="e">
        <f t="shared" si="52"/>
        <v>#DIV/0!</v>
      </c>
      <c r="AO81" s="461">
        <f t="shared" si="53"/>
        <v>1299</v>
      </c>
      <c r="AP81" s="148">
        <f t="shared" si="54"/>
        <v>0</v>
      </c>
      <c r="AQ81" s="148">
        <f t="shared" si="55"/>
        <v>0</v>
      </c>
      <c r="AR81" s="148"/>
      <c r="AS81" s="149">
        <f>VLOOKUP(H81, 'Link WS '!$E$5:$G$38, 2, FALSE)</f>
        <v>1299</v>
      </c>
      <c r="AT81" s="80">
        <f>VLOOKUP($H81, 'Link WS '!$E$5:$H$38, 3, FALSE)</f>
        <v>1871</v>
      </c>
      <c r="AU81" s="151">
        <f t="shared" si="56"/>
        <v>0</v>
      </c>
      <c r="AV81" s="150">
        <f>VLOOKUP($V81, 'Link WS '!$E$5:$H$38, 2, FALSE)</f>
        <v>1299</v>
      </c>
      <c r="AW81" s="150">
        <f>VLOOKUP($V81, 'Link WS '!$E$5:$H$38, 3, FALSE)</f>
        <v>1871</v>
      </c>
      <c r="AX81" s="150">
        <f>VLOOKUP($V81, 'Link WS '!$E$5:$H$38, 4, FALSE)</f>
        <v>1585</v>
      </c>
      <c r="AY81" s="143">
        <f t="shared" si="57"/>
        <v>0.81955835962145107</v>
      </c>
      <c r="AZ81" s="140" t="str">
        <f t="shared" si="58"/>
        <v>Paying 82% within JC</v>
      </c>
      <c r="BA81" s="80">
        <f t="shared" si="59"/>
        <v>1169</v>
      </c>
      <c r="BB81" s="80">
        <f t="shared" si="60"/>
        <v>130</v>
      </c>
      <c r="BC81" s="81" t="e">
        <f t="shared" si="61"/>
        <v>#DIV/0!</v>
      </c>
      <c r="BD81" s="312"/>
      <c r="BE81" s="184"/>
      <c r="BF81" s="184"/>
      <c r="BG81" s="184"/>
      <c r="BH81" s="184"/>
      <c r="BI81" s="184"/>
      <c r="BJ81" s="184"/>
      <c r="BK81" s="184"/>
      <c r="BL81" s="185"/>
      <c r="BM81" s="185"/>
      <c r="BN81" s="185"/>
      <c r="BO81" s="185"/>
      <c r="BP81" s="443">
        <f t="shared" si="62"/>
        <v>0</v>
      </c>
      <c r="BQ81" s="184" t="str">
        <f t="shared" si="63"/>
        <v>Not Needed</v>
      </c>
      <c r="BR81" s="283" t="e">
        <f t="shared" si="64"/>
        <v>#DIV/0!</v>
      </c>
      <c r="BS81" s="432">
        <f t="shared" si="65"/>
        <v>0</v>
      </c>
      <c r="BT81" s="1" t="str">
        <f t="shared" si="66"/>
        <v>Within Range</v>
      </c>
      <c r="BU81" s="1" t="str">
        <f t="shared" si="67"/>
        <v>Within Range</v>
      </c>
      <c r="BV81" s="407"/>
      <c r="BW81" s="407"/>
      <c r="BX81" s="448"/>
      <c r="BY81" s="469"/>
      <c r="BZ81" s="469"/>
    </row>
    <row r="82" spans="1:78" ht="12.75" customHeight="true">
      <c r="A82" s="79" t="s">
        <v>1258</v>
      </c>
      <c r="B82" s="79" t="s">
        <v>1259</v>
      </c>
      <c r="C82" s="79" t="s">
        <v>8</v>
      </c>
      <c r="D82" s="79" t="s">
        <v>9</v>
      </c>
      <c r="E82" s="79" t="s">
        <v>787</v>
      </c>
      <c r="F82" s="79" t="s">
        <v>804</v>
      </c>
      <c r="G82" s="79" t="s">
        <v>795</v>
      </c>
      <c r="H82" s="79" t="s">
        <v>813</v>
      </c>
      <c r="I82" s="480">
        <v>44550</v>
      </c>
      <c r="J82" s="406"/>
      <c r="K82" s="383" t="s">
        <v>619</v>
      </c>
      <c r="L82" s="406"/>
      <c r="M82" s="466">
        <v>67.00</v>
      </c>
      <c r="N82" s="451">
        <v>2</v>
      </c>
      <c r="O82" s="452" t="str">
        <f t="shared" si="35"/>
        <v>2</v>
      </c>
      <c r="P82" s="201" t="str">
        <f t="shared" si="36"/>
        <v>N</v>
      </c>
      <c r="Q82" s="202"/>
      <c r="R82" s="202"/>
      <c r="S82" s="200"/>
      <c r="T82" s="247">
        <v>6</v>
      </c>
      <c r="U82" s="92">
        <f t="shared" si="37"/>
        <v>0.5</v>
      </c>
      <c r="V82" s="95" t="str">
        <f t="shared" si="38"/>
        <v>SG_NE04</v>
      </c>
      <c r="W82" s="454"/>
      <c r="X82" s="392">
        <f t="shared" si="39"/>
        <v>0</v>
      </c>
      <c r="Y82" s="453"/>
      <c r="Z82" s="396">
        <f t="shared" si="40"/>
        <v>0</v>
      </c>
      <c r="AA82" s="397">
        <f t="shared" si="41"/>
        <v>0</v>
      </c>
      <c r="AB82" s="427"/>
      <c r="AC82" s="456"/>
      <c r="AD82" s="396">
        <f t="shared" si="42"/>
        <v>0</v>
      </c>
      <c r="AE82" s="397">
        <f t="shared" si="43"/>
        <v>0</v>
      </c>
      <c r="AF82" s="444">
        <f t="shared" si="44"/>
        <v>50</v>
      </c>
      <c r="AG82" s="251" t="e">
        <f t="shared" si="45"/>
        <v>#DIV/0!</v>
      </c>
      <c r="AH82" s="398">
        <f t="shared" si="46"/>
        <v>50</v>
      </c>
      <c r="AI82" s="459" t="str">
        <f t="shared" si="47"/>
        <v>Below Mix</v>
      </c>
      <c r="AJ82" s="327">
        <f t="shared" si="48"/>
        <v>1365</v>
      </c>
      <c r="AK82" s="323" t="e">
        <f t="shared" si="49"/>
        <v>#DIV/0!</v>
      </c>
      <c r="AL82" s="399">
        <f t="shared" si="50"/>
        <v>1415</v>
      </c>
      <c r="AM82" s="400">
        <f t="shared" si="51"/>
        <v>1415</v>
      </c>
      <c r="AN82" s="462" t="e">
        <f t="shared" si="52"/>
        <v>#DIV/0!</v>
      </c>
      <c r="AO82" s="461">
        <f t="shared" si="53"/>
        <v>1415</v>
      </c>
      <c r="AP82" s="148">
        <f t="shared" si="54"/>
        <v>0</v>
      </c>
      <c r="AQ82" s="148">
        <f t="shared" si="55"/>
        <v>0</v>
      </c>
      <c r="AR82" s="148"/>
      <c r="AS82" s="149">
        <f>VLOOKUP(H82, 'Link WS '!$E$5:$G$38, 2, FALSE)</f>
        <v>1415</v>
      </c>
      <c r="AT82" s="80">
        <f>VLOOKUP($H82, 'Link WS '!$E$5:$H$38, 3, FALSE)</f>
        <v>2123</v>
      </c>
      <c r="AU82" s="151">
        <f t="shared" si="56"/>
        <v>0</v>
      </c>
      <c r="AV82" s="150">
        <f>VLOOKUP($V82, 'Link WS '!$E$5:$H$38, 2, FALSE)</f>
        <v>1415</v>
      </c>
      <c r="AW82" s="150">
        <f>VLOOKUP($V82, 'Link WS '!$E$5:$H$38, 3, FALSE)</f>
        <v>2123</v>
      </c>
      <c r="AX82" s="150">
        <f>VLOOKUP($V82, 'Link WS '!$E$5:$H$38, 4, FALSE)</f>
        <v>1769</v>
      </c>
      <c r="AY82" s="143">
        <f t="shared" si="57"/>
        <v>0.79988694177501418</v>
      </c>
      <c r="AZ82" s="140" t="str">
        <f t="shared" si="58"/>
        <v>Paying 80% within JC</v>
      </c>
      <c r="BA82" s="80">
        <f t="shared" si="59"/>
        <v>1273</v>
      </c>
      <c r="BB82" s="80">
        <f t="shared" si="60"/>
        <v>142</v>
      </c>
      <c r="BC82" s="81" t="e">
        <f t="shared" si="61"/>
        <v>#DIV/0!</v>
      </c>
      <c r="BD82" s="312"/>
      <c r="BE82" s="184"/>
      <c r="BF82" s="184"/>
      <c r="BG82" s="184"/>
      <c r="BH82" s="184"/>
      <c r="BI82" s="184"/>
      <c r="BJ82" s="184"/>
      <c r="BK82" s="184"/>
      <c r="BL82" s="185"/>
      <c r="BM82" s="185"/>
      <c r="BN82" s="185"/>
      <c r="BO82" s="185"/>
      <c r="BP82" s="443">
        <f t="shared" si="62"/>
        <v>0</v>
      </c>
      <c r="BQ82" s="184" t="str">
        <f t="shared" si="63"/>
        <v>Not Needed</v>
      </c>
      <c r="BR82" s="283" t="e">
        <f t="shared" si="64"/>
        <v>#DIV/0!</v>
      </c>
      <c r="BS82" s="432">
        <f t="shared" si="65"/>
        <v>0</v>
      </c>
      <c r="BT82" s="1" t="str">
        <f t="shared" si="66"/>
        <v>Within Range</v>
      </c>
      <c r="BU82" s="1" t="str">
        <f t="shared" si="67"/>
        <v>Within Range</v>
      </c>
      <c r="BV82" s="407"/>
      <c r="BW82" s="407"/>
      <c r="BX82" s="448"/>
      <c r="BY82" s="469"/>
      <c r="BZ82" s="469"/>
    </row>
    <row r="83" spans="1:78" ht="12.75" customHeight="true">
      <c r="A83" s="79" t="s">
        <v>1260</v>
      </c>
      <c r="B83" s="79" t="s">
        <v>1261</v>
      </c>
      <c r="C83" s="79" t="s">
        <v>8</v>
      </c>
      <c r="D83" s="79" t="s">
        <v>9</v>
      </c>
      <c r="E83" s="79" t="s">
        <v>787</v>
      </c>
      <c r="F83" s="79" t="s">
        <v>804</v>
      </c>
      <c r="G83" s="79" t="s">
        <v>798</v>
      </c>
      <c r="H83" s="79" t="s">
        <v>811</v>
      </c>
      <c r="I83" s="480">
        <v>44557</v>
      </c>
      <c r="J83" s="406"/>
      <c r="K83" s="383" t="s">
        <v>619</v>
      </c>
      <c r="L83" s="406"/>
      <c r="M83" s="466">
        <v>70.00</v>
      </c>
      <c r="N83" s="451">
        <v>3</v>
      </c>
      <c r="O83" s="452" t="str">
        <f t="shared" si="35"/>
        <v>3</v>
      </c>
      <c r="P83" s="201" t="str">
        <f t="shared" si="36"/>
        <v>N</v>
      </c>
      <c r="Q83" s="202"/>
      <c r="R83" s="202"/>
      <c r="S83" s="200"/>
      <c r="T83" s="247">
        <v>6</v>
      </c>
      <c r="U83" s="92">
        <f t="shared" si="37"/>
        <v>0.5</v>
      </c>
      <c r="V83" s="95" t="str">
        <f t="shared" si="38"/>
        <v>SG_NE06</v>
      </c>
      <c r="W83" s="454"/>
      <c r="X83" s="392">
        <f t="shared" si="39"/>
        <v>0</v>
      </c>
      <c r="Y83" s="453"/>
      <c r="Z83" s="396">
        <f t="shared" si="40"/>
        <v>0</v>
      </c>
      <c r="AA83" s="397">
        <f t="shared" si="41"/>
        <v>0</v>
      </c>
      <c r="AB83" s="427"/>
      <c r="AC83" s="456"/>
      <c r="AD83" s="396">
        <f t="shared" si="42"/>
        <v>0</v>
      </c>
      <c r="AE83" s="397">
        <f t="shared" si="43"/>
        <v>0</v>
      </c>
      <c r="AF83" s="444">
        <f t="shared" si="44"/>
        <v>50</v>
      </c>
      <c r="AG83" s="251" t="e">
        <f t="shared" si="45"/>
        <v>#DIV/0!</v>
      </c>
      <c r="AH83" s="398">
        <f t="shared" si="46"/>
        <v>50</v>
      </c>
      <c r="AI83" s="459" t="str">
        <f t="shared" si="47"/>
        <v>Below Mix</v>
      </c>
      <c r="AJ83" s="327">
        <f t="shared" si="48"/>
        <v>1900</v>
      </c>
      <c r="AK83" s="323" t="e">
        <f t="shared" si="49"/>
        <v>#DIV/0!</v>
      </c>
      <c r="AL83" s="399">
        <f t="shared" si="50"/>
        <v>1950</v>
      </c>
      <c r="AM83" s="400">
        <f t="shared" si="51"/>
        <v>1950</v>
      </c>
      <c r="AN83" s="462" t="e">
        <f t="shared" si="52"/>
        <v>#DIV/0!</v>
      </c>
      <c r="AO83" s="461">
        <f t="shared" si="53"/>
        <v>1950</v>
      </c>
      <c r="AP83" s="148">
        <f t="shared" si="54"/>
        <v>0</v>
      </c>
      <c r="AQ83" s="148">
        <f t="shared" si="55"/>
        <v>0</v>
      </c>
      <c r="AR83" s="148"/>
      <c r="AS83" s="149">
        <f>VLOOKUP(H83, 'Link WS '!$E$5:$G$38, 2, FALSE)</f>
        <v>1950</v>
      </c>
      <c r="AT83" s="80">
        <f>VLOOKUP($H83, 'Link WS '!$E$5:$H$38, 3, FALSE)</f>
        <v>2695</v>
      </c>
      <c r="AU83" s="151">
        <f t="shared" si="56"/>
        <v>0</v>
      </c>
      <c r="AV83" s="150">
        <f>VLOOKUP($V83, 'Link WS '!$E$5:$H$38, 2, FALSE)</f>
        <v>1950</v>
      </c>
      <c r="AW83" s="150">
        <f>VLOOKUP($V83, 'Link WS '!$E$5:$H$38, 3, FALSE)</f>
        <v>2695</v>
      </c>
      <c r="AX83" s="150">
        <f>VLOOKUP($V83, 'Link WS '!$E$5:$H$38, 4, FALSE)</f>
        <v>2323</v>
      </c>
      <c r="AY83" s="143">
        <f t="shared" si="57"/>
        <v>0.83943176926388297</v>
      </c>
      <c r="AZ83" s="140" t="str">
        <f t="shared" si="58"/>
        <v>Paying 84% within JC</v>
      </c>
      <c r="BA83" s="80">
        <f t="shared" si="59"/>
        <v>1755</v>
      </c>
      <c r="BB83" s="80">
        <f t="shared" si="60"/>
        <v>195</v>
      </c>
      <c r="BC83" s="81" t="e">
        <f t="shared" si="61"/>
        <v>#DIV/0!</v>
      </c>
      <c r="BD83" s="312"/>
      <c r="BE83" s="184"/>
      <c r="BF83" s="184"/>
      <c r="BG83" s="184"/>
      <c r="BH83" s="184"/>
      <c r="BI83" s="184"/>
      <c r="BJ83" s="184"/>
      <c r="BK83" s="184"/>
      <c r="BL83" s="185"/>
      <c r="BM83" s="185"/>
      <c r="BN83" s="185"/>
      <c r="BO83" s="185"/>
      <c r="BP83" s="443">
        <f t="shared" si="62"/>
        <v>0</v>
      </c>
      <c r="BQ83" s="184" t="str">
        <f t="shared" si="63"/>
        <v>Not Needed</v>
      </c>
      <c r="BR83" s="283" t="e">
        <f t="shared" si="64"/>
        <v>#DIV/0!</v>
      </c>
      <c r="BS83" s="432">
        <f t="shared" si="65"/>
        <v>0</v>
      </c>
      <c r="BT83" s="1" t="str">
        <f t="shared" si="66"/>
        <v>Within Range</v>
      </c>
      <c r="BU83" s="1" t="str">
        <f t="shared" si="67"/>
        <v>Within Range</v>
      </c>
      <c r="BV83" s="407"/>
      <c r="BW83" s="407"/>
      <c r="BX83" s="448"/>
      <c r="BY83" s="469"/>
      <c r="BZ83" s="469"/>
    </row>
    <row r="84" spans="1:78" ht="12.75" customHeight="true">
      <c r="A84" s="79" t="s">
        <v>1262</v>
      </c>
      <c r="B84" s="79" t="s">
        <v>1263</v>
      </c>
      <c r="C84" s="79" t="s">
        <v>8</v>
      </c>
      <c r="D84" s="79" t="s">
        <v>9</v>
      </c>
      <c r="E84" s="79" t="s">
        <v>787</v>
      </c>
      <c r="F84" s="79" t="s">
        <v>804</v>
      </c>
      <c r="G84" s="79" t="s">
        <v>786</v>
      </c>
      <c r="H84" s="79" t="s">
        <v>810</v>
      </c>
      <c r="I84" s="480">
        <v>44578</v>
      </c>
      <c r="J84" s="406"/>
      <c r="K84" s="383" t="s">
        <v>619</v>
      </c>
      <c r="L84" s="406"/>
      <c r="M84" s="466">
        <v>40.00</v>
      </c>
      <c r="N84" s="451">
        <v>1</v>
      </c>
      <c r="O84" s="452" t="str">
        <f t="shared" si="35"/>
        <v>1</v>
      </c>
      <c r="P84" s="201" t="str">
        <f t="shared" si="36"/>
        <v>N</v>
      </c>
      <c r="Q84" s="202"/>
      <c r="R84" s="202"/>
      <c r="S84" s="200"/>
      <c r="T84" s="247">
        <v>5</v>
      </c>
      <c r="U84" s="92">
        <f t="shared" si="37"/>
        <v>0.42</v>
      </c>
      <c r="V84" s="95" t="str">
        <f t="shared" si="38"/>
        <v>SG_NE07</v>
      </c>
      <c r="W84" s="454"/>
      <c r="X84" s="392">
        <f t="shared" si="39"/>
        <v>0</v>
      </c>
      <c r="Y84" s="453"/>
      <c r="Z84" s="396">
        <f t="shared" si="40"/>
        <v>0</v>
      </c>
      <c r="AA84" s="397">
        <f t="shared" si="41"/>
        <v>0</v>
      </c>
      <c r="AB84" s="427"/>
      <c r="AC84" s="456"/>
      <c r="AD84" s="396">
        <f t="shared" si="42"/>
        <v>0</v>
      </c>
      <c r="AE84" s="397">
        <f t="shared" si="43"/>
        <v>0</v>
      </c>
      <c r="AF84" s="444">
        <f t="shared" si="44"/>
        <v>50</v>
      </c>
      <c r="AG84" s="251" t="e">
        <f t="shared" si="45"/>
        <v>#DIV/0!</v>
      </c>
      <c r="AH84" s="398">
        <f t="shared" si="46"/>
        <v>50</v>
      </c>
      <c r="AI84" s="459" t="str">
        <f t="shared" si="47"/>
        <v>Below Mix</v>
      </c>
      <c r="AJ84" s="327">
        <f t="shared" si="48"/>
        <v>1995</v>
      </c>
      <c r="AK84" s="323" t="e">
        <f t="shared" si="49"/>
        <v>#DIV/0!</v>
      </c>
      <c r="AL84" s="399">
        <f t="shared" si="50"/>
        <v>2045</v>
      </c>
      <c r="AM84" s="400">
        <f t="shared" si="51"/>
        <v>2045</v>
      </c>
      <c r="AN84" s="462" t="e">
        <f t="shared" si="52"/>
        <v>#DIV/0!</v>
      </c>
      <c r="AO84" s="461">
        <f t="shared" si="53"/>
        <v>2045</v>
      </c>
      <c r="AP84" s="148">
        <f t="shared" si="54"/>
        <v>0</v>
      </c>
      <c r="AQ84" s="148">
        <f t="shared" si="55"/>
        <v>0</v>
      </c>
      <c r="AR84" s="148"/>
      <c r="AS84" s="149">
        <f>VLOOKUP(H84, 'Link WS '!$E$5:$G$38, 2, FALSE)</f>
        <v>2045</v>
      </c>
      <c r="AT84" s="80">
        <f>VLOOKUP($H84, 'Link WS '!$E$5:$H$38, 3, FALSE)</f>
        <v>2946</v>
      </c>
      <c r="AU84" s="151">
        <f t="shared" si="56"/>
        <v>0</v>
      </c>
      <c r="AV84" s="150">
        <f>VLOOKUP($V84, 'Link WS '!$E$5:$H$38, 2, FALSE)</f>
        <v>2045</v>
      </c>
      <c r="AW84" s="150">
        <f>VLOOKUP($V84, 'Link WS '!$E$5:$H$38, 3, FALSE)</f>
        <v>2946</v>
      </c>
      <c r="AX84" s="150">
        <f>VLOOKUP($V84, 'Link WS '!$E$5:$H$38, 4, FALSE)</f>
        <v>2496</v>
      </c>
      <c r="AY84" s="143">
        <f t="shared" si="57"/>
        <v>0.81931089743589747</v>
      </c>
      <c r="AZ84" s="140" t="str">
        <f t="shared" si="58"/>
        <v>Paying 82% within JC</v>
      </c>
      <c r="BA84" s="80">
        <f t="shared" si="59"/>
        <v>1840</v>
      </c>
      <c r="BB84" s="80">
        <f t="shared" si="60"/>
        <v>205</v>
      </c>
      <c r="BC84" s="81" t="e">
        <f t="shared" si="61"/>
        <v>#DIV/0!</v>
      </c>
      <c r="BD84" s="312"/>
      <c r="BE84" s="184"/>
      <c r="BF84" s="184"/>
      <c r="BG84" s="184"/>
      <c r="BH84" s="184"/>
      <c r="BI84" s="184"/>
      <c r="BJ84" s="184"/>
      <c r="BK84" s="184"/>
      <c r="BL84" s="185"/>
      <c r="BM84" s="185"/>
      <c r="BN84" s="185"/>
      <c r="BO84" s="185"/>
      <c r="BP84" s="443">
        <f t="shared" si="62"/>
        <v>0</v>
      </c>
      <c r="BQ84" s="184" t="str">
        <f t="shared" si="63"/>
        <v>Not Needed</v>
      </c>
      <c r="BR84" s="283" t="e">
        <f t="shared" si="64"/>
        <v>#DIV/0!</v>
      </c>
      <c r="BS84" s="432">
        <f t="shared" si="65"/>
        <v>0</v>
      </c>
      <c r="BT84" s="1" t="str">
        <f t="shared" si="66"/>
        <v>Within Range</v>
      </c>
      <c r="BU84" s="1" t="str">
        <f t="shared" si="67"/>
        <v>Within Range</v>
      </c>
      <c r="BV84" s="407"/>
      <c r="BW84" s="407"/>
      <c r="BX84" s="448"/>
      <c r="BY84" s="469"/>
      <c r="BZ84" s="469"/>
    </row>
    <row r="85" spans="1:78" ht="12.75" customHeight="true">
      <c r="A85" s="79" t="s">
        <v>1264</v>
      </c>
      <c r="B85" s="79" t="s">
        <v>1265</v>
      </c>
      <c r="C85" s="79" t="s">
        <v>8</v>
      </c>
      <c r="D85" s="79" t="s">
        <v>9</v>
      </c>
      <c r="E85" s="79" t="s">
        <v>787</v>
      </c>
      <c r="F85" s="79" t="s">
        <v>804</v>
      </c>
      <c r="G85" s="79" t="s">
        <v>798</v>
      </c>
      <c r="H85" s="79" t="s">
        <v>820</v>
      </c>
      <c r="I85" s="480">
        <v>44585</v>
      </c>
      <c r="J85" s="406"/>
      <c r="K85" s="383" t="s">
        <v>619</v>
      </c>
      <c r="L85" s="406"/>
      <c r="M85" s="466">
        <v>68.00</v>
      </c>
      <c r="N85" s="451">
        <v>2</v>
      </c>
      <c r="O85" s="452" t="str">
        <f t="shared" si="35"/>
        <v>2</v>
      </c>
      <c r="P85" s="201" t="str">
        <f t="shared" si="36"/>
        <v>N</v>
      </c>
      <c r="Q85" s="202"/>
      <c r="R85" s="202"/>
      <c r="S85" s="200"/>
      <c r="T85" s="247">
        <v>5</v>
      </c>
      <c r="U85" s="92">
        <f t="shared" si="37"/>
        <v>0.42</v>
      </c>
      <c r="V85" s="95" t="str">
        <f t="shared" si="38"/>
        <v>SG_FNE06</v>
      </c>
      <c r="W85" s="454"/>
      <c r="X85" s="392">
        <f t="shared" si="39"/>
        <v>0</v>
      </c>
      <c r="Y85" s="453"/>
      <c r="Z85" s="396">
        <f t="shared" si="40"/>
        <v>0</v>
      </c>
      <c r="AA85" s="397">
        <f t="shared" si="41"/>
        <v>0</v>
      </c>
      <c r="AB85" s="427"/>
      <c r="AC85" s="456"/>
      <c r="AD85" s="396">
        <f t="shared" si="42"/>
        <v>0</v>
      </c>
      <c r="AE85" s="397">
        <f t="shared" si="43"/>
        <v>0</v>
      </c>
      <c r="AF85" s="444">
        <f t="shared" si="44"/>
        <v>50</v>
      </c>
      <c r="AG85" s="251" t="e">
        <f t="shared" si="45"/>
        <v>#DIV/0!</v>
      </c>
      <c r="AH85" s="398">
        <f t="shared" si="46"/>
        <v>50</v>
      </c>
      <c r="AI85" s="459" t="str">
        <f t="shared" si="47"/>
        <v>Below Mix</v>
      </c>
      <c r="AJ85" s="327">
        <f t="shared" si="48"/>
        <v>1249</v>
      </c>
      <c r="AK85" s="323" t="e">
        <f t="shared" si="49"/>
        <v>#DIV/0!</v>
      </c>
      <c r="AL85" s="399">
        <f t="shared" si="50"/>
        <v>1299</v>
      </c>
      <c r="AM85" s="400">
        <f t="shared" si="51"/>
        <v>1299</v>
      </c>
      <c r="AN85" s="462" t="e">
        <f t="shared" si="52"/>
        <v>#DIV/0!</v>
      </c>
      <c r="AO85" s="461">
        <f t="shared" si="53"/>
        <v>1299</v>
      </c>
      <c r="AP85" s="148">
        <f t="shared" si="54"/>
        <v>0</v>
      </c>
      <c r="AQ85" s="148">
        <f t="shared" si="55"/>
        <v>0</v>
      </c>
      <c r="AR85" s="148"/>
      <c r="AS85" s="149">
        <f>VLOOKUP(H85, 'Link WS '!$E$5:$G$38, 2, FALSE)</f>
        <v>1299</v>
      </c>
      <c r="AT85" s="80">
        <f>VLOOKUP($H85, 'Link WS '!$E$5:$H$38, 3, FALSE)</f>
        <v>1871</v>
      </c>
      <c r="AU85" s="151">
        <f t="shared" si="56"/>
        <v>0</v>
      </c>
      <c r="AV85" s="150">
        <f>VLOOKUP($V85, 'Link WS '!$E$5:$H$38, 2, FALSE)</f>
        <v>1299</v>
      </c>
      <c r="AW85" s="150">
        <f>VLOOKUP($V85, 'Link WS '!$E$5:$H$38, 3, FALSE)</f>
        <v>1871</v>
      </c>
      <c r="AX85" s="150">
        <f>VLOOKUP($V85, 'Link WS '!$E$5:$H$38, 4, FALSE)</f>
        <v>1585</v>
      </c>
      <c r="AY85" s="143">
        <f t="shared" si="57"/>
        <v>0.81955835962145107</v>
      </c>
      <c r="AZ85" s="140" t="str">
        <f t="shared" si="58"/>
        <v>Paying 82% within JC</v>
      </c>
      <c r="BA85" s="80">
        <f t="shared" si="59"/>
        <v>1169</v>
      </c>
      <c r="BB85" s="80">
        <f t="shared" si="60"/>
        <v>130</v>
      </c>
      <c r="BC85" s="81" t="e">
        <f t="shared" si="61"/>
        <v>#DIV/0!</v>
      </c>
      <c r="BD85" s="312"/>
      <c r="BE85" s="184"/>
      <c r="BF85" s="184"/>
      <c r="BG85" s="184"/>
      <c r="BH85" s="184"/>
      <c r="BI85" s="184"/>
      <c r="BJ85" s="184"/>
      <c r="BK85" s="184"/>
      <c r="BL85" s="185"/>
      <c r="BM85" s="185"/>
      <c r="BN85" s="185"/>
      <c r="BO85" s="185"/>
      <c r="BP85" s="443">
        <f t="shared" si="62"/>
        <v>0</v>
      </c>
      <c r="BQ85" s="184" t="str">
        <f t="shared" si="63"/>
        <v>Not Needed</v>
      </c>
      <c r="BR85" s="283" t="e">
        <f t="shared" si="64"/>
        <v>#DIV/0!</v>
      </c>
      <c r="BS85" s="432">
        <f t="shared" si="65"/>
        <v>0</v>
      </c>
      <c r="BT85" s="1" t="str">
        <f t="shared" si="66"/>
        <v>Within Range</v>
      </c>
      <c r="BU85" s="1" t="str">
        <f t="shared" si="67"/>
        <v>Within Range</v>
      </c>
      <c r="BV85" s="407"/>
      <c r="BW85" s="407"/>
      <c r="BX85" s="448"/>
      <c r="BY85" s="469"/>
      <c r="BZ85" s="469"/>
    </row>
    <row r="86" spans="1:78" ht="12.75" customHeight="true">
      <c r="A86" s="79" t="s">
        <v>1266</v>
      </c>
      <c r="B86" s="79" t="s">
        <v>1267</v>
      </c>
      <c r="C86" s="79" t="s">
        <v>8</v>
      </c>
      <c r="D86" s="79" t="s">
        <v>9</v>
      </c>
      <c r="E86" s="79" t="s">
        <v>787</v>
      </c>
      <c r="F86" s="79" t="s">
        <v>804</v>
      </c>
      <c r="G86" s="79" t="s">
        <v>798</v>
      </c>
      <c r="H86" s="79" t="s">
        <v>811</v>
      </c>
      <c r="I86" s="480">
        <v>44599</v>
      </c>
      <c r="J86" s="406"/>
      <c r="K86" s="383" t="s">
        <v>619</v>
      </c>
      <c r="L86" s="406"/>
      <c r="M86" s="466">
        <v>66.00</v>
      </c>
      <c r="N86" s="451">
        <v>2</v>
      </c>
      <c r="O86" s="452" t="str">
        <f t="shared" si="35"/>
        <v>2</v>
      </c>
      <c r="P86" s="201" t="str">
        <f t="shared" si="36"/>
        <v>N</v>
      </c>
      <c r="Q86" s="202"/>
      <c r="R86" s="202"/>
      <c r="S86" s="200"/>
      <c r="T86" s="247">
        <v>4</v>
      </c>
      <c r="U86" s="92">
        <f t="shared" si="37"/>
        <v>0.33</v>
      </c>
      <c r="V86" s="95" t="str">
        <f t="shared" si="38"/>
        <v>SG_NE06</v>
      </c>
      <c r="W86" s="454"/>
      <c r="X86" s="392">
        <f t="shared" si="39"/>
        <v>0</v>
      </c>
      <c r="Y86" s="453"/>
      <c r="Z86" s="396">
        <f t="shared" si="40"/>
        <v>0</v>
      </c>
      <c r="AA86" s="397">
        <f t="shared" si="41"/>
        <v>0</v>
      </c>
      <c r="AB86" s="427"/>
      <c r="AC86" s="456"/>
      <c r="AD86" s="396">
        <f t="shared" si="42"/>
        <v>0</v>
      </c>
      <c r="AE86" s="397">
        <f t="shared" si="43"/>
        <v>0</v>
      </c>
      <c r="AF86" s="444">
        <f t="shared" si="44"/>
        <v>50</v>
      </c>
      <c r="AG86" s="251" t="e">
        <f t="shared" si="45"/>
        <v>#DIV/0!</v>
      </c>
      <c r="AH86" s="398">
        <f t="shared" si="46"/>
        <v>50</v>
      </c>
      <c r="AI86" s="459" t="str">
        <f t="shared" si="47"/>
        <v>Below Mix</v>
      </c>
      <c r="AJ86" s="327">
        <f t="shared" si="48"/>
        <v>1900</v>
      </c>
      <c r="AK86" s="323" t="e">
        <f t="shared" si="49"/>
        <v>#DIV/0!</v>
      </c>
      <c r="AL86" s="399">
        <f t="shared" si="50"/>
        <v>1950</v>
      </c>
      <c r="AM86" s="400">
        <f t="shared" si="51"/>
        <v>1950</v>
      </c>
      <c r="AN86" s="462" t="e">
        <f t="shared" si="52"/>
        <v>#DIV/0!</v>
      </c>
      <c r="AO86" s="461">
        <f t="shared" si="53"/>
        <v>1950</v>
      </c>
      <c r="AP86" s="148">
        <f t="shared" si="54"/>
        <v>0</v>
      </c>
      <c r="AQ86" s="148">
        <f t="shared" si="55"/>
        <v>0</v>
      </c>
      <c r="AR86" s="148"/>
      <c r="AS86" s="149">
        <f>VLOOKUP(H86, 'Link WS '!$E$5:$G$38, 2, FALSE)</f>
        <v>1950</v>
      </c>
      <c r="AT86" s="80">
        <f>VLOOKUP($H86, 'Link WS '!$E$5:$H$38, 3, FALSE)</f>
        <v>2695</v>
      </c>
      <c r="AU86" s="151">
        <f t="shared" si="56"/>
        <v>0</v>
      </c>
      <c r="AV86" s="150">
        <f>VLOOKUP($V86, 'Link WS '!$E$5:$H$38, 2, FALSE)</f>
        <v>1950</v>
      </c>
      <c r="AW86" s="150">
        <f>VLOOKUP($V86, 'Link WS '!$E$5:$H$38, 3, FALSE)</f>
        <v>2695</v>
      </c>
      <c r="AX86" s="150">
        <f>VLOOKUP($V86, 'Link WS '!$E$5:$H$38, 4, FALSE)</f>
        <v>2323</v>
      </c>
      <c r="AY86" s="143">
        <f t="shared" si="57"/>
        <v>0.83943176926388297</v>
      </c>
      <c r="AZ86" s="140" t="str">
        <f t="shared" si="58"/>
        <v>Paying 84% within JC</v>
      </c>
      <c r="BA86" s="80">
        <f t="shared" si="59"/>
        <v>1755</v>
      </c>
      <c r="BB86" s="80">
        <f t="shared" si="60"/>
        <v>195</v>
      </c>
      <c r="BC86" s="81" t="e">
        <f t="shared" si="61"/>
        <v>#DIV/0!</v>
      </c>
      <c r="BD86" s="312"/>
      <c r="BE86" s="184"/>
      <c r="BF86" s="184"/>
      <c r="BG86" s="184"/>
      <c r="BH86" s="184"/>
      <c r="BI86" s="184"/>
      <c r="BJ86" s="184"/>
      <c r="BK86" s="184"/>
      <c r="BL86" s="185"/>
      <c r="BM86" s="185"/>
      <c r="BN86" s="185"/>
      <c r="BO86" s="185"/>
      <c r="BP86" s="443">
        <f t="shared" si="62"/>
        <v>0</v>
      </c>
      <c r="BQ86" s="184" t="str">
        <f t="shared" si="63"/>
        <v>Not Needed</v>
      </c>
      <c r="BR86" s="283" t="e">
        <f t="shared" si="64"/>
        <v>#DIV/0!</v>
      </c>
      <c r="BS86" s="432">
        <f t="shared" si="65"/>
        <v>0</v>
      </c>
      <c r="BT86" s="1" t="str">
        <f t="shared" si="66"/>
        <v>Within Range</v>
      </c>
      <c r="BU86" s="1" t="str">
        <f t="shared" si="67"/>
        <v>Within Range</v>
      </c>
      <c r="BV86" s="407"/>
      <c r="BW86" s="407"/>
      <c r="BX86" s="448"/>
      <c r="BY86" s="469"/>
      <c r="BZ86" s="469"/>
    </row>
    <row r="87" spans="1:78" ht="12.75" customHeight="true">
      <c r="A87" s="79" t="s">
        <v>1268</v>
      </c>
      <c r="B87" s="79" t="s">
        <v>1269</v>
      </c>
      <c r="C87" s="79" t="s">
        <v>8</v>
      </c>
      <c r="D87" s="79" t="s">
        <v>9</v>
      </c>
      <c r="E87" s="79" t="s">
        <v>787</v>
      </c>
      <c r="F87" s="79" t="s">
        <v>804</v>
      </c>
      <c r="G87" s="79" t="s">
        <v>798</v>
      </c>
      <c r="H87" s="79" t="s">
        <v>811</v>
      </c>
      <c r="I87" s="480">
        <v>44606</v>
      </c>
      <c r="J87" s="406"/>
      <c r="K87" s="383" t="s">
        <v>619</v>
      </c>
      <c r="L87" s="406"/>
      <c r="M87" s="466">
        <v>68.00</v>
      </c>
      <c r="N87" s="451">
        <v>2</v>
      </c>
      <c r="O87" s="452" t="str">
        <f t="shared" si="35"/>
        <v>2</v>
      </c>
      <c r="P87" s="201" t="str">
        <f t="shared" si="36"/>
        <v>N</v>
      </c>
      <c r="Q87" s="202"/>
      <c r="R87" s="202"/>
      <c r="S87" s="200"/>
      <c r="T87" s="247">
        <v>4</v>
      </c>
      <c r="U87" s="92">
        <f t="shared" si="37"/>
        <v>0.33</v>
      </c>
      <c r="V87" s="95" t="str">
        <f t="shared" si="38"/>
        <v>SG_NE06</v>
      </c>
      <c r="W87" s="454"/>
      <c r="X87" s="392">
        <f t="shared" si="39"/>
        <v>0</v>
      </c>
      <c r="Y87" s="453"/>
      <c r="Z87" s="396">
        <f t="shared" si="40"/>
        <v>0</v>
      </c>
      <c r="AA87" s="397">
        <f t="shared" si="41"/>
        <v>0</v>
      </c>
      <c r="AB87" s="427"/>
      <c r="AC87" s="456"/>
      <c r="AD87" s="396">
        <f t="shared" si="42"/>
        <v>0</v>
      </c>
      <c r="AE87" s="397">
        <f t="shared" si="43"/>
        <v>0</v>
      </c>
      <c r="AF87" s="444">
        <f t="shared" si="44"/>
        <v>50</v>
      </c>
      <c r="AG87" s="251" t="e">
        <f t="shared" si="45"/>
        <v>#DIV/0!</v>
      </c>
      <c r="AH87" s="398">
        <f t="shared" si="46"/>
        <v>50</v>
      </c>
      <c r="AI87" s="459" t="str">
        <f t="shared" si="47"/>
        <v>Below Mix</v>
      </c>
      <c r="AJ87" s="327">
        <f t="shared" si="48"/>
        <v>1900</v>
      </c>
      <c r="AK87" s="323" t="e">
        <f t="shared" si="49"/>
        <v>#DIV/0!</v>
      </c>
      <c r="AL87" s="399">
        <f t="shared" si="50"/>
        <v>1950</v>
      </c>
      <c r="AM87" s="400">
        <f t="shared" si="51"/>
        <v>1950</v>
      </c>
      <c r="AN87" s="462" t="e">
        <f t="shared" si="52"/>
        <v>#DIV/0!</v>
      </c>
      <c r="AO87" s="461">
        <f t="shared" si="53"/>
        <v>1950</v>
      </c>
      <c r="AP87" s="148">
        <f t="shared" si="54"/>
        <v>0</v>
      </c>
      <c r="AQ87" s="148">
        <f t="shared" si="55"/>
        <v>0</v>
      </c>
      <c r="AR87" s="148"/>
      <c r="AS87" s="149">
        <f>VLOOKUP(H87, 'Link WS '!$E$5:$G$38, 2, FALSE)</f>
        <v>1950</v>
      </c>
      <c r="AT87" s="80">
        <f>VLOOKUP($H87, 'Link WS '!$E$5:$H$38, 3, FALSE)</f>
        <v>2695</v>
      </c>
      <c r="AU87" s="151">
        <f t="shared" si="56"/>
        <v>0</v>
      </c>
      <c r="AV87" s="150">
        <f>VLOOKUP($V87, 'Link WS '!$E$5:$H$38, 2, FALSE)</f>
        <v>1950</v>
      </c>
      <c r="AW87" s="150">
        <f>VLOOKUP($V87, 'Link WS '!$E$5:$H$38, 3, FALSE)</f>
        <v>2695</v>
      </c>
      <c r="AX87" s="150">
        <f>VLOOKUP($V87, 'Link WS '!$E$5:$H$38, 4, FALSE)</f>
        <v>2323</v>
      </c>
      <c r="AY87" s="143">
        <f t="shared" si="57"/>
        <v>0.83943176926388297</v>
      </c>
      <c r="AZ87" s="140" t="str">
        <f t="shared" si="58"/>
        <v>Paying 84% within JC</v>
      </c>
      <c r="BA87" s="80">
        <f t="shared" si="59"/>
        <v>1755</v>
      </c>
      <c r="BB87" s="80">
        <f t="shared" si="60"/>
        <v>195</v>
      </c>
      <c r="BC87" s="81" t="e">
        <f t="shared" si="61"/>
        <v>#DIV/0!</v>
      </c>
      <c r="BD87" s="312"/>
      <c r="BE87" s="184"/>
      <c r="BF87" s="184"/>
      <c r="BG87" s="184"/>
      <c r="BH87" s="184"/>
      <c r="BI87" s="184"/>
      <c r="BJ87" s="184"/>
      <c r="BK87" s="184"/>
      <c r="BL87" s="185"/>
      <c r="BM87" s="185"/>
      <c r="BN87" s="185"/>
      <c r="BO87" s="185"/>
      <c r="BP87" s="443">
        <f t="shared" si="62"/>
        <v>0</v>
      </c>
      <c r="BQ87" s="184" t="str">
        <f t="shared" si="63"/>
        <v>Not Needed</v>
      </c>
      <c r="BR87" s="283" t="e">
        <f t="shared" si="64"/>
        <v>#DIV/0!</v>
      </c>
      <c r="BS87" s="432">
        <f t="shared" si="65"/>
        <v>0</v>
      </c>
      <c r="BT87" s="1" t="str">
        <f t="shared" si="66"/>
        <v>Within Range</v>
      </c>
      <c r="BU87" s="1" t="str">
        <f t="shared" si="67"/>
        <v>Within Range</v>
      </c>
      <c r="BV87" s="407"/>
      <c r="BW87" s="407"/>
      <c r="BX87" s="448"/>
      <c r="BY87" s="469"/>
      <c r="BZ87" s="469"/>
    </row>
    <row r="88" spans="1:78" ht="12.75" customHeight="true">
      <c r="A88" s="79" t="s">
        <v>1270</v>
      </c>
      <c r="B88" s="79" t="s">
        <v>1271</v>
      </c>
      <c r="C88" s="79" t="s">
        <v>8</v>
      </c>
      <c r="D88" s="79" t="s">
        <v>9</v>
      </c>
      <c r="E88" s="79" t="s">
        <v>787</v>
      </c>
      <c r="F88" s="79" t="s">
        <v>804</v>
      </c>
      <c r="G88" s="79" t="s">
        <v>798</v>
      </c>
      <c r="H88" s="79" t="s">
        <v>811</v>
      </c>
      <c r="I88" s="480">
        <v>44606</v>
      </c>
      <c r="J88" s="406"/>
      <c r="K88" s="383" t="s">
        <v>619</v>
      </c>
      <c r="L88" s="406"/>
      <c r="M88" s="466">
        <v>71.00</v>
      </c>
      <c r="N88" s="451">
        <v>3</v>
      </c>
      <c r="O88" s="452" t="str">
        <f t="shared" si="35"/>
        <v>3</v>
      </c>
      <c r="P88" s="201" t="str">
        <f t="shared" si="36"/>
        <v>N</v>
      </c>
      <c r="Q88" s="202"/>
      <c r="R88" s="202"/>
      <c r="S88" s="200"/>
      <c r="T88" s="247">
        <v>4</v>
      </c>
      <c r="U88" s="92">
        <f t="shared" si="37"/>
        <v>0.33</v>
      </c>
      <c r="V88" s="95" t="str">
        <f t="shared" si="38"/>
        <v>SG_NE06</v>
      </c>
      <c r="W88" s="454"/>
      <c r="X88" s="392">
        <f t="shared" si="39"/>
        <v>0</v>
      </c>
      <c r="Y88" s="453"/>
      <c r="Z88" s="396">
        <f t="shared" si="40"/>
        <v>0</v>
      </c>
      <c r="AA88" s="397">
        <f t="shared" si="41"/>
        <v>0</v>
      </c>
      <c r="AB88" s="427"/>
      <c r="AC88" s="456"/>
      <c r="AD88" s="396">
        <f t="shared" si="42"/>
        <v>0</v>
      </c>
      <c r="AE88" s="397">
        <f t="shared" si="43"/>
        <v>0</v>
      </c>
      <c r="AF88" s="444">
        <f t="shared" si="44"/>
        <v>50</v>
      </c>
      <c r="AG88" s="251" t="e">
        <f t="shared" si="45"/>
        <v>#DIV/0!</v>
      </c>
      <c r="AH88" s="398">
        <f t="shared" si="46"/>
        <v>50</v>
      </c>
      <c r="AI88" s="459" t="str">
        <f t="shared" si="47"/>
        <v>Below Mix</v>
      </c>
      <c r="AJ88" s="327">
        <f t="shared" si="48"/>
        <v>1900</v>
      </c>
      <c r="AK88" s="323" t="e">
        <f t="shared" si="49"/>
        <v>#DIV/0!</v>
      </c>
      <c r="AL88" s="399">
        <f t="shared" si="50"/>
        <v>1950</v>
      </c>
      <c r="AM88" s="400">
        <f t="shared" si="51"/>
        <v>1950</v>
      </c>
      <c r="AN88" s="462" t="e">
        <f t="shared" si="52"/>
        <v>#DIV/0!</v>
      </c>
      <c r="AO88" s="461">
        <f t="shared" si="53"/>
        <v>1950</v>
      </c>
      <c r="AP88" s="148">
        <f t="shared" si="54"/>
        <v>0</v>
      </c>
      <c r="AQ88" s="148">
        <f t="shared" si="55"/>
        <v>0</v>
      </c>
      <c r="AR88" s="148"/>
      <c r="AS88" s="149">
        <f>VLOOKUP(H88, 'Link WS '!$E$5:$G$38, 2, FALSE)</f>
        <v>1950</v>
      </c>
      <c r="AT88" s="80">
        <f>VLOOKUP($H88, 'Link WS '!$E$5:$H$38, 3, FALSE)</f>
        <v>2695</v>
      </c>
      <c r="AU88" s="151">
        <f t="shared" si="56"/>
        <v>0</v>
      </c>
      <c r="AV88" s="150">
        <f>VLOOKUP($V88, 'Link WS '!$E$5:$H$38, 2, FALSE)</f>
        <v>1950</v>
      </c>
      <c r="AW88" s="150">
        <f>VLOOKUP($V88, 'Link WS '!$E$5:$H$38, 3, FALSE)</f>
        <v>2695</v>
      </c>
      <c r="AX88" s="150">
        <f>VLOOKUP($V88, 'Link WS '!$E$5:$H$38, 4, FALSE)</f>
        <v>2323</v>
      </c>
      <c r="AY88" s="143">
        <f t="shared" si="57"/>
        <v>0.83943176926388297</v>
      </c>
      <c r="AZ88" s="140" t="str">
        <f t="shared" si="58"/>
        <v>Paying 84% within JC</v>
      </c>
      <c r="BA88" s="80">
        <f t="shared" si="59"/>
        <v>1755</v>
      </c>
      <c r="BB88" s="80">
        <f t="shared" si="60"/>
        <v>195</v>
      </c>
      <c r="BC88" s="81" t="e">
        <f t="shared" si="61"/>
        <v>#DIV/0!</v>
      </c>
      <c r="BD88" s="312"/>
      <c r="BE88" s="184"/>
      <c r="BF88" s="184"/>
      <c r="BG88" s="184"/>
      <c r="BH88" s="184"/>
      <c r="BI88" s="184"/>
      <c r="BJ88" s="184"/>
      <c r="BK88" s="184"/>
      <c r="BL88" s="185"/>
      <c r="BM88" s="185"/>
      <c r="BN88" s="185"/>
      <c r="BO88" s="185"/>
      <c r="BP88" s="443">
        <f t="shared" si="62"/>
        <v>0</v>
      </c>
      <c r="BQ88" s="184" t="str">
        <f t="shared" si="63"/>
        <v>Not Needed</v>
      </c>
      <c r="BR88" s="283" t="e">
        <f t="shared" si="64"/>
        <v>#DIV/0!</v>
      </c>
      <c r="BS88" s="432">
        <f t="shared" si="65"/>
        <v>0</v>
      </c>
      <c r="BT88" s="1" t="str">
        <f t="shared" si="66"/>
        <v>Within Range</v>
      </c>
      <c r="BU88" s="1" t="str">
        <f t="shared" si="67"/>
        <v>Within Range</v>
      </c>
      <c r="BV88" s="407"/>
      <c r="BW88" s="407"/>
      <c r="BX88" s="448"/>
      <c r="BY88" s="469"/>
      <c r="BZ88" s="469"/>
    </row>
    <row r="89" spans="1:78" ht="11.25" customHeight="true">
      <c r="A89" s="79" t="s">
        <v>1272</v>
      </c>
      <c r="B89" s="79" t="s">
        <v>1273</v>
      </c>
      <c r="C89" s="79" t="s">
        <v>8</v>
      </c>
      <c r="D89" s="79" t="s">
        <v>9</v>
      </c>
      <c r="E89" s="79" t="s">
        <v>787</v>
      </c>
      <c r="F89" s="79" t="s">
        <v>804</v>
      </c>
      <c r="G89" s="79" t="s">
        <v>798</v>
      </c>
      <c r="H89" s="79" t="s">
        <v>811</v>
      </c>
      <c r="I89" s="480">
        <v>44606</v>
      </c>
      <c r="J89" s="406"/>
      <c r="K89" s="383" t="s">
        <v>619</v>
      </c>
      <c r="L89" s="406"/>
      <c r="M89" s="466">
        <v>68.00</v>
      </c>
      <c r="N89" s="451">
        <v>2</v>
      </c>
      <c r="O89" s="452" t="str">
        <f t="shared" si="35"/>
        <v>2</v>
      </c>
      <c r="P89" s="201" t="str">
        <f t="shared" si="36"/>
        <v>N</v>
      </c>
      <c r="Q89" s="202"/>
      <c r="R89" s="202"/>
      <c r="S89" s="200"/>
      <c r="T89" s="247">
        <v>4</v>
      </c>
      <c r="U89" s="92">
        <f t="shared" si="37"/>
        <v>0.33</v>
      </c>
      <c r="V89" s="95" t="str">
        <f t="shared" si="38"/>
        <v>SG_NE06</v>
      </c>
      <c r="W89" s="454"/>
      <c r="X89" s="392">
        <f t="shared" si="39"/>
        <v>0</v>
      </c>
      <c r="Y89" s="453"/>
      <c r="Z89" s="396">
        <f t="shared" si="40"/>
        <v>0</v>
      </c>
      <c r="AA89" s="397">
        <f t="shared" si="41"/>
        <v>0</v>
      </c>
      <c r="AB89" s="427"/>
      <c r="AC89" s="456"/>
      <c r="AD89" s="396">
        <f t="shared" si="42"/>
        <v>0</v>
      </c>
      <c r="AE89" s="397">
        <f t="shared" si="43"/>
        <v>0</v>
      </c>
      <c r="AF89" s="444">
        <f t="shared" si="44"/>
        <v>50</v>
      </c>
      <c r="AG89" s="251" t="e">
        <f t="shared" si="45"/>
        <v>#DIV/0!</v>
      </c>
      <c r="AH89" s="398">
        <f t="shared" si="46"/>
        <v>50</v>
      </c>
      <c r="AI89" s="459" t="str">
        <f t="shared" si="47"/>
        <v>Below Mix</v>
      </c>
      <c r="AJ89" s="327">
        <f t="shared" si="48"/>
        <v>1900</v>
      </c>
      <c r="AK89" s="323" t="e">
        <f t="shared" si="49"/>
        <v>#DIV/0!</v>
      </c>
      <c r="AL89" s="399">
        <f t="shared" si="50"/>
        <v>1950</v>
      </c>
      <c r="AM89" s="400">
        <f t="shared" si="51"/>
        <v>1950</v>
      </c>
      <c r="AN89" s="462" t="e">
        <f t="shared" si="52"/>
        <v>#DIV/0!</v>
      </c>
      <c r="AO89" s="461">
        <f t="shared" si="53"/>
        <v>1950</v>
      </c>
      <c r="AP89" s="148">
        <f t="shared" si="54"/>
        <v>0</v>
      </c>
      <c r="AQ89" s="148">
        <f t="shared" si="55"/>
        <v>0</v>
      </c>
      <c r="AR89" s="148"/>
      <c r="AS89" s="149">
        <f>VLOOKUP(H89, 'Link WS '!$E$5:$G$38, 2, FALSE)</f>
        <v>1950</v>
      </c>
      <c r="AT89" s="80">
        <f>VLOOKUP($H89, 'Link WS '!$E$5:$H$38, 3, FALSE)</f>
        <v>2695</v>
      </c>
      <c r="AU89" s="151">
        <f t="shared" si="56"/>
        <v>0</v>
      </c>
      <c r="AV89" s="150">
        <f>VLOOKUP($V89, 'Link WS '!$E$5:$H$38, 2, FALSE)</f>
        <v>1950</v>
      </c>
      <c r="AW89" s="150">
        <f>VLOOKUP($V89, 'Link WS '!$E$5:$H$38, 3, FALSE)</f>
        <v>2695</v>
      </c>
      <c r="AX89" s="150">
        <f>VLOOKUP($V89, 'Link WS '!$E$5:$H$38, 4, FALSE)</f>
        <v>2323</v>
      </c>
      <c r="AY89" s="143">
        <f t="shared" si="57"/>
        <v>0.83943176926388297</v>
      </c>
      <c r="AZ89" s="140" t="str">
        <f t="shared" si="58"/>
        <v>Paying 84% within JC</v>
      </c>
      <c r="BA89" s="80">
        <f t="shared" si="59"/>
        <v>1755</v>
      </c>
      <c r="BB89" s="80">
        <f t="shared" si="60"/>
        <v>195</v>
      </c>
      <c r="BC89" s="81" t="e">
        <f t="shared" si="61"/>
        <v>#DIV/0!</v>
      </c>
      <c r="BD89" s="312"/>
      <c r="BE89" s="184"/>
      <c r="BF89" s="184"/>
      <c r="BG89" s="184"/>
      <c r="BH89" s="184"/>
      <c r="BI89" s="184"/>
      <c r="BJ89" s="184"/>
      <c r="BK89" s="184"/>
      <c r="BL89" s="185"/>
      <c r="BM89" s="185"/>
      <c r="BN89" s="185"/>
      <c r="BO89" s="185"/>
      <c r="BP89" s="443">
        <f t="shared" si="62"/>
        <v>0</v>
      </c>
      <c r="BQ89" s="184" t="str">
        <f t="shared" si="63"/>
        <v>Not Needed</v>
      </c>
      <c r="BR89" s="283" t="e">
        <f t="shared" si="64"/>
        <v>#DIV/0!</v>
      </c>
      <c r="BS89" s="432">
        <f t="shared" si="65"/>
        <v>0</v>
      </c>
      <c r="BT89" s="1" t="str">
        <f t="shared" si="66"/>
        <v>Within Range</v>
      </c>
      <c r="BU89" s="1" t="str">
        <f t="shared" si="67"/>
        <v>Within Range</v>
      </c>
      <c r="BV89" s="407"/>
      <c r="BW89" s="407"/>
      <c r="BX89" s="448"/>
      <c r="BY89" s="469"/>
      <c r="BZ89" s="469"/>
    </row>
    <row r="90" spans="1:78" ht="12.75" customHeight="true">
      <c r="A90" s="79" t="s">
        <v>1274</v>
      </c>
      <c r="B90" s="79" t="s">
        <v>1275</v>
      </c>
      <c r="C90" s="79" t="s">
        <v>8</v>
      </c>
      <c r="D90" s="79" t="s">
        <v>9</v>
      </c>
      <c r="E90" s="79" t="s">
        <v>787</v>
      </c>
      <c r="F90" s="79" t="s">
        <v>804</v>
      </c>
      <c r="G90" s="79" t="s">
        <v>798</v>
      </c>
      <c r="H90" s="79" t="s">
        <v>811</v>
      </c>
      <c r="I90" s="480">
        <v>44606</v>
      </c>
      <c r="J90" s="406"/>
      <c r="K90" s="383" t="s">
        <v>619</v>
      </c>
      <c r="L90" s="406"/>
      <c r="M90" s="466">
        <v>68.00</v>
      </c>
      <c r="N90" s="451">
        <v>2</v>
      </c>
      <c r="O90" s="452" t="str">
        <f t="shared" si="35"/>
        <v>2</v>
      </c>
      <c r="P90" s="201" t="str">
        <f t="shared" si="36"/>
        <v>N</v>
      </c>
      <c r="Q90" s="202"/>
      <c r="R90" s="202"/>
      <c r="S90" s="200"/>
      <c r="T90" s="247">
        <v>4</v>
      </c>
      <c r="U90" s="92">
        <f t="shared" si="37"/>
        <v>0.33</v>
      </c>
      <c r="V90" s="95" t="str">
        <f t="shared" si="38"/>
        <v>SG_NE06</v>
      </c>
      <c r="W90" s="454"/>
      <c r="X90" s="392">
        <f t="shared" si="39"/>
        <v>0</v>
      </c>
      <c r="Y90" s="453"/>
      <c r="Z90" s="396">
        <f t="shared" si="40"/>
        <v>0</v>
      </c>
      <c r="AA90" s="397">
        <f t="shared" si="41"/>
        <v>0</v>
      </c>
      <c r="AB90" s="427"/>
      <c r="AC90" s="456"/>
      <c r="AD90" s="396">
        <f t="shared" si="42"/>
        <v>0</v>
      </c>
      <c r="AE90" s="397">
        <f t="shared" si="43"/>
        <v>0</v>
      </c>
      <c r="AF90" s="444">
        <f t="shared" si="44"/>
        <v>50</v>
      </c>
      <c r="AG90" s="251" t="e">
        <f t="shared" si="45"/>
        <v>#DIV/0!</v>
      </c>
      <c r="AH90" s="398">
        <f t="shared" si="46"/>
        <v>50</v>
      </c>
      <c r="AI90" s="459" t="str">
        <f t="shared" si="47"/>
        <v>Below Mix</v>
      </c>
      <c r="AJ90" s="327">
        <f t="shared" si="48"/>
        <v>1900</v>
      </c>
      <c r="AK90" s="323" t="e">
        <f t="shared" si="49"/>
        <v>#DIV/0!</v>
      </c>
      <c r="AL90" s="399">
        <f t="shared" si="50"/>
        <v>1950</v>
      </c>
      <c r="AM90" s="400">
        <f t="shared" si="51"/>
        <v>1950</v>
      </c>
      <c r="AN90" s="462" t="e">
        <f t="shared" si="52"/>
        <v>#DIV/0!</v>
      </c>
      <c r="AO90" s="461">
        <f t="shared" si="53"/>
        <v>1950</v>
      </c>
      <c r="AP90" s="148">
        <f t="shared" si="54"/>
        <v>0</v>
      </c>
      <c r="AQ90" s="148">
        <f t="shared" si="55"/>
        <v>0</v>
      </c>
      <c r="AR90" s="148"/>
      <c r="AS90" s="149">
        <f>VLOOKUP(H90, 'Link WS '!$E$5:$G$38, 2, FALSE)</f>
        <v>1950</v>
      </c>
      <c r="AT90" s="80">
        <f>VLOOKUP($H90, 'Link WS '!$E$5:$H$38, 3, FALSE)</f>
        <v>2695</v>
      </c>
      <c r="AU90" s="151">
        <f t="shared" si="56"/>
        <v>0</v>
      </c>
      <c r="AV90" s="150">
        <f>VLOOKUP($V90, 'Link WS '!$E$5:$H$38, 2, FALSE)</f>
        <v>1950</v>
      </c>
      <c r="AW90" s="150">
        <f>VLOOKUP($V90, 'Link WS '!$E$5:$H$38, 3, FALSE)</f>
        <v>2695</v>
      </c>
      <c r="AX90" s="150">
        <f>VLOOKUP($V90, 'Link WS '!$E$5:$H$38, 4, FALSE)</f>
        <v>2323</v>
      </c>
      <c r="AY90" s="143">
        <f t="shared" si="57"/>
        <v>0.83943176926388297</v>
      </c>
      <c r="AZ90" s="140" t="str">
        <f t="shared" si="58"/>
        <v>Paying 84% within JC</v>
      </c>
      <c r="BA90" s="80">
        <f t="shared" si="59"/>
        <v>1755</v>
      </c>
      <c r="BB90" s="80">
        <f t="shared" si="60"/>
        <v>195</v>
      </c>
      <c r="BC90" s="81" t="e">
        <f t="shared" si="61"/>
        <v>#DIV/0!</v>
      </c>
      <c r="BD90" s="312"/>
      <c r="BE90" s="184"/>
      <c r="BF90" s="184"/>
      <c r="BG90" s="184"/>
      <c r="BH90" s="184"/>
      <c r="BI90" s="184"/>
      <c r="BJ90" s="184"/>
      <c r="BK90" s="184"/>
      <c r="BL90" s="185"/>
      <c r="BM90" s="185"/>
      <c r="BN90" s="185"/>
      <c r="BO90" s="185"/>
      <c r="BP90" s="443">
        <f t="shared" si="62"/>
        <v>0</v>
      </c>
      <c r="BQ90" s="184" t="str">
        <f t="shared" si="63"/>
        <v>Not Needed</v>
      </c>
      <c r="BR90" s="283" t="e">
        <f t="shared" si="64"/>
        <v>#DIV/0!</v>
      </c>
      <c r="BS90" s="432">
        <f t="shared" si="65"/>
        <v>0</v>
      </c>
      <c r="BT90" s="1" t="str">
        <f t="shared" si="66"/>
        <v>Within Range</v>
      </c>
      <c r="BU90" s="1" t="str">
        <f t="shared" si="67"/>
        <v>Within Range</v>
      </c>
      <c r="BV90" s="407"/>
      <c r="BW90" s="407"/>
      <c r="BX90" s="448"/>
      <c r="BY90" s="469"/>
      <c r="BZ90" s="469"/>
    </row>
    <row r="91" spans="1:78" ht="12.75" customHeight="true">
      <c r="A91" s="79" t="s">
        <v>1276</v>
      </c>
      <c r="B91" s="79" t="s">
        <v>1277</v>
      </c>
      <c r="C91" s="79" t="s">
        <v>8</v>
      </c>
      <c r="D91" s="79" t="s">
        <v>9</v>
      </c>
      <c r="E91" s="79" t="s">
        <v>787</v>
      </c>
      <c r="F91" s="79" t="s">
        <v>804</v>
      </c>
      <c r="G91" s="79" t="s">
        <v>798</v>
      </c>
      <c r="H91" s="79" t="s">
        <v>811</v>
      </c>
      <c r="I91" s="480">
        <v>44620</v>
      </c>
      <c r="J91" s="406"/>
      <c r="K91" s="383" t="s">
        <v>619</v>
      </c>
      <c r="L91" s="406"/>
      <c r="M91" s="466">
        <v>70.00</v>
      </c>
      <c r="N91" s="451">
        <v>3</v>
      </c>
      <c r="O91" s="452" t="str">
        <f t="shared" si="35"/>
        <v>3</v>
      </c>
      <c r="P91" s="201" t="str">
        <f t="shared" si="36"/>
        <v>N</v>
      </c>
      <c r="Q91" s="202"/>
      <c r="R91" s="202"/>
      <c r="S91" s="200"/>
      <c r="T91" s="247">
        <v>4</v>
      </c>
      <c r="U91" s="92">
        <f t="shared" si="37"/>
        <v>0.33</v>
      </c>
      <c r="V91" s="95" t="str">
        <f t="shared" si="38"/>
        <v>SG_NE06</v>
      </c>
      <c r="W91" s="454"/>
      <c r="X91" s="392">
        <f t="shared" si="39"/>
        <v>0</v>
      </c>
      <c r="Y91" s="453"/>
      <c r="Z91" s="396">
        <f t="shared" si="40"/>
        <v>0</v>
      </c>
      <c r="AA91" s="397">
        <f t="shared" si="41"/>
        <v>0</v>
      </c>
      <c r="AB91" s="427"/>
      <c r="AC91" s="456"/>
      <c r="AD91" s="396">
        <f t="shared" si="42"/>
        <v>0</v>
      </c>
      <c r="AE91" s="397">
        <f t="shared" si="43"/>
        <v>0</v>
      </c>
      <c r="AF91" s="444">
        <f t="shared" si="44"/>
        <v>50</v>
      </c>
      <c r="AG91" s="251" t="e">
        <f t="shared" si="45"/>
        <v>#DIV/0!</v>
      </c>
      <c r="AH91" s="398">
        <f t="shared" si="46"/>
        <v>50</v>
      </c>
      <c r="AI91" s="459" t="str">
        <f t="shared" si="47"/>
        <v>Below Mix</v>
      </c>
      <c r="AJ91" s="327">
        <f t="shared" si="48"/>
        <v>1900</v>
      </c>
      <c r="AK91" s="323" t="e">
        <f t="shared" si="49"/>
        <v>#DIV/0!</v>
      </c>
      <c r="AL91" s="399">
        <f t="shared" si="50"/>
        <v>1950</v>
      </c>
      <c r="AM91" s="400">
        <f t="shared" si="51"/>
        <v>1950</v>
      </c>
      <c r="AN91" s="462" t="e">
        <f t="shared" si="52"/>
        <v>#DIV/0!</v>
      </c>
      <c r="AO91" s="461">
        <f t="shared" si="53"/>
        <v>1950</v>
      </c>
      <c r="AP91" s="148">
        <f t="shared" si="54"/>
        <v>0</v>
      </c>
      <c r="AQ91" s="148">
        <f t="shared" si="55"/>
        <v>0</v>
      </c>
      <c r="AR91" s="148"/>
      <c r="AS91" s="149">
        <f>VLOOKUP(H91, 'Link WS '!$E$5:$G$38, 2, FALSE)</f>
        <v>1950</v>
      </c>
      <c r="AT91" s="80">
        <f>VLOOKUP($H91, 'Link WS '!$E$5:$H$38, 3, FALSE)</f>
        <v>2695</v>
      </c>
      <c r="AU91" s="151">
        <f t="shared" si="56"/>
        <v>0</v>
      </c>
      <c r="AV91" s="150">
        <f>VLOOKUP($V91, 'Link WS '!$E$5:$H$38, 2, FALSE)</f>
        <v>1950</v>
      </c>
      <c r="AW91" s="150">
        <f>VLOOKUP($V91, 'Link WS '!$E$5:$H$38, 3, FALSE)</f>
        <v>2695</v>
      </c>
      <c r="AX91" s="150">
        <f>VLOOKUP($V91, 'Link WS '!$E$5:$H$38, 4, FALSE)</f>
        <v>2323</v>
      </c>
      <c r="AY91" s="143">
        <f t="shared" si="57"/>
        <v>0.83943176926388297</v>
      </c>
      <c r="AZ91" s="140" t="str">
        <f t="shared" si="58"/>
        <v>Paying 84% within JC</v>
      </c>
      <c r="BA91" s="80">
        <f t="shared" si="59"/>
        <v>1755</v>
      </c>
      <c r="BB91" s="80">
        <f t="shared" si="60"/>
        <v>195</v>
      </c>
      <c r="BC91" s="81" t="e">
        <f t="shared" si="61"/>
        <v>#DIV/0!</v>
      </c>
      <c r="BD91" s="312"/>
      <c r="BE91" s="184"/>
      <c r="BF91" s="184"/>
      <c r="BG91" s="184"/>
      <c r="BH91" s="184"/>
      <c r="BI91" s="184"/>
      <c r="BJ91" s="184"/>
      <c r="BK91" s="184"/>
      <c r="BL91" s="185"/>
      <c r="BM91" s="185"/>
      <c r="BN91" s="185"/>
      <c r="BO91" s="185"/>
      <c r="BP91" s="443">
        <f t="shared" si="62"/>
        <v>0</v>
      </c>
      <c r="BQ91" s="184" t="str">
        <f t="shared" si="63"/>
        <v>Not Needed</v>
      </c>
      <c r="BR91" s="283" t="e">
        <f t="shared" si="64"/>
        <v>#DIV/0!</v>
      </c>
      <c r="BS91" s="432">
        <f t="shared" si="65"/>
        <v>0</v>
      </c>
      <c r="BT91" s="1" t="str">
        <f t="shared" si="66"/>
        <v>Within Range</v>
      </c>
      <c r="BU91" s="1" t="str">
        <f t="shared" si="67"/>
        <v>Within Range</v>
      </c>
      <c r="BV91" s="407"/>
      <c r="BW91" s="407"/>
      <c r="BX91" s="448"/>
      <c r="BY91" s="469"/>
      <c r="BZ91" s="469"/>
    </row>
    <row r="92" spans="1:78" ht="12.75" customHeight="true">
      <c r="A92" s="79" t="s">
        <v>599</v>
      </c>
      <c r="B92" s="79" t="s">
        <v>600</v>
      </c>
      <c r="C92" s="79" t="s">
        <v>13</v>
      </c>
      <c r="D92" s="79" t="s">
        <v>970</v>
      </c>
      <c r="E92" s="79" t="s">
        <v>787</v>
      </c>
      <c r="F92" s="79" t="s">
        <v>808</v>
      </c>
      <c r="G92" s="79" t="s">
        <v>784</v>
      </c>
      <c r="H92" s="79" t="s">
        <v>814</v>
      </c>
      <c r="I92" s="296">
        <v>38740</v>
      </c>
      <c r="J92" s="406"/>
      <c r="K92" s="383" t="s">
        <v>619</v>
      </c>
      <c r="L92" s="406">
        <v>42917</v>
      </c>
      <c r="M92" s="466">
        <v>78.00</v>
      </c>
      <c r="N92" s="451">
        <v>3</v>
      </c>
      <c r="O92" s="452" t="str">
        <f t="shared" si="35"/>
        <v>3</v>
      </c>
      <c r="P92" s="201" t="str">
        <f t="shared" si="36"/>
        <v>N</v>
      </c>
      <c r="Q92" s="202"/>
      <c r="R92" s="202"/>
      <c r="S92" s="200"/>
      <c r="T92" s="247">
        <v>1605</v>
      </c>
      <c r="U92" s="92">
        <f t="shared" si="37"/>
        <v>1</v>
      </c>
      <c r="V92" s="95" t="str">
        <f t="shared" si="38"/>
        <v>SG_NE08</v>
      </c>
      <c r="W92" s="454"/>
      <c r="X92" s="392">
        <f t="shared" si="39"/>
        <v>0</v>
      </c>
      <c r="Y92" s="453"/>
      <c r="Z92" s="396">
        <f t="shared" si="40"/>
        <v>0</v>
      </c>
      <c r="AA92" s="397">
        <f t="shared" si="41"/>
        <v>0</v>
      </c>
      <c r="AB92" s="427"/>
      <c r="AC92" s="456"/>
      <c r="AD92" s="396">
        <f t="shared" si="42"/>
        <v>0</v>
      </c>
      <c r="AE92" s="397">
        <f t="shared" si="43"/>
        <v>0</v>
      </c>
      <c r="AF92" s="444">
        <f t="shared" si="44"/>
        <v>50</v>
      </c>
      <c r="AG92" s="251" t="e">
        <f t="shared" si="45"/>
        <v>#DIV/0!</v>
      </c>
      <c r="AH92" s="398">
        <f t="shared" si="46"/>
        <v>50</v>
      </c>
      <c r="AI92" s="459" t="str">
        <f t="shared" si="47"/>
        <v>Below Mix</v>
      </c>
      <c r="AJ92" s="327">
        <f t="shared" si="48"/>
        <v>2255</v>
      </c>
      <c r="AK92" s="323" t="e">
        <f t="shared" si="49"/>
        <v>#DIV/0!</v>
      </c>
      <c r="AL92" s="399">
        <f t="shared" si="50"/>
        <v>2305</v>
      </c>
      <c r="AM92" s="400">
        <f t="shared" si="51"/>
        <v>2305</v>
      </c>
      <c r="AN92" s="462" t="e">
        <f t="shared" si="52"/>
        <v>#DIV/0!</v>
      </c>
      <c r="AO92" s="461">
        <f t="shared" si="53"/>
        <v>2305</v>
      </c>
      <c r="AP92" s="148">
        <f t="shared" si="54"/>
        <v>0</v>
      </c>
      <c r="AQ92" s="148">
        <f t="shared" si="55"/>
        <v>0</v>
      </c>
      <c r="AR92" s="148"/>
      <c r="AS92" s="149">
        <f>VLOOKUP(H92, 'Link WS '!$E$5:$G$38, 2, FALSE)</f>
        <v>2305</v>
      </c>
      <c r="AT92" s="80">
        <f>VLOOKUP($H92, 'Link WS '!$E$5:$H$38, 3, FALSE)</f>
        <v>3295</v>
      </c>
      <c r="AU92" s="151">
        <f t="shared" si="56"/>
        <v>0</v>
      </c>
      <c r="AV92" s="150">
        <f>VLOOKUP($V92, 'Link WS '!$E$5:$H$38, 2, FALSE)</f>
        <v>2305</v>
      </c>
      <c r="AW92" s="150">
        <f>VLOOKUP($V92, 'Link WS '!$E$5:$H$38, 3, FALSE)</f>
        <v>3295</v>
      </c>
      <c r="AX92" s="150">
        <f>VLOOKUP($V92, 'Link WS '!$E$5:$H$38, 4, FALSE)</f>
        <v>2800</v>
      </c>
      <c r="AY92" s="143">
        <f t="shared" si="57"/>
        <v>0.82321428571428568</v>
      </c>
      <c r="AZ92" s="140" t="str">
        <f t="shared" si="58"/>
        <v>Paying 82% within JC</v>
      </c>
      <c r="BA92" s="80">
        <f t="shared" si="59"/>
        <v>2074</v>
      </c>
      <c r="BB92" s="80">
        <f t="shared" si="60"/>
        <v>231</v>
      </c>
      <c r="BC92" s="81" t="e">
        <f t="shared" si="61"/>
        <v>#DIV/0!</v>
      </c>
      <c r="BD92" s="312"/>
      <c r="BE92" s="184"/>
      <c r="BF92" s="184"/>
      <c r="BG92" s="184"/>
      <c r="BH92" s="184"/>
      <c r="BI92" s="184"/>
      <c r="BJ92" s="184"/>
      <c r="BK92" s="184"/>
      <c r="BL92" s="185"/>
      <c r="BM92" s="185"/>
      <c r="BN92" s="185"/>
      <c r="BO92" s="185"/>
      <c r="BP92" s="443">
        <f t="shared" si="62"/>
        <v>0</v>
      </c>
      <c r="BQ92" s="184" t="str">
        <f t="shared" si="63"/>
        <v>Not Needed</v>
      </c>
      <c r="BR92" s="283" t="e">
        <f t="shared" si="64"/>
        <v>#DIV/0!</v>
      </c>
      <c r="BS92" s="432">
        <f t="shared" si="65"/>
        <v>0</v>
      </c>
      <c r="BT92" s="1" t="str">
        <f t="shared" si="66"/>
        <v>Within Range</v>
      </c>
      <c r="BU92" s="1" t="str">
        <f t="shared" si="67"/>
        <v>Within Range</v>
      </c>
      <c r="BV92" s="407"/>
      <c r="BW92" s="407"/>
      <c r="BX92" s="448"/>
      <c r="BY92" s="469"/>
      <c r="BZ92" s="469"/>
    </row>
    <row r="93" spans="1:78" ht="12.75" customHeight="true">
      <c r="A93" s="79" t="s">
        <v>603</v>
      </c>
      <c r="B93" s="79" t="s">
        <v>604</v>
      </c>
      <c r="C93" s="79" t="s">
        <v>13</v>
      </c>
      <c r="D93" s="79" t="s">
        <v>970</v>
      </c>
      <c r="E93" s="79" t="s">
        <v>787</v>
      </c>
      <c r="F93" s="79" t="s">
        <v>809</v>
      </c>
      <c r="G93" s="79" t="s">
        <v>786</v>
      </c>
      <c r="H93" s="79" t="s">
        <v>810</v>
      </c>
      <c r="I93" s="296">
        <v>39125</v>
      </c>
      <c r="J93" s="406"/>
      <c r="K93" s="383" t="s">
        <v>619</v>
      </c>
      <c r="L93" s="406">
        <v>42186</v>
      </c>
      <c r="M93" s="466">
        <v>78.00</v>
      </c>
      <c r="N93" s="451">
        <v>3</v>
      </c>
      <c r="O93" s="452" t="str">
        <f t="shared" si="35"/>
        <v>3</v>
      </c>
      <c r="P93" s="201" t="str">
        <f t="shared" si="36"/>
        <v>N</v>
      </c>
      <c r="Q93" s="202"/>
      <c r="R93" s="202"/>
      <c r="S93" s="200"/>
      <c r="T93" s="247">
        <v>1504</v>
      </c>
      <c r="U93" s="92">
        <f t="shared" si="37"/>
        <v>1</v>
      </c>
      <c r="V93" s="95" t="str">
        <f t="shared" si="38"/>
        <v>SG_NE07</v>
      </c>
      <c r="W93" s="454"/>
      <c r="X93" s="392">
        <f t="shared" si="39"/>
        <v>0</v>
      </c>
      <c r="Y93" s="453"/>
      <c r="Z93" s="396">
        <f t="shared" si="40"/>
        <v>0</v>
      </c>
      <c r="AA93" s="397">
        <f t="shared" si="41"/>
        <v>0</v>
      </c>
      <c r="AB93" s="427"/>
      <c r="AC93" s="456"/>
      <c r="AD93" s="396">
        <f t="shared" si="42"/>
        <v>0</v>
      </c>
      <c r="AE93" s="397">
        <f t="shared" si="43"/>
        <v>0</v>
      </c>
      <c r="AF93" s="444">
        <f t="shared" si="44"/>
        <v>50</v>
      </c>
      <c r="AG93" s="251" t="e">
        <f t="shared" si="45"/>
        <v>#DIV/0!</v>
      </c>
      <c r="AH93" s="398">
        <f t="shared" si="46"/>
        <v>50</v>
      </c>
      <c r="AI93" s="459" t="str">
        <f t="shared" si="47"/>
        <v>Below Mix</v>
      </c>
      <c r="AJ93" s="327">
        <f t="shared" si="48"/>
        <v>1995</v>
      </c>
      <c r="AK93" s="323" t="e">
        <f t="shared" si="49"/>
        <v>#DIV/0!</v>
      </c>
      <c r="AL93" s="399">
        <f t="shared" si="50"/>
        <v>2045</v>
      </c>
      <c r="AM93" s="400">
        <f t="shared" si="51"/>
        <v>2045</v>
      </c>
      <c r="AN93" s="462" t="e">
        <f t="shared" si="52"/>
        <v>#DIV/0!</v>
      </c>
      <c r="AO93" s="461">
        <f t="shared" si="53"/>
        <v>2045</v>
      </c>
      <c r="AP93" s="148">
        <f t="shared" si="54"/>
        <v>0</v>
      </c>
      <c r="AQ93" s="148">
        <f t="shared" si="55"/>
        <v>0</v>
      </c>
      <c r="AR93" s="148"/>
      <c r="AS93" s="149">
        <f>VLOOKUP(H93, 'Link WS '!$E$5:$G$38, 2, FALSE)</f>
        <v>2045</v>
      </c>
      <c r="AT93" s="80">
        <f>VLOOKUP($H93, 'Link WS '!$E$5:$H$38, 3, FALSE)</f>
        <v>2946</v>
      </c>
      <c r="AU93" s="151">
        <f t="shared" si="56"/>
        <v>0</v>
      </c>
      <c r="AV93" s="150">
        <f>VLOOKUP($V93, 'Link WS '!$E$5:$H$38, 2, FALSE)</f>
        <v>2045</v>
      </c>
      <c r="AW93" s="150">
        <f>VLOOKUP($V93, 'Link WS '!$E$5:$H$38, 3, FALSE)</f>
        <v>2946</v>
      </c>
      <c r="AX93" s="150">
        <f>VLOOKUP($V93, 'Link WS '!$E$5:$H$38, 4, FALSE)</f>
        <v>2496</v>
      </c>
      <c r="AY93" s="143">
        <f t="shared" si="57"/>
        <v>0.81931089743589747</v>
      </c>
      <c r="AZ93" s="140" t="str">
        <f t="shared" si="58"/>
        <v>Paying 82% within JC</v>
      </c>
      <c r="BA93" s="80">
        <f t="shared" si="59"/>
        <v>1840</v>
      </c>
      <c r="BB93" s="80">
        <f t="shared" si="60"/>
        <v>205</v>
      </c>
      <c r="BC93" s="81" t="e">
        <f t="shared" si="61"/>
        <v>#DIV/0!</v>
      </c>
      <c r="BD93" s="312"/>
      <c r="BE93" s="184"/>
      <c r="BF93" s="184"/>
      <c r="BG93" s="184"/>
      <c r="BH93" s="184"/>
      <c r="BI93" s="184"/>
      <c r="BJ93" s="184"/>
      <c r="BK93" s="184"/>
      <c r="BL93" s="185"/>
      <c r="BM93" s="185"/>
      <c r="BN93" s="185"/>
      <c r="BO93" s="185"/>
      <c r="BP93" s="443">
        <f t="shared" si="62"/>
        <v>0</v>
      </c>
      <c r="BQ93" s="184" t="str">
        <f t="shared" si="63"/>
        <v>Not Needed</v>
      </c>
      <c r="BR93" s="283" t="e">
        <f t="shared" si="64"/>
        <v>#DIV/0!</v>
      </c>
      <c r="BS93" s="432">
        <f t="shared" si="65"/>
        <v>0</v>
      </c>
      <c r="BT93" s="1" t="str">
        <f t="shared" si="66"/>
        <v>Within Range</v>
      </c>
      <c r="BU93" s="1" t="str">
        <f t="shared" si="67"/>
        <v>Within Range</v>
      </c>
      <c r="BV93" s="407"/>
      <c r="BW93" s="407"/>
      <c r="BX93" s="448"/>
      <c r="BY93" s="469"/>
      <c r="BZ93" s="469"/>
    </row>
    <row r="94" spans="1:78" ht="12.75" customHeight="true">
      <c r="A94" s="79" t="s">
        <v>726</v>
      </c>
      <c r="B94" s="79" t="s">
        <v>727</v>
      </c>
      <c r="C94" s="79" t="s">
        <v>13</v>
      </c>
      <c r="D94" s="79" t="s">
        <v>970</v>
      </c>
      <c r="E94" s="79" t="s">
        <v>787</v>
      </c>
      <c r="F94" s="79" t="s">
        <v>809</v>
      </c>
      <c r="G94" s="79" t="s">
        <v>784</v>
      </c>
      <c r="H94" s="79" t="s">
        <v>814</v>
      </c>
      <c r="I94" s="296">
        <v>41155</v>
      </c>
      <c r="J94" s="406"/>
      <c r="K94" s="383" t="s">
        <v>619</v>
      </c>
      <c r="L94" s="406">
        <v>43647</v>
      </c>
      <c r="M94" s="466">
        <v>79.00</v>
      </c>
      <c r="N94" s="451">
        <v>3</v>
      </c>
      <c r="O94" s="452" t="str">
        <f t="shared" si="35"/>
        <v>3</v>
      </c>
      <c r="P94" s="201" t="str">
        <f t="shared" si="36"/>
        <v>N</v>
      </c>
      <c r="Q94" s="202"/>
      <c r="R94" s="202"/>
      <c r="S94" s="200"/>
      <c r="T94" s="247">
        <v>909</v>
      </c>
      <c r="U94" s="92">
        <f t="shared" si="37"/>
        <v>1</v>
      </c>
      <c r="V94" s="95" t="str">
        <f t="shared" si="38"/>
        <v>SG_NE08</v>
      </c>
      <c r="W94" s="454"/>
      <c r="X94" s="392">
        <f t="shared" si="39"/>
        <v>0</v>
      </c>
      <c r="Y94" s="453"/>
      <c r="Z94" s="396">
        <f t="shared" si="40"/>
        <v>0</v>
      </c>
      <c r="AA94" s="397">
        <f t="shared" si="41"/>
        <v>0</v>
      </c>
      <c r="AB94" s="427"/>
      <c r="AC94" s="456"/>
      <c r="AD94" s="396">
        <f t="shared" si="42"/>
        <v>0</v>
      </c>
      <c r="AE94" s="397">
        <f t="shared" si="43"/>
        <v>0</v>
      </c>
      <c r="AF94" s="444">
        <f t="shared" si="44"/>
        <v>50</v>
      </c>
      <c r="AG94" s="251" t="e">
        <f t="shared" si="45"/>
        <v>#DIV/0!</v>
      </c>
      <c r="AH94" s="398">
        <f t="shared" si="46"/>
        <v>50</v>
      </c>
      <c r="AI94" s="459" t="str">
        <f t="shared" si="47"/>
        <v>Below Mix</v>
      </c>
      <c r="AJ94" s="327">
        <f t="shared" si="48"/>
        <v>2255</v>
      </c>
      <c r="AK94" s="323" t="e">
        <f t="shared" si="49"/>
        <v>#DIV/0!</v>
      </c>
      <c r="AL94" s="399">
        <f t="shared" si="50"/>
        <v>2305</v>
      </c>
      <c r="AM94" s="400">
        <f t="shared" si="51"/>
        <v>2305</v>
      </c>
      <c r="AN94" s="462" t="e">
        <f t="shared" si="52"/>
        <v>#DIV/0!</v>
      </c>
      <c r="AO94" s="461">
        <f t="shared" si="53"/>
        <v>2305</v>
      </c>
      <c r="AP94" s="148">
        <f t="shared" si="54"/>
        <v>0</v>
      </c>
      <c r="AQ94" s="148">
        <f t="shared" si="55"/>
        <v>0</v>
      </c>
      <c r="AR94" s="148"/>
      <c r="AS94" s="149">
        <f>VLOOKUP(H94, 'Link WS '!$E$5:$G$38, 2, FALSE)</f>
        <v>2305</v>
      </c>
      <c r="AT94" s="80">
        <f>VLOOKUP($H94, 'Link WS '!$E$5:$H$38, 3, FALSE)</f>
        <v>3295</v>
      </c>
      <c r="AU94" s="151">
        <f t="shared" si="56"/>
        <v>0</v>
      </c>
      <c r="AV94" s="150">
        <f>VLOOKUP($V94, 'Link WS '!$E$5:$H$38, 2, FALSE)</f>
        <v>2305</v>
      </c>
      <c r="AW94" s="150">
        <f>VLOOKUP($V94, 'Link WS '!$E$5:$H$38, 3, FALSE)</f>
        <v>3295</v>
      </c>
      <c r="AX94" s="150">
        <f>VLOOKUP($V94, 'Link WS '!$E$5:$H$38, 4, FALSE)</f>
        <v>2800</v>
      </c>
      <c r="AY94" s="143">
        <f t="shared" si="57"/>
        <v>0.82321428571428568</v>
      </c>
      <c r="AZ94" s="140" t="str">
        <f t="shared" si="58"/>
        <v>Paying 82% within JC</v>
      </c>
      <c r="BA94" s="80">
        <f t="shared" si="59"/>
        <v>2074</v>
      </c>
      <c r="BB94" s="80">
        <f t="shared" si="60"/>
        <v>231</v>
      </c>
      <c r="BC94" s="81" t="e">
        <f t="shared" si="61"/>
        <v>#DIV/0!</v>
      </c>
      <c r="BD94" s="312"/>
      <c r="BE94" s="184"/>
      <c r="BF94" s="184"/>
      <c r="BG94" s="184"/>
      <c r="BH94" s="184"/>
      <c r="BI94" s="184"/>
      <c r="BJ94" s="184"/>
      <c r="BK94" s="184"/>
      <c r="BL94" s="185"/>
      <c r="BM94" s="185"/>
      <c r="BN94" s="185"/>
      <c r="BO94" s="185"/>
      <c r="BP94" s="443">
        <f t="shared" si="62"/>
        <v>0</v>
      </c>
      <c r="BQ94" s="184" t="str">
        <f t="shared" si="63"/>
        <v>Not Needed</v>
      </c>
      <c r="BR94" s="283" t="e">
        <f t="shared" si="64"/>
        <v>#DIV/0!</v>
      </c>
      <c r="BS94" s="432">
        <f t="shared" si="65"/>
        <v>0</v>
      </c>
      <c r="BT94" s="1" t="str">
        <f t="shared" si="66"/>
        <v>Within Range</v>
      </c>
      <c r="BU94" s="1" t="str">
        <f t="shared" si="67"/>
        <v>Within Range</v>
      </c>
      <c r="BV94" s="407"/>
      <c r="BW94" s="407"/>
      <c r="BX94" s="448"/>
      <c r="BY94" s="469"/>
      <c r="BZ94" s="469"/>
    </row>
    <row r="95" spans="1:78" ht="12.75" customHeight="true">
      <c r="A95" s="79" t="s">
        <v>418</v>
      </c>
      <c r="B95" s="79" t="s">
        <v>419</v>
      </c>
      <c r="C95" s="79" t="s">
        <v>13</v>
      </c>
      <c r="D95" s="79" t="s">
        <v>971</v>
      </c>
      <c r="E95" s="79" t="s">
        <v>787</v>
      </c>
      <c r="F95" s="79" t="s">
        <v>808</v>
      </c>
      <c r="G95" s="79" t="s">
        <v>786</v>
      </c>
      <c r="H95" s="79" t="s">
        <v>810</v>
      </c>
      <c r="I95" s="296">
        <v>35492</v>
      </c>
      <c r="J95" s="406"/>
      <c r="K95" s="383" t="s">
        <v>619</v>
      </c>
      <c r="L95" s="406">
        <v>42186</v>
      </c>
      <c r="M95" s="466">
        <v>78.00</v>
      </c>
      <c r="N95" s="451">
        <v>3</v>
      </c>
      <c r="O95" s="452" t="str">
        <f t="shared" si="35"/>
        <v>3</v>
      </c>
      <c r="P95" s="201" t="str">
        <f t="shared" si="36"/>
        <v>N</v>
      </c>
      <c r="Q95" s="202"/>
      <c r="R95" s="202"/>
      <c r="S95" s="200"/>
      <c r="T95" s="247">
        <v>2503</v>
      </c>
      <c r="U95" s="92">
        <f t="shared" si="37"/>
        <v>1</v>
      </c>
      <c r="V95" s="95" t="str">
        <f t="shared" si="38"/>
        <v>SG_NE07</v>
      </c>
      <c r="W95" s="454"/>
      <c r="X95" s="392">
        <f t="shared" si="39"/>
        <v>0</v>
      </c>
      <c r="Y95" s="453"/>
      <c r="Z95" s="396">
        <f t="shared" si="40"/>
        <v>0</v>
      </c>
      <c r="AA95" s="397">
        <f t="shared" si="41"/>
        <v>0</v>
      </c>
      <c r="AB95" s="427"/>
      <c r="AC95" s="456"/>
      <c r="AD95" s="396">
        <f t="shared" si="42"/>
        <v>0</v>
      </c>
      <c r="AE95" s="397">
        <f t="shared" si="43"/>
        <v>0</v>
      </c>
      <c r="AF95" s="444">
        <f t="shared" si="44"/>
        <v>50</v>
      </c>
      <c r="AG95" s="251" t="e">
        <f t="shared" si="45"/>
        <v>#DIV/0!</v>
      </c>
      <c r="AH95" s="398">
        <f t="shared" si="46"/>
        <v>50</v>
      </c>
      <c r="AI95" s="459" t="str">
        <f t="shared" si="47"/>
        <v>Below Mix</v>
      </c>
      <c r="AJ95" s="327">
        <f t="shared" si="48"/>
        <v>1995</v>
      </c>
      <c r="AK95" s="323" t="e">
        <f t="shared" si="49"/>
        <v>#DIV/0!</v>
      </c>
      <c r="AL95" s="399">
        <f t="shared" si="50"/>
        <v>2045</v>
      </c>
      <c r="AM95" s="400">
        <f t="shared" si="51"/>
        <v>2045</v>
      </c>
      <c r="AN95" s="462" t="e">
        <f t="shared" si="52"/>
        <v>#DIV/0!</v>
      </c>
      <c r="AO95" s="461">
        <f t="shared" si="53"/>
        <v>2045</v>
      </c>
      <c r="AP95" s="148">
        <f t="shared" si="54"/>
        <v>0</v>
      </c>
      <c r="AQ95" s="148">
        <f t="shared" si="55"/>
        <v>0</v>
      </c>
      <c r="AR95" s="148"/>
      <c r="AS95" s="149">
        <f>VLOOKUP(H95, 'Link WS '!$E$5:$G$38, 2, FALSE)</f>
        <v>2045</v>
      </c>
      <c r="AT95" s="80">
        <f>VLOOKUP($H95, 'Link WS '!$E$5:$H$38, 3, FALSE)</f>
        <v>2946</v>
      </c>
      <c r="AU95" s="151">
        <f t="shared" si="56"/>
        <v>0</v>
      </c>
      <c r="AV95" s="150">
        <f>VLOOKUP($V95, 'Link WS '!$E$5:$H$38, 2, FALSE)</f>
        <v>2045</v>
      </c>
      <c r="AW95" s="150">
        <f>VLOOKUP($V95, 'Link WS '!$E$5:$H$38, 3, FALSE)</f>
        <v>2946</v>
      </c>
      <c r="AX95" s="150">
        <f>VLOOKUP($V95, 'Link WS '!$E$5:$H$38, 4, FALSE)</f>
        <v>2496</v>
      </c>
      <c r="AY95" s="143">
        <f t="shared" si="57"/>
        <v>0.81931089743589747</v>
      </c>
      <c r="AZ95" s="140" t="str">
        <f t="shared" si="58"/>
        <v>Paying 82% within JC</v>
      </c>
      <c r="BA95" s="80">
        <f t="shared" si="59"/>
        <v>1840</v>
      </c>
      <c r="BB95" s="80">
        <f t="shared" si="60"/>
        <v>205</v>
      </c>
      <c r="BC95" s="81" t="e">
        <f t="shared" si="61"/>
        <v>#DIV/0!</v>
      </c>
      <c r="BD95" s="312"/>
      <c r="BE95" s="184"/>
      <c r="BF95" s="184"/>
      <c r="BG95" s="184"/>
      <c r="BH95" s="184"/>
      <c r="BI95" s="184"/>
      <c r="BJ95" s="184"/>
      <c r="BK95" s="184"/>
      <c r="BL95" s="185"/>
      <c r="BM95" s="185"/>
      <c r="BN95" s="185"/>
      <c r="BO95" s="185"/>
      <c r="BP95" s="443">
        <f t="shared" si="62"/>
        <v>0</v>
      </c>
      <c r="BQ95" s="184" t="str">
        <f t="shared" si="63"/>
        <v>Not Needed</v>
      </c>
      <c r="BR95" s="283" t="e">
        <f t="shared" si="64"/>
        <v>#DIV/0!</v>
      </c>
      <c r="BS95" s="432">
        <f t="shared" si="65"/>
        <v>0</v>
      </c>
      <c r="BT95" s="1" t="str">
        <f t="shared" si="66"/>
        <v>Within Range</v>
      </c>
      <c r="BU95" s="1" t="str">
        <f t="shared" si="67"/>
        <v>Within Range</v>
      </c>
      <c r="BV95" s="407"/>
      <c r="BW95" s="407"/>
      <c r="BX95" s="448"/>
      <c r="BY95" s="469"/>
      <c r="BZ95" s="469"/>
    </row>
    <row r="96" spans="1:78" ht="11.25" customHeight="true">
      <c r="A96" s="79" t="s">
        <v>426</v>
      </c>
      <c r="B96" s="79" t="s">
        <v>427</v>
      </c>
      <c r="C96" s="79" t="s">
        <v>13</v>
      </c>
      <c r="D96" s="79" t="s">
        <v>971</v>
      </c>
      <c r="E96" s="79" t="s">
        <v>787</v>
      </c>
      <c r="F96" s="79" t="s">
        <v>808</v>
      </c>
      <c r="G96" s="79" t="s">
        <v>784</v>
      </c>
      <c r="H96" s="79" t="s">
        <v>814</v>
      </c>
      <c r="I96" s="296">
        <v>36759</v>
      </c>
      <c r="J96" s="406"/>
      <c r="K96" s="383" t="s">
        <v>619</v>
      </c>
      <c r="L96" s="406">
        <v>42552</v>
      </c>
      <c r="M96" s="466">
        <v>85.00</v>
      </c>
      <c r="N96" s="451">
        <v>4</v>
      </c>
      <c r="O96" s="452" t="str">
        <f t="shared" si="35"/>
        <v>4</v>
      </c>
      <c r="P96" s="201" t="str">
        <f t="shared" si="36"/>
        <v>N</v>
      </c>
      <c r="Q96" s="202"/>
      <c r="R96" s="202"/>
      <c r="S96" s="200"/>
      <c r="T96" s="247">
        <v>2110</v>
      </c>
      <c r="U96" s="92">
        <f t="shared" si="37"/>
        <v>1</v>
      </c>
      <c r="V96" s="95" t="str">
        <f t="shared" si="38"/>
        <v>SG_NE08</v>
      </c>
      <c r="W96" s="454"/>
      <c r="X96" s="392">
        <f t="shared" si="39"/>
        <v>0</v>
      </c>
      <c r="Y96" s="453"/>
      <c r="Z96" s="396">
        <f t="shared" si="40"/>
        <v>0</v>
      </c>
      <c r="AA96" s="397">
        <f t="shared" si="41"/>
        <v>0</v>
      </c>
      <c r="AB96" s="427"/>
      <c r="AC96" s="456"/>
      <c r="AD96" s="396">
        <f t="shared" si="42"/>
        <v>0</v>
      </c>
      <c r="AE96" s="397">
        <f t="shared" si="43"/>
        <v>0</v>
      </c>
      <c r="AF96" s="444">
        <f t="shared" si="44"/>
        <v>50</v>
      </c>
      <c r="AG96" s="251" t="e">
        <f t="shared" si="45"/>
        <v>#DIV/0!</v>
      </c>
      <c r="AH96" s="398">
        <f t="shared" si="46"/>
        <v>50</v>
      </c>
      <c r="AI96" s="459" t="str">
        <f t="shared" si="47"/>
        <v>Below Mix</v>
      </c>
      <c r="AJ96" s="327">
        <f t="shared" si="48"/>
        <v>2255</v>
      </c>
      <c r="AK96" s="323" t="e">
        <f t="shared" si="49"/>
        <v>#DIV/0!</v>
      </c>
      <c r="AL96" s="399">
        <f t="shared" si="50"/>
        <v>2305</v>
      </c>
      <c r="AM96" s="400">
        <f t="shared" si="51"/>
        <v>2305</v>
      </c>
      <c r="AN96" s="462" t="e">
        <f t="shared" si="52"/>
        <v>#DIV/0!</v>
      </c>
      <c r="AO96" s="461">
        <f t="shared" si="53"/>
        <v>2305</v>
      </c>
      <c r="AP96" s="148">
        <f t="shared" si="54"/>
        <v>0</v>
      </c>
      <c r="AQ96" s="148">
        <f t="shared" si="55"/>
        <v>0</v>
      </c>
      <c r="AR96" s="148"/>
      <c r="AS96" s="149">
        <f>VLOOKUP(H96, 'Link WS '!$E$5:$G$38, 2, FALSE)</f>
        <v>2305</v>
      </c>
      <c r="AT96" s="80">
        <f>VLOOKUP($H96, 'Link WS '!$E$5:$H$38, 3, FALSE)</f>
        <v>3295</v>
      </c>
      <c r="AU96" s="151">
        <f t="shared" si="56"/>
        <v>0</v>
      </c>
      <c r="AV96" s="150">
        <f>VLOOKUP($V96, 'Link WS '!$E$5:$H$38, 2, FALSE)</f>
        <v>2305</v>
      </c>
      <c r="AW96" s="150">
        <f>VLOOKUP($V96, 'Link WS '!$E$5:$H$38, 3, FALSE)</f>
        <v>3295</v>
      </c>
      <c r="AX96" s="150">
        <f>VLOOKUP($V96, 'Link WS '!$E$5:$H$38, 4, FALSE)</f>
        <v>2800</v>
      </c>
      <c r="AY96" s="143">
        <f t="shared" si="57"/>
        <v>0.82321428571428568</v>
      </c>
      <c r="AZ96" s="140" t="str">
        <f t="shared" si="58"/>
        <v>Paying 82% within JC</v>
      </c>
      <c r="BA96" s="80">
        <f t="shared" si="59"/>
        <v>2074</v>
      </c>
      <c r="BB96" s="80">
        <f t="shared" si="60"/>
        <v>231</v>
      </c>
      <c r="BC96" s="81" t="e">
        <f t="shared" si="61"/>
        <v>#DIV/0!</v>
      </c>
      <c r="BD96" s="312"/>
      <c r="BE96" s="184"/>
      <c r="BF96" s="184"/>
      <c r="BG96" s="184"/>
      <c r="BH96" s="184"/>
      <c r="BI96" s="184"/>
      <c r="BJ96" s="184"/>
      <c r="BK96" s="184"/>
      <c r="BL96" s="185"/>
      <c r="BM96" s="185"/>
      <c r="BN96" s="185"/>
      <c r="BO96" s="185"/>
      <c r="BP96" s="443">
        <f t="shared" si="62"/>
        <v>0</v>
      </c>
      <c r="BQ96" s="184" t="str">
        <f t="shared" si="63"/>
        <v>Not Needed</v>
      </c>
      <c r="BR96" s="283" t="e">
        <f t="shared" si="64"/>
        <v>#DIV/0!</v>
      </c>
      <c r="BS96" s="432">
        <f t="shared" si="65"/>
        <v>0</v>
      </c>
      <c r="BT96" s="1" t="str">
        <f t="shared" si="66"/>
        <v>Within Range</v>
      </c>
      <c r="BU96" s="1" t="str">
        <f t="shared" si="67"/>
        <v>Within Range</v>
      </c>
      <c r="BV96" s="407"/>
      <c r="BW96" s="407"/>
      <c r="BX96" s="448"/>
      <c r="BY96" s="469"/>
      <c r="BZ96" s="469"/>
    </row>
    <row r="97" spans="1:78" ht="12.75" customHeight="true">
      <c r="A97" s="79" t="s">
        <v>746</v>
      </c>
      <c r="B97" s="79" t="s">
        <v>747</v>
      </c>
      <c r="C97" s="79" t="s">
        <v>13</v>
      </c>
      <c r="D97" s="79" t="s">
        <v>971</v>
      </c>
      <c r="E97" s="79" t="s">
        <v>787</v>
      </c>
      <c r="F97" s="79" t="s">
        <v>809</v>
      </c>
      <c r="G97" s="79" t="s">
        <v>784</v>
      </c>
      <c r="H97" s="79" t="s">
        <v>814</v>
      </c>
      <c r="I97" s="296">
        <v>39265</v>
      </c>
      <c r="J97" s="406"/>
      <c r="K97" s="383" t="s">
        <v>619</v>
      </c>
      <c r="L97" s="406">
        <v>44378</v>
      </c>
      <c r="M97" s="466">
        <v>79.00</v>
      </c>
      <c r="N97" s="451">
        <v>3</v>
      </c>
      <c r="O97" s="452" t="str">
        <f t="shared" si="35"/>
        <v>3</v>
      </c>
      <c r="P97" s="201" t="str">
        <f t="shared" si="36"/>
        <v>N</v>
      </c>
      <c r="Q97" s="202"/>
      <c r="R97" s="202"/>
      <c r="S97" s="200"/>
      <c r="T97" s="247">
        <v>1411</v>
      </c>
      <c r="U97" s="92">
        <f t="shared" si="37"/>
        <v>1</v>
      </c>
      <c r="V97" s="95" t="str">
        <f t="shared" si="38"/>
        <v>SG_NE08</v>
      </c>
      <c r="W97" s="454"/>
      <c r="X97" s="392">
        <f t="shared" si="39"/>
        <v>0</v>
      </c>
      <c r="Y97" s="453"/>
      <c r="Z97" s="396">
        <f t="shared" si="40"/>
        <v>0</v>
      </c>
      <c r="AA97" s="397">
        <f t="shared" si="41"/>
        <v>0</v>
      </c>
      <c r="AB97" s="427"/>
      <c r="AC97" s="456"/>
      <c r="AD97" s="396">
        <f t="shared" si="42"/>
        <v>0</v>
      </c>
      <c r="AE97" s="397">
        <f t="shared" si="43"/>
        <v>0</v>
      </c>
      <c r="AF97" s="444">
        <f t="shared" si="44"/>
        <v>50</v>
      </c>
      <c r="AG97" s="251" t="e">
        <f t="shared" si="45"/>
        <v>#DIV/0!</v>
      </c>
      <c r="AH97" s="398">
        <f t="shared" si="46"/>
        <v>50</v>
      </c>
      <c r="AI97" s="459" t="str">
        <f t="shared" si="47"/>
        <v>Below Mix</v>
      </c>
      <c r="AJ97" s="327">
        <f t="shared" si="48"/>
        <v>2255</v>
      </c>
      <c r="AK97" s="323" t="e">
        <f t="shared" si="49"/>
        <v>#DIV/0!</v>
      </c>
      <c r="AL97" s="399">
        <f t="shared" si="50"/>
        <v>2305</v>
      </c>
      <c r="AM97" s="400">
        <f t="shared" si="51"/>
        <v>2305</v>
      </c>
      <c r="AN97" s="462" t="e">
        <f t="shared" si="52"/>
        <v>#DIV/0!</v>
      </c>
      <c r="AO97" s="461">
        <f t="shared" si="53"/>
        <v>2305</v>
      </c>
      <c r="AP97" s="148">
        <f t="shared" si="54"/>
        <v>0</v>
      </c>
      <c r="AQ97" s="148">
        <f t="shared" si="55"/>
        <v>0</v>
      </c>
      <c r="AR97" s="148"/>
      <c r="AS97" s="149">
        <f>VLOOKUP(H97, 'Link WS '!$E$5:$G$38, 2, FALSE)</f>
        <v>2305</v>
      </c>
      <c r="AT97" s="80">
        <f>VLOOKUP($H97, 'Link WS '!$E$5:$H$38, 3, FALSE)</f>
        <v>3295</v>
      </c>
      <c r="AU97" s="151">
        <f t="shared" si="56"/>
        <v>0</v>
      </c>
      <c r="AV97" s="150">
        <f>VLOOKUP($V97, 'Link WS '!$E$5:$H$38, 2, FALSE)</f>
        <v>2305</v>
      </c>
      <c r="AW97" s="150">
        <f>VLOOKUP($V97, 'Link WS '!$E$5:$H$38, 3, FALSE)</f>
        <v>3295</v>
      </c>
      <c r="AX97" s="150">
        <f>VLOOKUP($V97, 'Link WS '!$E$5:$H$38, 4, FALSE)</f>
        <v>2800</v>
      </c>
      <c r="AY97" s="143">
        <f t="shared" si="57"/>
        <v>0.82321428571428568</v>
      </c>
      <c r="AZ97" s="140" t="str">
        <f t="shared" si="58"/>
        <v>Paying 82% within JC</v>
      </c>
      <c r="BA97" s="80">
        <f t="shared" si="59"/>
        <v>2074</v>
      </c>
      <c r="BB97" s="80">
        <f t="shared" si="60"/>
        <v>231</v>
      </c>
      <c r="BC97" s="81" t="e">
        <f t="shared" si="61"/>
        <v>#DIV/0!</v>
      </c>
      <c r="BD97" s="312"/>
      <c r="BE97" s="184"/>
      <c r="BF97" s="184"/>
      <c r="BG97" s="184"/>
      <c r="BH97" s="184"/>
      <c r="BI97" s="184"/>
      <c r="BJ97" s="184"/>
      <c r="BK97" s="184"/>
      <c r="BL97" s="185"/>
      <c r="BM97" s="185"/>
      <c r="BN97" s="185"/>
      <c r="BO97" s="185"/>
      <c r="BP97" s="443">
        <f t="shared" si="62"/>
        <v>0</v>
      </c>
      <c r="BQ97" s="184" t="str">
        <f t="shared" si="63"/>
        <v>Not Needed</v>
      </c>
      <c r="BR97" s="283" t="e">
        <f t="shared" si="64"/>
        <v>#DIV/0!</v>
      </c>
      <c r="BS97" s="432">
        <f t="shared" si="65"/>
        <v>0</v>
      </c>
      <c r="BT97" s="1" t="str">
        <f t="shared" si="66"/>
        <v>Within Range</v>
      </c>
      <c r="BU97" s="1" t="str">
        <f t="shared" si="67"/>
        <v>Within Range</v>
      </c>
      <c r="BV97" s="407"/>
      <c r="BW97" s="407"/>
      <c r="BX97" s="448"/>
      <c r="BY97" s="469"/>
      <c r="BZ97" s="469"/>
    </row>
    <row r="98" spans="1:78" ht="11.25" customHeight="true">
      <c r="A98" s="79" t="s">
        <v>748</v>
      </c>
      <c r="B98" s="79" t="s">
        <v>749</v>
      </c>
      <c r="C98" s="79" t="s">
        <v>13</v>
      </c>
      <c r="D98" s="79" t="s">
        <v>971</v>
      </c>
      <c r="E98" s="79" t="s">
        <v>787</v>
      </c>
      <c r="F98" s="79" t="s">
        <v>809</v>
      </c>
      <c r="G98" s="79" t="s">
        <v>783</v>
      </c>
      <c r="H98" s="79" t="s">
        <v>812</v>
      </c>
      <c r="I98" s="296">
        <v>40070</v>
      </c>
      <c r="J98" s="406"/>
      <c r="K98" s="383" t="s">
        <v>619</v>
      </c>
      <c r="L98" s="406">
        <v>43282</v>
      </c>
      <c r="M98" s="466">
        <v>93.00</v>
      </c>
      <c r="N98" s="451">
        <v>5</v>
      </c>
      <c r="O98" s="452" t="str">
        <f t="shared" si="35"/>
        <v>5</v>
      </c>
      <c r="P98" s="201" t="str">
        <f t="shared" si="36"/>
        <v>N</v>
      </c>
      <c r="Q98" s="202"/>
      <c r="R98" s="202"/>
      <c r="S98" s="200"/>
      <c r="T98" s="247">
        <v>1209</v>
      </c>
      <c r="U98" s="92">
        <f t="shared" si="37"/>
        <v>1</v>
      </c>
      <c r="V98" s="95" t="str">
        <f t="shared" si="38"/>
        <v>SG_NE05</v>
      </c>
      <c r="W98" s="454"/>
      <c r="X98" s="392">
        <f t="shared" si="39"/>
        <v>0</v>
      </c>
      <c r="Y98" s="453"/>
      <c r="Z98" s="396">
        <f t="shared" si="40"/>
        <v>0</v>
      </c>
      <c r="AA98" s="397">
        <f t="shared" si="41"/>
        <v>0</v>
      </c>
      <c r="AB98" s="427"/>
      <c r="AC98" s="456"/>
      <c r="AD98" s="396">
        <f t="shared" si="42"/>
        <v>0</v>
      </c>
      <c r="AE98" s="397">
        <f t="shared" si="43"/>
        <v>0</v>
      </c>
      <c r="AF98" s="444">
        <f t="shared" si="44"/>
        <v>50</v>
      </c>
      <c r="AG98" s="251" t="e">
        <f t="shared" si="45"/>
        <v>#DIV/0!</v>
      </c>
      <c r="AH98" s="398">
        <f t="shared" si="46"/>
        <v>50</v>
      </c>
      <c r="AI98" s="459" t="str">
        <f t="shared" si="47"/>
        <v>Below Mix</v>
      </c>
      <c r="AJ98" s="327">
        <f t="shared" si="48"/>
        <v>1545</v>
      </c>
      <c r="AK98" s="323" t="e">
        <f t="shared" si="49"/>
        <v>#DIV/0!</v>
      </c>
      <c r="AL98" s="399">
        <f t="shared" si="50"/>
        <v>1595</v>
      </c>
      <c r="AM98" s="400">
        <f t="shared" si="51"/>
        <v>1595</v>
      </c>
      <c r="AN98" s="462" t="e">
        <f t="shared" si="52"/>
        <v>#DIV/0!</v>
      </c>
      <c r="AO98" s="461">
        <f t="shared" si="53"/>
        <v>1595</v>
      </c>
      <c r="AP98" s="148">
        <f t="shared" si="54"/>
        <v>0</v>
      </c>
      <c r="AQ98" s="148">
        <f t="shared" si="55"/>
        <v>0</v>
      </c>
      <c r="AR98" s="148"/>
      <c r="AS98" s="149">
        <f>VLOOKUP(H98, 'Link WS '!$E$5:$G$38, 2, FALSE)</f>
        <v>1595</v>
      </c>
      <c r="AT98" s="80">
        <f>VLOOKUP($H98, 'Link WS '!$E$5:$H$38, 3, FALSE)</f>
        <v>2393</v>
      </c>
      <c r="AU98" s="151">
        <f t="shared" si="56"/>
        <v>0</v>
      </c>
      <c r="AV98" s="150">
        <f>VLOOKUP($V98, 'Link WS '!$E$5:$H$38, 2, FALSE)</f>
        <v>1595</v>
      </c>
      <c r="AW98" s="150">
        <f>VLOOKUP($V98, 'Link WS '!$E$5:$H$38, 3, FALSE)</f>
        <v>2393</v>
      </c>
      <c r="AX98" s="150">
        <f>VLOOKUP($V98, 'Link WS '!$E$5:$H$38, 4, FALSE)</f>
        <v>1994</v>
      </c>
      <c r="AY98" s="143">
        <f t="shared" si="57"/>
        <v>0.79989969909729186</v>
      </c>
      <c r="AZ98" s="140" t="str">
        <f t="shared" si="58"/>
        <v>Paying 80% within JC</v>
      </c>
      <c r="BA98" s="80">
        <f t="shared" si="59"/>
        <v>1435</v>
      </c>
      <c r="BB98" s="80">
        <f t="shared" si="60"/>
        <v>160</v>
      </c>
      <c r="BC98" s="81" t="e">
        <f t="shared" si="61"/>
        <v>#DIV/0!</v>
      </c>
      <c r="BD98" s="312"/>
      <c r="BE98" s="184"/>
      <c r="BF98" s="184"/>
      <c r="BG98" s="184"/>
      <c r="BH98" s="184"/>
      <c r="BI98" s="184"/>
      <c r="BJ98" s="184"/>
      <c r="BK98" s="184"/>
      <c r="BL98" s="185"/>
      <c r="BM98" s="185"/>
      <c r="BN98" s="185"/>
      <c r="BO98" s="185"/>
      <c r="BP98" s="443">
        <f t="shared" si="62"/>
        <v>0</v>
      </c>
      <c r="BQ98" s="184" t="str">
        <f t="shared" si="63"/>
        <v>Not Needed</v>
      </c>
      <c r="BR98" s="283" t="e">
        <f t="shared" si="64"/>
        <v>#DIV/0!</v>
      </c>
      <c r="BS98" s="432">
        <f t="shared" si="65"/>
        <v>0</v>
      </c>
      <c r="BT98" s="1" t="str">
        <f t="shared" si="66"/>
        <v>Within Range</v>
      </c>
      <c r="BU98" s="1" t="str">
        <f t="shared" si="67"/>
        <v>Within Range</v>
      </c>
      <c r="BV98" s="407"/>
      <c r="BW98" s="407"/>
      <c r="BX98" s="448"/>
      <c r="BY98" s="469"/>
      <c r="BZ98" s="469"/>
    </row>
    <row r="99" spans="1:78" ht="12.75" customHeight="true">
      <c r="A99" s="79" t="s">
        <v>756</v>
      </c>
      <c r="B99" s="79" t="s">
        <v>757</v>
      </c>
      <c r="C99" s="79" t="s">
        <v>13</v>
      </c>
      <c r="D99" s="79" t="s">
        <v>971</v>
      </c>
      <c r="E99" s="79" t="s">
        <v>787</v>
      </c>
      <c r="F99" s="79" t="s">
        <v>808</v>
      </c>
      <c r="G99" s="79" t="s">
        <v>786</v>
      </c>
      <c r="H99" s="79" t="s">
        <v>810</v>
      </c>
      <c r="I99" s="296">
        <v>42023</v>
      </c>
      <c r="J99" s="406"/>
      <c r="K99" s="383" t="s">
        <v>619</v>
      </c>
      <c r="L99" s="406">
        <v>44013</v>
      </c>
      <c r="M99" s="466">
        <v>76.00</v>
      </c>
      <c r="N99" s="451">
        <v>3</v>
      </c>
      <c r="O99" s="452" t="str">
        <f t="shared" si="35"/>
        <v>3</v>
      </c>
      <c r="P99" s="201" t="str">
        <f t="shared" si="36"/>
        <v>N</v>
      </c>
      <c r="Q99" s="202"/>
      <c r="R99" s="202"/>
      <c r="S99" s="200"/>
      <c r="T99" s="247">
        <v>705</v>
      </c>
      <c r="U99" s="92">
        <f t="shared" si="37"/>
        <v>1</v>
      </c>
      <c r="V99" s="95" t="str">
        <f t="shared" si="38"/>
        <v>SG_NE07</v>
      </c>
      <c r="W99" s="454"/>
      <c r="X99" s="392">
        <f t="shared" si="39"/>
        <v>0</v>
      </c>
      <c r="Y99" s="453"/>
      <c r="Z99" s="396">
        <f t="shared" si="40"/>
        <v>0</v>
      </c>
      <c r="AA99" s="397">
        <f t="shared" si="41"/>
        <v>0</v>
      </c>
      <c r="AB99" s="427"/>
      <c r="AC99" s="456"/>
      <c r="AD99" s="396">
        <f t="shared" si="42"/>
        <v>0</v>
      </c>
      <c r="AE99" s="397">
        <f t="shared" si="43"/>
        <v>0</v>
      </c>
      <c r="AF99" s="444">
        <f t="shared" si="44"/>
        <v>50</v>
      </c>
      <c r="AG99" s="251" t="e">
        <f t="shared" si="45"/>
        <v>#DIV/0!</v>
      </c>
      <c r="AH99" s="398">
        <f t="shared" si="46"/>
        <v>50</v>
      </c>
      <c r="AI99" s="459" t="str">
        <f t="shared" si="47"/>
        <v>Below Mix</v>
      </c>
      <c r="AJ99" s="327">
        <f t="shared" si="48"/>
        <v>1995</v>
      </c>
      <c r="AK99" s="323" t="e">
        <f t="shared" si="49"/>
        <v>#DIV/0!</v>
      </c>
      <c r="AL99" s="399">
        <f t="shared" si="50"/>
        <v>2045</v>
      </c>
      <c r="AM99" s="400">
        <f t="shared" si="51"/>
        <v>2045</v>
      </c>
      <c r="AN99" s="462" t="e">
        <f t="shared" si="52"/>
        <v>#DIV/0!</v>
      </c>
      <c r="AO99" s="461">
        <f t="shared" si="53"/>
        <v>2045</v>
      </c>
      <c r="AP99" s="148">
        <f t="shared" si="54"/>
        <v>0</v>
      </c>
      <c r="AQ99" s="148">
        <f t="shared" si="55"/>
        <v>0</v>
      </c>
      <c r="AR99" s="148"/>
      <c r="AS99" s="149">
        <f>VLOOKUP(H99, 'Link WS '!$E$5:$G$38, 2, FALSE)</f>
        <v>2045</v>
      </c>
      <c r="AT99" s="80">
        <f>VLOOKUP($H99, 'Link WS '!$E$5:$H$38, 3, FALSE)</f>
        <v>2946</v>
      </c>
      <c r="AU99" s="151">
        <f t="shared" si="56"/>
        <v>0</v>
      </c>
      <c r="AV99" s="150">
        <f>VLOOKUP($V99, 'Link WS '!$E$5:$H$38, 2, FALSE)</f>
        <v>2045</v>
      </c>
      <c r="AW99" s="150">
        <f>VLOOKUP($V99, 'Link WS '!$E$5:$H$38, 3, FALSE)</f>
        <v>2946</v>
      </c>
      <c r="AX99" s="150">
        <f>VLOOKUP($V99, 'Link WS '!$E$5:$H$38, 4, FALSE)</f>
        <v>2496</v>
      </c>
      <c r="AY99" s="143">
        <f t="shared" si="57"/>
        <v>0.81931089743589747</v>
      </c>
      <c r="AZ99" s="140" t="str">
        <f t="shared" si="58"/>
        <v>Paying 82% within JC</v>
      </c>
      <c r="BA99" s="80">
        <f t="shared" si="59"/>
        <v>1840</v>
      </c>
      <c r="BB99" s="80">
        <f t="shared" si="60"/>
        <v>205</v>
      </c>
      <c r="BC99" s="81" t="e">
        <f t="shared" si="61"/>
        <v>#DIV/0!</v>
      </c>
      <c r="BD99" s="312"/>
      <c r="BE99" s="184"/>
      <c r="BF99" s="184"/>
      <c r="BG99" s="184"/>
      <c r="BH99" s="184"/>
      <c r="BI99" s="184"/>
      <c r="BJ99" s="184"/>
      <c r="BK99" s="184"/>
      <c r="BL99" s="185"/>
      <c r="BM99" s="185"/>
      <c r="BN99" s="185"/>
      <c r="BO99" s="185"/>
      <c r="BP99" s="443">
        <f t="shared" si="62"/>
        <v>0</v>
      </c>
      <c r="BQ99" s="184" t="str">
        <f t="shared" si="63"/>
        <v>Not Needed</v>
      </c>
      <c r="BR99" s="283" t="e">
        <f t="shared" si="64"/>
        <v>#DIV/0!</v>
      </c>
      <c r="BS99" s="432">
        <f t="shared" si="65"/>
        <v>0</v>
      </c>
      <c r="BT99" s="1" t="str">
        <f t="shared" si="66"/>
        <v>Within Range</v>
      </c>
      <c r="BU99" s="1" t="str">
        <f t="shared" si="67"/>
        <v>Within Range</v>
      </c>
      <c r="BV99" s="407"/>
      <c r="BW99" s="407"/>
      <c r="BX99" s="448"/>
      <c r="BY99" s="469"/>
      <c r="BZ99" s="469"/>
    </row>
    <row r="100" spans="1:78" ht="12.75" customHeight="true">
      <c r="A100" s="79" t="s">
        <v>617</v>
      </c>
      <c r="B100" s="79" t="s">
        <v>618</v>
      </c>
      <c r="C100" s="79" t="s">
        <v>13</v>
      </c>
      <c r="D100" s="79" t="s">
        <v>971</v>
      </c>
      <c r="E100" s="79" t="s">
        <v>787</v>
      </c>
      <c r="F100" s="79" t="s">
        <v>808</v>
      </c>
      <c r="G100" s="79" t="s">
        <v>784</v>
      </c>
      <c r="H100" s="79" t="s">
        <v>1108</v>
      </c>
      <c r="I100" s="296">
        <v>42394</v>
      </c>
      <c r="J100" s="406"/>
      <c r="K100" s="383" t="s">
        <v>619</v>
      </c>
      <c r="L100" s="406">
        <v>44013</v>
      </c>
      <c r="M100" s="466">
        <v>85.00</v>
      </c>
      <c r="N100" s="451">
        <v>4</v>
      </c>
      <c r="O100" s="452" t="str">
        <f t="shared" si="35"/>
        <v>4</v>
      </c>
      <c r="P100" s="201" t="str">
        <f t="shared" si="36"/>
        <v>N</v>
      </c>
      <c r="Q100" s="202"/>
      <c r="R100" s="202"/>
      <c r="S100" s="200"/>
      <c r="T100" s="247">
        <v>605</v>
      </c>
      <c r="U100" s="92">
        <f t="shared" si="37"/>
        <v>1</v>
      </c>
      <c r="V100" s="95" t="str">
        <f t="shared" si="38"/>
        <v>SG_FNE08</v>
      </c>
      <c r="W100" s="454"/>
      <c r="X100" s="392">
        <f t="shared" si="39"/>
        <v>0</v>
      </c>
      <c r="Y100" s="453"/>
      <c r="Z100" s="396">
        <f t="shared" si="40"/>
        <v>0</v>
      </c>
      <c r="AA100" s="397">
        <f t="shared" si="41"/>
        <v>0</v>
      </c>
      <c r="AB100" s="427"/>
      <c r="AC100" s="456"/>
      <c r="AD100" s="396">
        <f t="shared" si="42"/>
        <v>0</v>
      </c>
      <c r="AE100" s="397">
        <f t="shared" si="43"/>
        <v>0</v>
      </c>
      <c r="AF100" s="444">
        <f t="shared" si="44"/>
        <v>50</v>
      </c>
      <c r="AG100" s="251" t="e">
        <f t="shared" si="45"/>
        <v>#DIV/0!</v>
      </c>
      <c r="AH100" s="398">
        <f t="shared" si="46"/>
        <v>50</v>
      </c>
      <c r="AI100" s="459" t="str">
        <f t="shared" si="47"/>
        <v>Below Mix</v>
      </c>
      <c r="AJ100" s="327">
        <f t="shared" si="48"/>
        <v>1577</v>
      </c>
      <c r="AK100" s="323" t="e">
        <f t="shared" si="49"/>
        <v>#DIV/0!</v>
      </c>
      <c r="AL100" s="399">
        <f t="shared" si="50"/>
        <v>1627</v>
      </c>
      <c r="AM100" s="400">
        <f t="shared" si="51"/>
        <v>1627</v>
      </c>
      <c r="AN100" s="462" t="e">
        <f t="shared" si="52"/>
        <v>#DIV/0!</v>
      </c>
      <c r="AO100" s="461">
        <f t="shared" si="53"/>
        <v>1627</v>
      </c>
      <c r="AP100" s="148">
        <f t="shared" si="54"/>
        <v>0</v>
      </c>
      <c r="AQ100" s="148">
        <f t="shared" si="55"/>
        <v>0</v>
      </c>
      <c r="AR100" s="148"/>
      <c r="AS100" s="149">
        <f>VLOOKUP(H100, 'Link WS '!$E$5:$G$38, 2, FALSE)</f>
        <v>1627</v>
      </c>
      <c r="AT100" s="80">
        <f>VLOOKUP($H100, 'Link WS '!$E$5:$H$38, 3, FALSE)</f>
        <v>2278</v>
      </c>
      <c r="AU100" s="151">
        <f t="shared" si="56"/>
        <v>0</v>
      </c>
      <c r="AV100" s="150">
        <f>VLOOKUP($V100, 'Link WS '!$E$5:$H$38, 2, FALSE)</f>
        <v>1627</v>
      </c>
      <c r="AW100" s="150">
        <f>VLOOKUP($V100, 'Link WS '!$E$5:$H$38, 3, FALSE)</f>
        <v>2278</v>
      </c>
      <c r="AX100" s="150">
        <f>VLOOKUP($V100, 'Link WS '!$E$5:$H$38, 4, FALSE)</f>
        <v>1953</v>
      </c>
      <c r="AY100" s="143">
        <f t="shared" si="57"/>
        <v>0.83307731694828469</v>
      </c>
      <c r="AZ100" s="140" t="str">
        <f t="shared" si="58"/>
        <v>Paying 83% within JC</v>
      </c>
      <c r="BA100" s="80">
        <f t="shared" si="59"/>
        <v>1464</v>
      </c>
      <c r="BB100" s="80">
        <f t="shared" si="60"/>
        <v>163</v>
      </c>
      <c r="BC100" s="81" t="e">
        <f t="shared" si="61"/>
        <v>#DIV/0!</v>
      </c>
      <c r="BD100" s="312"/>
      <c r="BE100" s="184"/>
      <c r="BF100" s="184"/>
      <c r="BG100" s="184"/>
      <c r="BH100" s="184"/>
      <c r="BI100" s="184"/>
      <c r="BJ100" s="184"/>
      <c r="BK100" s="184"/>
      <c r="BL100" s="185"/>
      <c r="BM100" s="185"/>
      <c r="BN100" s="185"/>
      <c r="BO100" s="185"/>
      <c r="BP100" s="443">
        <f t="shared" si="62"/>
        <v>0</v>
      </c>
      <c r="BQ100" s="184" t="str">
        <f t="shared" si="63"/>
        <v>Not Needed</v>
      </c>
      <c r="BR100" s="283" t="e">
        <f t="shared" si="64"/>
        <v>#DIV/0!</v>
      </c>
      <c r="BS100" s="432">
        <f t="shared" si="65"/>
        <v>0</v>
      </c>
      <c r="BT100" s="1" t="str">
        <f t="shared" si="66"/>
        <v>Within Range</v>
      </c>
      <c r="BU100" s="1" t="str">
        <f t="shared" si="67"/>
        <v>Within Range</v>
      </c>
      <c r="BV100" s="407"/>
      <c r="BW100" s="407"/>
      <c r="BX100" s="448"/>
      <c r="BY100" s="469"/>
      <c r="BZ100" s="469"/>
    </row>
    <row r="101" spans="1:78" ht="12.75" customHeight="true">
      <c r="A101" s="79" t="s">
        <v>251</v>
      </c>
      <c r="B101" s="79" t="s">
        <v>252</v>
      </c>
      <c r="C101" s="79" t="s">
        <v>8</v>
      </c>
      <c r="D101" s="79" t="s">
        <v>9</v>
      </c>
      <c r="E101" s="79" t="s">
        <v>787</v>
      </c>
      <c r="F101" s="79" t="s">
        <v>804</v>
      </c>
      <c r="G101" s="79" t="s">
        <v>1199</v>
      </c>
      <c r="H101" s="79" t="s">
        <v>1196</v>
      </c>
      <c r="I101" s="296">
        <v>36440</v>
      </c>
      <c r="J101" s="406"/>
      <c r="K101" s="383" t="s">
        <v>651</v>
      </c>
      <c r="L101" s="406">
        <v>42186</v>
      </c>
      <c r="M101" s="466">
        <v>68.00</v>
      </c>
      <c r="N101" s="451">
        <v>2</v>
      </c>
      <c r="O101" s="452" t="str">
        <f t="shared" si="35"/>
        <v>2</v>
      </c>
      <c r="P101" s="201" t="str">
        <f t="shared" si="36"/>
        <v>N</v>
      </c>
      <c r="Q101" s="202"/>
      <c r="R101" s="202"/>
      <c r="S101" s="200"/>
      <c r="T101" s="247">
        <v>2208</v>
      </c>
      <c r="U101" s="92">
        <f t="shared" si="37"/>
        <v>1</v>
      </c>
      <c r="V101" s="95" t="str">
        <f t="shared" si="38"/>
        <v>SG_NE03</v>
      </c>
      <c r="W101" s="454"/>
      <c r="X101" s="392">
        <f t="shared" si="39"/>
        <v>0</v>
      </c>
      <c r="Y101" s="453"/>
      <c r="Z101" s="396">
        <f t="shared" si="40"/>
        <v>0</v>
      </c>
      <c r="AA101" s="397">
        <f t="shared" si="41"/>
        <v>0</v>
      </c>
      <c r="AB101" s="427"/>
      <c r="AC101" s="456"/>
      <c r="AD101" s="396">
        <f t="shared" si="42"/>
        <v>0</v>
      </c>
      <c r="AE101" s="397">
        <f t="shared" si="43"/>
        <v>0</v>
      </c>
      <c r="AF101" s="444">
        <f t="shared" si="44"/>
        <v>50</v>
      </c>
      <c r="AG101" s="251" t="e">
        <f t="shared" si="45"/>
        <v>#DIV/0!</v>
      </c>
      <c r="AH101" s="398">
        <f t="shared" si="46"/>
        <v>50</v>
      </c>
      <c r="AI101" s="459" t="str">
        <f t="shared" si="47"/>
        <v>Below Mix</v>
      </c>
      <c r="AJ101" s="327">
        <f t="shared" si="48"/>
        <v>1209</v>
      </c>
      <c r="AK101" s="323" t="e">
        <f t="shared" si="49"/>
        <v>#DIV/0!</v>
      </c>
      <c r="AL101" s="399">
        <f t="shared" si="50"/>
        <v>1259</v>
      </c>
      <c r="AM101" s="400">
        <f t="shared" si="51"/>
        <v>1259</v>
      </c>
      <c r="AN101" s="462" t="e">
        <f t="shared" si="52"/>
        <v>#DIV/0!</v>
      </c>
      <c r="AO101" s="461">
        <f t="shared" si="53"/>
        <v>1259</v>
      </c>
      <c r="AP101" s="148">
        <f t="shared" si="54"/>
        <v>0</v>
      </c>
      <c r="AQ101" s="148">
        <f t="shared" si="55"/>
        <v>0</v>
      </c>
      <c r="AR101" s="148"/>
      <c r="AS101" s="149">
        <f>VLOOKUP(H101, 'Link WS '!$E$5:$G$38, 2, FALSE)</f>
        <v>1259</v>
      </c>
      <c r="AT101" s="80">
        <f>VLOOKUP($H101, 'Link WS '!$E$5:$H$38, 3, FALSE)</f>
        <v>1884</v>
      </c>
      <c r="AU101" s="151">
        <f t="shared" si="56"/>
        <v>0</v>
      </c>
      <c r="AV101" s="150">
        <f>VLOOKUP($V101, 'Link WS '!$E$5:$H$38, 2, FALSE)</f>
        <v>1259</v>
      </c>
      <c r="AW101" s="150">
        <f>VLOOKUP($V101, 'Link WS '!$E$5:$H$38, 3, FALSE)</f>
        <v>1884</v>
      </c>
      <c r="AX101" s="150">
        <f>VLOOKUP($V101, 'Link WS '!$E$5:$H$38, 4, FALSE)</f>
        <v>1572</v>
      </c>
      <c r="AY101" s="143">
        <f t="shared" si="57"/>
        <v>0.80089058524173029</v>
      </c>
      <c r="AZ101" s="140" t="str">
        <f t="shared" si="58"/>
        <v>Paying 80% within JC</v>
      </c>
      <c r="BA101" s="80">
        <f t="shared" si="59"/>
        <v>1133</v>
      </c>
      <c r="BB101" s="80">
        <f t="shared" si="60"/>
        <v>126</v>
      </c>
      <c r="BC101" s="81" t="e">
        <f t="shared" si="61"/>
        <v>#DIV/0!</v>
      </c>
      <c r="BD101" s="312"/>
      <c r="BE101" s="184"/>
      <c r="BF101" s="184"/>
      <c r="BG101" s="184"/>
      <c r="BH101" s="184"/>
      <c r="BI101" s="184"/>
      <c r="BJ101" s="184"/>
      <c r="BK101" s="184"/>
      <c r="BL101" s="185"/>
      <c r="BM101" s="185"/>
      <c r="BN101" s="185"/>
      <c r="BO101" s="185"/>
      <c r="BP101" s="443">
        <f t="shared" si="62"/>
        <v>0</v>
      </c>
      <c r="BQ101" s="184" t="str">
        <f t="shared" si="63"/>
        <v>Not Needed</v>
      </c>
      <c r="BR101" s="283" t="e">
        <f t="shared" si="64"/>
        <v>#DIV/0!</v>
      </c>
      <c r="BS101" s="432">
        <f t="shared" si="65"/>
        <v>0</v>
      </c>
      <c r="BT101" s="1" t="str">
        <f t="shared" si="66"/>
        <v>Within Range</v>
      </c>
      <c r="BU101" s="1" t="str">
        <f t="shared" si="67"/>
        <v>Within Range</v>
      </c>
      <c r="BV101" s="407"/>
      <c r="BW101" s="407"/>
      <c r="BX101" s="448"/>
      <c r="BY101" s="469"/>
      <c r="BZ101" s="469"/>
    </row>
    <row r="102" spans="1:78" ht="12.75" customHeight="true">
      <c r="A102" s="79" t="s">
        <v>257</v>
      </c>
      <c r="B102" s="79" t="s">
        <v>258</v>
      </c>
      <c r="C102" s="79" t="s">
        <v>8</v>
      </c>
      <c r="D102" s="79" t="s">
        <v>9</v>
      </c>
      <c r="E102" s="79" t="s">
        <v>787</v>
      </c>
      <c r="F102" s="79" t="s">
        <v>804</v>
      </c>
      <c r="G102" s="79" t="s">
        <v>1201</v>
      </c>
      <c r="H102" s="79" t="s">
        <v>1195</v>
      </c>
      <c r="I102" s="296">
        <v>36640</v>
      </c>
      <c r="J102" s="406"/>
      <c r="K102" s="383" t="s">
        <v>651</v>
      </c>
      <c r="L102" s="406">
        <v>41456</v>
      </c>
      <c r="M102" s="466">
        <v>68.00</v>
      </c>
      <c r="N102" s="451">
        <v>2</v>
      </c>
      <c r="O102" s="452" t="str">
        <f t="shared" si="35"/>
        <v>2</v>
      </c>
      <c r="P102" s="201" t="str">
        <f t="shared" si="36"/>
        <v>N</v>
      </c>
      <c r="Q102" s="202"/>
      <c r="R102" s="202"/>
      <c r="S102" s="200"/>
      <c r="T102" s="247">
        <v>2202</v>
      </c>
      <c r="U102" s="92">
        <f t="shared" si="37"/>
        <v>1</v>
      </c>
      <c r="V102" s="95" t="str">
        <f t="shared" si="38"/>
        <v>SG_NE02</v>
      </c>
      <c r="W102" s="454"/>
      <c r="X102" s="392">
        <f t="shared" si="39"/>
        <v>0</v>
      </c>
      <c r="Y102" s="453"/>
      <c r="Z102" s="396">
        <f t="shared" si="40"/>
        <v>0</v>
      </c>
      <c r="AA102" s="397">
        <f t="shared" si="41"/>
        <v>0</v>
      </c>
      <c r="AB102" s="427"/>
      <c r="AC102" s="456"/>
      <c r="AD102" s="396">
        <f t="shared" si="42"/>
        <v>0</v>
      </c>
      <c r="AE102" s="397">
        <f t="shared" si="43"/>
        <v>0</v>
      </c>
      <c r="AF102" s="444">
        <f t="shared" si="44"/>
        <v>50</v>
      </c>
      <c r="AG102" s="251" t="e">
        <f t="shared" si="45"/>
        <v>#DIV/0!</v>
      </c>
      <c r="AH102" s="398">
        <f t="shared" si="46"/>
        <v>50</v>
      </c>
      <c r="AI102" s="459" t="str">
        <f t="shared" si="47"/>
        <v>Below Mix</v>
      </c>
      <c r="AJ102" s="327">
        <f t="shared" si="48"/>
        <v>1116</v>
      </c>
      <c r="AK102" s="323" t="e">
        <f t="shared" si="49"/>
        <v>#DIV/0!</v>
      </c>
      <c r="AL102" s="399">
        <f t="shared" si="50"/>
        <v>1166</v>
      </c>
      <c r="AM102" s="400">
        <f t="shared" si="51"/>
        <v>1166</v>
      </c>
      <c r="AN102" s="462" t="e">
        <f t="shared" si="52"/>
        <v>#DIV/0!</v>
      </c>
      <c r="AO102" s="461">
        <f t="shared" si="53"/>
        <v>1166</v>
      </c>
      <c r="AP102" s="148">
        <f t="shared" si="54"/>
        <v>0</v>
      </c>
      <c r="AQ102" s="148">
        <f t="shared" si="55"/>
        <v>0</v>
      </c>
      <c r="AR102" s="148"/>
      <c r="AS102" s="149">
        <f>VLOOKUP(H102, 'Link WS '!$E$5:$G$38, 2, FALSE)</f>
        <v>1166</v>
      </c>
      <c r="AT102" s="80">
        <f>VLOOKUP($H102, 'Link WS '!$E$5:$H$38, 3, FALSE)</f>
        <v>1750</v>
      </c>
      <c r="AU102" s="151">
        <f t="shared" si="56"/>
        <v>0</v>
      </c>
      <c r="AV102" s="150">
        <f>VLOOKUP($V102, 'Link WS '!$E$5:$H$38, 2, FALSE)</f>
        <v>1166</v>
      </c>
      <c r="AW102" s="150">
        <f>VLOOKUP($V102, 'Link WS '!$E$5:$H$38, 3, FALSE)</f>
        <v>1750</v>
      </c>
      <c r="AX102" s="150">
        <f>VLOOKUP($V102, 'Link WS '!$E$5:$H$38, 4, FALSE)</f>
        <v>1458</v>
      </c>
      <c r="AY102" s="143">
        <f t="shared" si="57"/>
        <v>0.79972565157750342</v>
      </c>
      <c r="AZ102" s="140" t="str">
        <f t="shared" si="58"/>
        <v>Paying 80% within JC</v>
      </c>
      <c r="BA102" s="80">
        <f t="shared" si="59"/>
        <v>1049</v>
      </c>
      <c r="BB102" s="80">
        <f t="shared" si="60"/>
        <v>117</v>
      </c>
      <c r="BC102" s="81" t="e">
        <f t="shared" si="61"/>
        <v>#DIV/0!</v>
      </c>
      <c r="BD102" s="312"/>
      <c r="BE102" s="184"/>
      <c r="BF102" s="184"/>
      <c r="BG102" s="184"/>
      <c r="BH102" s="184"/>
      <c r="BI102" s="184"/>
      <c r="BJ102" s="184"/>
      <c r="BK102" s="184"/>
      <c r="BL102" s="185"/>
      <c r="BM102" s="185"/>
      <c r="BN102" s="185"/>
      <c r="BO102" s="185"/>
      <c r="BP102" s="443">
        <f t="shared" si="62"/>
        <v>0</v>
      </c>
      <c r="BQ102" s="184" t="str">
        <f t="shared" si="63"/>
        <v>Not Needed</v>
      </c>
      <c r="BR102" s="283" t="e">
        <f t="shared" si="64"/>
        <v>#DIV/0!</v>
      </c>
      <c r="BS102" s="432">
        <f t="shared" si="65"/>
        <v>0</v>
      </c>
      <c r="BT102" s="1" t="str">
        <f t="shared" si="66"/>
        <v>Within Range</v>
      </c>
      <c r="BU102" s="1" t="str">
        <f t="shared" si="67"/>
        <v>Within Range</v>
      </c>
      <c r="BV102" s="407"/>
      <c r="BW102" s="407"/>
      <c r="BX102" s="448"/>
      <c r="BY102" s="469"/>
      <c r="BZ102" s="469"/>
    </row>
    <row r="103" spans="1:78" ht="12.75" customHeight="true">
      <c r="A103" s="79" t="s">
        <v>538</v>
      </c>
      <c r="B103" s="79" t="s">
        <v>539</v>
      </c>
      <c r="C103" s="79" t="s">
        <v>8</v>
      </c>
      <c r="D103" s="79" t="s">
        <v>9</v>
      </c>
      <c r="E103" s="79" t="s">
        <v>787</v>
      </c>
      <c r="F103" s="79" t="s">
        <v>804</v>
      </c>
      <c r="G103" s="79" t="s">
        <v>794</v>
      </c>
      <c r="H103" s="79" t="s">
        <v>810</v>
      </c>
      <c r="I103" s="296">
        <v>37795</v>
      </c>
      <c r="J103" s="406"/>
      <c r="K103" s="383" t="s">
        <v>651</v>
      </c>
      <c r="L103" s="406">
        <v>41456</v>
      </c>
      <c r="M103" s="466">
        <v>85.00</v>
      </c>
      <c r="N103" s="451">
        <v>4</v>
      </c>
      <c r="O103" s="452" t="str">
        <f t="shared" si="35"/>
        <v>4</v>
      </c>
      <c r="P103" s="201" t="str">
        <f t="shared" si="36"/>
        <v>N</v>
      </c>
      <c r="Q103" s="202"/>
      <c r="R103" s="202"/>
      <c r="S103" s="200"/>
      <c r="T103" s="247">
        <v>1900</v>
      </c>
      <c r="U103" s="92">
        <f t="shared" si="37"/>
        <v>1</v>
      </c>
      <c r="V103" s="95" t="str">
        <f t="shared" si="38"/>
        <v>SG_NE07</v>
      </c>
      <c r="W103" s="454"/>
      <c r="X103" s="392">
        <f t="shared" si="39"/>
        <v>0</v>
      </c>
      <c r="Y103" s="453"/>
      <c r="Z103" s="396">
        <f t="shared" si="40"/>
        <v>0</v>
      </c>
      <c r="AA103" s="397">
        <f t="shared" si="41"/>
        <v>0</v>
      </c>
      <c r="AB103" s="427"/>
      <c r="AC103" s="456"/>
      <c r="AD103" s="396">
        <f t="shared" si="42"/>
        <v>0</v>
      </c>
      <c r="AE103" s="397">
        <f t="shared" si="43"/>
        <v>0</v>
      </c>
      <c r="AF103" s="444">
        <f t="shared" si="44"/>
        <v>50</v>
      </c>
      <c r="AG103" s="251" t="e">
        <f t="shared" si="45"/>
        <v>#DIV/0!</v>
      </c>
      <c r="AH103" s="398">
        <f t="shared" si="46"/>
        <v>50</v>
      </c>
      <c r="AI103" s="459" t="str">
        <f t="shared" si="47"/>
        <v>Below Mix</v>
      </c>
      <c r="AJ103" s="327">
        <f t="shared" si="48"/>
        <v>1995</v>
      </c>
      <c r="AK103" s="323" t="e">
        <f t="shared" si="49"/>
        <v>#DIV/0!</v>
      </c>
      <c r="AL103" s="399">
        <f t="shared" si="50"/>
        <v>2045</v>
      </c>
      <c r="AM103" s="400">
        <f t="shared" si="51"/>
        <v>2045</v>
      </c>
      <c r="AN103" s="462" t="e">
        <f t="shared" si="52"/>
        <v>#DIV/0!</v>
      </c>
      <c r="AO103" s="461">
        <f t="shared" si="53"/>
        <v>2045</v>
      </c>
      <c r="AP103" s="148">
        <f t="shared" si="54"/>
        <v>0</v>
      </c>
      <c r="AQ103" s="148">
        <f t="shared" si="55"/>
        <v>0</v>
      </c>
      <c r="AR103" s="148"/>
      <c r="AS103" s="149">
        <f>VLOOKUP(H103, 'Link WS '!$E$5:$G$38, 2, FALSE)</f>
        <v>2045</v>
      </c>
      <c r="AT103" s="80">
        <f>VLOOKUP($H103, 'Link WS '!$E$5:$H$38, 3, FALSE)</f>
        <v>2946</v>
      </c>
      <c r="AU103" s="151">
        <f t="shared" si="56"/>
        <v>0</v>
      </c>
      <c r="AV103" s="150">
        <f>VLOOKUP($V103, 'Link WS '!$E$5:$H$38, 2, FALSE)</f>
        <v>2045</v>
      </c>
      <c r="AW103" s="150">
        <f>VLOOKUP($V103, 'Link WS '!$E$5:$H$38, 3, FALSE)</f>
        <v>2946</v>
      </c>
      <c r="AX103" s="150">
        <f>VLOOKUP($V103, 'Link WS '!$E$5:$H$38, 4, FALSE)</f>
        <v>2496</v>
      </c>
      <c r="AY103" s="143">
        <f t="shared" si="57"/>
        <v>0.81931089743589747</v>
      </c>
      <c r="AZ103" s="140" t="str">
        <f t="shared" si="58"/>
        <v>Paying 82% within JC</v>
      </c>
      <c r="BA103" s="80">
        <f t="shared" si="59"/>
        <v>1840</v>
      </c>
      <c r="BB103" s="80">
        <f t="shared" si="60"/>
        <v>205</v>
      </c>
      <c r="BC103" s="81" t="e">
        <f t="shared" si="61"/>
        <v>#DIV/0!</v>
      </c>
      <c r="BD103" s="312"/>
      <c r="BE103" s="184"/>
      <c r="BF103" s="184"/>
      <c r="BG103" s="184"/>
      <c r="BH103" s="184"/>
      <c r="BI103" s="184"/>
      <c r="BJ103" s="184"/>
      <c r="BK103" s="184"/>
      <c r="BL103" s="185"/>
      <c r="BM103" s="185"/>
      <c r="BN103" s="185"/>
      <c r="BO103" s="185"/>
      <c r="BP103" s="443">
        <f t="shared" si="62"/>
        <v>0</v>
      </c>
      <c r="BQ103" s="184" t="str">
        <f t="shared" si="63"/>
        <v>Not Needed</v>
      </c>
      <c r="BR103" s="283" t="e">
        <f t="shared" si="64"/>
        <v>#DIV/0!</v>
      </c>
      <c r="BS103" s="432">
        <f t="shared" si="65"/>
        <v>0</v>
      </c>
      <c r="BT103" s="1" t="str">
        <f t="shared" si="66"/>
        <v>Within Range</v>
      </c>
      <c r="BU103" s="1" t="str">
        <f t="shared" si="67"/>
        <v>Within Range</v>
      </c>
      <c r="BV103" s="407"/>
      <c r="BW103" s="407"/>
      <c r="BX103" s="448"/>
      <c r="BY103" s="469"/>
      <c r="BZ103" s="469"/>
    </row>
    <row r="104" spans="1:78" ht="12.75" customHeight="true">
      <c r="A104" s="79" t="s">
        <v>279</v>
      </c>
      <c r="B104" s="79" t="s">
        <v>280</v>
      </c>
      <c r="C104" s="79" t="s">
        <v>8</v>
      </c>
      <c r="D104" s="79" t="s">
        <v>9</v>
      </c>
      <c r="E104" s="79" t="s">
        <v>787</v>
      </c>
      <c r="F104" s="79" t="s">
        <v>804</v>
      </c>
      <c r="G104" s="79" t="s">
        <v>1201</v>
      </c>
      <c r="H104" s="79" t="s">
        <v>1195</v>
      </c>
      <c r="I104" s="296">
        <v>38470</v>
      </c>
      <c r="J104" s="406"/>
      <c r="K104" s="383" t="s">
        <v>651</v>
      </c>
      <c r="L104" s="406">
        <v>41821</v>
      </c>
      <c r="M104" s="466">
        <v>75.00</v>
      </c>
      <c r="N104" s="451">
        <v>3</v>
      </c>
      <c r="O104" s="452" t="str">
        <f t="shared" si="35"/>
        <v>3</v>
      </c>
      <c r="P104" s="201" t="str">
        <f t="shared" si="36"/>
        <v>N</v>
      </c>
      <c r="Q104" s="202"/>
      <c r="R104" s="202"/>
      <c r="S104" s="200"/>
      <c r="T104" s="247">
        <v>1702</v>
      </c>
      <c r="U104" s="92">
        <f t="shared" si="37"/>
        <v>1</v>
      </c>
      <c r="V104" s="95" t="str">
        <f t="shared" si="38"/>
        <v>SG_NE02</v>
      </c>
      <c r="W104" s="454"/>
      <c r="X104" s="392">
        <f t="shared" si="39"/>
        <v>0</v>
      </c>
      <c r="Y104" s="453"/>
      <c r="Z104" s="396">
        <f t="shared" si="40"/>
        <v>0</v>
      </c>
      <c r="AA104" s="397">
        <f t="shared" si="41"/>
        <v>0</v>
      </c>
      <c r="AB104" s="427"/>
      <c r="AC104" s="456"/>
      <c r="AD104" s="396">
        <f t="shared" si="42"/>
        <v>0</v>
      </c>
      <c r="AE104" s="397">
        <f t="shared" si="43"/>
        <v>0</v>
      </c>
      <c r="AF104" s="444">
        <f t="shared" si="44"/>
        <v>50</v>
      </c>
      <c r="AG104" s="251" t="e">
        <f t="shared" si="45"/>
        <v>#DIV/0!</v>
      </c>
      <c r="AH104" s="398">
        <f t="shared" si="46"/>
        <v>50</v>
      </c>
      <c r="AI104" s="459" t="str">
        <f t="shared" si="47"/>
        <v>Below Mix</v>
      </c>
      <c r="AJ104" s="327">
        <f t="shared" si="48"/>
        <v>1116</v>
      </c>
      <c r="AK104" s="323" t="e">
        <f t="shared" si="49"/>
        <v>#DIV/0!</v>
      </c>
      <c r="AL104" s="399">
        <f t="shared" si="50"/>
        <v>1166</v>
      </c>
      <c r="AM104" s="400">
        <f t="shared" si="51"/>
        <v>1166</v>
      </c>
      <c r="AN104" s="462" t="e">
        <f t="shared" si="52"/>
        <v>#DIV/0!</v>
      </c>
      <c r="AO104" s="461">
        <f t="shared" si="53"/>
        <v>1166</v>
      </c>
      <c r="AP104" s="148">
        <f t="shared" si="54"/>
        <v>0</v>
      </c>
      <c r="AQ104" s="148">
        <f t="shared" si="55"/>
        <v>0</v>
      </c>
      <c r="AR104" s="148"/>
      <c r="AS104" s="149">
        <f>VLOOKUP(H104, 'Link WS '!$E$5:$G$38, 2, FALSE)</f>
        <v>1166</v>
      </c>
      <c r="AT104" s="80">
        <f>VLOOKUP($H104, 'Link WS '!$E$5:$H$38, 3, FALSE)</f>
        <v>1750</v>
      </c>
      <c r="AU104" s="151">
        <f t="shared" si="56"/>
        <v>0</v>
      </c>
      <c r="AV104" s="150">
        <f>VLOOKUP($V104, 'Link WS '!$E$5:$H$38, 2, FALSE)</f>
        <v>1166</v>
      </c>
      <c r="AW104" s="150">
        <f>VLOOKUP($V104, 'Link WS '!$E$5:$H$38, 3, FALSE)</f>
        <v>1750</v>
      </c>
      <c r="AX104" s="150">
        <f>VLOOKUP($V104, 'Link WS '!$E$5:$H$38, 4, FALSE)</f>
        <v>1458</v>
      </c>
      <c r="AY104" s="143">
        <f t="shared" si="57"/>
        <v>0.79972565157750342</v>
      </c>
      <c r="AZ104" s="140" t="str">
        <f t="shared" si="58"/>
        <v>Paying 80% within JC</v>
      </c>
      <c r="BA104" s="80">
        <f t="shared" si="59"/>
        <v>1049</v>
      </c>
      <c r="BB104" s="80">
        <f t="shared" si="60"/>
        <v>117</v>
      </c>
      <c r="BC104" s="81" t="e">
        <f t="shared" si="61"/>
        <v>#DIV/0!</v>
      </c>
      <c r="BD104" s="312"/>
      <c r="BE104" s="184"/>
      <c r="BF104" s="184"/>
      <c r="BG104" s="184"/>
      <c r="BH104" s="184"/>
      <c r="BI104" s="184"/>
      <c r="BJ104" s="184"/>
      <c r="BK104" s="184"/>
      <c r="BL104" s="185"/>
      <c r="BM104" s="185"/>
      <c r="BN104" s="185"/>
      <c r="BO104" s="185"/>
      <c r="BP104" s="443">
        <f t="shared" si="62"/>
        <v>0</v>
      </c>
      <c r="BQ104" s="184" t="str">
        <f t="shared" si="63"/>
        <v>Not Needed</v>
      </c>
      <c r="BR104" s="283" t="e">
        <f t="shared" si="64"/>
        <v>#DIV/0!</v>
      </c>
      <c r="BS104" s="432">
        <f t="shared" si="65"/>
        <v>0</v>
      </c>
      <c r="BT104" s="1" t="str">
        <f t="shared" si="66"/>
        <v>Within Range</v>
      </c>
      <c r="BU104" s="1" t="str">
        <f t="shared" si="67"/>
        <v>Within Range</v>
      </c>
      <c r="BV104" s="407"/>
      <c r="BW104" s="407"/>
      <c r="BX104" s="448"/>
      <c r="BY104" s="469"/>
      <c r="BZ104" s="469"/>
    </row>
    <row r="105" spans="1:78" ht="12.75" customHeight="true">
      <c r="A105" s="79" t="s">
        <v>631</v>
      </c>
      <c r="B105" s="79" t="s">
        <v>632</v>
      </c>
      <c r="C105" s="79" t="s">
        <v>8</v>
      </c>
      <c r="D105" s="79" t="s">
        <v>9</v>
      </c>
      <c r="E105" s="79" t="s">
        <v>787</v>
      </c>
      <c r="F105" s="79" t="s">
        <v>804</v>
      </c>
      <c r="G105" s="79" t="s">
        <v>784</v>
      </c>
      <c r="H105" s="79" t="s">
        <v>814</v>
      </c>
      <c r="I105" s="296">
        <v>39139</v>
      </c>
      <c r="J105" s="406"/>
      <c r="K105" s="383" t="s">
        <v>651</v>
      </c>
      <c r="L105" s="406">
        <v>44378</v>
      </c>
      <c r="M105" s="466">
        <v>85.00</v>
      </c>
      <c r="N105" s="451">
        <v>4</v>
      </c>
      <c r="O105" s="452" t="str">
        <f t="shared" si="35"/>
        <v>4</v>
      </c>
      <c r="P105" s="201" t="str">
        <f t="shared" si="36"/>
        <v>N</v>
      </c>
      <c r="Q105" s="202"/>
      <c r="R105" s="202"/>
      <c r="S105" s="200"/>
      <c r="T105" s="247">
        <v>1504</v>
      </c>
      <c r="U105" s="92">
        <f t="shared" si="37"/>
        <v>1</v>
      </c>
      <c r="V105" s="95" t="str">
        <f t="shared" si="38"/>
        <v>SG_NE08</v>
      </c>
      <c r="W105" s="454"/>
      <c r="X105" s="392">
        <f t="shared" si="39"/>
        <v>0</v>
      </c>
      <c r="Y105" s="453"/>
      <c r="Z105" s="396">
        <f t="shared" si="40"/>
        <v>0</v>
      </c>
      <c r="AA105" s="397">
        <f t="shared" si="41"/>
        <v>0</v>
      </c>
      <c r="AB105" s="427"/>
      <c r="AC105" s="456"/>
      <c r="AD105" s="396">
        <f t="shared" si="42"/>
        <v>0</v>
      </c>
      <c r="AE105" s="397">
        <f t="shared" si="43"/>
        <v>0</v>
      </c>
      <c r="AF105" s="444">
        <f t="shared" si="44"/>
        <v>50</v>
      </c>
      <c r="AG105" s="251" t="e">
        <f t="shared" si="45"/>
        <v>#DIV/0!</v>
      </c>
      <c r="AH105" s="398">
        <f t="shared" si="46"/>
        <v>50</v>
      </c>
      <c r="AI105" s="459" t="str">
        <f t="shared" si="47"/>
        <v>Below Mix</v>
      </c>
      <c r="AJ105" s="327">
        <f t="shared" si="48"/>
        <v>2255</v>
      </c>
      <c r="AK105" s="323" t="e">
        <f t="shared" si="49"/>
        <v>#DIV/0!</v>
      </c>
      <c r="AL105" s="399">
        <f t="shared" si="50"/>
        <v>2305</v>
      </c>
      <c r="AM105" s="400">
        <f t="shared" si="51"/>
        <v>2305</v>
      </c>
      <c r="AN105" s="462" t="e">
        <f t="shared" si="52"/>
        <v>#DIV/0!</v>
      </c>
      <c r="AO105" s="461">
        <f t="shared" si="53"/>
        <v>2305</v>
      </c>
      <c r="AP105" s="148">
        <f t="shared" si="54"/>
        <v>0</v>
      </c>
      <c r="AQ105" s="148">
        <f t="shared" si="55"/>
        <v>0</v>
      </c>
      <c r="AR105" s="148"/>
      <c r="AS105" s="149">
        <f>VLOOKUP(H105, 'Link WS '!$E$5:$G$38, 2, FALSE)</f>
        <v>2305</v>
      </c>
      <c r="AT105" s="80">
        <f>VLOOKUP($H105, 'Link WS '!$E$5:$H$38, 3, FALSE)</f>
        <v>3295</v>
      </c>
      <c r="AU105" s="151">
        <f t="shared" si="56"/>
        <v>0</v>
      </c>
      <c r="AV105" s="150">
        <f>VLOOKUP($V105, 'Link WS '!$E$5:$H$38, 2, FALSE)</f>
        <v>2305</v>
      </c>
      <c r="AW105" s="150">
        <f>VLOOKUP($V105, 'Link WS '!$E$5:$H$38, 3, FALSE)</f>
        <v>3295</v>
      </c>
      <c r="AX105" s="150">
        <f>VLOOKUP($V105, 'Link WS '!$E$5:$H$38, 4, FALSE)</f>
        <v>2800</v>
      </c>
      <c r="AY105" s="143">
        <f t="shared" si="57"/>
        <v>0.82321428571428568</v>
      </c>
      <c r="AZ105" s="140" t="str">
        <f t="shared" si="58"/>
        <v>Paying 82% within JC</v>
      </c>
      <c r="BA105" s="80">
        <f t="shared" si="59"/>
        <v>2074</v>
      </c>
      <c r="BB105" s="80">
        <f t="shared" si="60"/>
        <v>231</v>
      </c>
      <c r="BC105" s="81" t="e">
        <f t="shared" si="61"/>
        <v>#DIV/0!</v>
      </c>
      <c r="BD105" s="312"/>
      <c r="BE105" s="184"/>
      <c r="BF105" s="184"/>
      <c r="BG105" s="184"/>
      <c r="BH105" s="184"/>
      <c r="BI105" s="184"/>
      <c r="BJ105" s="184"/>
      <c r="BK105" s="184"/>
      <c r="BL105" s="185"/>
      <c r="BM105" s="185"/>
      <c r="BN105" s="185"/>
      <c r="BO105" s="185"/>
      <c r="BP105" s="443">
        <f t="shared" si="62"/>
        <v>0</v>
      </c>
      <c r="BQ105" s="184" t="str">
        <f t="shared" si="63"/>
        <v>Not Needed</v>
      </c>
      <c r="BR105" s="283" t="e">
        <f t="shared" si="64"/>
        <v>#DIV/0!</v>
      </c>
      <c r="BS105" s="432">
        <f t="shared" si="65"/>
        <v>0</v>
      </c>
      <c r="BT105" s="1" t="str">
        <f t="shared" si="66"/>
        <v>Within Range</v>
      </c>
      <c r="BU105" s="1" t="str">
        <f t="shared" si="67"/>
        <v>Within Range</v>
      </c>
      <c r="BV105" s="407"/>
      <c r="BW105" s="407"/>
      <c r="BX105" s="448"/>
      <c r="BY105" s="469"/>
      <c r="BZ105" s="469"/>
    </row>
    <row r="106" spans="1:78" ht="12.75" customHeight="true">
      <c r="A106" s="79" t="s">
        <v>778</v>
      </c>
      <c r="B106" s="79" t="s">
        <v>1035</v>
      </c>
      <c r="C106" s="79" t="s">
        <v>8</v>
      </c>
      <c r="D106" s="79" t="s">
        <v>9</v>
      </c>
      <c r="E106" s="79" t="s">
        <v>787</v>
      </c>
      <c r="F106" s="79" t="s">
        <v>804</v>
      </c>
      <c r="G106" s="79" t="s">
        <v>786</v>
      </c>
      <c r="H106" s="79" t="s">
        <v>810</v>
      </c>
      <c r="I106" s="296">
        <v>41155</v>
      </c>
      <c r="J106" s="406"/>
      <c r="K106" s="383" t="s">
        <v>651</v>
      </c>
      <c r="L106" s="406">
        <v>42552</v>
      </c>
      <c r="M106" s="466">
        <v>85.00</v>
      </c>
      <c r="N106" s="451">
        <v>4</v>
      </c>
      <c r="O106" s="452" t="str">
        <f t="shared" si="35"/>
        <v>4</v>
      </c>
      <c r="P106" s="201" t="str">
        <f t="shared" si="36"/>
        <v>N</v>
      </c>
      <c r="Q106" s="202"/>
      <c r="R106" s="202"/>
      <c r="S106" s="200"/>
      <c r="T106" s="247">
        <v>909</v>
      </c>
      <c r="U106" s="92">
        <f t="shared" si="37"/>
        <v>1</v>
      </c>
      <c r="V106" s="95" t="str">
        <f t="shared" si="38"/>
        <v>SG_NE07</v>
      </c>
      <c r="W106" s="454"/>
      <c r="X106" s="392">
        <f t="shared" si="39"/>
        <v>0</v>
      </c>
      <c r="Y106" s="453"/>
      <c r="Z106" s="396">
        <f t="shared" si="40"/>
        <v>0</v>
      </c>
      <c r="AA106" s="397">
        <f t="shared" si="41"/>
        <v>0</v>
      </c>
      <c r="AB106" s="427"/>
      <c r="AC106" s="456"/>
      <c r="AD106" s="396">
        <f t="shared" si="42"/>
        <v>0</v>
      </c>
      <c r="AE106" s="397">
        <f t="shared" si="43"/>
        <v>0</v>
      </c>
      <c r="AF106" s="444">
        <f t="shared" si="44"/>
        <v>50</v>
      </c>
      <c r="AG106" s="251" t="e">
        <f t="shared" si="45"/>
        <v>#DIV/0!</v>
      </c>
      <c r="AH106" s="398">
        <f t="shared" si="46"/>
        <v>50</v>
      </c>
      <c r="AI106" s="459" t="str">
        <f t="shared" si="47"/>
        <v>Below Mix</v>
      </c>
      <c r="AJ106" s="327">
        <f t="shared" si="48"/>
        <v>1995</v>
      </c>
      <c r="AK106" s="323" t="e">
        <f t="shared" si="49"/>
        <v>#DIV/0!</v>
      </c>
      <c r="AL106" s="399">
        <f t="shared" si="50"/>
        <v>2045</v>
      </c>
      <c r="AM106" s="400">
        <f t="shared" si="51"/>
        <v>2045</v>
      </c>
      <c r="AN106" s="462" t="e">
        <f t="shared" si="52"/>
        <v>#DIV/0!</v>
      </c>
      <c r="AO106" s="461">
        <f t="shared" si="53"/>
        <v>2045</v>
      </c>
      <c r="AP106" s="148">
        <f t="shared" si="54"/>
        <v>0</v>
      </c>
      <c r="AQ106" s="148">
        <f t="shared" si="55"/>
        <v>0</v>
      </c>
      <c r="AR106" s="148"/>
      <c r="AS106" s="149">
        <f>VLOOKUP(H106, 'Link WS '!$E$5:$G$38, 2, FALSE)</f>
        <v>2045</v>
      </c>
      <c r="AT106" s="80">
        <f>VLOOKUP($H106, 'Link WS '!$E$5:$H$38, 3, FALSE)</f>
        <v>2946</v>
      </c>
      <c r="AU106" s="151">
        <f t="shared" si="56"/>
        <v>0</v>
      </c>
      <c r="AV106" s="150">
        <f>VLOOKUP($V106, 'Link WS '!$E$5:$H$38, 2, FALSE)</f>
        <v>2045</v>
      </c>
      <c r="AW106" s="150">
        <f>VLOOKUP($V106, 'Link WS '!$E$5:$H$38, 3, FALSE)</f>
        <v>2946</v>
      </c>
      <c r="AX106" s="150">
        <f>VLOOKUP($V106, 'Link WS '!$E$5:$H$38, 4, FALSE)</f>
        <v>2496</v>
      </c>
      <c r="AY106" s="143">
        <f t="shared" si="57"/>
        <v>0.81931089743589747</v>
      </c>
      <c r="AZ106" s="140" t="str">
        <f t="shared" si="58"/>
        <v>Paying 82% within JC</v>
      </c>
      <c r="BA106" s="80">
        <f t="shared" si="59"/>
        <v>1840</v>
      </c>
      <c r="BB106" s="80">
        <f t="shared" si="60"/>
        <v>205</v>
      </c>
      <c r="BC106" s="81" t="e">
        <f t="shared" si="61"/>
        <v>#DIV/0!</v>
      </c>
      <c r="BD106" s="312"/>
      <c r="BE106" s="184"/>
      <c r="BF106" s="184"/>
      <c r="BG106" s="184"/>
      <c r="BH106" s="184"/>
      <c r="BI106" s="184"/>
      <c r="BJ106" s="184"/>
      <c r="BK106" s="184"/>
      <c r="BL106" s="185"/>
      <c r="BM106" s="185"/>
      <c r="BN106" s="185"/>
      <c r="BO106" s="185"/>
      <c r="BP106" s="443">
        <f t="shared" si="62"/>
        <v>0</v>
      </c>
      <c r="BQ106" s="184" t="str">
        <f t="shared" si="63"/>
        <v>Not Needed</v>
      </c>
      <c r="BR106" s="283" t="e">
        <f t="shared" si="64"/>
        <v>#DIV/0!</v>
      </c>
      <c r="BS106" s="432">
        <f t="shared" si="65"/>
        <v>0</v>
      </c>
      <c r="BT106" s="1" t="str">
        <f t="shared" si="66"/>
        <v>Within Range</v>
      </c>
      <c r="BU106" s="1" t="str">
        <f t="shared" si="67"/>
        <v>Within Range</v>
      </c>
      <c r="BV106" s="407"/>
      <c r="BW106" s="407"/>
      <c r="BX106" s="448"/>
      <c r="BY106" s="469"/>
      <c r="BZ106" s="469"/>
    </row>
    <row r="107" spans="1:78" ht="12.75" customHeight="true">
      <c r="A107" s="79" t="s">
        <v>583</v>
      </c>
      <c r="B107" s="79" t="s">
        <v>584</v>
      </c>
      <c r="C107" s="79" t="s">
        <v>8</v>
      </c>
      <c r="D107" s="79" t="s">
        <v>9</v>
      </c>
      <c r="E107" s="79" t="s">
        <v>787</v>
      </c>
      <c r="F107" s="79" t="s">
        <v>804</v>
      </c>
      <c r="G107" s="79" t="s">
        <v>795</v>
      </c>
      <c r="H107" s="79" t="s">
        <v>813</v>
      </c>
      <c r="I107" s="296">
        <v>41169</v>
      </c>
      <c r="J107" s="406"/>
      <c r="K107" s="383" t="s">
        <v>651</v>
      </c>
      <c r="L107" s="406">
        <v>44013</v>
      </c>
      <c r="M107" s="466">
        <v>85.00</v>
      </c>
      <c r="N107" s="451">
        <v>4</v>
      </c>
      <c r="O107" s="452" t="str">
        <f t="shared" si="35"/>
        <v>4</v>
      </c>
      <c r="P107" s="201" t="str">
        <f t="shared" si="36"/>
        <v>N</v>
      </c>
      <c r="Q107" s="202"/>
      <c r="R107" s="202"/>
      <c r="S107" s="200"/>
      <c r="T107" s="247">
        <v>909</v>
      </c>
      <c r="U107" s="92">
        <f t="shared" si="37"/>
        <v>1</v>
      </c>
      <c r="V107" s="95" t="str">
        <f t="shared" si="38"/>
        <v>SG_NE04</v>
      </c>
      <c r="W107" s="454"/>
      <c r="X107" s="392">
        <f t="shared" si="39"/>
        <v>0</v>
      </c>
      <c r="Y107" s="453"/>
      <c r="Z107" s="396">
        <f t="shared" si="40"/>
        <v>0</v>
      </c>
      <c r="AA107" s="397">
        <f t="shared" si="41"/>
        <v>0</v>
      </c>
      <c r="AB107" s="427"/>
      <c r="AC107" s="456"/>
      <c r="AD107" s="396">
        <f t="shared" si="42"/>
        <v>0</v>
      </c>
      <c r="AE107" s="397">
        <f t="shared" si="43"/>
        <v>0</v>
      </c>
      <c r="AF107" s="444">
        <f t="shared" si="44"/>
        <v>50</v>
      </c>
      <c r="AG107" s="251" t="e">
        <f t="shared" si="45"/>
        <v>#DIV/0!</v>
      </c>
      <c r="AH107" s="398">
        <f t="shared" si="46"/>
        <v>50</v>
      </c>
      <c r="AI107" s="459" t="str">
        <f t="shared" si="47"/>
        <v>Below Mix</v>
      </c>
      <c r="AJ107" s="327">
        <f t="shared" si="48"/>
        <v>1365</v>
      </c>
      <c r="AK107" s="323" t="e">
        <f t="shared" si="49"/>
        <v>#DIV/0!</v>
      </c>
      <c r="AL107" s="399">
        <f t="shared" si="50"/>
        <v>1415</v>
      </c>
      <c r="AM107" s="400">
        <f t="shared" si="51"/>
        <v>1415</v>
      </c>
      <c r="AN107" s="462" t="e">
        <f t="shared" si="52"/>
        <v>#DIV/0!</v>
      </c>
      <c r="AO107" s="461">
        <f t="shared" si="53"/>
        <v>1415</v>
      </c>
      <c r="AP107" s="148">
        <f t="shared" si="54"/>
        <v>0</v>
      </c>
      <c r="AQ107" s="148">
        <f t="shared" si="55"/>
        <v>0</v>
      </c>
      <c r="AR107" s="148"/>
      <c r="AS107" s="149">
        <f>VLOOKUP(H107, 'Link WS '!$E$5:$G$38, 2, FALSE)</f>
        <v>1415</v>
      </c>
      <c r="AT107" s="80">
        <f>VLOOKUP($H107, 'Link WS '!$E$5:$H$38, 3, FALSE)</f>
        <v>2123</v>
      </c>
      <c r="AU107" s="151">
        <f t="shared" si="56"/>
        <v>0</v>
      </c>
      <c r="AV107" s="150">
        <f>VLOOKUP($V107, 'Link WS '!$E$5:$H$38, 2, FALSE)</f>
        <v>1415</v>
      </c>
      <c r="AW107" s="150">
        <f>VLOOKUP($V107, 'Link WS '!$E$5:$H$38, 3, FALSE)</f>
        <v>2123</v>
      </c>
      <c r="AX107" s="150">
        <f>VLOOKUP($V107, 'Link WS '!$E$5:$H$38, 4, FALSE)</f>
        <v>1769</v>
      </c>
      <c r="AY107" s="143">
        <f t="shared" si="57"/>
        <v>0.79988694177501418</v>
      </c>
      <c r="AZ107" s="140" t="str">
        <f t="shared" si="58"/>
        <v>Paying 80% within JC</v>
      </c>
      <c r="BA107" s="80">
        <f t="shared" si="59"/>
        <v>1273</v>
      </c>
      <c r="BB107" s="80">
        <f t="shared" si="60"/>
        <v>142</v>
      </c>
      <c r="BC107" s="81" t="e">
        <f t="shared" si="61"/>
        <v>#DIV/0!</v>
      </c>
      <c r="BD107" s="312"/>
      <c r="BE107" s="184"/>
      <c r="BF107" s="184"/>
      <c r="BG107" s="184"/>
      <c r="BH107" s="184"/>
      <c r="BI107" s="184"/>
      <c r="BJ107" s="184"/>
      <c r="BK107" s="184"/>
      <c r="BL107" s="185"/>
      <c r="BM107" s="185"/>
      <c r="BN107" s="185"/>
      <c r="BO107" s="185"/>
      <c r="BP107" s="443">
        <f t="shared" si="62"/>
        <v>0</v>
      </c>
      <c r="BQ107" s="184" t="str">
        <f t="shared" si="63"/>
        <v>Not Needed</v>
      </c>
      <c r="BR107" s="283" t="e">
        <f t="shared" si="64"/>
        <v>#DIV/0!</v>
      </c>
      <c r="BS107" s="432">
        <f t="shared" si="65"/>
        <v>0</v>
      </c>
      <c r="BT107" s="1" t="str">
        <f t="shared" si="66"/>
        <v>Within Range</v>
      </c>
      <c r="BU107" s="1" t="str">
        <f t="shared" si="67"/>
        <v>Within Range</v>
      </c>
      <c r="BV107" s="407"/>
      <c r="BW107" s="407"/>
      <c r="BX107" s="448"/>
      <c r="BY107" s="469"/>
      <c r="BZ107" s="469"/>
    </row>
    <row r="108" spans="1:78" ht="12.75" customHeight="true">
      <c r="A108" s="79" t="s">
        <v>309</v>
      </c>
      <c r="B108" s="79" t="s">
        <v>310</v>
      </c>
      <c r="C108" s="79" t="s">
        <v>8</v>
      </c>
      <c r="D108" s="79" t="s">
        <v>9</v>
      </c>
      <c r="E108" s="79" t="s">
        <v>787</v>
      </c>
      <c r="F108" s="79" t="s">
        <v>804</v>
      </c>
      <c r="G108" s="79" t="s">
        <v>1201</v>
      </c>
      <c r="H108" s="79" t="s">
        <v>1195</v>
      </c>
      <c r="I108" s="296">
        <v>41442</v>
      </c>
      <c r="J108" s="406"/>
      <c r="K108" s="383" t="s">
        <v>651</v>
      </c>
      <c r="L108" s="406">
        <v>42917</v>
      </c>
      <c r="M108" s="466">
        <v>81.00</v>
      </c>
      <c r="N108" s="451">
        <v>4</v>
      </c>
      <c r="O108" s="452" t="str">
        <f t="shared" si="35"/>
        <v>4</v>
      </c>
      <c r="P108" s="201" t="str">
        <f t="shared" si="36"/>
        <v>N</v>
      </c>
      <c r="Q108" s="202"/>
      <c r="R108" s="202"/>
      <c r="S108" s="200"/>
      <c r="T108" s="247">
        <v>900</v>
      </c>
      <c r="U108" s="92">
        <f t="shared" si="37"/>
        <v>1</v>
      </c>
      <c r="V108" s="95" t="str">
        <f t="shared" si="38"/>
        <v>SG_NE02</v>
      </c>
      <c r="W108" s="454"/>
      <c r="X108" s="392">
        <f t="shared" si="39"/>
        <v>0</v>
      </c>
      <c r="Y108" s="453"/>
      <c r="Z108" s="396">
        <f t="shared" si="40"/>
        <v>0</v>
      </c>
      <c r="AA108" s="397">
        <f t="shared" si="41"/>
        <v>0</v>
      </c>
      <c r="AB108" s="427"/>
      <c r="AC108" s="456"/>
      <c r="AD108" s="396">
        <f t="shared" si="42"/>
        <v>0</v>
      </c>
      <c r="AE108" s="397">
        <f t="shared" si="43"/>
        <v>0</v>
      </c>
      <c r="AF108" s="444">
        <f t="shared" si="44"/>
        <v>50</v>
      </c>
      <c r="AG108" s="251" t="e">
        <f t="shared" si="45"/>
        <v>#DIV/0!</v>
      </c>
      <c r="AH108" s="398">
        <f t="shared" si="46"/>
        <v>50</v>
      </c>
      <c r="AI108" s="459" t="str">
        <f t="shared" si="47"/>
        <v>Below Mix</v>
      </c>
      <c r="AJ108" s="327">
        <f t="shared" si="48"/>
        <v>1116</v>
      </c>
      <c r="AK108" s="323" t="e">
        <f t="shared" si="49"/>
        <v>#DIV/0!</v>
      </c>
      <c r="AL108" s="399">
        <f t="shared" si="50"/>
        <v>1166</v>
      </c>
      <c r="AM108" s="400">
        <f t="shared" si="51"/>
        <v>1166</v>
      </c>
      <c r="AN108" s="462" t="e">
        <f t="shared" si="52"/>
        <v>#DIV/0!</v>
      </c>
      <c r="AO108" s="461">
        <f t="shared" si="53"/>
        <v>1166</v>
      </c>
      <c r="AP108" s="148">
        <f t="shared" si="54"/>
        <v>0</v>
      </c>
      <c r="AQ108" s="148">
        <f t="shared" si="55"/>
        <v>0</v>
      </c>
      <c r="AR108" s="148"/>
      <c r="AS108" s="149">
        <f>VLOOKUP(H108, 'Link WS '!$E$5:$G$38, 2, FALSE)</f>
        <v>1166</v>
      </c>
      <c r="AT108" s="80">
        <f>VLOOKUP($H108, 'Link WS '!$E$5:$H$38, 3, FALSE)</f>
        <v>1750</v>
      </c>
      <c r="AU108" s="151">
        <f t="shared" si="56"/>
        <v>0</v>
      </c>
      <c r="AV108" s="150">
        <f>VLOOKUP($V108, 'Link WS '!$E$5:$H$38, 2, FALSE)</f>
        <v>1166</v>
      </c>
      <c r="AW108" s="150">
        <f>VLOOKUP($V108, 'Link WS '!$E$5:$H$38, 3, FALSE)</f>
        <v>1750</v>
      </c>
      <c r="AX108" s="150">
        <f>VLOOKUP($V108, 'Link WS '!$E$5:$H$38, 4, FALSE)</f>
        <v>1458</v>
      </c>
      <c r="AY108" s="143">
        <f t="shared" si="57"/>
        <v>0.79972565157750342</v>
      </c>
      <c r="AZ108" s="140" t="str">
        <f t="shared" si="58"/>
        <v>Paying 80% within JC</v>
      </c>
      <c r="BA108" s="80">
        <f t="shared" si="59"/>
        <v>1049</v>
      </c>
      <c r="BB108" s="80">
        <f t="shared" si="60"/>
        <v>117</v>
      </c>
      <c r="BC108" s="81" t="e">
        <f t="shared" si="61"/>
        <v>#DIV/0!</v>
      </c>
      <c r="BD108" s="312"/>
      <c r="BE108" s="184"/>
      <c r="BF108" s="184"/>
      <c r="BG108" s="184"/>
      <c r="BH108" s="184"/>
      <c r="BI108" s="184"/>
      <c r="BJ108" s="184"/>
      <c r="BK108" s="184"/>
      <c r="BL108" s="185"/>
      <c r="BM108" s="185"/>
      <c r="BN108" s="185"/>
      <c r="BO108" s="185"/>
      <c r="BP108" s="443">
        <f t="shared" si="62"/>
        <v>0</v>
      </c>
      <c r="BQ108" s="184" t="str">
        <f t="shared" si="63"/>
        <v>Not Needed</v>
      </c>
      <c r="BR108" s="283" t="e">
        <f t="shared" si="64"/>
        <v>#DIV/0!</v>
      </c>
      <c r="BS108" s="432">
        <f t="shared" si="65"/>
        <v>0</v>
      </c>
      <c r="BT108" s="1" t="str">
        <f t="shared" si="66"/>
        <v>Within Range</v>
      </c>
      <c r="BU108" s="1" t="str">
        <f t="shared" si="67"/>
        <v>Within Range</v>
      </c>
      <c r="BV108" s="407"/>
      <c r="BW108" s="407"/>
      <c r="BX108" s="448"/>
      <c r="BY108" s="469"/>
      <c r="BZ108" s="469"/>
    </row>
    <row r="109" spans="1:78" ht="12.75" customHeight="true">
      <c r="A109" s="79" t="s">
        <v>639</v>
      </c>
      <c r="B109" s="79" t="s">
        <v>640</v>
      </c>
      <c r="C109" s="79" t="s">
        <v>8</v>
      </c>
      <c r="D109" s="79" t="s">
        <v>9</v>
      </c>
      <c r="E109" s="79" t="s">
        <v>787</v>
      </c>
      <c r="F109" s="79" t="s">
        <v>804</v>
      </c>
      <c r="G109" s="79" t="s">
        <v>1201</v>
      </c>
      <c r="H109" s="79" t="s">
        <v>1195</v>
      </c>
      <c r="I109" s="296">
        <v>41449</v>
      </c>
      <c r="J109" s="406"/>
      <c r="K109" s="383" t="s">
        <v>651</v>
      </c>
      <c r="L109" s="406">
        <v>43282</v>
      </c>
      <c r="M109" s="466">
        <v>70.00</v>
      </c>
      <c r="N109" s="451">
        <v>3</v>
      </c>
      <c r="O109" s="452" t="str">
        <f t="shared" si="35"/>
        <v>3</v>
      </c>
      <c r="P109" s="201" t="str">
        <f t="shared" si="36"/>
        <v>N</v>
      </c>
      <c r="Q109" s="202"/>
      <c r="R109" s="202"/>
      <c r="S109" s="200"/>
      <c r="T109" s="247">
        <v>900</v>
      </c>
      <c r="U109" s="92">
        <f t="shared" si="37"/>
        <v>1</v>
      </c>
      <c r="V109" s="95" t="str">
        <f t="shared" si="38"/>
        <v>SG_NE02</v>
      </c>
      <c r="W109" s="454"/>
      <c r="X109" s="392">
        <f t="shared" si="39"/>
        <v>0</v>
      </c>
      <c r="Y109" s="453"/>
      <c r="Z109" s="396">
        <f t="shared" si="40"/>
        <v>0</v>
      </c>
      <c r="AA109" s="397">
        <f t="shared" si="41"/>
        <v>0</v>
      </c>
      <c r="AB109" s="427"/>
      <c r="AC109" s="456"/>
      <c r="AD109" s="396">
        <f t="shared" si="42"/>
        <v>0</v>
      </c>
      <c r="AE109" s="397">
        <f t="shared" si="43"/>
        <v>0</v>
      </c>
      <c r="AF109" s="444">
        <f t="shared" si="44"/>
        <v>50</v>
      </c>
      <c r="AG109" s="251" t="e">
        <f t="shared" si="45"/>
        <v>#DIV/0!</v>
      </c>
      <c r="AH109" s="398">
        <f t="shared" si="46"/>
        <v>50</v>
      </c>
      <c r="AI109" s="459" t="str">
        <f t="shared" si="47"/>
        <v>Below Mix</v>
      </c>
      <c r="AJ109" s="327">
        <f t="shared" si="48"/>
        <v>1116</v>
      </c>
      <c r="AK109" s="323" t="e">
        <f t="shared" si="49"/>
        <v>#DIV/0!</v>
      </c>
      <c r="AL109" s="399">
        <f t="shared" si="50"/>
        <v>1166</v>
      </c>
      <c r="AM109" s="400">
        <f t="shared" si="51"/>
        <v>1166</v>
      </c>
      <c r="AN109" s="462" t="e">
        <f t="shared" si="52"/>
        <v>#DIV/0!</v>
      </c>
      <c r="AO109" s="461">
        <f t="shared" si="53"/>
        <v>1166</v>
      </c>
      <c r="AP109" s="148">
        <f t="shared" si="54"/>
        <v>0</v>
      </c>
      <c r="AQ109" s="148">
        <f t="shared" si="55"/>
        <v>0</v>
      </c>
      <c r="AR109" s="148"/>
      <c r="AS109" s="149">
        <f>VLOOKUP(H109, 'Link WS '!$E$5:$G$38, 2, FALSE)</f>
        <v>1166</v>
      </c>
      <c r="AT109" s="80">
        <f>VLOOKUP($H109, 'Link WS '!$E$5:$H$38, 3, FALSE)</f>
        <v>1750</v>
      </c>
      <c r="AU109" s="151">
        <f t="shared" si="56"/>
        <v>0</v>
      </c>
      <c r="AV109" s="150">
        <f>VLOOKUP($V109, 'Link WS '!$E$5:$H$38, 2, FALSE)</f>
        <v>1166</v>
      </c>
      <c r="AW109" s="150">
        <f>VLOOKUP($V109, 'Link WS '!$E$5:$H$38, 3, FALSE)</f>
        <v>1750</v>
      </c>
      <c r="AX109" s="150">
        <f>VLOOKUP($V109, 'Link WS '!$E$5:$H$38, 4, FALSE)</f>
        <v>1458</v>
      </c>
      <c r="AY109" s="143">
        <f t="shared" si="57"/>
        <v>0.79972565157750342</v>
      </c>
      <c r="AZ109" s="140" t="str">
        <f t="shared" si="58"/>
        <v>Paying 80% within JC</v>
      </c>
      <c r="BA109" s="80">
        <f t="shared" si="59"/>
        <v>1049</v>
      </c>
      <c r="BB109" s="80">
        <f t="shared" si="60"/>
        <v>117</v>
      </c>
      <c r="BC109" s="81" t="e">
        <f t="shared" si="61"/>
        <v>#DIV/0!</v>
      </c>
      <c r="BD109" s="312"/>
      <c r="BE109" s="184"/>
      <c r="BF109" s="184"/>
      <c r="BG109" s="184"/>
      <c r="BH109" s="184"/>
      <c r="BI109" s="184"/>
      <c r="BJ109" s="184"/>
      <c r="BK109" s="184"/>
      <c r="BL109" s="185"/>
      <c r="BM109" s="185"/>
      <c r="BN109" s="185"/>
      <c r="BO109" s="185"/>
      <c r="BP109" s="443">
        <f t="shared" si="62"/>
        <v>0</v>
      </c>
      <c r="BQ109" s="184" t="str">
        <f t="shared" si="63"/>
        <v>Not Needed</v>
      </c>
      <c r="BR109" s="283" t="e">
        <f t="shared" si="64"/>
        <v>#DIV/0!</v>
      </c>
      <c r="BS109" s="432">
        <f t="shared" si="65"/>
        <v>0</v>
      </c>
      <c r="BT109" s="1" t="str">
        <f t="shared" si="66"/>
        <v>Within Range</v>
      </c>
      <c r="BU109" s="1" t="str">
        <f t="shared" si="67"/>
        <v>Within Range</v>
      </c>
      <c r="BV109" s="407"/>
      <c r="BW109" s="407"/>
      <c r="BX109" s="448"/>
      <c r="BY109" s="469"/>
      <c r="BZ109" s="469"/>
    </row>
    <row r="110" spans="1:78" ht="12.75" customHeight="true">
      <c r="A110" s="79" t="s">
        <v>641</v>
      </c>
      <c r="B110" s="79" t="s">
        <v>642</v>
      </c>
      <c r="C110" s="79" t="s">
        <v>8</v>
      </c>
      <c r="D110" s="79" t="s">
        <v>9</v>
      </c>
      <c r="E110" s="79" t="s">
        <v>787</v>
      </c>
      <c r="F110" s="79" t="s">
        <v>804</v>
      </c>
      <c r="G110" s="79" t="s">
        <v>1201</v>
      </c>
      <c r="H110" s="79" t="s">
        <v>1195</v>
      </c>
      <c r="I110" s="296">
        <v>41491</v>
      </c>
      <c r="J110" s="406"/>
      <c r="K110" s="383" t="s">
        <v>651</v>
      </c>
      <c r="L110" s="406">
        <v>43282</v>
      </c>
      <c r="M110" s="466">
        <v>82.00</v>
      </c>
      <c r="N110" s="451">
        <v>4</v>
      </c>
      <c r="O110" s="452" t="str">
        <f t="shared" si="35"/>
        <v>4</v>
      </c>
      <c r="P110" s="201" t="str">
        <f t="shared" si="36"/>
        <v>N</v>
      </c>
      <c r="Q110" s="202"/>
      <c r="R110" s="202"/>
      <c r="S110" s="200"/>
      <c r="T110" s="247">
        <v>810</v>
      </c>
      <c r="U110" s="92">
        <f t="shared" si="37"/>
        <v>1</v>
      </c>
      <c r="V110" s="95" t="str">
        <f t="shared" si="38"/>
        <v>SG_NE02</v>
      </c>
      <c r="W110" s="454"/>
      <c r="X110" s="392">
        <f t="shared" si="39"/>
        <v>0</v>
      </c>
      <c r="Y110" s="453"/>
      <c r="Z110" s="396">
        <f t="shared" si="40"/>
        <v>0</v>
      </c>
      <c r="AA110" s="397">
        <f t="shared" si="41"/>
        <v>0</v>
      </c>
      <c r="AB110" s="427"/>
      <c r="AC110" s="456"/>
      <c r="AD110" s="396">
        <f t="shared" si="42"/>
        <v>0</v>
      </c>
      <c r="AE110" s="397">
        <f t="shared" si="43"/>
        <v>0</v>
      </c>
      <c r="AF110" s="444">
        <f t="shared" si="44"/>
        <v>50</v>
      </c>
      <c r="AG110" s="251" t="e">
        <f t="shared" si="45"/>
        <v>#DIV/0!</v>
      </c>
      <c r="AH110" s="398">
        <f t="shared" si="46"/>
        <v>50</v>
      </c>
      <c r="AI110" s="459" t="str">
        <f t="shared" si="47"/>
        <v>Below Mix</v>
      </c>
      <c r="AJ110" s="327">
        <f t="shared" si="48"/>
        <v>1116</v>
      </c>
      <c r="AK110" s="323" t="e">
        <f t="shared" si="49"/>
        <v>#DIV/0!</v>
      </c>
      <c r="AL110" s="399">
        <f t="shared" si="50"/>
        <v>1166</v>
      </c>
      <c r="AM110" s="400">
        <f t="shared" si="51"/>
        <v>1166</v>
      </c>
      <c r="AN110" s="462" t="e">
        <f t="shared" si="52"/>
        <v>#DIV/0!</v>
      </c>
      <c r="AO110" s="461">
        <f t="shared" si="53"/>
        <v>1166</v>
      </c>
      <c r="AP110" s="148">
        <f t="shared" si="54"/>
        <v>0</v>
      </c>
      <c r="AQ110" s="148">
        <f t="shared" si="55"/>
        <v>0</v>
      </c>
      <c r="AR110" s="148"/>
      <c r="AS110" s="149">
        <f>VLOOKUP(H110, 'Link WS '!$E$5:$G$38, 2, FALSE)</f>
        <v>1166</v>
      </c>
      <c r="AT110" s="80">
        <f>VLOOKUP($H110, 'Link WS '!$E$5:$H$38, 3, FALSE)</f>
        <v>1750</v>
      </c>
      <c r="AU110" s="151">
        <f t="shared" si="56"/>
        <v>0</v>
      </c>
      <c r="AV110" s="150">
        <f>VLOOKUP($V110, 'Link WS '!$E$5:$H$38, 2, FALSE)</f>
        <v>1166</v>
      </c>
      <c r="AW110" s="150">
        <f>VLOOKUP($V110, 'Link WS '!$E$5:$H$38, 3, FALSE)</f>
        <v>1750</v>
      </c>
      <c r="AX110" s="150">
        <f>VLOOKUP($V110, 'Link WS '!$E$5:$H$38, 4, FALSE)</f>
        <v>1458</v>
      </c>
      <c r="AY110" s="143">
        <f t="shared" si="57"/>
        <v>0.79972565157750342</v>
      </c>
      <c r="AZ110" s="140" t="str">
        <f t="shared" si="58"/>
        <v>Paying 80% within JC</v>
      </c>
      <c r="BA110" s="80">
        <f t="shared" si="59"/>
        <v>1049</v>
      </c>
      <c r="BB110" s="80">
        <f t="shared" si="60"/>
        <v>117</v>
      </c>
      <c r="BC110" s="81" t="e">
        <f t="shared" si="61"/>
        <v>#DIV/0!</v>
      </c>
      <c r="BD110" s="312"/>
      <c r="BE110" s="184"/>
      <c r="BF110" s="184"/>
      <c r="BG110" s="184"/>
      <c r="BH110" s="184"/>
      <c r="BI110" s="184"/>
      <c r="BJ110" s="184"/>
      <c r="BK110" s="184"/>
      <c r="BL110" s="185"/>
      <c r="BM110" s="185"/>
      <c r="BN110" s="185"/>
      <c r="BO110" s="185"/>
      <c r="BP110" s="443">
        <f t="shared" si="62"/>
        <v>0</v>
      </c>
      <c r="BQ110" s="184" t="str">
        <f t="shared" si="63"/>
        <v>Not Needed</v>
      </c>
      <c r="BR110" s="283" t="e">
        <f t="shared" si="64"/>
        <v>#DIV/0!</v>
      </c>
      <c r="BS110" s="432">
        <f t="shared" si="65"/>
        <v>0</v>
      </c>
      <c r="BT110" s="1" t="str">
        <f t="shared" si="66"/>
        <v>Within Range</v>
      </c>
      <c r="BU110" s="1" t="str">
        <f t="shared" si="67"/>
        <v>Within Range</v>
      </c>
      <c r="BV110" s="407"/>
      <c r="BW110" s="407"/>
      <c r="BX110" s="448"/>
      <c r="BY110" s="469"/>
      <c r="BZ110" s="469"/>
    </row>
    <row r="111" spans="1:78" ht="12.75" customHeight="true">
      <c r="A111" s="79" t="s">
        <v>645</v>
      </c>
      <c r="B111" s="79" t="s">
        <v>646</v>
      </c>
      <c r="C111" s="79" t="s">
        <v>8</v>
      </c>
      <c r="D111" s="79" t="s">
        <v>9</v>
      </c>
      <c r="E111" s="79" t="s">
        <v>787</v>
      </c>
      <c r="F111" s="79" t="s">
        <v>804</v>
      </c>
      <c r="G111" s="79" t="s">
        <v>1201</v>
      </c>
      <c r="H111" s="79" t="s">
        <v>1195</v>
      </c>
      <c r="I111" s="296">
        <v>42121</v>
      </c>
      <c r="J111" s="406"/>
      <c r="K111" s="383" t="s">
        <v>651</v>
      </c>
      <c r="L111" s="406">
        <v>44013</v>
      </c>
      <c r="M111" s="466">
        <v>88.00</v>
      </c>
      <c r="N111" s="451">
        <v>4</v>
      </c>
      <c r="O111" s="452" t="str">
        <f t="shared" si="35"/>
        <v>4</v>
      </c>
      <c r="P111" s="201" t="str">
        <f t="shared" si="36"/>
        <v>N</v>
      </c>
      <c r="Q111" s="202"/>
      <c r="R111" s="202"/>
      <c r="S111" s="200"/>
      <c r="T111" s="247">
        <v>702</v>
      </c>
      <c r="U111" s="92">
        <f t="shared" si="37"/>
        <v>1</v>
      </c>
      <c r="V111" s="95" t="str">
        <f t="shared" si="38"/>
        <v>SG_NE02</v>
      </c>
      <c r="W111" s="454"/>
      <c r="X111" s="392">
        <f t="shared" si="39"/>
        <v>0</v>
      </c>
      <c r="Y111" s="453"/>
      <c r="Z111" s="396">
        <f t="shared" si="40"/>
        <v>0</v>
      </c>
      <c r="AA111" s="397">
        <f t="shared" si="41"/>
        <v>0</v>
      </c>
      <c r="AB111" s="427"/>
      <c r="AC111" s="456"/>
      <c r="AD111" s="396">
        <f t="shared" si="42"/>
        <v>0</v>
      </c>
      <c r="AE111" s="397">
        <f t="shared" si="43"/>
        <v>0</v>
      </c>
      <c r="AF111" s="444">
        <f t="shared" si="44"/>
        <v>50</v>
      </c>
      <c r="AG111" s="251" t="e">
        <f t="shared" si="45"/>
        <v>#DIV/0!</v>
      </c>
      <c r="AH111" s="398">
        <f t="shared" si="46"/>
        <v>50</v>
      </c>
      <c r="AI111" s="459" t="str">
        <f t="shared" si="47"/>
        <v>Below Mix</v>
      </c>
      <c r="AJ111" s="327">
        <f t="shared" si="48"/>
        <v>1116</v>
      </c>
      <c r="AK111" s="323" t="e">
        <f t="shared" si="49"/>
        <v>#DIV/0!</v>
      </c>
      <c r="AL111" s="399">
        <f t="shared" si="50"/>
        <v>1166</v>
      </c>
      <c r="AM111" s="400">
        <f t="shared" si="51"/>
        <v>1166</v>
      </c>
      <c r="AN111" s="462" t="e">
        <f t="shared" si="52"/>
        <v>#DIV/0!</v>
      </c>
      <c r="AO111" s="461">
        <f t="shared" si="53"/>
        <v>1166</v>
      </c>
      <c r="AP111" s="148">
        <f t="shared" si="54"/>
        <v>0</v>
      </c>
      <c r="AQ111" s="148">
        <f t="shared" si="55"/>
        <v>0</v>
      </c>
      <c r="AR111" s="148"/>
      <c r="AS111" s="149">
        <f>VLOOKUP(H111, 'Link WS '!$E$5:$G$38, 2, FALSE)</f>
        <v>1166</v>
      </c>
      <c r="AT111" s="80">
        <f>VLOOKUP($H111, 'Link WS '!$E$5:$H$38, 3, FALSE)</f>
        <v>1750</v>
      </c>
      <c r="AU111" s="151">
        <f t="shared" si="56"/>
        <v>0</v>
      </c>
      <c r="AV111" s="150">
        <f>VLOOKUP($V111, 'Link WS '!$E$5:$H$38, 2, FALSE)</f>
        <v>1166</v>
      </c>
      <c r="AW111" s="150">
        <f>VLOOKUP($V111, 'Link WS '!$E$5:$H$38, 3, FALSE)</f>
        <v>1750</v>
      </c>
      <c r="AX111" s="150">
        <f>VLOOKUP($V111, 'Link WS '!$E$5:$H$38, 4, FALSE)</f>
        <v>1458</v>
      </c>
      <c r="AY111" s="143">
        <f t="shared" si="57"/>
        <v>0.79972565157750342</v>
      </c>
      <c r="AZ111" s="140" t="str">
        <f t="shared" si="58"/>
        <v>Paying 80% within JC</v>
      </c>
      <c r="BA111" s="80">
        <f t="shared" si="59"/>
        <v>1049</v>
      </c>
      <c r="BB111" s="80">
        <f t="shared" si="60"/>
        <v>117</v>
      </c>
      <c r="BC111" s="81" t="e">
        <f t="shared" si="61"/>
        <v>#DIV/0!</v>
      </c>
      <c r="BD111" s="312"/>
      <c r="BE111" s="184"/>
      <c r="BF111" s="184"/>
      <c r="BG111" s="184"/>
      <c r="BH111" s="184"/>
      <c r="BI111" s="184"/>
      <c r="BJ111" s="184"/>
      <c r="BK111" s="184"/>
      <c r="BL111" s="185"/>
      <c r="BM111" s="185"/>
      <c r="BN111" s="185"/>
      <c r="BO111" s="185"/>
      <c r="BP111" s="443">
        <f t="shared" si="62"/>
        <v>0</v>
      </c>
      <c r="BQ111" s="184" t="str">
        <f t="shared" si="63"/>
        <v>Not Needed</v>
      </c>
      <c r="BR111" s="283" t="e">
        <f t="shared" si="64"/>
        <v>#DIV/0!</v>
      </c>
      <c r="BS111" s="432">
        <f t="shared" si="65"/>
        <v>0</v>
      </c>
      <c r="BT111" s="1" t="str">
        <f t="shared" si="66"/>
        <v>Within Range</v>
      </c>
      <c r="BU111" s="1" t="str">
        <f t="shared" si="67"/>
        <v>Within Range</v>
      </c>
      <c r="BV111" s="407"/>
      <c r="BW111" s="407"/>
      <c r="BX111" s="448"/>
      <c r="BY111" s="469"/>
      <c r="BZ111" s="469"/>
    </row>
    <row r="112" spans="1:78" ht="12.75" customHeight="true">
      <c r="A112" s="79" t="s">
        <v>1003</v>
      </c>
      <c r="B112" s="79" t="s">
        <v>1004</v>
      </c>
      <c r="C112" s="79" t="s">
        <v>8</v>
      </c>
      <c r="D112" s="79" t="s">
        <v>9</v>
      </c>
      <c r="E112" s="79" t="s">
        <v>787</v>
      </c>
      <c r="F112" s="79" t="s">
        <v>804</v>
      </c>
      <c r="G112" s="79" t="s">
        <v>795</v>
      </c>
      <c r="H112" s="79" t="s">
        <v>818</v>
      </c>
      <c r="I112" s="296">
        <v>43752</v>
      </c>
      <c r="J112" s="406"/>
      <c r="K112" s="383" t="s">
        <v>651</v>
      </c>
      <c r="L112" s="406"/>
      <c r="M112" s="466">
        <v>73.00</v>
      </c>
      <c r="N112" s="451">
        <v>3</v>
      </c>
      <c r="O112" s="452" t="str">
        <f t="shared" si="35"/>
        <v>3</v>
      </c>
      <c r="P112" s="201" t="str">
        <f t="shared" si="36"/>
        <v>N</v>
      </c>
      <c r="Q112" s="202"/>
      <c r="R112" s="202"/>
      <c r="S112" s="200"/>
      <c r="T112" s="247">
        <v>208</v>
      </c>
      <c r="U112" s="92">
        <f t="shared" si="37"/>
        <v>1</v>
      </c>
      <c r="V112" s="95" t="str">
        <f t="shared" si="38"/>
        <v>SG_FNE04</v>
      </c>
      <c r="W112" s="454"/>
      <c r="X112" s="392">
        <f t="shared" si="39"/>
        <v>0</v>
      </c>
      <c r="Y112" s="453"/>
      <c r="Z112" s="396">
        <f t="shared" si="40"/>
        <v>0</v>
      </c>
      <c r="AA112" s="397">
        <f t="shared" si="41"/>
        <v>0</v>
      </c>
      <c r="AB112" s="427"/>
      <c r="AC112" s="456"/>
      <c r="AD112" s="396">
        <f t="shared" si="42"/>
        <v>0</v>
      </c>
      <c r="AE112" s="397">
        <f t="shared" si="43"/>
        <v>0</v>
      </c>
      <c r="AF112" s="444">
        <f t="shared" si="44"/>
        <v>50</v>
      </c>
      <c r="AG112" s="251" t="e">
        <f t="shared" si="45"/>
        <v>#DIV/0!</v>
      </c>
      <c r="AH112" s="398">
        <f t="shared" si="46"/>
        <v>50</v>
      </c>
      <c r="AI112" s="459" t="str">
        <f t="shared" si="47"/>
        <v>Below Mix</v>
      </c>
      <c r="AJ112" s="327">
        <f t="shared" si="48"/>
        <v>854</v>
      </c>
      <c r="AK112" s="323" t="e">
        <f t="shared" si="49"/>
        <v>#DIV/0!</v>
      </c>
      <c r="AL112" s="399">
        <f t="shared" si="50"/>
        <v>904</v>
      </c>
      <c r="AM112" s="400">
        <f t="shared" si="51"/>
        <v>904</v>
      </c>
      <c r="AN112" s="462" t="e">
        <f t="shared" si="52"/>
        <v>#DIV/0!</v>
      </c>
      <c r="AO112" s="461">
        <f t="shared" si="53"/>
        <v>904</v>
      </c>
      <c r="AP112" s="148">
        <f t="shared" si="54"/>
        <v>0</v>
      </c>
      <c r="AQ112" s="148">
        <f t="shared" si="55"/>
        <v>0</v>
      </c>
      <c r="AR112" s="148"/>
      <c r="AS112" s="149">
        <f>VLOOKUP(H112, 'Link WS '!$E$5:$G$38, 2, FALSE)</f>
        <v>904</v>
      </c>
      <c r="AT112" s="80">
        <f>VLOOKUP($H112, 'Link WS '!$E$5:$H$38, 3, FALSE)</f>
        <v>1338</v>
      </c>
      <c r="AU112" s="151">
        <f t="shared" si="56"/>
        <v>0</v>
      </c>
      <c r="AV112" s="150">
        <f>VLOOKUP($V112, 'Link WS '!$E$5:$H$38, 2, FALSE)</f>
        <v>904</v>
      </c>
      <c r="AW112" s="150">
        <f>VLOOKUP($V112, 'Link WS '!$E$5:$H$38, 3, FALSE)</f>
        <v>1338</v>
      </c>
      <c r="AX112" s="150">
        <f>VLOOKUP($V112, 'Link WS '!$E$5:$H$38, 4, FALSE)</f>
        <v>1121</v>
      </c>
      <c r="AY112" s="143">
        <f t="shared" si="57"/>
        <v>0.80642283675289916</v>
      </c>
      <c r="AZ112" s="140" t="str">
        <f t="shared" si="58"/>
        <v>Paying 81% within JC</v>
      </c>
      <c r="BA112" s="80">
        <f t="shared" si="59"/>
        <v>814</v>
      </c>
      <c r="BB112" s="80">
        <f t="shared" si="60"/>
        <v>90</v>
      </c>
      <c r="BC112" s="81" t="e">
        <f t="shared" si="61"/>
        <v>#DIV/0!</v>
      </c>
      <c r="BD112" s="312"/>
      <c r="BE112" s="184"/>
      <c r="BF112" s="184"/>
      <c r="BG112" s="184"/>
      <c r="BH112" s="184"/>
      <c r="BI112" s="184"/>
      <c r="BJ112" s="184"/>
      <c r="BK112" s="184"/>
      <c r="BL112" s="185"/>
      <c r="BM112" s="185"/>
      <c r="BN112" s="185"/>
      <c r="BO112" s="185"/>
      <c r="BP112" s="443">
        <f t="shared" si="62"/>
        <v>0</v>
      </c>
      <c r="BQ112" s="184" t="str">
        <f t="shared" si="63"/>
        <v>Not Needed</v>
      </c>
      <c r="BR112" s="283" t="e">
        <f t="shared" si="64"/>
        <v>#DIV/0!</v>
      </c>
      <c r="BS112" s="432">
        <f t="shared" si="65"/>
        <v>0</v>
      </c>
      <c r="BT112" s="1" t="str">
        <f t="shared" si="66"/>
        <v>Within Range</v>
      </c>
      <c r="BU112" s="1" t="str">
        <f t="shared" si="67"/>
        <v>Within Range</v>
      </c>
      <c r="BV112" s="407"/>
      <c r="BW112" s="407"/>
      <c r="BX112" s="448"/>
      <c r="BY112" s="469"/>
      <c r="BZ112" s="469"/>
    </row>
    <row r="113" spans="1:78" ht="12.75" customHeight="true">
      <c r="A113" s="79" t="s">
        <v>1025</v>
      </c>
      <c r="B113" s="79" t="s">
        <v>1026</v>
      </c>
      <c r="C113" s="79" t="s">
        <v>8</v>
      </c>
      <c r="D113" s="79" t="s">
        <v>9</v>
      </c>
      <c r="E113" s="79" t="s">
        <v>787</v>
      </c>
      <c r="F113" s="79" t="s">
        <v>804</v>
      </c>
      <c r="G113" s="79" t="s">
        <v>798</v>
      </c>
      <c r="H113" s="79" t="s">
        <v>820</v>
      </c>
      <c r="I113" s="296">
        <v>43794</v>
      </c>
      <c r="J113" s="406"/>
      <c r="K113" s="383" t="s">
        <v>651</v>
      </c>
      <c r="L113" s="406"/>
      <c r="M113" s="466">
        <v>75.00</v>
      </c>
      <c r="N113" s="451">
        <v>3</v>
      </c>
      <c r="O113" s="452" t="str">
        <f t="shared" si="35"/>
        <v>3</v>
      </c>
      <c r="P113" s="201" t="str">
        <f t="shared" si="36"/>
        <v>N</v>
      </c>
      <c r="Q113" s="202"/>
      <c r="R113" s="202"/>
      <c r="S113" s="200"/>
      <c r="T113" s="247">
        <v>207</v>
      </c>
      <c r="U113" s="92">
        <f t="shared" si="37"/>
        <v>1</v>
      </c>
      <c r="V113" s="95" t="str">
        <f t="shared" si="38"/>
        <v>SG_FNE06</v>
      </c>
      <c r="W113" s="454"/>
      <c r="X113" s="392">
        <f t="shared" si="39"/>
        <v>0</v>
      </c>
      <c r="Y113" s="453"/>
      <c r="Z113" s="396">
        <f t="shared" si="40"/>
        <v>0</v>
      </c>
      <c r="AA113" s="397">
        <f t="shared" si="41"/>
        <v>0</v>
      </c>
      <c r="AB113" s="427"/>
      <c r="AC113" s="456"/>
      <c r="AD113" s="396">
        <f t="shared" si="42"/>
        <v>0</v>
      </c>
      <c r="AE113" s="397">
        <f t="shared" si="43"/>
        <v>0</v>
      </c>
      <c r="AF113" s="444">
        <f t="shared" si="44"/>
        <v>50</v>
      </c>
      <c r="AG113" s="251" t="e">
        <f t="shared" si="45"/>
        <v>#DIV/0!</v>
      </c>
      <c r="AH113" s="398">
        <f t="shared" si="46"/>
        <v>50</v>
      </c>
      <c r="AI113" s="459" t="str">
        <f t="shared" si="47"/>
        <v>Below Mix</v>
      </c>
      <c r="AJ113" s="327">
        <f t="shared" si="48"/>
        <v>1249</v>
      </c>
      <c r="AK113" s="323" t="e">
        <f t="shared" si="49"/>
        <v>#DIV/0!</v>
      </c>
      <c r="AL113" s="399">
        <f t="shared" si="50"/>
        <v>1299</v>
      </c>
      <c r="AM113" s="400">
        <f t="shared" si="51"/>
        <v>1299</v>
      </c>
      <c r="AN113" s="462" t="e">
        <f t="shared" si="52"/>
        <v>#DIV/0!</v>
      </c>
      <c r="AO113" s="461">
        <f t="shared" si="53"/>
        <v>1299</v>
      </c>
      <c r="AP113" s="148">
        <f t="shared" si="54"/>
        <v>0</v>
      </c>
      <c r="AQ113" s="148">
        <f t="shared" si="55"/>
        <v>0</v>
      </c>
      <c r="AR113" s="148"/>
      <c r="AS113" s="149">
        <f>VLOOKUP(H113, 'Link WS '!$E$5:$G$38, 2, FALSE)</f>
        <v>1299</v>
      </c>
      <c r="AT113" s="80">
        <f>VLOOKUP($H113, 'Link WS '!$E$5:$H$38, 3, FALSE)</f>
        <v>1871</v>
      </c>
      <c r="AU113" s="151">
        <f t="shared" si="56"/>
        <v>0</v>
      </c>
      <c r="AV113" s="150">
        <f>VLOOKUP($V113, 'Link WS '!$E$5:$H$38, 2, FALSE)</f>
        <v>1299</v>
      </c>
      <c r="AW113" s="150">
        <f>VLOOKUP($V113, 'Link WS '!$E$5:$H$38, 3, FALSE)</f>
        <v>1871</v>
      </c>
      <c r="AX113" s="150">
        <f>VLOOKUP($V113, 'Link WS '!$E$5:$H$38, 4, FALSE)</f>
        <v>1585</v>
      </c>
      <c r="AY113" s="143">
        <f t="shared" si="57"/>
        <v>0.81955835962145107</v>
      </c>
      <c r="AZ113" s="140" t="str">
        <f t="shared" si="58"/>
        <v>Paying 82% within JC</v>
      </c>
      <c r="BA113" s="80">
        <f t="shared" si="59"/>
        <v>1169</v>
      </c>
      <c r="BB113" s="80">
        <f t="shared" si="60"/>
        <v>130</v>
      </c>
      <c r="BC113" s="81" t="e">
        <f t="shared" si="61"/>
        <v>#DIV/0!</v>
      </c>
      <c r="BD113" s="312"/>
      <c r="BE113" s="184"/>
      <c r="BF113" s="184"/>
      <c r="BG113" s="184"/>
      <c r="BH113" s="184"/>
      <c r="BI113" s="184"/>
      <c r="BJ113" s="184"/>
      <c r="BK113" s="184"/>
      <c r="BL113" s="185"/>
      <c r="BM113" s="185"/>
      <c r="BN113" s="185"/>
      <c r="BO113" s="185"/>
      <c r="BP113" s="443">
        <f t="shared" si="62"/>
        <v>0</v>
      </c>
      <c r="BQ113" s="184" t="str">
        <f t="shared" si="63"/>
        <v>Not Needed</v>
      </c>
      <c r="BR113" s="283" t="e">
        <f t="shared" si="64"/>
        <v>#DIV/0!</v>
      </c>
      <c r="BS113" s="432">
        <f t="shared" si="65"/>
        <v>0</v>
      </c>
      <c r="BT113" s="1" t="str">
        <f t="shared" si="66"/>
        <v>Within Range</v>
      </c>
      <c r="BU113" s="1" t="str">
        <f t="shared" si="67"/>
        <v>Within Range</v>
      </c>
      <c r="BV113" s="407"/>
      <c r="BW113" s="407"/>
      <c r="BX113" s="448"/>
      <c r="BY113" s="469"/>
      <c r="BZ113" s="469"/>
    </row>
    <row r="114" spans="1:78" ht="12.75" customHeight="true">
      <c r="A114" s="79" t="s">
        <v>1134</v>
      </c>
      <c r="B114" s="79" t="s">
        <v>1135</v>
      </c>
      <c r="C114" s="79" t="s">
        <v>8</v>
      </c>
      <c r="D114" s="79" t="s">
        <v>9</v>
      </c>
      <c r="E114" s="79" t="s">
        <v>787</v>
      </c>
      <c r="F114" s="79" t="s">
        <v>804</v>
      </c>
      <c r="G114" s="79" t="s">
        <v>798</v>
      </c>
      <c r="H114" s="79" t="s">
        <v>811</v>
      </c>
      <c r="I114" s="296">
        <v>44228</v>
      </c>
      <c r="J114" s="406"/>
      <c r="K114" s="383" t="s">
        <v>651</v>
      </c>
      <c r="L114" s="406"/>
      <c r="M114" s="466">
        <v>79.00</v>
      </c>
      <c r="N114" s="451">
        <v>3</v>
      </c>
      <c r="O114" s="452" t="str">
        <f t="shared" si="35"/>
        <v>3</v>
      </c>
      <c r="P114" s="201" t="str">
        <f t="shared" si="36"/>
        <v>N</v>
      </c>
      <c r="Q114" s="202"/>
      <c r="R114" s="202"/>
      <c r="S114" s="200"/>
      <c r="T114" s="247">
        <v>104</v>
      </c>
      <c r="U114" s="92">
        <f t="shared" si="37"/>
        <v>1</v>
      </c>
      <c r="V114" s="95" t="str">
        <f t="shared" si="38"/>
        <v>SG_NE06</v>
      </c>
      <c r="W114" s="454"/>
      <c r="X114" s="392">
        <f t="shared" si="39"/>
        <v>0</v>
      </c>
      <c r="Y114" s="453"/>
      <c r="Z114" s="396">
        <f t="shared" si="40"/>
        <v>0</v>
      </c>
      <c r="AA114" s="397">
        <f t="shared" si="41"/>
        <v>0</v>
      </c>
      <c r="AB114" s="427"/>
      <c r="AC114" s="456"/>
      <c r="AD114" s="396">
        <f t="shared" si="42"/>
        <v>0</v>
      </c>
      <c r="AE114" s="397">
        <f t="shared" si="43"/>
        <v>0</v>
      </c>
      <c r="AF114" s="444">
        <f t="shared" si="44"/>
        <v>50</v>
      </c>
      <c r="AG114" s="251" t="e">
        <f t="shared" si="45"/>
        <v>#DIV/0!</v>
      </c>
      <c r="AH114" s="398">
        <f t="shared" si="46"/>
        <v>50</v>
      </c>
      <c r="AI114" s="459" t="str">
        <f t="shared" si="47"/>
        <v>Below Mix</v>
      </c>
      <c r="AJ114" s="327">
        <f t="shared" si="48"/>
        <v>1900</v>
      </c>
      <c r="AK114" s="323" t="e">
        <f t="shared" si="49"/>
        <v>#DIV/0!</v>
      </c>
      <c r="AL114" s="399">
        <f t="shared" si="50"/>
        <v>1950</v>
      </c>
      <c r="AM114" s="400">
        <f t="shared" si="51"/>
        <v>1950</v>
      </c>
      <c r="AN114" s="462" t="e">
        <f t="shared" si="52"/>
        <v>#DIV/0!</v>
      </c>
      <c r="AO114" s="461">
        <f t="shared" si="53"/>
        <v>1950</v>
      </c>
      <c r="AP114" s="148">
        <f t="shared" si="54"/>
        <v>0</v>
      </c>
      <c r="AQ114" s="148">
        <f t="shared" si="55"/>
        <v>0</v>
      </c>
      <c r="AR114" s="148"/>
      <c r="AS114" s="149">
        <f>VLOOKUP(H114, 'Link WS '!$E$5:$G$38, 2, FALSE)</f>
        <v>1950</v>
      </c>
      <c r="AT114" s="80">
        <f>VLOOKUP($H114, 'Link WS '!$E$5:$H$38, 3, FALSE)</f>
        <v>2695</v>
      </c>
      <c r="AU114" s="151">
        <f t="shared" si="56"/>
        <v>0</v>
      </c>
      <c r="AV114" s="150">
        <f>VLOOKUP($V114, 'Link WS '!$E$5:$H$38, 2, FALSE)</f>
        <v>1950</v>
      </c>
      <c r="AW114" s="150">
        <f>VLOOKUP($V114, 'Link WS '!$E$5:$H$38, 3, FALSE)</f>
        <v>2695</v>
      </c>
      <c r="AX114" s="150">
        <f>VLOOKUP($V114, 'Link WS '!$E$5:$H$38, 4, FALSE)</f>
        <v>2323</v>
      </c>
      <c r="AY114" s="143">
        <f t="shared" si="57"/>
        <v>0.83943176926388297</v>
      </c>
      <c r="AZ114" s="140" t="str">
        <f t="shared" si="58"/>
        <v>Paying 84% within JC</v>
      </c>
      <c r="BA114" s="80">
        <f t="shared" si="59"/>
        <v>1755</v>
      </c>
      <c r="BB114" s="80">
        <f t="shared" si="60"/>
        <v>195</v>
      </c>
      <c r="BC114" s="81" t="e">
        <f t="shared" si="61"/>
        <v>#DIV/0!</v>
      </c>
      <c r="BD114" s="312"/>
      <c r="BE114" s="184"/>
      <c r="BF114" s="184"/>
      <c r="BG114" s="184"/>
      <c r="BH114" s="184"/>
      <c r="BI114" s="184"/>
      <c r="BJ114" s="184"/>
      <c r="BK114" s="184"/>
      <c r="BL114" s="185"/>
      <c r="BM114" s="185"/>
      <c r="BN114" s="185"/>
      <c r="BO114" s="185"/>
      <c r="BP114" s="443">
        <f t="shared" si="62"/>
        <v>0</v>
      </c>
      <c r="BQ114" s="184" t="str">
        <f t="shared" si="63"/>
        <v>Not Needed</v>
      </c>
      <c r="BR114" s="283" t="e">
        <f t="shared" si="64"/>
        <v>#DIV/0!</v>
      </c>
      <c r="BS114" s="432">
        <f t="shared" si="65"/>
        <v>0</v>
      </c>
      <c r="BT114" s="1" t="str">
        <f t="shared" si="66"/>
        <v>Within Range</v>
      </c>
      <c r="BU114" s="1" t="str">
        <f t="shared" si="67"/>
        <v>Within Range</v>
      </c>
      <c r="BV114" s="407"/>
      <c r="BW114" s="407"/>
      <c r="BX114" s="448"/>
      <c r="BY114" s="469"/>
      <c r="BZ114" s="469"/>
    </row>
    <row r="115" spans="1:78" ht="12.75" customHeight="true">
      <c r="A115" s="79" t="s">
        <v>1114</v>
      </c>
      <c r="B115" s="79" t="s">
        <v>1115</v>
      </c>
      <c r="C115" s="79" t="s">
        <v>8</v>
      </c>
      <c r="D115" s="79" t="s">
        <v>9</v>
      </c>
      <c r="E115" s="79" t="s">
        <v>787</v>
      </c>
      <c r="F115" s="79" t="s">
        <v>804</v>
      </c>
      <c r="G115" s="79" t="s">
        <v>795</v>
      </c>
      <c r="H115" s="79" t="s">
        <v>818</v>
      </c>
      <c r="I115" s="296">
        <v>44228</v>
      </c>
      <c r="J115" s="406"/>
      <c r="K115" s="383" t="s">
        <v>651</v>
      </c>
      <c r="L115" s="406"/>
      <c r="M115" s="466">
        <v>59.00</v>
      </c>
      <c r="N115" s="451">
        <v>2</v>
      </c>
      <c r="O115" s="452" t="str">
        <f t="shared" si="35"/>
        <v>2</v>
      </c>
      <c r="P115" s="201" t="str">
        <f t="shared" si="36"/>
        <v>N</v>
      </c>
      <c r="Q115" s="202"/>
      <c r="R115" s="202"/>
      <c r="S115" s="200"/>
      <c r="T115" s="247">
        <v>104</v>
      </c>
      <c r="U115" s="92">
        <f t="shared" si="37"/>
        <v>1</v>
      </c>
      <c r="V115" s="95" t="str">
        <f t="shared" si="38"/>
        <v>SG_FNE04</v>
      </c>
      <c r="W115" s="454"/>
      <c r="X115" s="392">
        <f t="shared" si="39"/>
        <v>0</v>
      </c>
      <c r="Y115" s="453"/>
      <c r="Z115" s="396">
        <f t="shared" si="40"/>
        <v>0</v>
      </c>
      <c r="AA115" s="397">
        <f t="shared" si="41"/>
        <v>0</v>
      </c>
      <c r="AB115" s="427"/>
      <c r="AC115" s="456"/>
      <c r="AD115" s="396">
        <f t="shared" si="42"/>
        <v>0</v>
      </c>
      <c r="AE115" s="397">
        <f t="shared" si="43"/>
        <v>0</v>
      </c>
      <c r="AF115" s="444">
        <f t="shared" si="44"/>
        <v>50</v>
      </c>
      <c r="AG115" s="251" t="e">
        <f t="shared" si="45"/>
        <v>#DIV/0!</v>
      </c>
      <c r="AH115" s="398">
        <f t="shared" si="46"/>
        <v>50</v>
      </c>
      <c r="AI115" s="459" t="str">
        <f t="shared" si="47"/>
        <v>Below Mix</v>
      </c>
      <c r="AJ115" s="327">
        <f t="shared" si="48"/>
        <v>854</v>
      </c>
      <c r="AK115" s="323" t="e">
        <f t="shared" si="49"/>
        <v>#DIV/0!</v>
      </c>
      <c r="AL115" s="399">
        <f t="shared" si="50"/>
        <v>904</v>
      </c>
      <c r="AM115" s="400">
        <f t="shared" si="51"/>
        <v>904</v>
      </c>
      <c r="AN115" s="462" t="e">
        <f t="shared" si="52"/>
        <v>#DIV/0!</v>
      </c>
      <c r="AO115" s="461">
        <f t="shared" si="53"/>
        <v>904</v>
      </c>
      <c r="AP115" s="148">
        <f t="shared" si="54"/>
        <v>0</v>
      </c>
      <c r="AQ115" s="148">
        <f t="shared" si="55"/>
        <v>0</v>
      </c>
      <c r="AR115" s="148"/>
      <c r="AS115" s="149">
        <f>VLOOKUP(H115, 'Link WS '!$E$5:$G$38, 2, FALSE)</f>
        <v>904</v>
      </c>
      <c r="AT115" s="80">
        <f>VLOOKUP($H115, 'Link WS '!$E$5:$H$38, 3, FALSE)</f>
        <v>1338</v>
      </c>
      <c r="AU115" s="151">
        <f t="shared" si="56"/>
        <v>0</v>
      </c>
      <c r="AV115" s="150">
        <f>VLOOKUP($V115, 'Link WS '!$E$5:$H$38, 2, FALSE)</f>
        <v>904</v>
      </c>
      <c r="AW115" s="150">
        <f>VLOOKUP($V115, 'Link WS '!$E$5:$H$38, 3, FALSE)</f>
        <v>1338</v>
      </c>
      <c r="AX115" s="150">
        <f>VLOOKUP($V115, 'Link WS '!$E$5:$H$38, 4, FALSE)</f>
        <v>1121</v>
      </c>
      <c r="AY115" s="143">
        <f t="shared" si="57"/>
        <v>0.80642283675289916</v>
      </c>
      <c r="AZ115" s="140" t="str">
        <f t="shared" si="58"/>
        <v>Paying 81% within JC</v>
      </c>
      <c r="BA115" s="80">
        <f t="shared" si="59"/>
        <v>814</v>
      </c>
      <c r="BB115" s="80">
        <f t="shared" si="60"/>
        <v>90</v>
      </c>
      <c r="BC115" s="81" t="e">
        <f t="shared" si="61"/>
        <v>#DIV/0!</v>
      </c>
      <c r="BD115" s="312"/>
      <c r="BE115" s="184"/>
      <c r="BF115" s="184"/>
      <c r="BG115" s="184"/>
      <c r="BH115" s="184"/>
      <c r="BI115" s="184"/>
      <c r="BJ115" s="184"/>
      <c r="BK115" s="184"/>
      <c r="BL115" s="185"/>
      <c r="BM115" s="185"/>
      <c r="BN115" s="185"/>
      <c r="BO115" s="185"/>
      <c r="BP115" s="443">
        <f t="shared" si="62"/>
        <v>0</v>
      </c>
      <c r="BQ115" s="184" t="str">
        <f t="shared" si="63"/>
        <v>Not Needed</v>
      </c>
      <c r="BR115" s="283" t="e">
        <f t="shared" si="64"/>
        <v>#DIV/0!</v>
      </c>
      <c r="BS115" s="432">
        <f t="shared" si="65"/>
        <v>0</v>
      </c>
      <c r="BT115" s="1" t="str">
        <f t="shared" si="66"/>
        <v>Within Range</v>
      </c>
      <c r="BU115" s="1" t="str">
        <f t="shared" si="67"/>
        <v>Within Range</v>
      </c>
      <c r="BV115" s="407"/>
      <c r="BW115" s="407"/>
      <c r="BX115" s="448"/>
      <c r="BY115" s="469"/>
      <c r="BZ115" s="469"/>
    </row>
    <row r="116" spans="1:78" ht="12.75" customHeight="true">
      <c r="A116" s="79" t="s">
        <v>1132</v>
      </c>
      <c r="B116" s="79" t="s">
        <v>1133</v>
      </c>
      <c r="C116" s="79" t="s">
        <v>8</v>
      </c>
      <c r="D116" s="79" t="s">
        <v>9</v>
      </c>
      <c r="E116" s="79" t="s">
        <v>787</v>
      </c>
      <c r="F116" s="79" t="s">
        <v>804</v>
      </c>
      <c r="G116" s="79" t="s">
        <v>795</v>
      </c>
      <c r="H116" s="79" t="s">
        <v>818</v>
      </c>
      <c r="I116" s="296">
        <v>44263</v>
      </c>
      <c r="J116" s="406"/>
      <c r="K116" s="383" t="s">
        <v>651</v>
      </c>
      <c r="L116" s="406"/>
      <c r="M116" s="466">
        <v>55.00</v>
      </c>
      <c r="N116" s="451">
        <v>2</v>
      </c>
      <c r="O116" s="452" t="str">
        <f t="shared" si="35"/>
        <v>2</v>
      </c>
      <c r="P116" s="201" t="str">
        <f t="shared" si="36"/>
        <v>N</v>
      </c>
      <c r="Q116" s="202"/>
      <c r="R116" s="202"/>
      <c r="S116" s="200"/>
      <c r="T116" s="247">
        <v>103</v>
      </c>
      <c r="U116" s="92">
        <f t="shared" si="37"/>
        <v>1</v>
      </c>
      <c r="V116" s="95" t="str">
        <f t="shared" si="38"/>
        <v>SG_FNE04</v>
      </c>
      <c r="W116" s="454"/>
      <c r="X116" s="392">
        <f t="shared" si="39"/>
        <v>0</v>
      </c>
      <c r="Y116" s="453"/>
      <c r="Z116" s="396">
        <f t="shared" si="40"/>
        <v>0</v>
      </c>
      <c r="AA116" s="397">
        <f t="shared" si="41"/>
        <v>0</v>
      </c>
      <c r="AB116" s="427"/>
      <c r="AC116" s="456"/>
      <c r="AD116" s="396">
        <f t="shared" si="42"/>
        <v>0</v>
      </c>
      <c r="AE116" s="397">
        <f t="shared" si="43"/>
        <v>0</v>
      </c>
      <c r="AF116" s="444">
        <f t="shared" si="44"/>
        <v>50</v>
      </c>
      <c r="AG116" s="251" t="e">
        <f t="shared" si="45"/>
        <v>#DIV/0!</v>
      </c>
      <c r="AH116" s="398">
        <f t="shared" si="46"/>
        <v>50</v>
      </c>
      <c r="AI116" s="459" t="str">
        <f t="shared" si="47"/>
        <v>Below Mix</v>
      </c>
      <c r="AJ116" s="327">
        <f t="shared" si="48"/>
        <v>854</v>
      </c>
      <c r="AK116" s="323" t="e">
        <f t="shared" si="49"/>
        <v>#DIV/0!</v>
      </c>
      <c r="AL116" s="399">
        <f t="shared" si="50"/>
        <v>904</v>
      </c>
      <c r="AM116" s="400">
        <f t="shared" si="51"/>
        <v>904</v>
      </c>
      <c r="AN116" s="462" t="e">
        <f t="shared" si="52"/>
        <v>#DIV/0!</v>
      </c>
      <c r="AO116" s="461">
        <f t="shared" si="53"/>
        <v>904</v>
      </c>
      <c r="AP116" s="148">
        <f t="shared" si="54"/>
        <v>0</v>
      </c>
      <c r="AQ116" s="148">
        <f t="shared" si="55"/>
        <v>0</v>
      </c>
      <c r="AR116" s="148"/>
      <c r="AS116" s="149">
        <f>VLOOKUP(H116, 'Link WS '!$E$5:$G$38, 2, FALSE)</f>
        <v>904</v>
      </c>
      <c r="AT116" s="80">
        <f>VLOOKUP($H116, 'Link WS '!$E$5:$H$38, 3, FALSE)</f>
        <v>1338</v>
      </c>
      <c r="AU116" s="151">
        <f t="shared" si="56"/>
        <v>0</v>
      </c>
      <c r="AV116" s="150">
        <f>VLOOKUP($V116, 'Link WS '!$E$5:$H$38, 2, FALSE)</f>
        <v>904</v>
      </c>
      <c r="AW116" s="150">
        <f>VLOOKUP($V116, 'Link WS '!$E$5:$H$38, 3, FALSE)</f>
        <v>1338</v>
      </c>
      <c r="AX116" s="150">
        <f>VLOOKUP($V116, 'Link WS '!$E$5:$H$38, 4, FALSE)</f>
        <v>1121</v>
      </c>
      <c r="AY116" s="143">
        <f t="shared" si="57"/>
        <v>0.80642283675289916</v>
      </c>
      <c r="AZ116" s="140" t="str">
        <f t="shared" si="58"/>
        <v>Paying 81% within JC</v>
      </c>
      <c r="BA116" s="80">
        <f t="shared" si="59"/>
        <v>814</v>
      </c>
      <c r="BB116" s="80">
        <f t="shared" si="60"/>
        <v>90</v>
      </c>
      <c r="BC116" s="81" t="e">
        <f t="shared" si="61"/>
        <v>#DIV/0!</v>
      </c>
      <c r="BD116" s="312"/>
      <c r="BE116" s="184"/>
      <c r="BF116" s="184"/>
      <c r="BG116" s="184"/>
      <c r="BH116" s="184"/>
      <c r="BI116" s="184"/>
      <c r="BJ116" s="184"/>
      <c r="BK116" s="184"/>
      <c r="BL116" s="185"/>
      <c r="BM116" s="185"/>
      <c r="BN116" s="185"/>
      <c r="BO116" s="185"/>
      <c r="BP116" s="443">
        <f t="shared" si="62"/>
        <v>0</v>
      </c>
      <c r="BQ116" s="184" t="str">
        <f t="shared" si="63"/>
        <v>Not Needed</v>
      </c>
      <c r="BR116" s="283" t="e">
        <f t="shared" si="64"/>
        <v>#DIV/0!</v>
      </c>
      <c r="BS116" s="432">
        <f t="shared" si="65"/>
        <v>0</v>
      </c>
      <c r="BT116" s="1" t="str">
        <f t="shared" si="66"/>
        <v>Within Range</v>
      </c>
      <c r="BU116" s="1" t="str">
        <f t="shared" si="67"/>
        <v>Within Range</v>
      </c>
      <c r="BV116" s="407"/>
      <c r="BW116" s="407"/>
      <c r="BX116" s="448"/>
      <c r="BY116" s="469"/>
      <c r="BZ116" s="469"/>
    </row>
    <row r="117" spans="1:78" ht="12.75" customHeight="true">
      <c r="A117" s="79" t="s">
        <v>1278</v>
      </c>
      <c r="B117" s="79" t="s">
        <v>1279</v>
      </c>
      <c r="C117" s="79" t="s">
        <v>8</v>
      </c>
      <c r="D117" s="79" t="s">
        <v>9</v>
      </c>
      <c r="E117" s="79" t="s">
        <v>787</v>
      </c>
      <c r="F117" s="79" t="s">
        <v>804</v>
      </c>
      <c r="G117" s="79" t="s">
        <v>795</v>
      </c>
      <c r="H117" s="79" t="s">
        <v>818</v>
      </c>
      <c r="I117" s="480">
        <v>44445</v>
      </c>
      <c r="J117" s="406"/>
      <c r="K117" s="383" t="s">
        <v>651</v>
      </c>
      <c r="L117" s="406"/>
      <c r="M117" s="466">
        <v>75.00</v>
      </c>
      <c r="N117" s="451">
        <v>3</v>
      </c>
      <c r="O117" s="452" t="str">
        <f t="shared" si="35"/>
        <v>3</v>
      </c>
      <c r="P117" s="201" t="str">
        <f t="shared" si="36"/>
        <v>N</v>
      </c>
      <c r="Q117" s="202"/>
      <c r="R117" s="202"/>
      <c r="S117" s="200"/>
      <c r="T117" s="247">
        <v>9</v>
      </c>
      <c r="U117" s="92">
        <f t="shared" si="37"/>
        <v>0.75</v>
      </c>
      <c r="V117" s="95" t="str">
        <f t="shared" si="38"/>
        <v>SG_FNE04</v>
      </c>
      <c r="W117" s="454"/>
      <c r="X117" s="392">
        <f t="shared" si="39"/>
        <v>0</v>
      </c>
      <c r="Y117" s="453"/>
      <c r="Z117" s="396">
        <f t="shared" si="40"/>
        <v>0</v>
      </c>
      <c r="AA117" s="397">
        <f t="shared" si="41"/>
        <v>0</v>
      </c>
      <c r="AB117" s="427"/>
      <c r="AC117" s="456"/>
      <c r="AD117" s="396">
        <f t="shared" si="42"/>
        <v>0</v>
      </c>
      <c r="AE117" s="397">
        <f t="shared" si="43"/>
        <v>0</v>
      </c>
      <c r="AF117" s="444">
        <f t="shared" si="44"/>
        <v>50</v>
      </c>
      <c r="AG117" s="251" t="e">
        <f t="shared" si="45"/>
        <v>#DIV/0!</v>
      </c>
      <c r="AH117" s="398">
        <f t="shared" si="46"/>
        <v>50</v>
      </c>
      <c r="AI117" s="459" t="str">
        <f t="shared" si="47"/>
        <v>Below Mix</v>
      </c>
      <c r="AJ117" s="327">
        <f t="shared" si="48"/>
        <v>854</v>
      </c>
      <c r="AK117" s="323" t="e">
        <f t="shared" si="49"/>
        <v>#DIV/0!</v>
      </c>
      <c r="AL117" s="399">
        <f t="shared" si="50"/>
        <v>904</v>
      </c>
      <c r="AM117" s="400">
        <f t="shared" si="51"/>
        <v>904</v>
      </c>
      <c r="AN117" s="462" t="e">
        <f t="shared" si="52"/>
        <v>#DIV/0!</v>
      </c>
      <c r="AO117" s="461">
        <f t="shared" si="53"/>
        <v>904</v>
      </c>
      <c r="AP117" s="148">
        <f t="shared" si="54"/>
        <v>0</v>
      </c>
      <c r="AQ117" s="148">
        <f t="shared" si="55"/>
        <v>0</v>
      </c>
      <c r="AR117" s="148"/>
      <c r="AS117" s="149">
        <f>VLOOKUP(H117, 'Link WS '!$E$5:$G$38, 2, FALSE)</f>
        <v>904</v>
      </c>
      <c r="AT117" s="80">
        <f>VLOOKUP($H117, 'Link WS '!$E$5:$H$38, 3, FALSE)</f>
        <v>1338</v>
      </c>
      <c r="AU117" s="151">
        <f t="shared" si="56"/>
        <v>0</v>
      </c>
      <c r="AV117" s="150">
        <f>VLOOKUP($V117, 'Link WS '!$E$5:$H$38, 2, FALSE)</f>
        <v>904</v>
      </c>
      <c r="AW117" s="150">
        <f>VLOOKUP($V117, 'Link WS '!$E$5:$H$38, 3, FALSE)</f>
        <v>1338</v>
      </c>
      <c r="AX117" s="150">
        <f>VLOOKUP($V117, 'Link WS '!$E$5:$H$38, 4, FALSE)</f>
        <v>1121</v>
      </c>
      <c r="AY117" s="143">
        <f t="shared" si="57"/>
        <v>0.80642283675289916</v>
      </c>
      <c r="AZ117" s="140" t="str">
        <f t="shared" si="58"/>
        <v>Paying 81% within JC</v>
      </c>
      <c r="BA117" s="80">
        <f t="shared" si="59"/>
        <v>814</v>
      </c>
      <c r="BB117" s="80">
        <f t="shared" si="60"/>
        <v>90</v>
      </c>
      <c r="BC117" s="81" t="e">
        <f t="shared" si="61"/>
        <v>#DIV/0!</v>
      </c>
      <c r="BD117" s="312"/>
      <c r="BE117" s="184"/>
      <c r="BF117" s="184"/>
      <c r="BG117" s="184"/>
      <c r="BH117" s="184"/>
      <c r="BI117" s="184"/>
      <c r="BJ117" s="184"/>
      <c r="BK117" s="184"/>
      <c r="BL117" s="185"/>
      <c r="BM117" s="185"/>
      <c r="BN117" s="185"/>
      <c r="BO117" s="185"/>
      <c r="BP117" s="443">
        <f t="shared" si="62"/>
        <v>0</v>
      </c>
      <c r="BQ117" s="184" t="str">
        <f t="shared" si="63"/>
        <v>Not Needed</v>
      </c>
      <c r="BR117" s="283" t="e">
        <f t="shared" si="64"/>
        <v>#DIV/0!</v>
      </c>
      <c r="BS117" s="432">
        <f t="shared" si="65"/>
        <v>0</v>
      </c>
      <c r="BT117" s="1" t="str">
        <f t="shared" si="66"/>
        <v>Within Range</v>
      </c>
      <c r="BU117" s="1" t="str">
        <f t="shared" si="67"/>
        <v>Within Range</v>
      </c>
      <c r="BV117" s="407"/>
      <c r="BW117" s="407"/>
      <c r="BX117" s="448"/>
      <c r="BY117" s="469"/>
      <c r="BZ117" s="469"/>
    </row>
    <row r="118" spans="1:78" ht="12.75" customHeight="true">
      <c r="A118" s="79" t="s">
        <v>1280</v>
      </c>
      <c r="B118" s="79" t="s">
        <v>1281</v>
      </c>
      <c r="C118" s="79" t="s">
        <v>8</v>
      </c>
      <c r="D118" s="79" t="s">
        <v>9</v>
      </c>
      <c r="E118" s="79" t="s">
        <v>787</v>
      </c>
      <c r="F118" s="79" t="s">
        <v>804</v>
      </c>
      <c r="G118" s="79" t="s">
        <v>798</v>
      </c>
      <c r="H118" s="79" t="s">
        <v>820</v>
      </c>
      <c r="I118" s="480">
        <v>44445</v>
      </c>
      <c r="J118" s="406"/>
      <c r="K118" s="383" t="s">
        <v>651</v>
      </c>
      <c r="L118" s="406"/>
      <c r="M118" s="466">
        <v>79.00</v>
      </c>
      <c r="N118" s="451">
        <v>3</v>
      </c>
      <c r="O118" s="452" t="str">
        <f t="shared" si="35"/>
        <v>3</v>
      </c>
      <c r="P118" s="201" t="str">
        <f t="shared" si="36"/>
        <v>N</v>
      </c>
      <c r="Q118" s="202"/>
      <c r="R118" s="202"/>
      <c r="S118" s="200"/>
      <c r="T118" s="247">
        <v>9</v>
      </c>
      <c r="U118" s="92">
        <f t="shared" si="37"/>
        <v>0.75</v>
      </c>
      <c r="V118" s="95" t="str">
        <f t="shared" si="38"/>
        <v>SG_FNE06</v>
      </c>
      <c r="W118" s="454"/>
      <c r="X118" s="392">
        <f t="shared" si="39"/>
        <v>0</v>
      </c>
      <c r="Y118" s="453"/>
      <c r="Z118" s="396">
        <f t="shared" si="40"/>
        <v>0</v>
      </c>
      <c r="AA118" s="397">
        <f t="shared" si="41"/>
        <v>0</v>
      </c>
      <c r="AB118" s="427"/>
      <c r="AC118" s="456"/>
      <c r="AD118" s="396">
        <f t="shared" si="42"/>
        <v>0</v>
      </c>
      <c r="AE118" s="397">
        <f t="shared" si="43"/>
        <v>0</v>
      </c>
      <c r="AF118" s="444">
        <f t="shared" si="44"/>
        <v>50</v>
      </c>
      <c r="AG118" s="251" t="e">
        <f t="shared" si="45"/>
        <v>#DIV/0!</v>
      </c>
      <c r="AH118" s="398">
        <f t="shared" si="46"/>
        <v>50</v>
      </c>
      <c r="AI118" s="459" t="str">
        <f t="shared" si="47"/>
        <v>Below Mix</v>
      </c>
      <c r="AJ118" s="327">
        <f t="shared" si="48"/>
        <v>1249</v>
      </c>
      <c r="AK118" s="323" t="e">
        <f t="shared" si="49"/>
        <v>#DIV/0!</v>
      </c>
      <c r="AL118" s="399">
        <f t="shared" si="50"/>
        <v>1299</v>
      </c>
      <c r="AM118" s="400">
        <f t="shared" si="51"/>
        <v>1299</v>
      </c>
      <c r="AN118" s="462" t="e">
        <f t="shared" si="52"/>
        <v>#DIV/0!</v>
      </c>
      <c r="AO118" s="461">
        <f t="shared" si="53"/>
        <v>1299</v>
      </c>
      <c r="AP118" s="148">
        <f t="shared" si="54"/>
        <v>0</v>
      </c>
      <c r="AQ118" s="148">
        <f t="shared" si="55"/>
        <v>0</v>
      </c>
      <c r="AR118" s="148"/>
      <c r="AS118" s="149">
        <f>VLOOKUP(H118, 'Link WS '!$E$5:$G$38, 2, FALSE)</f>
        <v>1299</v>
      </c>
      <c r="AT118" s="80">
        <f>VLOOKUP($H118, 'Link WS '!$E$5:$H$38, 3, FALSE)</f>
        <v>1871</v>
      </c>
      <c r="AU118" s="151">
        <f t="shared" si="56"/>
        <v>0</v>
      </c>
      <c r="AV118" s="150">
        <f>VLOOKUP($V118, 'Link WS '!$E$5:$H$38, 2, FALSE)</f>
        <v>1299</v>
      </c>
      <c r="AW118" s="150">
        <f>VLOOKUP($V118, 'Link WS '!$E$5:$H$38, 3, FALSE)</f>
        <v>1871</v>
      </c>
      <c r="AX118" s="150">
        <f>VLOOKUP($V118, 'Link WS '!$E$5:$H$38, 4, FALSE)</f>
        <v>1585</v>
      </c>
      <c r="AY118" s="143">
        <f t="shared" si="57"/>
        <v>0.81955835962145107</v>
      </c>
      <c r="AZ118" s="140" t="str">
        <f t="shared" si="58"/>
        <v>Paying 82% within JC</v>
      </c>
      <c r="BA118" s="80">
        <f t="shared" si="59"/>
        <v>1169</v>
      </c>
      <c r="BB118" s="80">
        <f t="shared" si="60"/>
        <v>130</v>
      </c>
      <c r="BC118" s="81" t="e">
        <f t="shared" si="61"/>
        <v>#DIV/0!</v>
      </c>
      <c r="BD118" s="312"/>
      <c r="BE118" s="184"/>
      <c r="BF118" s="184"/>
      <c r="BG118" s="184"/>
      <c r="BH118" s="184"/>
      <c r="BI118" s="184"/>
      <c r="BJ118" s="184"/>
      <c r="BK118" s="184"/>
      <c r="BL118" s="185"/>
      <c r="BM118" s="185"/>
      <c r="BN118" s="185"/>
      <c r="BO118" s="185"/>
      <c r="BP118" s="443">
        <f t="shared" si="62"/>
        <v>0</v>
      </c>
      <c r="BQ118" s="184" t="str">
        <f t="shared" si="63"/>
        <v>Not Needed</v>
      </c>
      <c r="BR118" s="283" t="e">
        <f t="shared" si="64"/>
        <v>#DIV/0!</v>
      </c>
      <c r="BS118" s="432">
        <f t="shared" si="65"/>
        <v>0</v>
      </c>
      <c r="BT118" s="1" t="str">
        <f t="shared" si="66"/>
        <v>Within Range</v>
      </c>
      <c r="BU118" s="1" t="str">
        <f t="shared" si="67"/>
        <v>Within Range</v>
      </c>
      <c r="BV118" s="407"/>
      <c r="BW118" s="407"/>
      <c r="BX118" s="448"/>
      <c r="BY118" s="469"/>
      <c r="BZ118" s="469"/>
    </row>
    <row r="119" spans="1:78" ht="12.75" customHeight="true">
      <c r="A119" s="79" t="s">
        <v>1282</v>
      </c>
      <c r="B119" s="79" t="s">
        <v>1283</v>
      </c>
      <c r="C119" s="79" t="s">
        <v>8</v>
      </c>
      <c r="D119" s="79" t="s">
        <v>9</v>
      </c>
      <c r="E119" s="79" t="s">
        <v>787</v>
      </c>
      <c r="F119" s="79" t="s">
        <v>804</v>
      </c>
      <c r="G119" s="79" t="s">
        <v>783</v>
      </c>
      <c r="H119" s="79" t="s">
        <v>819</v>
      </c>
      <c r="I119" s="480">
        <v>44522</v>
      </c>
      <c r="J119" s="406"/>
      <c r="K119" s="383" t="s">
        <v>651</v>
      </c>
      <c r="L119" s="406"/>
      <c r="M119" s="466">
        <v>78.00</v>
      </c>
      <c r="N119" s="451">
        <v>3</v>
      </c>
      <c r="O119" s="452" t="str">
        <f t="shared" si="35"/>
        <v>3</v>
      </c>
      <c r="P119" s="201" t="str">
        <f t="shared" si="36"/>
        <v>N</v>
      </c>
      <c r="Q119" s="202"/>
      <c r="R119" s="202"/>
      <c r="S119" s="200"/>
      <c r="T119" s="247">
        <v>7</v>
      </c>
      <c r="U119" s="92">
        <f t="shared" si="37"/>
        <v>0.57999999999999996</v>
      </c>
      <c r="V119" s="95" t="str">
        <f t="shared" si="38"/>
        <v>SG_FNE05</v>
      </c>
      <c r="W119" s="454"/>
      <c r="X119" s="392">
        <f t="shared" si="39"/>
        <v>0</v>
      </c>
      <c r="Y119" s="453"/>
      <c r="Z119" s="396">
        <f t="shared" si="40"/>
        <v>0</v>
      </c>
      <c r="AA119" s="397">
        <f t="shared" si="41"/>
        <v>0</v>
      </c>
      <c r="AB119" s="427"/>
      <c r="AC119" s="456"/>
      <c r="AD119" s="396">
        <f t="shared" si="42"/>
        <v>0</v>
      </c>
      <c r="AE119" s="397">
        <f t="shared" si="43"/>
        <v>0</v>
      </c>
      <c r="AF119" s="444">
        <f t="shared" si="44"/>
        <v>50</v>
      </c>
      <c r="AG119" s="251" t="e">
        <f t="shared" si="45"/>
        <v>#DIV/0!</v>
      </c>
      <c r="AH119" s="398">
        <f t="shared" si="46"/>
        <v>50</v>
      </c>
      <c r="AI119" s="459" t="str">
        <f t="shared" si="47"/>
        <v>Below Mix</v>
      </c>
      <c r="AJ119" s="327">
        <f t="shared" si="48"/>
        <v>1072</v>
      </c>
      <c r="AK119" s="323" t="e">
        <f t="shared" si="49"/>
        <v>#DIV/0!</v>
      </c>
      <c r="AL119" s="399">
        <f t="shared" si="50"/>
        <v>1122</v>
      </c>
      <c r="AM119" s="400">
        <f t="shared" si="51"/>
        <v>1122</v>
      </c>
      <c r="AN119" s="462" t="e">
        <f t="shared" si="52"/>
        <v>#DIV/0!</v>
      </c>
      <c r="AO119" s="461">
        <f t="shared" si="53"/>
        <v>1122</v>
      </c>
      <c r="AP119" s="148">
        <f t="shared" si="54"/>
        <v>0</v>
      </c>
      <c r="AQ119" s="148">
        <f t="shared" si="55"/>
        <v>0</v>
      </c>
      <c r="AR119" s="148"/>
      <c r="AS119" s="149">
        <f>VLOOKUP(H119, 'Link WS '!$E$5:$G$38, 2, FALSE)</f>
        <v>1122</v>
      </c>
      <c r="AT119" s="80">
        <f>VLOOKUP($H119, 'Link WS '!$E$5:$H$38, 3, FALSE)</f>
        <v>1482</v>
      </c>
      <c r="AU119" s="151">
        <f t="shared" si="56"/>
        <v>0</v>
      </c>
      <c r="AV119" s="150">
        <f>VLOOKUP($V119, 'Link WS '!$E$5:$H$38, 2, FALSE)</f>
        <v>1122</v>
      </c>
      <c r="AW119" s="150">
        <f>VLOOKUP($V119, 'Link WS '!$E$5:$H$38, 3, FALSE)</f>
        <v>1482</v>
      </c>
      <c r="AX119" s="150">
        <f>VLOOKUP($V119, 'Link WS '!$E$5:$H$38, 4, FALSE)</f>
        <v>1302</v>
      </c>
      <c r="AY119" s="143">
        <f t="shared" si="57"/>
        <v>0.86175115207373276</v>
      </c>
      <c r="AZ119" s="140" t="str">
        <f t="shared" si="58"/>
        <v>Paying 86% within JC</v>
      </c>
      <c r="BA119" s="80">
        <f t="shared" si="59"/>
        <v>1010</v>
      </c>
      <c r="BB119" s="80">
        <f t="shared" si="60"/>
        <v>112</v>
      </c>
      <c r="BC119" s="81" t="e">
        <f t="shared" si="61"/>
        <v>#DIV/0!</v>
      </c>
      <c r="BD119" s="312"/>
      <c r="BE119" s="184"/>
      <c r="BF119" s="184"/>
      <c r="BG119" s="184"/>
      <c r="BH119" s="184"/>
      <c r="BI119" s="184"/>
      <c r="BJ119" s="184"/>
      <c r="BK119" s="184"/>
      <c r="BL119" s="185"/>
      <c r="BM119" s="185"/>
      <c r="BN119" s="185"/>
      <c r="BO119" s="185"/>
      <c r="BP119" s="443">
        <f t="shared" si="62"/>
        <v>0</v>
      </c>
      <c r="BQ119" s="184" t="str">
        <f t="shared" si="63"/>
        <v>Not Needed</v>
      </c>
      <c r="BR119" s="283" t="e">
        <f t="shared" si="64"/>
        <v>#DIV/0!</v>
      </c>
      <c r="BS119" s="432">
        <f t="shared" si="65"/>
        <v>0</v>
      </c>
      <c r="BT119" s="1" t="str">
        <f t="shared" si="66"/>
        <v>Within Range</v>
      </c>
      <c r="BU119" s="1" t="str">
        <f t="shared" si="67"/>
        <v>Within Range</v>
      </c>
      <c r="BV119" s="407"/>
      <c r="BW119" s="407"/>
      <c r="BX119" s="448"/>
      <c r="BY119" s="469"/>
      <c r="BZ119" s="469"/>
    </row>
    <row r="120" spans="1:78" ht="12.75" customHeight="true">
      <c r="A120" s="79" t="s">
        <v>1284</v>
      </c>
      <c r="B120" s="79" t="s">
        <v>1285</v>
      </c>
      <c r="C120" s="79" t="s">
        <v>8</v>
      </c>
      <c r="D120" s="79" t="s">
        <v>9</v>
      </c>
      <c r="E120" s="79" t="s">
        <v>787</v>
      </c>
      <c r="F120" s="79" t="s">
        <v>804</v>
      </c>
      <c r="G120" s="79" t="s">
        <v>798</v>
      </c>
      <c r="H120" s="79" t="s">
        <v>811</v>
      </c>
      <c r="I120" s="480">
        <v>44543</v>
      </c>
      <c r="J120" s="406"/>
      <c r="K120" s="383" t="s">
        <v>651</v>
      </c>
      <c r="L120" s="406"/>
      <c r="M120" s="466">
        <v>75.00</v>
      </c>
      <c r="N120" s="451">
        <v>3</v>
      </c>
      <c r="O120" s="452" t="str">
        <f t="shared" si="35"/>
        <v>3</v>
      </c>
      <c r="P120" s="201" t="str">
        <f t="shared" si="36"/>
        <v>N</v>
      </c>
      <c r="Q120" s="202"/>
      <c r="R120" s="202"/>
      <c r="S120" s="200"/>
      <c r="T120" s="247">
        <v>6</v>
      </c>
      <c r="U120" s="92">
        <f t="shared" si="37"/>
        <v>0.5</v>
      </c>
      <c r="V120" s="95" t="str">
        <f t="shared" si="38"/>
        <v>SG_NE06</v>
      </c>
      <c r="W120" s="454"/>
      <c r="X120" s="392">
        <f t="shared" si="39"/>
        <v>0</v>
      </c>
      <c r="Y120" s="453"/>
      <c r="Z120" s="396">
        <f t="shared" si="40"/>
        <v>0</v>
      </c>
      <c r="AA120" s="397">
        <f t="shared" si="41"/>
        <v>0</v>
      </c>
      <c r="AB120" s="427"/>
      <c r="AC120" s="456"/>
      <c r="AD120" s="396">
        <f t="shared" si="42"/>
        <v>0</v>
      </c>
      <c r="AE120" s="397">
        <f t="shared" si="43"/>
        <v>0</v>
      </c>
      <c r="AF120" s="444">
        <f t="shared" si="44"/>
        <v>50</v>
      </c>
      <c r="AG120" s="251" t="e">
        <f t="shared" si="45"/>
        <v>#DIV/0!</v>
      </c>
      <c r="AH120" s="398">
        <f t="shared" si="46"/>
        <v>50</v>
      </c>
      <c r="AI120" s="459" t="str">
        <f t="shared" si="47"/>
        <v>Below Mix</v>
      </c>
      <c r="AJ120" s="327">
        <f t="shared" si="48"/>
        <v>1900</v>
      </c>
      <c r="AK120" s="323" t="e">
        <f t="shared" si="49"/>
        <v>#DIV/0!</v>
      </c>
      <c r="AL120" s="399">
        <f t="shared" si="50"/>
        <v>1950</v>
      </c>
      <c r="AM120" s="400">
        <f t="shared" si="51"/>
        <v>1950</v>
      </c>
      <c r="AN120" s="462" t="e">
        <f t="shared" si="52"/>
        <v>#DIV/0!</v>
      </c>
      <c r="AO120" s="461">
        <f t="shared" si="53"/>
        <v>1950</v>
      </c>
      <c r="AP120" s="148">
        <f t="shared" si="54"/>
        <v>0</v>
      </c>
      <c r="AQ120" s="148">
        <f t="shared" si="55"/>
        <v>0</v>
      </c>
      <c r="AR120" s="148"/>
      <c r="AS120" s="149">
        <f>VLOOKUP(H120, 'Link WS '!$E$5:$G$38, 2, FALSE)</f>
        <v>1950</v>
      </c>
      <c r="AT120" s="80">
        <f>VLOOKUP($H120, 'Link WS '!$E$5:$H$38, 3, FALSE)</f>
        <v>2695</v>
      </c>
      <c r="AU120" s="151">
        <f t="shared" si="56"/>
        <v>0</v>
      </c>
      <c r="AV120" s="150">
        <f>VLOOKUP($V120, 'Link WS '!$E$5:$H$38, 2, FALSE)</f>
        <v>1950</v>
      </c>
      <c r="AW120" s="150">
        <f>VLOOKUP($V120, 'Link WS '!$E$5:$H$38, 3, FALSE)</f>
        <v>2695</v>
      </c>
      <c r="AX120" s="150">
        <f>VLOOKUP($V120, 'Link WS '!$E$5:$H$38, 4, FALSE)</f>
        <v>2323</v>
      </c>
      <c r="AY120" s="143">
        <f t="shared" si="57"/>
        <v>0.83943176926388297</v>
      </c>
      <c r="AZ120" s="140" t="str">
        <f t="shared" si="58"/>
        <v>Paying 84% within JC</v>
      </c>
      <c r="BA120" s="80">
        <f t="shared" si="59"/>
        <v>1755</v>
      </c>
      <c r="BB120" s="80">
        <f t="shared" si="60"/>
        <v>195</v>
      </c>
      <c r="BC120" s="81" t="e">
        <f t="shared" si="61"/>
        <v>#DIV/0!</v>
      </c>
      <c r="BD120" s="312"/>
      <c r="BE120" s="184"/>
      <c r="BF120" s="184"/>
      <c r="BG120" s="184"/>
      <c r="BH120" s="184"/>
      <c r="BI120" s="184"/>
      <c r="BJ120" s="184"/>
      <c r="BK120" s="184"/>
      <c r="BL120" s="185"/>
      <c r="BM120" s="185"/>
      <c r="BN120" s="185"/>
      <c r="BO120" s="185"/>
      <c r="BP120" s="443">
        <f t="shared" si="62"/>
        <v>0</v>
      </c>
      <c r="BQ120" s="184" t="str">
        <f t="shared" si="63"/>
        <v>Not Needed</v>
      </c>
      <c r="BR120" s="283" t="e">
        <f t="shared" si="64"/>
        <v>#DIV/0!</v>
      </c>
      <c r="BS120" s="432">
        <f t="shared" si="65"/>
        <v>0</v>
      </c>
      <c r="BT120" s="1" t="str">
        <f t="shared" si="66"/>
        <v>Within Range</v>
      </c>
      <c r="BU120" s="1" t="str">
        <f t="shared" si="67"/>
        <v>Within Range</v>
      </c>
      <c r="BV120" s="407"/>
      <c r="BW120" s="407"/>
      <c r="BX120" s="448"/>
      <c r="BY120" s="469"/>
      <c r="BZ120" s="469"/>
    </row>
    <row r="121" spans="1:78" ht="12.75" customHeight="true">
      <c r="A121" s="79" t="s">
        <v>1286</v>
      </c>
      <c r="B121" s="79" t="s">
        <v>1287</v>
      </c>
      <c r="C121" s="79" t="s">
        <v>8</v>
      </c>
      <c r="D121" s="79" t="s">
        <v>9</v>
      </c>
      <c r="E121" s="79" t="s">
        <v>787</v>
      </c>
      <c r="F121" s="79" t="s">
        <v>804</v>
      </c>
      <c r="G121" s="79" t="s">
        <v>798</v>
      </c>
      <c r="H121" s="79" t="s">
        <v>811</v>
      </c>
      <c r="I121" s="480">
        <v>44550</v>
      </c>
      <c r="J121" s="406"/>
      <c r="K121" s="383" t="s">
        <v>651</v>
      </c>
      <c r="L121" s="406"/>
      <c r="M121" s="466">
        <v>75.00</v>
      </c>
      <c r="N121" s="451">
        <v>3</v>
      </c>
      <c r="O121" s="452" t="str">
        <f t="shared" si="35"/>
        <v>3</v>
      </c>
      <c r="P121" s="201" t="str">
        <f t="shared" si="36"/>
        <v>N</v>
      </c>
      <c r="Q121" s="202"/>
      <c r="R121" s="202"/>
      <c r="S121" s="200"/>
      <c r="T121" s="247">
        <v>6</v>
      </c>
      <c r="U121" s="92">
        <f t="shared" si="37"/>
        <v>0.5</v>
      </c>
      <c r="V121" s="95" t="str">
        <f t="shared" si="38"/>
        <v>SG_NE06</v>
      </c>
      <c r="W121" s="454"/>
      <c r="X121" s="392">
        <f t="shared" si="39"/>
        <v>0</v>
      </c>
      <c r="Y121" s="453"/>
      <c r="Z121" s="396">
        <f t="shared" si="40"/>
        <v>0</v>
      </c>
      <c r="AA121" s="397">
        <f t="shared" si="41"/>
        <v>0</v>
      </c>
      <c r="AB121" s="427"/>
      <c r="AC121" s="456"/>
      <c r="AD121" s="396">
        <f t="shared" si="42"/>
        <v>0</v>
      </c>
      <c r="AE121" s="397">
        <f t="shared" si="43"/>
        <v>0</v>
      </c>
      <c r="AF121" s="444">
        <f t="shared" si="44"/>
        <v>50</v>
      </c>
      <c r="AG121" s="251" t="e">
        <f t="shared" si="45"/>
        <v>#DIV/0!</v>
      </c>
      <c r="AH121" s="398">
        <f t="shared" si="46"/>
        <v>50</v>
      </c>
      <c r="AI121" s="459" t="str">
        <f t="shared" si="47"/>
        <v>Below Mix</v>
      </c>
      <c r="AJ121" s="327">
        <f t="shared" si="48"/>
        <v>1900</v>
      </c>
      <c r="AK121" s="323" t="e">
        <f t="shared" si="49"/>
        <v>#DIV/0!</v>
      </c>
      <c r="AL121" s="399">
        <f t="shared" si="50"/>
        <v>1950</v>
      </c>
      <c r="AM121" s="400">
        <f t="shared" si="51"/>
        <v>1950</v>
      </c>
      <c r="AN121" s="462" t="e">
        <f t="shared" si="52"/>
        <v>#DIV/0!</v>
      </c>
      <c r="AO121" s="461">
        <f t="shared" si="53"/>
        <v>1950</v>
      </c>
      <c r="AP121" s="148">
        <f t="shared" si="54"/>
        <v>0</v>
      </c>
      <c r="AQ121" s="148">
        <f t="shared" si="55"/>
        <v>0</v>
      </c>
      <c r="AR121" s="148"/>
      <c r="AS121" s="149">
        <f>VLOOKUP(H121, 'Link WS '!$E$5:$G$38, 2, FALSE)</f>
        <v>1950</v>
      </c>
      <c r="AT121" s="80">
        <f>VLOOKUP($H121, 'Link WS '!$E$5:$H$38, 3, FALSE)</f>
        <v>2695</v>
      </c>
      <c r="AU121" s="151">
        <f t="shared" si="56"/>
        <v>0</v>
      </c>
      <c r="AV121" s="150">
        <f>VLOOKUP($V121, 'Link WS '!$E$5:$H$38, 2, FALSE)</f>
        <v>1950</v>
      </c>
      <c r="AW121" s="150">
        <f>VLOOKUP($V121, 'Link WS '!$E$5:$H$38, 3, FALSE)</f>
        <v>2695</v>
      </c>
      <c r="AX121" s="150">
        <f>VLOOKUP($V121, 'Link WS '!$E$5:$H$38, 4, FALSE)</f>
        <v>2323</v>
      </c>
      <c r="AY121" s="143">
        <f t="shared" si="57"/>
        <v>0.83943176926388297</v>
      </c>
      <c r="AZ121" s="140" t="str">
        <f t="shared" si="58"/>
        <v>Paying 84% within JC</v>
      </c>
      <c r="BA121" s="80">
        <f t="shared" si="59"/>
        <v>1755</v>
      </c>
      <c r="BB121" s="80">
        <f t="shared" si="60"/>
        <v>195</v>
      </c>
      <c r="BC121" s="81" t="e">
        <f t="shared" si="61"/>
        <v>#DIV/0!</v>
      </c>
      <c r="BD121" s="312"/>
      <c r="BE121" s="184"/>
      <c r="BF121" s="184"/>
      <c r="BG121" s="184"/>
      <c r="BH121" s="184"/>
      <c r="BI121" s="184"/>
      <c r="BJ121" s="184"/>
      <c r="BK121" s="184"/>
      <c r="BL121" s="185"/>
      <c r="BM121" s="185"/>
      <c r="BN121" s="185"/>
      <c r="BO121" s="185"/>
      <c r="BP121" s="443">
        <f t="shared" si="62"/>
        <v>0</v>
      </c>
      <c r="BQ121" s="184" t="str">
        <f t="shared" si="63"/>
        <v>Not Needed</v>
      </c>
      <c r="BR121" s="283" t="e">
        <f t="shared" si="64"/>
        <v>#DIV/0!</v>
      </c>
      <c r="BS121" s="432">
        <f t="shared" si="65"/>
        <v>0</v>
      </c>
      <c r="BT121" s="1" t="str">
        <f t="shared" si="66"/>
        <v>Within Range</v>
      </c>
      <c r="BU121" s="1" t="str">
        <f t="shared" si="67"/>
        <v>Within Range</v>
      </c>
      <c r="BV121" s="407"/>
      <c r="BW121" s="407"/>
      <c r="BX121" s="448"/>
      <c r="BY121" s="469"/>
      <c r="BZ121" s="469"/>
    </row>
    <row r="122" spans="1:78" ht="12.75" customHeight="true">
      <c r="A122" s="79" t="s">
        <v>1288</v>
      </c>
      <c r="B122" s="79" t="s">
        <v>1289</v>
      </c>
      <c r="C122" s="79" t="s">
        <v>8</v>
      </c>
      <c r="D122" s="79" t="s">
        <v>9</v>
      </c>
      <c r="E122" s="79" t="s">
        <v>787</v>
      </c>
      <c r="F122" s="79" t="s">
        <v>804</v>
      </c>
      <c r="G122" s="79" t="s">
        <v>795</v>
      </c>
      <c r="H122" s="79" t="s">
        <v>818</v>
      </c>
      <c r="I122" s="480">
        <v>44571</v>
      </c>
      <c r="J122" s="406"/>
      <c r="K122" s="383" t="s">
        <v>651</v>
      </c>
      <c r="L122" s="406"/>
      <c r="M122" s="466">
        <v>75.00</v>
      </c>
      <c r="N122" s="451">
        <v>3</v>
      </c>
      <c r="O122" s="452" t="str">
        <f t="shared" si="35"/>
        <v>3</v>
      </c>
      <c r="P122" s="201" t="str">
        <f t="shared" si="36"/>
        <v>N</v>
      </c>
      <c r="Q122" s="202"/>
      <c r="R122" s="202"/>
      <c r="S122" s="200"/>
      <c r="T122" s="247">
        <v>5</v>
      </c>
      <c r="U122" s="92">
        <f t="shared" si="37"/>
        <v>0.42</v>
      </c>
      <c r="V122" s="95" t="str">
        <f t="shared" si="38"/>
        <v>SG_FNE04</v>
      </c>
      <c r="W122" s="454"/>
      <c r="X122" s="392">
        <f t="shared" si="39"/>
        <v>0</v>
      </c>
      <c r="Y122" s="453"/>
      <c r="Z122" s="396">
        <f t="shared" si="40"/>
        <v>0</v>
      </c>
      <c r="AA122" s="397">
        <f t="shared" si="41"/>
        <v>0</v>
      </c>
      <c r="AB122" s="427"/>
      <c r="AC122" s="456"/>
      <c r="AD122" s="396">
        <f t="shared" si="42"/>
        <v>0</v>
      </c>
      <c r="AE122" s="397">
        <f t="shared" si="43"/>
        <v>0</v>
      </c>
      <c r="AF122" s="444">
        <f t="shared" si="44"/>
        <v>50</v>
      </c>
      <c r="AG122" s="251" t="e">
        <f t="shared" si="45"/>
        <v>#DIV/0!</v>
      </c>
      <c r="AH122" s="398">
        <f t="shared" si="46"/>
        <v>50</v>
      </c>
      <c r="AI122" s="459" t="str">
        <f t="shared" si="47"/>
        <v>Below Mix</v>
      </c>
      <c r="AJ122" s="327">
        <f t="shared" si="48"/>
        <v>854</v>
      </c>
      <c r="AK122" s="323" t="e">
        <f t="shared" si="49"/>
        <v>#DIV/0!</v>
      </c>
      <c r="AL122" s="399">
        <f t="shared" si="50"/>
        <v>904</v>
      </c>
      <c r="AM122" s="400">
        <f t="shared" si="51"/>
        <v>904</v>
      </c>
      <c r="AN122" s="462" t="e">
        <f t="shared" si="52"/>
        <v>#DIV/0!</v>
      </c>
      <c r="AO122" s="461">
        <f t="shared" si="53"/>
        <v>904</v>
      </c>
      <c r="AP122" s="148">
        <f t="shared" si="54"/>
        <v>0</v>
      </c>
      <c r="AQ122" s="148">
        <f t="shared" si="55"/>
        <v>0</v>
      </c>
      <c r="AR122" s="148"/>
      <c r="AS122" s="149">
        <f>VLOOKUP(H122, 'Link WS '!$E$5:$G$38, 2, FALSE)</f>
        <v>904</v>
      </c>
      <c r="AT122" s="80">
        <f>VLOOKUP($H122, 'Link WS '!$E$5:$H$38, 3, FALSE)</f>
        <v>1338</v>
      </c>
      <c r="AU122" s="151">
        <f t="shared" si="56"/>
        <v>0</v>
      </c>
      <c r="AV122" s="150">
        <f>VLOOKUP($V122, 'Link WS '!$E$5:$H$38, 2, FALSE)</f>
        <v>904</v>
      </c>
      <c r="AW122" s="150">
        <f>VLOOKUP($V122, 'Link WS '!$E$5:$H$38, 3, FALSE)</f>
        <v>1338</v>
      </c>
      <c r="AX122" s="150">
        <f>VLOOKUP($V122, 'Link WS '!$E$5:$H$38, 4, FALSE)</f>
        <v>1121</v>
      </c>
      <c r="AY122" s="143">
        <f t="shared" si="57"/>
        <v>0.80642283675289916</v>
      </c>
      <c r="AZ122" s="140" t="str">
        <f t="shared" si="58"/>
        <v>Paying 81% within JC</v>
      </c>
      <c r="BA122" s="80">
        <f t="shared" si="59"/>
        <v>814</v>
      </c>
      <c r="BB122" s="80">
        <f t="shared" si="60"/>
        <v>90</v>
      </c>
      <c r="BC122" s="81" t="e">
        <f t="shared" si="61"/>
        <v>#DIV/0!</v>
      </c>
      <c r="BD122" s="312"/>
      <c r="BE122" s="184"/>
      <c r="BF122" s="184"/>
      <c r="BG122" s="184"/>
      <c r="BH122" s="184"/>
      <c r="BI122" s="184"/>
      <c r="BJ122" s="184"/>
      <c r="BK122" s="184"/>
      <c r="BL122" s="185"/>
      <c r="BM122" s="185"/>
      <c r="BN122" s="185"/>
      <c r="BO122" s="185"/>
      <c r="BP122" s="443">
        <f t="shared" si="62"/>
        <v>0</v>
      </c>
      <c r="BQ122" s="184" t="str">
        <f t="shared" si="63"/>
        <v>Not Needed</v>
      </c>
      <c r="BR122" s="283" t="e">
        <f t="shared" si="64"/>
        <v>#DIV/0!</v>
      </c>
      <c r="BS122" s="432">
        <f t="shared" si="65"/>
        <v>0</v>
      </c>
      <c r="BT122" s="1" t="str">
        <f t="shared" si="66"/>
        <v>Within Range</v>
      </c>
      <c r="BU122" s="1" t="str">
        <f t="shared" si="67"/>
        <v>Within Range</v>
      </c>
      <c r="BV122" s="407"/>
      <c r="BW122" s="407"/>
      <c r="BX122" s="448"/>
      <c r="BY122" s="469"/>
      <c r="BZ122" s="469"/>
    </row>
    <row r="123" spans="1:78" ht="12.75" customHeight="true">
      <c r="A123" s="79" t="s">
        <v>1290</v>
      </c>
      <c r="B123" s="79" t="s">
        <v>1291</v>
      </c>
      <c r="C123" s="79" t="s">
        <v>8</v>
      </c>
      <c r="D123" s="79" t="s">
        <v>9</v>
      </c>
      <c r="E123" s="79" t="s">
        <v>787</v>
      </c>
      <c r="F123" s="79" t="s">
        <v>804</v>
      </c>
      <c r="G123" s="79" t="s">
        <v>798</v>
      </c>
      <c r="H123" s="79" t="s">
        <v>811</v>
      </c>
      <c r="I123" s="480">
        <v>44571</v>
      </c>
      <c r="J123" s="406"/>
      <c r="K123" s="383" t="s">
        <v>651</v>
      </c>
      <c r="L123" s="406"/>
      <c r="M123" s="466">
        <v>65.00</v>
      </c>
      <c r="N123" s="451">
        <v>2</v>
      </c>
      <c r="O123" s="452" t="str">
        <f t="shared" si="35"/>
        <v>2</v>
      </c>
      <c r="P123" s="201" t="str">
        <f t="shared" si="36"/>
        <v>N</v>
      </c>
      <c r="Q123" s="202"/>
      <c r="R123" s="202"/>
      <c r="S123" s="200"/>
      <c r="T123" s="247">
        <v>5</v>
      </c>
      <c r="U123" s="92">
        <f t="shared" si="37"/>
        <v>0.42</v>
      </c>
      <c r="V123" s="95" t="str">
        <f t="shared" si="38"/>
        <v>SG_NE06</v>
      </c>
      <c r="W123" s="454"/>
      <c r="X123" s="392">
        <f t="shared" si="39"/>
        <v>0</v>
      </c>
      <c r="Y123" s="453"/>
      <c r="Z123" s="396">
        <f t="shared" si="40"/>
        <v>0</v>
      </c>
      <c r="AA123" s="397">
        <f t="shared" si="41"/>
        <v>0</v>
      </c>
      <c r="AB123" s="427"/>
      <c r="AC123" s="456"/>
      <c r="AD123" s="396">
        <f t="shared" si="42"/>
        <v>0</v>
      </c>
      <c r="AE123" s="397">
        <f t="shared" si="43"/>
        <v>0</v>
      </c>
      <c r="AF123" s="444">
        <f t="shared" si="44"/>
        <v>50</v>
      </c>
      <c r="AG123" s="251" t="e">
        <f t="shared" si="45"/>
        <v>#DIV/0!</v>
      </c>
      <c r="AH123" s="398">
        <f t="shared" si="46"/>
        <v>50</v>
      </c>
      <c r="AI123" s="459" t="str">
        <f t="shared" si="47"/>
        <v>Below Mix</v>
      </c>
      <c r="AJ123" s="327">
        <f t="shared" si="48"/>
        <v>1900</v>
      </c>
      <c r="AK123" s="323" t="e">
        <f t="shared" si="49"/>
        <v>#DIV/0!</v>
      </c>
      <c r="AL123" s="399">
        <f t="shared" si="50"/>
        <v>1950</v>
      </c>
      <c r="AM123" s="400">
        <f t="shared" si="51"/>
        <v>1950</v>
      </c>
      <c r="AN123" s="462" t="e">
        <f t="shared" si="52"/>
        <v>#DIV/0!</v>
      </c>
      <c r="AO123" s="461">
        <f t="shared" si="53"/>
        <v>1950</v>
      </c>
      <c r="AP123" s="148">
        <f t="shared" si="54"/>
        <v>0</v>
      </c>
      <c r="AQ123" s="148">
        <f t="shared" si="55"/>
        <v>0</v>
      </c>
      <c r="AR123" s="148"/>
      <c r="AS123" s="149">
        <f>VLOOKUP(H123, 'Link WS '!$E$5:$G$38, 2, FALSE)</f>
        <v>1950</v>
      </c>
      <c r="AT123" s="80">
        <f>VLOOKUP($H123, 'Link WS '!$E$5:$H$38, 3, FALSE)</f>
        <v>2695</v>
      </c>
      <c r="AU123" s="151">
        <f t="shared" si="56"/>
        <v>0</v>
      </c>
      <c r="AV123" s="150">
        <f>VLOOKUP($V123, 'Link WS '!$E$5:$H$38, 2, FALSE)</f>
        <v>1950</v>
      </c>
      <c r="AW123" s="150">
        <f>VLOOKUP($V123, 'Link WS '!$E$5:$H$38, 3, FALSE)</f>
        <v>2695</v>
      </c>
      <c r="AX123" s="150">
        <f>VLOOKUP($V123, 'Link WS '!$E$5:$H$38, 4, FALSE)</f>
        <v>2323</v>
      </c>
      <c r="AY123" s="143">
        <f t="shared" si="57"/>
        <v>0.83943176926388297</v>
      </c>
      <c r="AZ123" s="140" t="str">
        <f t="shared" si="58"/>
        <v>Paying 84% within JC</v>
      </c>
      <c r="BA123" s="80">
        <f t="shared" si="59"/>
        <v>1755</v>
      </c>
      <c r="BB123" s="80">
        <f t="shared" si="60"/>
        <v>195</v>
      </c>
      <c r="BC123" s="81" t="e">
        <f t="shared" si="61"/>
        <v>#DIV/0!</v>
      </c>
      <c r="BD123" s="312"/>
      <c r="BE123" s="184"/>
      <c r="BF123" s="184"/>
      <c r="BG123" s="184"/>
      <c r="BH123" s="184"/>
      <c r="BI123" s="184"/>
      <c r="BJ123" s="184"/>
      <c r="BK123" s="184"/>
      <c r="BL123" s="185"/>
      <c r="BM123" s="185"/>
      <c r="BN123" s="185"/>
      <c r="BO123" s="185"/>
      <c r="BP123" s="443">
        <f t="shared" si="62"/>
        <v>0</v>
      </c>
      <c r="BQ123" s="184" t="str">
        <f t="shared" si="63"/>
        <v>Not Needed</v>
      </c>
      <c r="BR123" s="283" t="e">
        <f t="shared" si="64"/>
        <v>#DIV/0!</v>
      </c>
      <c r="BS123" s="432">
        <f t="shared" si="65"/>
        <v>0</v>
      </c>
      <c r="BT123" s="1" t="str">
        <f t="shared" si="66"/>
        <v>Within Range</v>
      </c>
      <c r="BU123" s="1" t="str">
        <f t="shared" si="67"/>
        <v>Within Range</v>
      </c>
      <c r="BV123" s="407"/>
      <c r="BW123" s="407"/>
      <c r="BX123" s="448"/>
      <c r="BY123" s="469"/>
      <c r="BZ123" s="469"/>
    </row>
    <row r="124" spans="1:78" ht="12.75" customHeight="true">
      <c r="A124" s="79" t="s">
        <v>1292</v>
      </c>
      <c r="B124" s="79" t="s">
        <v>1293</v>
      </c>
      <c r="C124" s="79" t="s">
        <v>8</v>
      </c>
      <c r="D124" s="79" t="s">
        <v>9</v>
      </c>
      <c r="E124" s="79" t="s">
        <v>787</v>
      </c>
      <c r="F124" s="79" t="s">
        <v>804</v>
      </c>
      <c r="G124" s="79" t="s">
        <v>795</v>
      </c>
      <c r="H124" s="79" t="s">
        <v>818</v>
      </c>
      <c r="I124" s="480">
        <v>44585</v>
      </c>
      <c r="J124" s="406"/>
      <c r="K124" s="383" t="s">
        <v>651</v>
      </c>
      <c r="L124" s="406"/>
      <c r="M124" s="466">
        <v>62.00</v>
      </c>
      <c r="N124" s="451">
        <v>2</v>
      </c>
      <c r="O124" s="452" t="str">
        <f t="shared" si="35"/>
        <v>2</v>
      </c>
      <c r="P124" s="201" t="str">
        <f t="shared" si="36"/>
        <v>N</v>
      </c>
      <c r="Q124" s="202"/>
      <c r="R124" s="202"/>
      <c r="S124" s="200"/>
      <c r="T124" s="247">
        <v>5</v>
      </c>
      <c r="U124" s="92">
        <f t="shared" si="37"/>
        <v>0.42</v>
      </c>
      <c r="V124" s="95" t="str">
        <f t="shared" si="38"/>
        <v>SG_FNE04</v>
      </c>
      <c r="W124" s="454"/>
      <c r="X124" s="392">
        <f t="shared" si="39"/>
        <v>0</v>
      </c>
      <c r="Y124" s="453"/>
      <c r="Z124" s="396">
        <f t="shared" si="40"/>
        <v>0</v>
      </c>
      <c r="AA124" s="397">
        <f t="shared" si="41"/>
        <v>0</v>
      </c>
      <c r="AB124" s="427"/>
      <c r="AC124" s="456"/>
      <c r="AD124" s="396">
        <f t="shared" si="42"/>
        <v>0</v>
      </c>
      <c r="AE124" s="397">
        <f t="shared" si="43"/>
        <v>0</v>
      </c>
      <c r="AF124" s="444">
        <f t="shared" si="44"/>
        <v>50</v>
      </c>
      <c r="AG124" s="251" t="e">
        <f t="shared" si="45"/>
        <v>#DIV/0!</v>
      </c>
      <c r="AH124" s="398">
        <f t="shared" si="46"/>
        <v>50</v>
      </c>
      <c r="AI124" s="459" t="str">
        <f t="shared" si="47"/>
        <v>Below Mix</v>
      </c>
      <c r="AJ124" s="327">
        <f t="shared" si="48"/>
        <v>854</v>
      </c>
      <c r="AK124" s="323" t="e">
        <f t="shared" si="49"/>
        <v>#DIV/0!</v>
      </c>
      <c r="AL124" s="399">
        <f t="shared" si="50"/>
        <v>904</v>
      </c>
      <c r="AM124" s="400">
        <f t="shared" si="51"/>
        <v>904</v>
      </c>
      <c r="AN124" s="462" t="e">
        <f t="shared" si="52"/>
        <v>#DIV/0!</v>
      </c>
      <c r="AO124" s="461">
        <f t="shared" si="53"/>
        <v>904</v>
      </c>
      <c r="AP124" s="148">
        <f t="shared" si="54"/>
        <v>0</v>
      </c>
      <c r="AQ124" s="148">
        <f t="shared" si="55"/>
        <v>0</v>
      </c>
      <c r="AR124" s="148"/>
      <c r="AS124" s="149">
        <f>VLOOKUP(H124, 'Link WS '!$E$5:$G$38, 2, FALSE)</f>
        <v>904</v>
      </c>
      <c r="AT124" s="80">
        <f>VLOOKUP($H124, 'Link WS '!$E$5:$H$38, 3, FALSE)</f>
        <v>1338</v>
      </c>
      <c r="AU124" s="151">
        <f t="shared" si="56"/>
        <v>0</v>
      </c>
      <c r="AV124" s="150">
        <f>VLOOKUP($V124, 'Link WS '!$E$5:$H$38, 2, FALSE)</f>
        <v>904</v>
      </c>
      <c r="AW124" s="150">
        <f>VLOOKUP($V124, 'Link WS '!$E$5:$H$38, 3, FALSE)</f>
        <v>1338</v>
      </c>
      <c r="AX124" s="150">
        <f>VLOOKUP($V124, 'Link WS '!$E$5:$H$38, 4, FALSE)</f>
        <v>1121</v>
      </c>
      <c r="AY124" s="143">
        <f t="shared" si="57"/>
        <v>0.80642283675289916</v>
      </c>
      <c r="AZ124" s="140" t="str">
        <f t="shared" si="58"/>
        <v>Paying 81% within JC</v>
      </c>
      <c r="BA124" s="80">
        <f t="shared" si="59"/>
        <v>814</v>
      </c>
      <c r="BB124" s="80">
        <f t="shared" si="60"/>
        <v>90</v>
      </c>
      <c r="BC124" s="81" t="e">
        <f t="shared" si="61"/>
        <v>#DIV/0!</v>
      </c>
      <c r="BD124" s="312"/>
      <c r="BE124" s="184"/>
      <c r="BF124" s="184"/>
      <c r="BG124" s="184"/>
      <c r="BH124" s="184"/>
      <c r="BI124" s="184"/>
      <c r="BJ124" s="184"/>
      <c r="BK124" s="184"/>
      <c r="BL124" s="185"/>
      <c r="BM124" s="185"/>
      <c r="BN124" s="185"/>
      <c r="BO124" s="185"/>
      <c r="BP124" s="443">
        <f t="shared" si="62"/>
        <v>0</v>
      </c>
      <c r="BQ124" s="184" t="str">
        <f t="shared" si="63"/>
        <v>Not Needed</v>
      </c>
      <c r="BR124" s="283" t="e">
        <f t="shared" si="64"/>
        <v>#DIV/0!</v>
      </c>
      <c r="BS124" s="432">
        <f t="shared" si="65"/>
        <v>0</v>
      </c>
      <c r="BT124" s="1" t="str">
        <f t="shared" si="66"/>
        <v>Within Range</v>
      </c>
      <c r="BU124" s="1" t="str">
        <f t="shared" si="67"/>
        <v>Within Range</v>
      </c>
      <c r="BV124" s="407"/>
      <c r="BW124" s="407"/>
      <c r="BX124" s="448"/>
      <c r="BY124" s="469"/>
      <c r="BZ124" s="469"/>
    </row>
    <row r="125" spans="1:78" ht="12.75" customHeight="true">
      <c r="A125" s="79" t="s">
        <v>1294</v>
      </c>
      <c r="B125" s="79" t="s">
        <v>1295</v>
      </c>
      <c r="C125" s="79" t="s">
        <v>8</v>
      </c>
      <c r="D125" s="79" t="s">
        <v>9</v>
      </c>
      <c r="E125" s="79" t="s">
        <v>787</v>
      </c>
      <c r="F125" s="79" t="s">
        <v>804</v>
      </c>
      <c r="G125" s="79" t="s">
        <v>795</v>
      </c>
      <c r="H125" s="79" t="s">
        <v>813</v>
      </c>
      <c r="I125" s="480">
        <v>44599</v>
      </c>
      <c r="J125" s="406"/>
      <c r="K125" s="383" t="s">
        <v>651</v>
      </c>
      <c r="L125" s="406"/>
      <c r="M125" s="466">
        <v>37.00</v>
      </c>
      <c r="N125" s="451">
        <v>1</v>
      </c>
      <c r="O125" s="452" t="str">
        <f t="shared" si="35"/>
        <v>1</v>
      </c>
      <c r="P125" s="201" t="str">
        <f t="shared" si="36"/>
        <v>N</v>
      </c>
      <c r="Q125" s="202"/>
      <c r="R125" s="202"/>
      <c r="S125" s="200"/>
      <c r="T125" s="247">
        <v>4</v>
      </c>
      <c r="U125" s="92">
        <f t="shared" si="37"/>
        <v>0.33</v>
      </c>
      <c r="V125" s="95" t="str">
        <f t="shared" si="38"/>
        <v>SG_NE04</v>
      </c>
      <c r="W125" s="454"/>
      <c r="X125" s="392">
        <f t="shared" si="39"/>
        <v>0</v>
      </c>
      <c r="Y125" s="453"/>
      <c r="Z125" s="396">
        <f t="shared" si="40"/>
        <v>0</v>
      </c>
      <c r="AA125" s="397">
        <f t="shared" si="41"/>
        <v>0</v>
      </c>
      <c r="AB125" s="427"/>
      <c r="AC125" s="456"/>
      <c r="AD125" s="396">
        <f t="shared" si="42"/>
        <v>0</v>
      </c>
      <c r="AE125" s="397">
        <f t="shared" si="43"/>
        <v>0</v>
      </c>
      <c r="AF125" s="444">
        <f t="shared" si="44"/>
        <v>50</v>
      </c>
      <c r="AG125" s="251" t="e">
        <f t="shared" si="45"/>
        <v>#DIV/0!</v>
      </c>
      <c r="AH125" s="398">
        <f t="shared" si="46"/>
        <v>50</v>
      </c>
      <c r="AI125" s="459" t="str">
        <f t="shared" si="47"/>
        <v>Below Mix</v>
      </c>
      <c r="AJ125" s="327">
        <f t="shared" si="48"/>
        <v>1365</v>
      </c>
      <c r="AK125" s="323" t="e">
        <f t="shared" si="49"/>
        <v>#DIV/0!</v>
      </c>
      <c r="AL125" s="399">
        <f t="shared" si="50"/>
        <v>1415</v>
      </c>
      <c r="AM125" s="400">
        <f t="shared" si="51"/>
        <v>1415</v>
      </c>
      <c r="AN125" s="462" t="e">
        <f t="shared" si="52"/>
        <v>#DIV/0!</v>
      </c>
      <c r="AO125" s="461">
        <f t="shared" si="53"/>
        <v>1415</v>
      </c>
      <c r="AP125" s="148">
        <f t="shared" si="54"/>
        <v>0</v>
      </c>
      <c r="AQ125" s="148">
        <f t="shared" si="55"/>
        <v>0</v>
      </c>
      <c r="AR125" s="148"/>
      <c r="AS125" s="149">
        <f>VLOOKUP(H125, 'Link WS '!$E$5:$G$38, 2, FALSE)</f>
        <v>1415</v>
      </c>
      <c r="AT125" s="80">
        <f>VLOOKUP($H125, 'Link WS '!$E$5:$H$38, 3, FALSE)</f>
        <v>2123</v>
      </c>
      <c r="AU125" s="151">
        <f t="shared" si="56"/>
        <v>0</v>
      </c>
      <c r="AV125" s="150">
        <f>VLOOKUP($V125, 'Link WS '!$E$5:$H$38, 2, FALSE)</f>
        <v>1415</v>
      </c>
      <c r="AW125" s="150">
        <f>VLOOKUP($V125, 'Link WS '!$E$5:$H$38, 3, FALSE)</f>
        <v>2123</v>
      </c>
      <c r="AX125" s="150">
        <f>VLOOKUP($V125, 'Link WS '!$E$5:$H$38, 4, FALSE)</f>
        <v>1769</v>
      </c>
      <c r="AY125" s="143">
        <f t="shared" si="57"/>
        <v>0.79988694177501418</v>
      </c>
      <c r="AZ125" s="140" t="str">
        <f t="shared" si="58"/>
        <v>Paying 80% within JC</v>
      </c>
      <c r="BA125" s="80">
        <f t="shared" si="59"/>
        <v>1273</v>
      </c>
      <c r="BB125" s="80">
        <f t="shared" si="60"/>
        <v>142</v>
      </c>
      <c r="BC125" s="81" t="e">
        <f t="shared" si="61"/>
        <v>#DIV/0!</v>
      </c>
      <c r="BD125" s="312"/>
      <c r="BE125" s="184"/>
      <c r="BF125" s="184"/>
      <c r="BG125" s="184"/>
      <c r="BH125" s="184"/>
      <c r="BI125" s="184"/>
      <c r="BJ125" s="184"/>
      <c r="BK125" s="184"/>
      <c r="BL125" s="185"/>
      <c r="BM125" s="185"/>
      <c r="BN125" s="185"/>
      <c r="BO125" s="185"/>
      <c r="BP125" s="443">
        <f t="shared" si="62"/>
        <v>0</v>
      </c>
      <c r="BQ125" s="184" t="str">
        <f t="shared" si="63"/>
        <v>Not Needed</v>
      </c>
      <c r="BR125" s="283" t="e">
        <f t="shared" si="64"/>
        <v>#DIV/0!</v>
      </c>
      <c r="BS125" s="432">
        <f t="shared" si="65"/>
        <v>0</v>
      </c>
      <c r="BT125" s="1" t="str">
        <f t="shared" si="66"/>
        <v>Within Range</v>
      </c>
      <c r="BU125" s="1" t="str">
        <f t="shared" si="67"/>
        <v>Within Range</v>
      </c>
      <c r="BV125" s="407"/>
      <c r="BW125" s="407"/>
      <c r="BX125" s="448"/>
      <c r="BY125" s="469"/>
      <c r="BZ125" s="469"/>
    </row>
    <row r="126" spans="1:78" ht="12.75" customHeight="true">
      <c r="A126" s="79" t="s">
        <v>1296</v>
      </c>
      <c r="B126" s="79" t="s">
        <v>1297</v>
      </c>
      <c r="C126" s="79" t="s">
        <v>8</v>
      </c>
      <c r="D126" s="79" t="s">
        <v>9</v>
      </c>
      <c r="E126" s="79" t="s">
        <v>787</v>
      </c>
      <c r="F126" s="79" t="s">
        <v>804</v>
      </c>
      <c r="G126" s="79" t="s">
        <v>795</v>
      </c>
      <c r="H126" s="79" t="s">
        <v>818</v>
      </c>
      <c r="I126" s="480">
        <v>44620</v>
      </c>
      <c r="J126" s="406"/>
      <c r="K126" s="383" t="s">
        <v>651</v>
      </c>
      <c r="L126" s="406"/>
      <c r="M126" s="466">
        <v>69.00</v>
      </c>
      <c r="N126" s="451">
        <v>2</v>
      </c>
      <c r="O126" s="452" t="str">
        <f t="shared" si="35"/>
        <v>2</v>
      </c>
      <c r="P126" s="201" t="str">
        <f t="shared" si="36"/>
        <v>N</v>
      </c>
      <c r="Q126" s="202"/>
      <c r="R126" s="202"/>
      <c r="S126" s="200"/>
      <c r="T126" s="247">
        <v>4</v>
      </c>
      <c r="U126" s="92">
        <f t="shared" si="37"/>
        <v>0.33</v>
      </c>
      <c r="V126" s="95" t="str">
        <f t="shared" si="38"/>
        <v>SG_FNE04</v>
      </c>
      <c r="W126" s="454"/>
      <c r="X126" s="392">
        <f t="shared" si="39"/>
        <v>0</v>
      </c>
      <c r="Y126" s="453"/>
      <c r="Z126" s="396">
        <f t="shared" si="40"/>
        <v>0</v>
      </c>
      <c r="AA126" s="397">
        <f t="shared" si="41"/>
        <v>0</v>
      </c>
      <c r="AB126" s="427"/>
      <c r="AC126" s="456"/>
      <c r="AD126" s="396">
        <f t="shared" si="42"/>
        <v>0</v>
      </c>
      <c r="AE126" s="397">
        <f t="shared" si="43"/>
        <v>0</v>
      </c>
      <c r="AF126" s="444">
        <f t="shared" si="44"/>
        <v>50</v>
      </c>
      <c r="AG126" s="251" t="e">
        <f t="shared" si="45"/>
        <v>#DIV/0!</v>
      </c>
      <c r="AH126" s="398">
        <f t="shared" si="46"/>
        <v>50</v>
      </c>
      <c r="AI126" s="459" t="str">
        <f t="shared" si="47"/>
        <v>Below Mix</v>
      </c>
      <c r="AJ126" s="327">
        <f t="shared" si="48"/>
        <v>854</v>
      </c>
      <c r="AK126" s="323" t="e">
        <f t="shared" si="49"/>
        <v>#DIV/0!</v>
      </c>
      <c r="AL126" s="399">
        <f t="shared" si="50"/>
        <v>904</v>
      </c>
      <c r="AM126" s="400">
        <f t="shared" si="51"/>
        <v>904</v>
      </c>
      <c r="AN126" s="462" t="e">
        <f t="shared" si="52"/>
        <v>#DIV/0!</v>
      </c>
      <c r="AO126" s="461">
        <f t="shared" si="53"/>
        <v>904</v>
      </c>
      <c r="AP126" s="148">
        <f t="shared" si="54"/>
        <v>0</v>
      </c>
      <c r="AQ126" s="148">
        <f t="shared" si="55"/>
        <v>0</v>
      </c>
      <c r="AR126" s="148"/>
      <c r="AS126" s="149">
        <f>VLOOKUP(H126, 'Link WS '!$E$5:$G$38, 2, FALSE)</f>
        <v>904</v>
      </c>
      <c r="AT126" s="80">
        <f>VLOOKUP($H126, 'Link WS '!$E$5:$H$38, 3, FALSE)</f>
        <v>1338</v>
      </c>
      <c r="AU126" s="151">
        <f t="shared" si="56"/>
        <v>0</v>
      </c>
      <c r="AV126" s="150">
        <f>VLOOKUP($V126, 'Link WS '!$E$5:$H$38, 2, FALSE)</f>
        <v>904</v>
      </c>
      <c r="AW126" s="150">
        <f>VLOOKUP($V126, 'Link WS '!$E$5:$H$38, 3, FALSE)</f>
        <v>1338</v>
      </c>
      <c r="AX126" s="150">
        <f>VLOOKUP($V126, 'Link WS '!$E$5:$H$38, 4, FALSE)</f>
        <v>1121</v>
      </c>
      <c r="AY126" s="143">
        <f t="shared" si="57"/>
        <v>0.80642283675289916</v>
      </c>
      <c r="AZ126" s="140" t="str">
        <f t="shared" si="58"/>
        <v>Paying 81% within JC</v>
      </c>
      <c r="BA126" s="80">
        <f t="shared" si="59"/>
        <v>814</v>
      </c>
      <c r="BB126" s="80">
        <f t="shared" si="60"/>
        <v>90</v>
      </c>
      <c r="BC126" s="81" t="e">
        <f t="shared" si="61"/>
        <v>#DIV/0!</v>
      </c>
      <c r="BD126" s="312"/>
      <c r="BE126" s="184"/>
      <c r="BF126" s="184"/>
      <c r="BG126" s="184"/>
      <c r="BH126" s="184"/>
      <c r="BI126" s="184"/>
      <c r="BJ126" s="184"/>
      <c r="BK126" s="184"/>
      <c r="BL126" s="185"/>
      <c r="BM126" s="185"/>
      <c r="BN126" s="185"/>
      <c r="BO126" s="185"/>
      <c r="BP126" s="443">
        <f t="shared" si="62"/>
        <v>0</v>
      </c>
      <c r="BQ126" s="184" t="str">
        <f t="shared" si="63"/>
        <v>Not Needed</v>
      </c>
      <c r="BR126" s="283" t="e">
        <f t="shared" si="64"/>
        <v>#DIV/0!</v>
      </c>
      <c r="BS126" s="432">
        <f t="shared" si="65"/>
        <v>0</v>
      </c>
      <c r="BT126" s="1" t="str">
        <f t="shared" si="66"/>
        <v>Within Range</v>
      </c>
      <c r="BU126" s="1" t="str">
        <f t="shared" si="67"/>
        <v>Within Range</v>
      </c>
      <c r="BV126" s="407"/>
      <c r="BW126" s="407"/>
      <c r="BX126" s="448"/>
      <c r="BY126" s="469"/>
      <c r="BZ126" s="469"/>
    </row>
    <row r="127" spans="1:78" ht="12.75" customHeight="true">
      <c r="A127" s="79" t="s">
        <v>702</v>
      </c>
      <c r="B127" s="79" t="s">
        <v>703</v>
      </c>
      <c r="C127" s="79" t="s">
        <v>1090</v>
      </c>
      <c r="D127" s="79" t="s">
        <v>14</v>
      </c>
      <c r="E127" s="79" t="s">
        <v>787</v>
      </c>
      <c r="F127" s="79" t="s">
        <v>1093</v>
      </c>
      <c r="G127" s="79" t="s">
        <v>795</v>
      </c>
      <c r="H127" s="79" t="s">
        <v>813</v>
      </c>
      <c r="I127" s="296">
        <v>37671</v>
      </c>
      <c r="J127" s="406"/>
      <c r="K127" s="383" t="s">
        <v>1094</v>
      </c>
      <c r="L127" s="406">
        <v>44013</v>
      </c>
      <c r="M127" s="466">
        <v>75</v>
      </c>
      <c r="N127" s="451" t="str">
        <v>3</v>
      </c>
      <c r="O127" s="452" t="str">
        <f t="shared" si="35"/>
        <v>3</v>
      </c>
      <c r="P127" s="201" t="str">
        <f t="shared" si="36"/>
        <v>N</v>
      </c>
      <c r="Q127" s="202"/>
      <c r="R127" s="202"/>
      <c r="S127" s="200"/>
      <c r="T127" s="247">
        <v>1904</v>
      </c>
      <c r="U127" s="92">
        <f t="shared" si="37"/>
        <v>1</v>
      </c>
      <c r="V127" s="95" t="str">
        <f t="shared" si="38"/>
        <v>SG_NE04</v>
      </c>
      <c r="W127" s="454"/>
      <c r="X127" s="392">
        <f t="shared" si="39"/>
        <v>0</v>
      </c>
      <c r="Y127" s="453"/>
      <c r="Z127" s="396">
        <f t="shared" si="40"/>
        <v>0</v>
      </c>
      <c r="AA127" s="397">
        <f t="shared" si="41"/>
        <v>0</v>
      </c>
      <c r="AB127" s="427"/>
      <c r="AC127" s="456"/>
      <c r="AD127" s="396">
        <f t="shared" si="42"/>
        <v>0</v>
      </c>
      <c r="AE127" s="397">
        <f t="shared" si="43"/>
        <v>0</v>
      </c>
      <c r="AF127" s="444">
        <f t="shared" si="44"/>
        <v>50</v>
      </c>
      <c r="AG127" s="251" t="e">
        <f t="shared" si="45"/>
        <v>#DIV/0!</v>
      </c>
      <c r="AH127" s="398">
        <f t="shared" si="46"/>
        <v>50</v>
      </c>
      <c r="AI127" s="459" t="str">
        <f t="shared" si="47"/>
        <v>Below Mix</v>
      </c>
      <c r="AJ127" s="327">
        <f t="shared" si="48"/>
        <v>1365</v>
      </c>
      <c r="AK127" s="323" t="e">
        <f t="shared" si="49"/>
        <v>#DIV/0!</v>
      </c>
      <c r="AL127" s="399">
        <f t="shared" si="50"/>
        <v>1415</v>
      </c>
      <c r="AM127" s="400">
        <f t="shared" si="51"/>
        <v>1415</v>
      </c>
      <c r="AN127" s="462" t="e">
        <f t="shared" si="52"/>
        <v>#DIV/0!</v>
      </c>
      <c r="AO127" s="461">
        <f t="shared" si="53"/>
        <v>1415</v>
      </c>
      <c r="AP127" s="148">
        <f t="shared" si="54"/>
        <v>0</v>
      </c>
      <c r="AQ127" s="148">
        <f t="shared" si="55"/>
        <v>0</v>
      </c>
      <c r="AR127" s="148"/>
      <c r="AS127" s="149">
        <f>VLOOKUP(H127, 'Link WS '!$E$5:$G$38, 2, FALSE)</f>
        <v>1415</v>
      </c>
      <c r="AT127" s="80">
        <f>VLOOKUP($H127, 'Link WS '!$E$5:$H$38, 3, FALSE)</f>
        <v>2123</v>
      </c>
      <c r="AU127" s="151">
        <f t="shared" si="56"/>
        <v>0</v>
      </c>
      <c r="AV127" s="150">
        <f>VLOOKUP($V127, 'Link WS '!$E$5:$H$38, 2, FALSE)</f>
        <v>1415</v>
      </c>
      <c r="AW127" s="150">
        <f>VLOOKUP($V127, 'Link WS '!$E$5:$H$38, 3, FALSE)</f>
        <v>2123</v>
      </c>
      <c r="AX127" s="150">
        <f>VLOOKUP($V127, 'Link WS '!$E$5:$H$38, 4, FALSE)</f>
        <v>1769</v>
      </c>
      <c r="AY127" s="143">
        <f t="shared" si="57"/>
        <v>0.79988694177501418</v>
      </c>
      <c r="AZ127" s="140" t="str">
        <f t="shared" si="58"/>
        <v>Paying 80% within JC</v>
      </c>
      <c r="BA127" s="80">
        <f t="shared" si="59"/>
        <v>1273</v>
      </c>
      <c r="BB127" s="80">
        <f t="shared" si="60"/>
        <v>142</v>
      </c>
      <c r="BC127" s="81" t="e">
        <f t="shared" si="61"/>
        <v>#DIV/0!</v>
      </c>
      <c r="BD127" s="312"/>
      <c r="BE127" s="184"/>
      <c r="BF127" s="184"/>
      <c r="BG127" s="184"/>
      <c r="BH127" s="184"/>
      <c r="BI127" s="184"/>
      <c r="BJ127" s="184"/>
      <c r="BK127" s="184"/>
      <c r="BL127" s="185"/>
      <c r="BM127" s="185"/>
      <c r="BN127" s="185"/>
      <c r="BO127" s="185"/>
      <c r="BP127" s="443">
        <f t="shared" si="62"/>
        <v>0</v>
      </c>
      <c r="BQ127" s="184" t="str">
        <f t="shared" si="63"/>
        <v>Not Needed</v>
      </c>
      <c r="BR127" s="283" t="e">
        <f t="shared" si="64"/>
        <v>#DIV/0!</v>
      </c>
      <c r="BS127" s="432">
        <f t="shared" si="65"/>
        <v>0</v>
      </c>
      <c r="BT127" s="1" t="str">
        <f t="shared" si="66"/>
        <v>Within Range</v>
      </c>
      <c r="BU127" s="1" t="str">
        <f t="shared" si="67"/>
        <v>Within Range</v>
      </c>
      <c r="BV127" s="407"/>
      <c r="BW127" s="407"/>
      <c r="BX127" s="448"/>
      <c r="BY127" s="469"/>
      <c r="BZ127" s="469"/>
    </row>
    <row r="128" spans="1:78" ht="12.75" customHeight="true">
      <c r="A128" s="79" t="s">
        <v>704</v>
      </c>
      <c r="B128" s="79" t="s">
        <v>705</v>
      </c>
      <c r="C128" s="79" t="s">
        <v>1090</v>
      </c>
      <c r="D128" s="79" t="s">
        <v>14</v>
      </c>
      <c r="E128" s="79" t="s">
        <v>787</v>
      </c>
      <c r="F128" s="79" t="s">
        <v>1093</v>
      </c>
      <c r="G128" s="79" t="s">
        <v>1197</v>
      </c>
      <c r="H128" s="79" t="s">
        <v>1196</v>
      </c>
      <c r="I128" s="296">
        <v>38887</v>
      </c>
      <c r="J128" s="406"/>
      <c r="K128" s="383" t="s">
        <v>1094</v>
      </c>
      <c r="L128" s="406">
        <v>42917</v>
      </c>
      <c r="M128" s="466">
        <v>77</v>
      </c>
      <c r="N128" s="451" t="str">
        <v>3</v>
      </c>
      <c r="O128" s="452" t="str">
        <f t="shared" si="35"/>
        <v>3</v>
      </c>
      <c r="P128" s="201" t="str">
        <f t="shared" si="36"/>
        <v>N</v>
      </c>
      <c r="Q128" s="202"/>
      <c r="R128" s="202"/>
      <c r="S128" s="200"/>
      <c r="T128" s="247">
        <v>1600</v>
      </c>
      <c r="U128" s="92">
        <f t="shared" si="37"/>
        <v>1</v>
      </c>
      <c r="V128" s="95" t="str">
        <f t="shared" si="38"/>
        <v>SG_NE03</v>
      </c>
      <c r="W128" s="454"/>
      <c r="X128" s="392">
        <f t="shared" si="39"/>
        <v>0</v>
      </c>
      <c r="Y128" s="453"/>
      <c r="Z128" s="396">
        <f t="shared" si="40"/>
        <v>0</v>
      </c>
      <c r="AA128" s="397">
        <f t="shared" si="41"/>
        <v>0</v>
      </c>
      <c r="AB128" s="427"/>
      <c r="AC128" s="456"/>
      <c r="AD128" s="396">
        <f t="shared" si="42"/>
        <v>0</v>
      </c>
      <c r="AE128" s="397">
        <f t="shared" si="43"/>
        <v>0</v>
      </c>
      <c r="AF128" s="444">
        <f t="shared" si="44"/>
        <v>50</v>
      </c>
      <c r="AG128" s="251" t="e">
        <f t="shared" si="45"/>
        <v>#DIV/0!</v>
      </c>
      <c r="AH128" s="398">
        <f t="shared" si="46"/>
        <v>50</v>
      </c>
      <c r="AI128" s="459" t="str">
        <f t="shared" si="47"/>
        <v>Below Mix</v>
      </c>
      <c r="AJ128" s="327">
        <f t="shared" si="48"/>
        <v>1209</v>
      </c>
      <c r="AK128" s="323" t="e">
        <f t="shared" si="49"/>
        <v>#DIV/0!</v>
      </c>
      <c r="AL128" s="399">
        <f t="shared" si="50"/>
        <v>1259</v>
      </c>
      <c r="AM128" s="400">
        <f t="shared" si="51"/>
        <v>1259</v>
      </c>
      <c r="AN128" s="462" t="e">
        <f t="shared" si="52"/>
        <v>#DIV/0!</v>
      </c>
      <c r="AO128" s="461">
        <f t="shared" si="53"/>
        <v>1259</v>
      </c>
      <c r="AP128" s="148">
        <f t="shared" si="54"/>
        <v>0</v>
      </c>
      <c r="AQ128" s="148">
        <f t="shared" si="55"/>
        <v>0</v>
      </c>
      <c r="AR128" s="148"/>
      <c r="AS128" s="149">
        <f>VLOOKUP(H128, 'Link WS '!$E$5:$G$38, 2, FALSE)</f>
        <v>1259</v>
      </c>
      <c r="AT128" s="80">
        <f>VLOOKUP($H128, 'Link WS '!$E$5:$H$38, 3, FALSE)</f>
        <v>1884</v>
      </c>
      <c r="AU128" s="151">
        <f t="shared" si="56"/>
        <v>0</v>
      </c>
      <c r="AV128" s="150">
        <f>VLOOKUP($V128, 'Link WS '!$E$5:$H$38, 2, FALSE)</f>
        <v>1259</v>
      </c>
      <c r="AW128" s="150">
        <f>VLOOKUP($V128, 'Link WS '!$E$5:$H$38, 3, FALSE)</f>
        <v>1884</v>
      </c>
      <c r="AX128" s="150">
        <f>VLOOKUP($V128, 'Link WS '!$E$5:$H$38, 4, FALSE)</f>
        <v>1572</v>
      </c>
      <c r="AY128" s="143">
        <f t="shared" si="57"/>
        <v>0.80089058524173029</v>
      </c>
      <c r="AZ128" s="140" t="str">
        <f t="shared" si="58"/>
        <v>Paying 80% within JC</v>
      </c>
      <c r="BA128" s="80">
        <f t="shared" si="59"/>
        <v>1133</v>
      </c>
      <c r="BB128" s="80">
        <f t="shared" si="60"/>
        <v>126</v>
      </c>
      <c r="BC128" s="81" t="e">
        <f t="shared" si="61"/>
        <v>#DIV/0!</v>
      </c>
      <c r="BD128" s="312"/>
      <c r="BE128" s="184"/>
      <c r="BF128" s="184"/>
      <c r="BG128" s="184"/>
      <c r="BH128" s="184"/>
      <c r="BI128" s="184"/>
      <c r="BJ128" s="184"/>
      <c r="BK128" s="184"/>
      <c r="BL128" s="185"/>
      <c r="BM128" s="185"/>
      <c r="BN128" s="185"/>
      <c r="BO128" s="185"/>
      <c r="BP128" s="443">
        <f t="shared" si="62"/>
        <v>0</v>
      </c>
      <c r="BQ128" s="184" t="str">
        <f t="shared" si="63"/>
        <v>Not Needed</v>
      </c>
      <c r="BR128" s="283" t="e">
        <f t="shared" si="64"/>
        <v>#DIV/0!</v>
      </c>
      <c r="BS128" s="432">
        <f t="shared" si="65"/>
        <v>0</v>
      </c>
      <c r="BT128" s="1" t="str">
        <f t="shared" si="66"/>
        <v>Within Range</v>
      </c>
      <c r="BU128" s="1" t="str">
        <f t="shared" si="67"/>
        <v>Within Range</v>
      </c>
      <c r="BV128" s="407"/>
      <c r="BW128" s="407"/>
      <c r="BX128" s="448"/>
      <c r="BY128" s="469"/>
      <c r="BZ128" s="469"/>
    </row>
    <row r="129" spans="1:78" ht="12.75" customHeight="true">
      <c r="A129" s="79" t="s">
        <v>706</v>
      </c>
      <c r="B129" s="79" t="s">
        <v>707</v>
      </c>
      <c r="C129" s="79" t="s">
        <v>1090</v>
      </c>
      <c r="D129" s="79" t="s">
        <v>14</v>
      </c>
      <c r="E129" s="79" t="s">
        <v>787</v>
      </c>
      <c r="F129" s="79" t="s">
        <v>1093</v>
      </c>
      <c r="G129" s="79" t="s">
        <v>784</v>
      </c>
      <c r="H129" s="79" t="s">
        <v>814</v>
      </c>
      <c r="I129" s="296">
        <v>38901</v>
      </c>
      <c r="J129" s="406"/>
      <c r="K129" s="383" t="s">
        <v>1094</v>
      </c>
      <c r="L129" s="406">
        <v>42186</v>
      </c>
      <c r="M129" s="466">
        <v>79</v>
      </c>
      <c r="N129" s="451" t="str">
        <v>3</v>
      </c>
      <c r="O129" s="452" t="str">
        <f t="shared" si="35"/>
        <v>3</v>
      </c>
      <c r="P129" s="201" t="str">
        <f t="shared" si="36"/>
        <v>N</v>
      </c>
      <c r="Q129" s="202"/>
      <c r="R129" s="202"/>
      <c r="S129" s="200"/>
      <c r="T129" s="247">
        <v>1511</v>
      </c>
      <c r="U129" s="92">
        <f t="shared" si="37"/>
        <v>1</v>
      </c>
      <c r="V129" s="95" t="str">
        <f t="shared" si="38"/>
        <v>SG_NE08</v>
      </c>
      <c r="W129" s="454"/>
      <c r="X129" s="392">
        <f t="shared" si="39"/>
        <v>0</v>
      </c>
      <c r="Y129" s="453"/>
      <c r="Z129" s="396">
        <f t="shared" si="40"/>
        <v>0</v>
      </c>
      <c r="AA129" s="397">
        <f t="shared" si="41"/>
        <v>0</v>
      </c>
      <c r="AB129" s="427"/>
      <c r="AC129" s="456"/>
      <c r="AD129" s="396">
        <f t="shared" si="42"/>
        <v>0</v>
      </c>
      <c r="AE129" s="397">
        <f t="shared" si="43"/>
        <v>0</v>
      </c>
      <c r="AF129" s="444">
        <f t="shared" si="44"/>
        <v>50</v>
      </c>
      <c r="AG129" s="251" t="e">
        <f t="shared" si="45"/>
        <v>#DIV/0!</v>
      </c>
      <c r="AH129" s="398">
        <f t="shared" si="46"/>
        <v>50</v>
      </c>
      <c r="AI129" s="459" t="str">
        <f t="shared" si="47"/>
        <v>Below Mix</v>
      </c>
      <c r="AJ129" s="327">
        <f t="shared" si="48"/>
        <v>2255</v>
      </c>
      <c r="AK129" s="323" t="e">
        <f t="shared" si="49"/>
        <v>#DIV/0!</v>
      </c>
      <c r="AL129" s="399">
        <f t="shared" si="50"/>
        <v>2305</v>
      </c>
      <c r="AM129" s="400">
        <f t="shared" si="51"/>
        <v>2305</v>
      </c>
      <c r="AN129" s="462" t="e">
        <f t="shared" si="52"/>
        <v>#DIV/0!</v>
      </c>
      <c r="AO129" s="461">
        <f t="shared" si="53"/>
        <v>2305</v>
      </c>
      <c r="AP129" s="148">
        <f t="shared" si="54"/>
        <v>0</v>
      </c>
      <c r="AQ129" s="148">
        <f t="shared" si="55"/>
        <v>0</v>
      </c>
      <c r="AR129" s="148"/>
      <c r="AS129" s="149">
        <f>VLOOKUP(H129, 'Link WS '!$E$5:$G$38, 2, FALSE)</f>
        <v>2305</v>
      </c>
      <c r="AT129" s="80">
        <f>VLOOKUP($H129, 'Link WS '!$E$5:$H$38, 3, FALSE)</f>
        <v>3295</v>
      </c>
      <c r="AU129" s="151">
        <f t="shared" si="56"/>
        <v>0</v>
      </c>
      <c r="AV129" s="150">
        <f>VLOOKUP($V129, 'Link WS '!$E$5:$H$38, 2, FALSE)</f>
        <v>2305</v>
      </c>
      <c r="AW129" s="150">
        <f>VLOOKUP($V129, 'Link WS '!$E$5:$H$38, 3, FALSE)</f>
        <v>3295</v>
      </c>
      <c r="AX129" s="150">
        <f>VLOOKUP($V129, 'Link WS '!$E$5:$H$38, 4, FALSE)</f>
        <v>2800</v>
      </c>
      <c r="AY129" s="143">
        <f t="shared" si="57"/>
        <v>0.82321428571428568</v>
      </c>
      <c r="AZ129" s="140" t="str">
        <f t="shared" si="58"/>
        <v>Paying 82% within JC</v>
      </c>
      <c r="BA129" s="80">
        <f t="shared" si="59"/>
        <v>2074</v>
      </c>
      <c r="BB129" s="80">
        <f t="shared" si="60"/>
        <v>231</v>
      </c>
      <c r="BC129" s="81" t="e">
        <f t="shared" si="61"/>
        <v>#DIV/0!</v>
      </c>
      <c r="BD129" s="312"/>
      <c r="BE129" s="184"/>
      <c r="BF129" s="184"/>
      <c r="BG129" s="184"/>
      <c r="BH129" s="184"/>
      <c r="BI129" s="184"/>
      <c r="BJ129" s="184"/>
      <c r="BK129" s="184"/>
      <c r="BL129" s="185"/>
      <c r="BM129" s="185"/>
      <c r="BN129" s="185"/>
      <c r="BO129" s="185"/>
      <c r="BP129" s="443">
        <f t="shared" si="62"/>
        <v>0</v>
      </c>
      <c r="BQ129" s="184" t="str">
        <f t="shared" si="63"/>
        <v>Not Needed</v>
      </c>
      <c r="BR129" s="283" t="e">
        <f t="shared" si="64"/>
        <v>#DIV/0!</v>
      </c>
      <c r="BS129" s="432">
        <f t="shared" si="65"/>
        <v>0</v>
      </c>
      <c r="BT129" s="1" t="str">
        <f t="shared" si="66"/>
        <v>Within Range</v>
      </c>
      <c r="BU129" s="1" t="str">
        <f t="shared" si="67"/>
        <v>Within Range</v>
      </c>
      <c r="BV129" s="407"/>
      <c r="BW129" s="407"/>
      <c r="BX129" s="448"/>
      <c r="BY129" s="469"/>
      <c r="BZ129" s="469"/>
    </row>
    <row r="130" spans="1:78" ht="11.25" customHeight="true">
      <c r="A130" s="79" t="s">
        <v>615</v>
      </c>
      <c r="B130" s="79" t="s">
        <v>616</v>
      </c>
      <c r="C130" s="79" t="s">
        <v>1090</v>
      </c>
      <c r="D130" s="79" t="s">
        <v>14</v>
      </c>
      <c r="E130" s="79" t="s">
        <v>787</v>
      </c>
      <c r="F130" s="79" t="s">
        <v>1093</v>
      </c>
      <c r="G130" s="79" t="s">
        <v>783</v>
      </c>
      <c r="H130" s="79" t="s">
        <v>812</v>
      </c>
      <c r="I130" s="296">
        <v>42142</v>
      </c>
      <c r="J130" s="406"/>
      <c r="K130" s="383" t="s">
        <v>1094</v>
      </c>
      <c r="L130" s="406">
        <v>42917</v>
      </c>
      <c r="M130" s="466">
        <v>49</v>
      </c>
      <c r="N130" s="451" t="str">
        <v>1</v>
      </c>
      <c r="O130" s="452" t="str">
        <f t="shared" si="35"/>
        <v>1</v>
      </c>
      <c r="P130" s="201" t="str">
        <f t="shared" si="36"/>
        <v>N</v>
      </c>
      <c r="Q130" s="202"/>
      <c r="R130" s="202"/>
      <c r="S130" s="200"/>
      <c r="T130" s="247">
        <v>701</v>
      </c>
      <c r="U130" s="92">
        <f t="shared" si="37"/>
        <v>1</v>
      </c>
      <c r="V130" s="95" t="str">
        <f t="shared" si="38"/>
        <v>SG_NE05</v>
      </c>
      <c r="W130" s="454"/>
      <c r="X130" s="392">
        <f t="shared" si="39"/>
        <v>0</v>
      </c>
      <c r="Y130" s="453"/>
      <c r="Z130" s="396">
        <f t="shared" si="40"/>
        <v>0</v>
      </c>
      <c r="AA130" s="397">
        <f t="shared" si="41"/>
        <v>0</v>
      </c>
      <c r="AB130" s="427"/>
      <c r="AC130" s="456"/>
      <c r="AD130" s="396">
        <f t="shared" si="42"/>
        <v>0</v>
      </c>
      <c r="AE130" s="397">
        <f t="shared" si="43"/>
        <v>0</v>
      </c>
      <c r="AF130" s="444">
        <f t="shared" si="44"/>
        <v>50</v>
      </c>
      <c r="AG130" s="251" t="e">
        <f t="shared" si="45"/>
        <v>#DIV/0!</v>
      </c>
      <c r="AH130" s="398">
        <f t="shared" si="46"/>
        <v>50</v>
      </c>
      <c r="AI130" s="459" t="str">
        <f t="shared" si="47"/>
        <v>Below Mix</v>
      </c>
      <c r="AJ130" s="327">
        <f t="shared" si="48"/>
        <v>1545</v>
      </c>
      <c r="AK130" s="323" t="e">
        <f t="shared" si="49"/>
        <v>#DIV/0!</v>
      </c>
      <c r="AL130" s="399">
        <f t="shared" si="50"/>
        <v>1595</v>
      </c>
      <c r="AM130" s="400">
        <f t="shared" si="51"/>
        <v>1595</v>
      </c>
      <c r="AN130" s="462" t="e">
        <f t="shared" si="52"/>
        <v>#DIV/0!</v>
      </c>
      <c r="AO130" s="461">
        <f t="shared" si="53"/>
        <v>1595</v>
      </c>
      <c r="AP130" s="148">
        <f t="shared" si="54"/>
        <v>0</v>
      </c>
      <c r="AQ130" s="148">
        <f t="shared" si="55"/>
        <v>0</v>
      </c>
      <c r="AR130" s="148"/>
      <c r="AS130" s="149">
        <f>VLOOKUP(H130, 'Link WS '!$E$5:$G$38, 2, FALSE)</f>
        <v>1595</v>
      </c>
      <c r="AT130" s="80">
        <f>VLOOKUP($H130, 'Link WS '!$E$5:$H$38, 3, FALSE)</f>
        <v>2393</v>
      </c>
      <c r="AU130" s="151">
        <f t="shared" si="56"/>
        <v>0</v>
      </c>
      <c r="AV130" s="150">
        <f>VLOOKUP($V130, 'Link WS '!$E$5:$H$38, 2, FALSE)</f>
        <v>1595</v>
      </c>
      <c r="AW130" s="150">
        <f>VLOOKUP($V130, 'Link WS '!$E$5:$H$38, 3, FALSE)</f>
        <v>2393</v>
      </c>
      <c r="AX130" s="150">
        <f>VLOOKUP($V130, 'Link WS '!$E$5:$H$38, 4, FALSE)</f>
        <v>1994</v>
      </c>
      <c r="AY130" s="143">
        <f t="shared" si="57"/>
        <v>0.79989969909729186</v>
      </c>
      <c r="AZ130" s="140" t="str">
        <f t="shared" si="58"/>
        <v>Paying 80% within JC</v>
      </c>
      <c r="BA130" s="80">
        <f t="shared" si="59"/>
        <v>1435</v>
      </c>
      <c r="BB130" s="80">
        <f t="shared" si="60"/>
        <v>160</v>
      </c>
      <c r="BC130" s="81" t="e">
        <f t="shared" si="61"/>
        <v>#DIV/0!</v>
      </c>
      <c r="BD130" s="312"/>
      <c r="BE130" s="184"/>
      <c r="BF130" s="184"/>
      <c r="BG130" s="184"/>
      <c r="BH130" s="184"/>
      <c r="BI130" s="184"/>
      <c r="BJ130" s="184"/>
      <c r="BK130" s="184"/>
      <c r="BL130" s="185"/>
      <c r="BM130" s="185"/>
      <c r="BN130" s="185"/>
      <c r="BO130" s="185"/>
      <c r="BP130" s="443">
        <f t="shared" si="62"/>
        <v>0</v>
      </c>
      <c r="BQ130" s="184" t="str">
        <f t="shared" si="63"/>
        <v>Not Needed</v>
      </c>
      <c r="BR130" s="283" t="e">
        <f t="shared" si="64"/>
        <v>#DIV/0!</v>
      </c>
      <c r="BS130" s="432">
        <f t="shared" si="65"/>
        <v>0</v>
      </c>
      <c r="BT130" s="1" t="str">
        <f t="shared" si="66"/>
        <v>Within Range</v>
      </c>
      <c r="BU130" s="1" t="str">
        <f t="shared" si="67"/>
        <v>Within Range</v>
      </c>
      <c r="BV130" s="407"/>
      <c r="BW130" s="407"/>
      <c r="BX130" s="448"/>
      <c r="BY130" s="469"/>
      <c r="BZ130" s="469"/>
    </row>
    <row r="131" spans="1:78" ht="12.75" customHeight="true">
      <c r="A131" s="79" t="s">
        <v>1222</v>
      </c>
      <c r="B131" s="79" t="s">
        <v>1223</v>
      </c>
      <c r="C131" s="79" t="s">
        <v>1090</v>
      </c>
      <c r="D131" s="79" t="s">
        <v>14</v>
      </c>
      <c r="E131" s="79" t="s">
        <v>787</v>
      </c>
      <c r="F131" s="79" t="s">
        <v>1093</v>
      </c>
      <c r="G131" s="79" t="s">
        <v>795</v>
      </c>
      <c r="H131" s="79" t="s">
        <v>813</v>
      </c>
      <c r="I131" s="480">
        <v>44599</v>
      </c>
      <c r="J131" s="406"/>
      <c r="K131" s="383" t="s">
        <v>1094</v>
      </c>
      <c r="L131" s="406"/>
      <c r="M131" s="466">
        <v>70</v>
      </c>
      <c r="N131" s="451" t="str">
        <v>3</v>
      </c>
      <c r="O131" s="452" t="str">
        <f t="shared" si="35"/>
        <v>3</v>
      </c>
      <c r="P131" s="201" t="str">
        <f t="shared" si="36"/>
        <v>N</v>
      </c>
      <c r="Q131" s="202"/>
      <c r="R131" s="202"/>
      <c r="S131" s="200"/>
      <c r="T131" s="247">
        <v>4</v>
      </c>
      <c r="U131" s="92">
        <f t="shared" si="37"/>
        <v>0.33</v>
      </c>
      <c r="V131" s="95" t="str">
        <f t="shared" si="38"/>
        <v>SG_NE04</v>
      </c>
      <c r="W131" s="454"/>
      <c r="X131" s="392">
        <f t="shared" si="39"/>
        <v>0</v>
      </c>
      <c r="Y131" s="453"/>
      <c r="Z131" s="396">
        <f t="shared" si="40"/>
        <v>0</v>
      </c>
      <c r="AA131" s="397">
        <f t="shared" si="41"/>
        <v>0</v>
      </c>
      <c r="AB131" s="427"/>
      <c r="AC131" s="456"/>
      <c r="AD131" s="396">
        <f t="shared" si="42"/>
        <v>0</v>
      </c>
      <c r="AE131" s="397">
        <f t="shared" si="43"/>
        <v>0</v>
      </c>
      <c r="AF131" s="444">
        <f t="shared" si="44"/>
        <v>50</v>
      </c>
      <c r="AG131" s="251" t="e">
        <f t="shared" si="45"/>
        <v>#DIV/0!</v>
      </c>
      <c r="AH131" s="398">
        <f t="shared" si="46"/>
        <v>50</v>
      </c>
      <c r="AI131" s="459" t="str">
        <f t="shared" si="47"/>
        <v>Below Mix</v>
      </c>
      <c r="AJ131" s="327">
        <f t="shared" si="48"/>
        <v>1365</v>
      </c>
      <c r="AK131" s="323" t="e">
        <f t="shared" si="49"/>
        <v>#DIV/0!</v>
      </c>
      <c r="AL131" s="399">
        <f t="shared" si="50"/>
        <v>1415</v>
      </c>
      <c r="AM131" s="400">
        <f t="shared" si="51"/>
        <v>1415</v>
      </c>
      <c r="AN131" s="462" t="e">
        <f t="shared" si="52"/>
        <v>#DIV/0!</v>
      </c>
      <c r="AO131" s="461">
        <f t="shared" si="53"/>
        <v>1415</v>
      </c>
      <c r="AP131" s="148">
        <f t="shared" si="54"/>
        <v>0</v>
      </c>
      <c r="AQ131" s="148">
        <f t="shared" si="55"/>
        <v>0</v>
      </c>
      <c r="AR131" s="148"/>
      <c r="AS131" s="149">
        <f>VLOOKUP(H131, 'Link WS '!$E$5:$G$38, 2, FALSE)</f>
        <v>1415</v>
      </c>
      <c r="AT131" s="80">
        <f>VLOOKUP($H131, 'Link WS '!$E$5:$H$38, 3, FALSE)</f>
        <v>2123</v>
      </c>
      <c r="AU131" s="151">
        <f t="shared" si="56"/>
        <v>0</v>
      </c>
      <c r="AV131" s="150">
        <f>VLOOKUP($V131, 'Link WS '!$E$5:$H$38, 2, FALSE)</f>
        <v>1415</v>
      </c>
      <c r="AW131" s="150">
        <f>VLOOKUP($V131, 'Link WS '!$E$5:$H$38, 3, FALSE)</f>
        <v>2123</v>
      </c>
      <c r="AX131" s="150">
        <f>VLOOKUP($V131, 'Link WS '!$E$5:$H$38, 4, FALSE)</f>
        <v>1769</v>
      </c>
      <c r="AY131" s="143">
        <f t="shared" si="57"/>
        <v>0.79988694177501418</v>
      </c>
      <c r="AZ131" s="140" t="str">
        <f t="shared" si="58"/>
        <v>Paying 80% within JC</v>
      </c>
      <c r="BA131" s="80">
        <f t="shared" si="59"/>
        <v>1273</v>
      </c>
      <c r="BB131" s="80">
        <f t="shared" si="60"/>
        <v>142</v>
      </c>
      <c r="BC131" s="81" t="e">
        <f t="shared" si="61"/>
        <v>#DIV/0!</v>
      </c>
      <c r="BD131" s="312"/>
      <c r="BE131" s="184"/>
      <c r="BF131" s="184"/>
      <c r="BG131" s="184"/>
      <c r="BH131" s="184"/>
      <c r="BI131" s="184"/>
      <c r="BJ131" s="184"/>
      <c r="BK131" s="184"/>
      <c r="BL131" s="185"/>
      <c r="BM131" s="185"/>
      <c r="BN131" s="185"/>
      <c r="BO131" s="185"/>
      <c r="BP131" s="443">
        <f t="shared" si="62"/>
        <v>0</v>
      </c>
      <c r="BQ131" s="184" t="str">
        <f t="shared" si="63"/>
        <v>Not Needed</v>
      </c>
      <c r="BR131" s="283" t="e">
        <f t="shared" si="64"/>
        <v>#DIV/0!</v>
      </c>
      <c r="BS131" s="432">
        <f t="shared" si="65"/>
        <v>0</v>
      </c>
      <c r="BT131" s="1" t="str">
        <f t="shared" si="66"/>
        <v>Within Range</v>
      </c>
      <c r="BU131" s="1" t="str">
        <f t="shared" si="67"/>
        <v>Within Range</v>
      </c>
      <c r="BV131" s="407"/>
      <c r="BW131" s="407"/>
      <c r="BX131" s="448"/>
      <c r="BY131" s="469"/>
      <c r="BZ131" s="469"/>
    </row>
    <row r="132" spans="1:78" ht="12.75" customHeight="true">
      <c r="A132" s="79" t="s">
        <v>714</v>
      </c>
      <c r="B132" s="79" t="s">
        <v>715</v>
      </c>
      <c r="C132" s="79" t="s">
        <v>1090</v>
      </c>
      <c r="D132" s="79" t="s">
        <v>1091</v>
      </c>
      <c r="E132" s="79" t="s">
        <v>787</v>
      </c>
      <c r="F132" s="79" t="s">
        <v>1093</v>
      </c>
      <c r="G132" s="79" t="s">
        <v>801</v>
      </c>
      <c r="H132" s="79" t="s">
        <v>811</v>
      </c>
      <c r="I132" s="296">
        <v>35712</v>
      </c>
      <c r="J132" s="406"/>
      <c r="K132" s="383" t="s">
        <v>1094</v>
      </c>
      <c r="L132" s="406">
        <v>41821</v>
      </c>
      <c r="M132" s="466">
        <v>76</v>
      </c>
      <c r="N132" s="451" t="str">
        <v>3</v>
      </c>
      <c r="O132" s="452" t="str">
        <f t="shared" si="35"/>
        <v>3</v>
      </c>
      <c r="P132" s="201" t="str">
        <f t="shared" si="36"/>
        <v>N</v>
      </c>
      <c r="Q132" s="202"/>
      <c r="R132" s="202"/>
      <c r="S132" s="200"/>
      <c r="T132" s="247">
        <v>2408</v>
      </c>
      <c r="U132" s="92">
        <f t="shared" si="37"/>
        <v>1</v>
      </c>
      <c r="V132" s="95" t="str">
        <f t="shared" si="38"/>
        <v>SG_NE06</v>
      </c>
      <c r="W132" s="454"/>
      <c r="X132" s="392">
        <f t="shared" si="39"/>
        <v>0</v>
      </c>
      <c r="Y132" s="453"/>
      <c r="Z132" s="396">
        <f t="shared" si="40"/>
        <v>0</v>
      </c>
      <c r="AA132" s="397">
        <f t="shared" si="41"/>
        <v>0</v>
      </c>
      <c r="AB132" s="427"/>
      <c r="AC132" s="456"/>
      <c r="AD132" s="396">
        <f t="shared" si="42"/>
        <v>0</v>
      </c>
      <c r="AE132" s="397">
        <f t="shared" si="43"/>
        <v>0</v>
      </c>
      <c r="AF132" s="444">
        <f t="shared" si="44"/>
        <v>50</v>
      </c>
      <c r="AG132" s="251" t="e">
        <f t="shared" si="45"/>
        <v>#DIV/0!</v>
      </c>
      <c r="AH132" s="398">
        <f t="shared" si="46"/>
        <v>50</v>
      </c>
      <c r="AI132" s="459" t="str">
        <f t="shared" si="47"/>
        <v>Below Mix</v>
      </c>
      <c r="AJ132" s="327">
        <f t="shared" si="48"/>
        <v>1900</v>
      </c>
      <c r="AK132" s="323" t="e">
        <f t="shared" si="49"/>
        <v>#DIV/0!</v>
      </c>
      <c r="AL132" s="399">
        <f t="shared" si="50"/>
        <v>1950</v>
      </c>
      <c r="AM132" s="400">
        <f t="shared" si="51"/>
        <v>1950</v>
      </c>
      <c r="AN132" s="462" t="e">
        <f t="shared" si="52"/>
        <v>#DIV/0!</v>
      </c>
      <c r="AO132" s="461">
        <f t="shared" si="53"/>
        <v>1950</v>
      </c>
      <c r="AP132" s="148">
        <f t="shared" si="54"/>
        <v>0</v>
      </c>
      <c r="AQ132" s="148">
        <f t="shared" si="55"/>
        <v>0</v>
      </c>
      <c r="AR132" s="148"/>
      <c r="AS132" s="149">
        <f>VLOOKUP(H132, 'Link WS '!$E$5:$G$38, 2, FALSE)</f>
        <v>1950</v>
      </c>
      <c r="AT132" s="80">
        <f>VLOOKUP($H132, 'Link WS '!$E$5:$H$38, 3, FALSE)</f>
        <v>2695</v>
      </c>
      <c r="AU132" s="151">
        <f t="shared" si="56"/>
        <v>0</v>
      </c>
      <c r="AV132" s="150">
        <f>VLOOKUP($V132, 'Link WS '!$E$5:$H$38, 2, FALSE)</f>
        <v>1950</v>
      </c>
      <c r="AW132" s="150">
        <f>VLOOKUP($V132, 'Link WS '!$E$5:$H$38, 3, FALSE)</f>
        <v>2695</v>
      </c>
      <c r="AX132" s="150">
        <f>VLOOKUP($V132, 'Link WS '!$E$5:$H$38, 4, FALSE)</f>
        <v>2323</v>
      </c>
      <c r="AY132" s="143">
        <f t="shared" si="57"/>
        <v>0.83943176926388297</v>
      </c>
      <c r="AZ132" s="140" t="str">
        <f t="shared" si="58"/>
        <v>Paying 84% within JC</v>
      </c>
      <c r="BA132" s="80">
        <f t="shared" si="59"/>
        <v>1755</v>
      </c>
      <c r="BB132" s="80">
        <f t="shared" si="60"/>
        <v>195</v>
      </c>
      <c r="BC132" s="81" t="e">
        <f t="shared" si="61"/>
        <v>#DIV/0!</v>
      </c>
      <c r="BD132" s="312"/>
      <c r="BE132" s="184"/>
      <c r="BF132" s="184"/>
      <c r="BG132" s="184"/>
      <c r="BH132" s="184"/>
      <c r="BI132" s="184"/>
      <c r="BJ132" s="184"/>
      <c r="BK132" s="184"/>
      <c r="BL132" s="185"/>
      <c r="BM132" s="185"/>
      <c r="BN132" s="185"/>
      <c r="BO132" s="185"/>
      <c r="BP132" s="443">
        <f t="shared" si="62"/>
        <v>0</v>
      </c>
      <c r="BQ132" s="184" t="str">
        <f t="shared" si="63"/>
        <v>Not Needed</v>
      </c>
      <c r="BR132" s="283" t="e">
        <f t="shared" si="64"/>
        <v>#DIV/0!</v>
      </c>
      <c r="BS132" s="432">
        <f t="shared" si="65"/>
        <v>0</v>
      </c>
      <c r="BT132" s="1" t="str">
        <f t="shared" si="66"/>
        <v>Within Range</v>
      </c>
      <c r="BU132" s="1" t="str">
        <f t="shared" si="67"/>
        <v>Within Range</v>
      </c>
      <c r="BV132" s="407"/>
      <c r="BW132" s="407"/>
      <c r="BX132" s="448"/>
      <c r="BY132" s="469"/>
      <c r="BZ132" s="469"/>
    </row>
    <row r="133" spans="1:78" ht="12.75" customHeight="true">
      <c r="A133" s="79" t="s">
        <v>716</v>
      </c>
      <c r="B133" s="79" t="s">
        <v>717</v>
      </c>
      <c r="C133" s="79" t="s">
        <v>1090</v>
      </c>
      <c r="D133" s="79" t="s">
        <v>1091</v>
      </c>
      <c r="E133" s="79" t="s">
        <v>787</v>
      </c>
      <c r="F133" s="79" t="s">
        <v>1093</v>
      </c>
      <c r="G133" s="79" t="s">
        <v>795</v>
      </c>
      <c r="H133" s="79" t="s">
        <v>813</v>
      </c>
      <c r="I133" s="296">
        <v>38201</v>
      </c>
      <c r="J133" s="406"/>
      <c r="K133" s="383" t="s">
        <v>1094</v>
      </c>
      <c r="L133" s="406">
        <v>44378</v>
      </c>
      <c r="M133" s="466">
        <v>85</v>
      </c>
      <c r="N133" s="451" t="str">
        <v>4</v>
      </c>
      <c r="O133" s="452" t="str">
        <f t="shared" si="35"/>
        <v>4</v>
      </c>
      <c r="P133" s="201" t="str">
        <f t="shared" si="36"/>
        <v>N</v>
      </c>
      <c r="Q133" s="202"/>
      <c r="R133" s="202"/>
      <c r="S133" s="200"/>
      <c r="T133" s="247">
        <v>1710</v>
      </c>
      <c r="U133" s="92">
        <f t="shared" si="37"/>
        <v>1</v>
      </c>
      <c r="V133" s="95" t="str">
        <f t="shared" si="38"/>
        <v>SG_NE04</v>
      </c>
      <c r="W133" s="454"/>
      <c r="X133" s="392">
        <f t="shared" si="39"/>
        <v>0</v>
      </c>
      <c r="Y133" s="453"/>
      <c r="Z133" s="396">
        <f t="shared" si="40"/>
        <v>0</v>
      </c>
      <c r="AA133" s="397">
        <f t="shared" si="41"/>
        <v>0</v>
      </c>
      <c r="AB133" s="427"/>
      <c r="AC133" s="456"/>
      <c r="AD133" s="396">
        <f t="shared" si="42"/>
        <v>0</v>
      </c>
      <c r="AE133" s="397">
        <f t="shared" si="43"/>
        <v>0</v>
      </c>
      <c r="AF133" s="444">
        <f t="shared" si="44"/>
        <v>50</v>
      </c>
      <c r="AG133" s="251" t="e">
        <f t="shared" si="45"/>
        <v>#DIV/0!</v>
      </c>
      <c r="AH133" s="398">
        <f t="shared" si="46"/>
        <v>50</v>
      </c>
      <c r="AI133" s="459" t="str">
        <f t="shared" si="47"/>
        <v>Below Mix</v>
      </c>
      <c r="AJ133" s="327">
        <f t="shared" si="48"/>
        <v>1365</v>
      </c>
      <c r="AK133" s="323" t="e">
        <f t="shared" si="49"/>
        <v>#DIV/0!</v>
      </c>
      <c r="AL133" s="399">
        <f t="shared" si="50"/>
        <v>1415</v>
      </c>
      <c r="AM133" s="400">
        <f t="shared" si="51"/>
        <v>1415</v>
      </c>
      <c r="AN133" s="462" t="e">
        <f t="shared" si="52"/>
        <v>#DIV/0!</v>
      </c>
      <c r="AO133" s="461">
        <f t="shared" si="53"/>
        <v>1415</v>
      </c>
      <c r="AP133" s="148">
        <f t="shared" si="54"/>
        <v>0</v>
      </c>
      <c r="AQ133" s="148">
        <f t="shared" si="55"/>
        <v>0</v>
      </c>
      <c r="AR133" s="148"/>
      <c r="AS133" s="149">
        <f>VLOOKUP(H133, 'Link WS '!$E$5:$G$38, 2, FALSE)</f>
        <v>1415</v>
      </c>
      <c r="AT133" s="80">
        <f>VLOOKUP($H133, 'Link WS '!$E$5:$H$38, 3, FALSE)</f>
        <v>2123</v>
      </c>
      <c r="AU133" s="151">
        <f t="shared" si="56"/>
        <v>0</v>
      </c>
      <c r="AV133" s="150">
        <f>VLOOKUP($V133, 'Link WS '!$E$5:$H$38, 2, FALSE)</f>
        <v>1415</v>
      </c>
      <c r="AW133" s="150">
        <f>VLOOKUP($V133, 'Link WS '!$E$5:$H$38, 3, FALSE)</f>
        <v>2123</v>
      </c>
      <c r="AX133" s="150">
        <f>VLOOKUP($V133, 'Link WS '!$E$5:$H$38, 4, FALSE)</f>
        <v>1769</v>
      </c>
      <c r="AY133" s="143">
        <f t="shared" si="57"/>
        <v>0.79988694177501418</v>
      </c>
      <c r="AZ133" s="140" t="str">
        <f t="shared" si="58"/>
        <v>Paying 80% within JC</v>
      </c>
      <c r="BA133" s="80">
        <f t="shared" si="59"/>
        <v>1273</v>
      </c>
      <c r="BB133" s="80">
        <f t="shared" si="60"/>
        <v>142</v>
      </c>
      <c r="BC133" s="81" t="e">
        <f t="shared" si="61"/>
        <v>#DIV/0!</v>
      </c>
      <c r="BD133" s="312"/>
      <c r="BE133" s="184"/>
      <c r="BF133" s="184"/>
      <c r="BG133" s="184"/>
      <c r="BH133" s="184"/>
      <c r="BI133" s="184"/>
      <c r="BJ133" s="184"/>
      <c r="BK133" s="184"/>
      <c r="BL133" s="185"/>
      <c r="BM133" s="185"/>
      <c r="BN133" s="185"/>
      <c r="BO133" s="185"/>
      <c r="BP133" s="443">
        <f t="shared" si="62"/>
        <v>0</v>
      </c>
      <c r="BQ133" s="184" t="str">
        <f t="shared" si="63"/>
        <v>Not Needed</v>
      </c>
      <c r="BR133" s="283" t="e">
        <f t="shared" si="64"/>
        <v>#DIV/0!</v>
      </c>
      <c r="BS133" s="432">
        <f t="shared" si="65"/>
        <v>0</v>
      </c>
      <c r="BT133" s="1" t="str">
        <f t="shared" si="66"/>
        <v>Within Range</v>
      </c>
      <c r="BU133" s="1" t="str">
        <f t="shared" si="67"/>
        <v>Within Range</v>
      </c>
      <c r="BV133" s="407"/>
      <c r="BW133" s="407"/>
      <c r="BX133" s="448"/>
      <c r="BY133" s="469"/>
      <c r="BZ133" s="469"/>
    </row>
    <row r="134" spans="1:78" ht="12.75" customHeight="true">
      <c r="A134" s="79" t="s">
        <v>1226</v>
      </c>
      <c r="B134" s="79" t="s">
        <v>1227</v>
      </c>
      <c r="C134" s="79" t="s">
        <v>1090</v>
      </c>
      <c r="D134" s="79" t="s">
        <v>1091</v>
      </c>
      <c r="E134" s="79" t="s">
        <v>787</v>
      </c>
      <c r="F134" s="79" t="s">
        <v>1093</v>
      </c>
      <c r="G134" s="79" t="s">
        <v>798</v>
      </c>
      <c r="H134" s="79" t="s">
        <v>811</v>
      </c>
      <c r="I134" s="480">
        <v>44522</v>
      </c>
      <c r="J134" s="406"/>
      <c r="K134" s="383" t="s">
        <v>1094</v>
      </c>
      <c r="L134" s="406"/>
      <c r="M134" s="466">
        <v>77</v>
      </c>
      <c r="N134" s="451" t="str">
        <v>3</v>
      </c>
      <c r="O134" s="452" t="str">
        <f t="shared" si="35"/>
        <v>3</v>
      </c>
      <c r="P134" s="201" t="str">
        <f t="shared" si="36"/>
        <v>N</v>
      </c>
      <c r="Q134" s="202"/>
      <c r="R134" s="202"/>
      <c r="S134" s="200"/>
      <c r="T134" s="247">
        <v>7</v>
      </c>
      <c r="U134" s="92">
        <f t="shared" si="37"/>
        <v>0.57999999999999996</v>
      </c>
      <c r="V134" s="95" t="str">
        <f t="shared" si="38"/>
        <v>SG_NE06</v>
      </c>
      <c r="W134" s="454"/>
      <c r="X134" s="392">
        <f t="shared" si="39"/>
        <v>0</v>
      </c>
      <c r="Y134" s="453"/>
      <c r="Z134" s="396">
        <f t="shared" si="40"/>
        <v>0</v>
      </c>
      <c r="AA134" s="397">
        <f t="shared" si="41"/>
        <v>0</v>
      </c>
      <c r="AB134" s="427"/>
      <c r="AC134" s="456"/>
      <c r="AD134" s="396">
        <f t="shared" si="42"/>
        <v>0</v>
      </c>
      <c r="AE134" s="397">
        <f t="shared" si="43"/>
        <v>0</v>
      </c>
      <c r="AF134" s="444">
        <f t="shared" si="44"/>
        <v>50</v>
      </c>
      <c r="AG134" s="251" t="e">
        <f t="shared" si="45"/>
        <v>#DIV/0!</v>
      </c>
      <c r="AH134" s="398">
        <f t="shared" si="46"/>
        <v>50</v>
      </c>
      <c r="AI134" s="459" t="str">
        <f t="shared" si="47"/>
        <v>Below Mix</v>
      </c>
      <c r="AJ134" s="327">
        <f t="shared" si="48"/>
        <v>1900</v>
      </c>
      <c r="AK134" s="323" t="e">
        <f t="shared" si="49"/>
        <v>#DIV/0!</v>
      </c>
      <c r="AL134" s="399">
        <f t="shared" si="50"/>
        <v>1950</v>
      </c>
      <c r="AM134" s="400">
        <f t="shared" si="51"/>
        <v>1950</v>
      </c>
      <c r="AN134" s="462" t="e">
        <f t="shared" si="52"/>
        <v>#DIV/0!</v>
      </c>
      <c r="AO134" s="461">
        <f t="shared" si="53"/>
        <v>1950</v>
      </c>
      <c r="AP134" s="148">
        <f t="shared" si="54"/>
        <v>0</v>
      </c>
      <c r="AQ134" s="148">
        <f t="shared" si="55"/>
        <v>0</v>
      </c>
      <c r="AR134" s="148"/>
      <c r="AS134" s="149">
        <f>VLOOKUP(H134, 'Link WS '!$E$5:$G$38, 2, FALSE)</f>
        <v>1950</v>
      </c>
      <c r="AT134" s="80">
        <f>VLOOKUP($H134, 'Link WS '!$E$5:$H$38, 3, FALSE)</f>
        <v>2695</v>
      </c>
      <c r="AU134" s="151">
        <f t="shared" si="56"/>
        <v>0</v>
      </c>
      <c r="AV134" s="150">
        <f>VLOOKUP($V134, 'Link WS '!$E$5:$H$38, 2, FALSE)</f>
        <v>1950</v>
      </c>
      <c r="AW134" s="150">
        <f>VLOOKUP($V134, 'Link WS '!$E$5:$H$38, 3, FALSE)</f>
        <v>2695</v>
      </c>
      <c r="AX134" s="150">
        <f>VLOOKUP($V134, 'Link WS '!$E$5:$H$38, 4, FALSE)</f>
        <v>2323</v>
      </c>
      <c r="AY134" s="143">
        <f t="shared" si="57"/>
        <v>0.83943176926388297</v>
      </c>
      <c r="AZ134" s="140" t="str">
        <f t="shared" si="58"/>
        <v>Paying 84% within JC</v>
      </c>
      <c r="BA134" s="80">
        <f t="shared" si="59"/>
        <v>1755</v>
      </c>
      <c r="BB134" s="80">
        <f t="shared" si="60"/>
        <v>195</v>
      </c>
      <c r="BC134" s="81" t="e">
        <f t="shared" si="61"/>
        <v>#DIV/0!</v>
      </c>
      <c r="BD134" s="312"/>
      <c r="BE134" s="184"/>
      <c r="BF134" s="184"/>
      <c r="BG134" s="184"/>
      <c r="BH134" s="184"/>
      <c r="BI134" s="184"/>
      <c r="BJ134" s="184"/>
      <c r="BK134" s="184"/>
      <c r="BL134" s="185"/>
      <c r="BM134" s="185"/>
      <c r="BN134" s="185"/>
      <c r="BO134" s="185"/>
      <c r="BP134" s="443">
        <f t="shared" si="62"/>
        <v>0</v>
      </c>
      <c r="BQ134" s="184" t="str">
        <f t="shared" si="63"/>
        <v>Not Needed</v>
      </c>
      <c r="BR134" s="283" t="e">
        <f t="shared" si="64"/>
        <v>#DIV/0!</v>
      </c>
      <c r="BS134" s="432">
        <f t="shared" si="65"/>
        <v>0</v>
      </c>
      <c r="BT134" s="1" t="str">
        <f t="shared" si="66"/>
        <v>Within Range</v>
      </c>
      <c r="BU134" s="1" t="str">
        <f t="shared" si="67"/>
        <v>Within Range</v>
      </c>
      <c r="BV134" s="407"/>
      <c r="BW134" s="407"/>
      <c r="BX134" s="448"/>
      <c r="BY134" s="469"/>
      <c r="BZ134" s="469"/>
    </row>
    <row r="135" spans="1:78" ht="12.75" customHeight="true">
      <c r="A135" s="79" t="s">
        <v>1228</v>
      </c>
      <c r="B135" s="79" t="s">
        <v>1229</v>
      </c>
      <c r="C135" s="79" t="s">
        <v>1090</v>
      </c>
      <c r="D135" s="79" t="s">
        <v>1091</v>
      </c>
      <c r="E135" s="79" t="s">
        <v>787</v>
      </c>
      <c r="F135" s="79" t="s">
        <v>1093</v>
      </c>
      <c r="G135" s="79" t="s">
        <v>798</v>
      </c>
      <c r="H135" s="79" t="s">
        <v>811</v>
      </c>
      <c r="I135" s="480">
        <v>44620</v>
      </c>
      <c r="J135" s="406"/>
      <c r="K135" s="383" t="s">
        <v>1094</v>
      </c>
      <c r="L135" s="406"/>
      <c r="M135" s="466">
        <v>70</v>
      </c>
      <c r="N135" s="451" t="str">
        <v>3</v>
      </c>
      <c r="O135" s="452" t="str">
        <f t="shared" si="35"/>
        <v>3</v>
      </c>
      <c r="P135" s="201" t="str">
        <f t="shared" si="36"/>
        <v>N</v>
      </c>
      <c r="Q135" s="202"/>
      <c r="R135" s="202"/>
      <c r="S135" s="200"/>
      <c r="T135" s="247">
        <v>4</v>
      </c>
      <c r="U135" s="92">
        <f t="shared" si="37"/>
        <v>0.33</v>
      </c>
      <c r="V135" s="95" t="str">
        <f t="shared" si="38"/>
        <v>SG_NE06</v>
      </c>
      <c r="W135" s="454"/>
      <c r="X135" s="392">
        <f t="shared" si="39"/>
        <v>0</v>
      </c>
      <c r="Y135" s="453"/>
      <c r="Z135" s="396">
        <f t="shared" si="40"/>
        <v>0</v>
      </c>
      <c r="AA135" s="397">
        <f t="shared" si="41"/>
        <v>0</v>
      </c>
      <c r="AB135" s="427"/>
      <c r="AC135" s="456"/>
      <c r="AD135" s="396">
        <f t="shared" si="42"/>
        <v>0</v>
      </c>
      <c r="AE135" s="397">
        <f t="shared" si="43"/>
        <v>0</v>
      </c>
      <c r="AF135" s="444">
        <f t="shared" si="44"/>
        <v>50</v>
      </c>
      <c r="AG135" s="251" t="e">
        <f t="shared" si="45"/>
        <v>#DIV/0!</v>
      </c>
      <c r="AH135" s="398">
        <f t="shared" si="46"/>
        <v>50</v>
      </c>
      <c r="AI135" s="459" t="str">
        <f t="shared" si="47"/>
        <v>Below Mix</v>
      </c>
      <c r="AJ135" s="327">
        <f t="shared" si="48"/>
        <v>1900</v>
      </c>
      <c r="AK135" s="323" t="e">
        <f t="shared" si="49"/>
        <v>#DIV/0!</v>
      </c>
      <c r="AL135" s="399">
        <f t="shared" si="50"/>
        <v>1950</v>
      </c>
      <c r="AM135" s="400">
        <f t="shared" si="51"/>
        <v>1950</v>
      </c>
      <c r="AN135" s="462" t="e">
        <f t="shared" si="52"/>
        <v>#DIV/0!</v>
      </c>
      <c r="AO135" s="461">
        <f t="shared" si="53"/>
        <v>1950</v>
      </c>
      <c r="AP135" s="148">
        <f t="shared" si="54"/>
        <v>0</v>
      </c>
      <c r="AQ135" s="148">
        <f t="shared" si="55"/>
        <v>0</v>
      </c>
      <c r="AR135" s="148"/>
      <c r="AS135" s="149">
        <f>VLOOKUP(H135, 'Link WS '!$E$5:$G$38, 2, FALSE)</f>
        <v>1950</v>
      </c>
      <c r="AT135" s="80">
        <f>VLOOKUP($H135, 'Link WS '!$E$5:$H$38, 3, FALSE)</f>
        <v>2695</v>
      </c>
      <c r="AU135" s="151">
        <f t="shared" si="56"/>
        <v>0</v>
      </c>
      <c r="AV135" s="150">
        <f>VLOOKUP($V135, 'Link WS '!$E$5:$H$38, 2, FALSE)</f>
        <v>1950</v>
      </c>
      <c r="AW135" s="150">
        <f>VLOOKUP($V135, 'Link WS '!$E$5:$H$38, 3, FALSE)</f>
        <v>2695</v>
      </c>
      <c r="AX135" s="150">
        <f>VLOOKUP($V135, 'Link WS '!$E$5:$H$38, 4, FALSE)</f>
        <v>2323</v>
      </c>
      <c r="AY135" s="143">
        <f t="shared" si="57"/>
        <v>0.83943176926388297</v>
      </c>
      <c r="AZ135" s="140" t="str">
        <f t="shared" si="58"/>
        <v>Paying 84% within JC</v>
      </c>
      <c r="BA135" s="80">
        <f t="shared" si="59"/>
        <v>1755</v>
      </c>
      <c r="BB135" s="80">
        <f t="shared" si="60"/>
        <v>195</v>
      </c>
      <c r="BC135" s="81" t="e">
        <f t="shared" si="61"/>
        <v>#DIV/0!</v>
      </c>
      <c r="BD135" s="312"/>
      <c r="BE135" s="184"/>
      <c r="BF135" s="184"/>
      <c r="BG135" s="184"/>
      <c r="BH135" s="184"/>
      <c r="BI135" s="184"/>
      <c r="BJ135" s="184"/>
      <c r="BK135" s="184"/>
      <c r="BL135" s="185"/>
      <c r="BM135" s="185"/>
      <c r="BN135" s="185"/>
      <c r="BO135" s="185"/>
      <c r="BP135" s="443">
        <f t="shared" si="62"/>
        <v>0</v>
      </c>
      <c r="BQ135" s="184" t="str">
        <f t="shared" si="63"/>
        <v>Not Needed</v>
      </c>
      <c r="BR135" s="283" t="e">
        <f t="shared" si="64"/>
        <v>#DIV/0!</v>
      </c>
      <c r="BS135" s="432">
        <f t="shared" si="65"/>
        <v>0</v>
      </c>
      <c r="BT135" s="1" t="str">
        <f t="shared" si="66"/>
        <v>Within Range</v>
      </c>
      <c r="BU135" s="1" t="str">
        <f t="shared" si="67"/>
        <v>Within Range</v>
      </c>
      <c r="BV135" s="407"/>
      <c r="BW135" s="407"/>
      <c r="BX135" s="448"/>
      <c r="BY135" s="469"/>
      <c r="BZ135" s="469"/>
    </row>
    <row r="136" spans="1:78" ht="12.75" customHeight="true">
      <c r="A136" s="79" t="s">
        <v>488</v>
      </c>
      <c r="B136" s="79" t="s">
        <v>489</v>
      </c>
      <c r="C136" s="79" t="s">
        <v>8</v>
      </c>
      <c r="D136" s="79" t="s">
        <v>9</v>
      </c>
      <c r="E136" s="79" t="s">
        <v>787</v>
      </c>
      <c r="F136" s="79" t="s">
        <v>804</v>
      </c>
      <c r="G136" s="79" t="s">
        <v>792</v>
      </c>
      <c r="H136" s="79" t="s">
        <v>816</v>
      </c>
      <c r="I136" s="296">
        <v>35443</v>
      </c>
      <c r="J136" s="406"/>
      <c r="K136" s="383" t="s">
        <v>1094</v>
      </c>
      <c r="L136" s="406">
        <v>42186</v>
      </c>
      <c r="M136" s="466">
        <v>60</v>
      </c>
      <c r="N136" s="451" t="str">
        <v>2</v>
      </c>
      <c r="O136" s="452" t="str">
        <f t="shared" si="35"/>
        <v>2</v>
      </c>
      <c r="P136" s="201" t="str">
        <f t="shared" si="36"/>
        <v>N</v>
      </c>
      <c r="Q136" s="202"/>
      <c r="R136" s="202"/>
      <c r="S136" s="200"/>
      <c r="T136" s="247">
        <v>2505</v>
      </c>
      <c r="U136" s="92">
        <f t="shared" si="37"/>
        <v>1</v>
      </c>
      <c r="V136" s="95" t="str">
        <f t="shared" si="38"/>
        <v>SG_DL03</v>
      </c>
      <c r="W136" s="454"/>
      <c r="X136" s="392">
        <f t="shared" si="39"/>
        <v>0</v>
      </c>
      <c r="Y136" s="453"/>
      <c r="Z136" s="396">
        <f t="shared" si="40"/>
        <v>0</v>
      </c>
      <c r="AA136" s="397">
        <f t="shared" si="41"/>
        <v>0</v>
      </c>
      <c r="AB136" s="427"/>
      <c r="AC136" s="456"/>
      <c r="AD136" s="396">
        <f t="shared" si="42"/>
        <v>0</v>
      </c>
      <c r="AE136" s="397">
        <f t="shared" si="43"/>
        <v>0</v>
      </c>
      <c r="AF136" s="444">
        <f t="shared" si="44"/>
        <v>50</v>
      </c>
      <c r="AG136" s="251" t="e">
        <f t="shared" si="45"/>
        <v>#DIV/0!</v>
      </c>
      <c r="AH136" s="398">
        <f t="shared" si="46"/>
        <v>50</v>
      </c>
      <c r="AI136" s="459" t="str">
        <f t="shared" si="47"/>
        <v>Below Mix</v>
      </c>
      <c r="AJ136" s="327">
        <f t="shared" si="48"/>
        <v>1209</v>
      </c>
      <c r="AK136" s="323" t="e">
        <f t="shared" si="49"/>
        <v>#DIV/0!</v>
      </c>
      <c r="AL136" s="399">
        <f t="shared" si="50"/>
        <v>1259</v>
      </c>
      <c r="AM136" s="400">
        <f t="shared" si="51"/>
        <v>1259</v>
      </c>
      <c r="AN136" s="462" t="e">
        <f t="shared" si="52"/>
        <v>#DIV/0!</v>
      </c>
      <c r="AO136" s="461">
        <f t="shared" si="53"/>
        <v>1259</v>
      </c>
      <c r="AP136" s="148">
        <f t="shared" si="54"/>
        <v>0</v>
      </c>
      <c r="AQ136" s="148">
        <f t="shared" si="55"/>
        <v>0</v>
      </c>
      <c r="AR136" s="148"/>
      <c r="AS136" s="149">
        <f>VLOOKUP(H136, 'Link WS '!$E$5:$G$38, 2, FALSE)</f>
        <v>1259</v>
      </c>
      <c r="AT136" s="80">
        <f>VLOOKUP($H136, 'Link WS '!$E$5:$H$38, 3, FALSE)</f>
        <v>1884</v>
      </c>
      <c r="AU136" s="151">
        <f t="shared" si="56"/>
        <v>0</v>
      </c>
      <c r="AV136" s="150">
        <f>VLOOKUP($V136, 'Link WS '!$E$5:$H$38, 2, FALSE)</f>
        <v>1259</v>
      </c>
      <c r="AW136" s="150">
        <f>VLOOKUP($V136, 'Link WS '!$E$5:$H$38, 3, FALSE)</f>
        <v>1884</v>
      </c>
      <c r="AX136" s="150">
        <f>VLOOKUP($V136, 'Link WS '!$E$5:$H$38, 4, FALSE)</f>
        <v>1572</v>
      </c>
      <c r="AY136" s="143">
        <f t="shared" si="57"/>
        <v>0.80089058524173029</v>
      </c>
      <c r="AZ136" s="140" t="str">
        <f t="shared" si="58"/>
        <v>Paying 80% within JC</v>
      </c>
      <c r="BA136" s="80">
        <f t="shared" si="59"/>
        <v>1133</v>
      </c>
      <c r="BB136" s="80">
        <f t="shared" si="60"/>
        <v>126</v>
      </c>
      <c r="BC136" s="81" t="e">
        <f t="shared" si="61"/>
        <v>#DIV/0!</v>
      </c>
      <c r="BD136" s="312"/>
      <c r="BE136" s="184"/>
      <c r="BF136" s="184"/>
      <c r="BG136" s="184"/>
      <c r="BH136" s="184"/>
      <c r="BI136" s="184"/>
      <c r="BJ136" s="184"/>
      <c r="BK136" s="184"/>
      <c r="BL136" s="185"/>
      <c r="BM136" s="185"/>
      <c r="BN136" s="185"/>
      <c r="BO136" s="185"/>
      <c r="BP136" s="443">
        <f t="shared" si="62"/>
        <v>0</v>
      </c>
      <c r="BQ136" s="184" t="str">
        <f t="shared" si="63"/>
        <v>Not Needed</v>
      </c>
      <c r="BR136" s="283" t="e">
        <f t="shared" si="64"/>
        <v>#DIV/0!</v>
      </c>
      <c r="BS136" s="432">
        <f t="shared" si="65"/>
        <v>0</v>
      </c>
      <c r="BT136" s="1" t="str">
        <f t="shared" si="66"/>
        <v>Within Range</v>
      </c>
      <c r="BU136" s="1" t="str">
        <f t="shared" si="67"/>
        <v>Within Range</v>
      </c>
      <c r="BV136" s="407"/>
      <c r="BW136" s="407"/>
      <c r="BX136" s="448"/>
      <c r="BY136" s="469"/>
      <c r="BZ136" s="469"/>
    </row>
    <row r="137" spans="1:78" ht="12.75" customHeight="true">
      <c r="A137" s="79" t="s">
        <v>490</v>
      </c>
      <c r="B137" s="79" t="s">
        <v>491</v>
      </c>
      <c r="C137" s="79" t="s">
        <v>8</v>
      </c>
      <c r="D137" s="79" t="s">
        <v>9</v>
      </c>
      <c r="E137" s="79" t="s">
        <v>787</v>
      </c>
      <c r="F137" s="79" t="s">
        <v>804</v>
      </c>
      <c r="G137" s="79" t="s">
        <v>790</v>
      </c>
      <c r="H137" s="79" t="s">
        <v>811</v>
      </c>
      <c r="I137" s="296">
        <v>35332</v>
      </c>
      <c r="J137" s="406"/>
      <c r="K137" s="383" t="s">
        <v>1094</v>
      </c>
      <c r="L137" s="406">
        <v>41091</v>
      </c>
      <c r="M137" s="466">
        <v>58</v>
      </c>
      <c r="N137" s="451" t="str">
        <f t="shared" ref="N137:N200" si="68">IF($M137&gt;=90,"5",IF($M137&gt;=80,"4",IF($M137&gt;=70,"3",IF($M137&gt;=50,"2","1"))))</f>
        <v>2</v>
      </c>
      <c r="O137" s="452" t="str">
        <f t="shared" ref="O137:O200" si="69">N137</f>
        <v>2</v>
      </c>
      <c r="P137" s="201" t="str">
        <f t="shared" ref="P137:P200" si="70">IF(Q137&lt;&gt;0, "Y", "N")</f>
        <v>N</v>
      </c>
      <c r="Q137" s="202"/>
      <c r="R137" s="202"/>
      <c r="S137" s="200"/>
      <c r="T137" s="247">
        <v>2509</v>
      </c>
      <c r="U137" s="92">
        <f t="shared" ref="U137:U200" si="71">ROUND(IF(T137&lt;100, T137/12, 1),2)</f>
        <v>1</v>
      </c>
      <c r="V137" s="95" t="str">
        <f t="shared" ref="V137:V200" si="72">IF(Q137&gt;0,Q137,H137)</f>
        <v>SG_NE06</v>
      </c>
      <c r="W137" s="454"/>
      <c r="X137" s="392">
        <f t="shared" ref="X137:X200" si="73">ROUND((+S137*W137/100)*U137,0)</f>
        <v>0</v>
      </c>
      <c r="Y137" s="453"/>
      <c r="Z137" s="396">
        <f t="shared" ref="Z137:Z200" si="74">ROUND((S137*Y137*U137),0)</f>
        <v>0</v>
      </c>
      <c r="AA137" s="397">
        <f t="shared" ref="AA137:AA200" si="75">+S137+X137+Z137</f>
        <v>0</v>
      </c>
      <c r="AB137" s="427"/>
      <c r="AC137" s="456"/>
      <c r="AD137" s="396">
        <f t="shared" ref="AD137:AD200" si="76">ROUND((S137*AC137)*U137,0)</f>
        <v>0</v>
      </c>
      <c r="AE137" s="397">
        <f t="shared" ref="AE137:AE200" si="77">AA137+AD137</f>
        <v>0</v>
      </c>
      <c r="AF137" s="444">
        <f t="shared" ref="AF137:AF200" si="78">IF(BS137&gt;=50,BS137-BS137,50-BS137)</f>
        <v>50</v>
      </c>
      <c r="AG137" s="251" t="e">
        <f t="shared" ref="AG137:AG200" si="79">IF(AF137&lt;&gt;"NO", AF137/S137, 0)</f>
        <v>#DIV/0!</v>
      </c>
      <c r="AH137" s="398">
        <f t="shared" ref="AH137:AH200" si="80">IF(AF137&lt;&gt;"NO", AE137+AF137, AE137)</f>
        <v>50</v>
      </c>
      <c r="AI137" s="459" t="str">
        <f t="shared" ref="AI137:AI200" si="81">IF(AH137&gt;AW137,"Above Max",IF(AH137&lt;AV137,"Below Mix","In Range"))</f>
        <v>Below Mix</v>
      </c>
      <c r="AJ137" s="327">
        <f t="shared" ref="AJ137:AJ200" si="82">IF(AH137&gt;=AV137, "NO", AV137-AH137)</f>
        <v>1900</v>
      </c>
      <c r="AK137" s="323" t="e">
        <f t="shared" ref="AK137:AK200" si="83">IF(AJ137&lt;&gt;"NO", AJ137/S137, 0)</f>
        <v>#DIV/0!</v>
      </c>
      <c r="AL137" s="399">
        <f t="shared" ref="AL137:AL200" si="84"> IF(AJ137&lt;&gt;"NO",AH137+ AJ137,AH137)</f>
        <v>1950</v>
      </c>
      <c r="AM137" s="400">
        <f t="shared" ref="AM137:AM200" si="85">IF(AL137&gt;AW137,AW137,AL137)</f>
        <v>1950</v>
      </c>
      <c r="AN137" s="462" t="e">
        <f t="shared" ref="AN137:AN200" si="86">(AM137/S137)-1</f>
        <v>#DIV/0!</v>
      </c>
      <c r="AO137" s="461">
        <f t="shared" ref="AO137:AO200" si="87">AL137-S137</f>
        <v>1950</v>
      </c>
      <c r="AP137" s="148">
        <f t="shared" ref="AP137:AP200" si="88">AL137-AM137</f>
        <v>0</v>
      </c>
      <c r="AQ137" s="148">
        <f t="shared" ref="AQ137:AQ200" si="89">+ROUND((AP137*13/12),0)</f>
        <v>0</v>
      </c>
      <c r="AR137" s="148"/>
      <c r="AS137" s="149">
        <f>VLOOKUP(H137, 'Link WS '!$E$5:$G$38, 2, FALSE)</f>
        <v>1950</v>
      </c>
      <c r="AT137" s="80">
        <f>VLOOKUP($H137, 'Link WS '!$E$5:$H$38, 3, FALSE)</f>
        <v>2695</v>
      </c>
      <c r="AU137" s="151">
        <f t="shared" ref="AU137:AU200" si="90">S137/AT137</f>
        <v>0</v>
      </c>
      <c r="AV137" s="150">
        <f>VLOOKUP($V137, 'Link WS '!$E$5:$H$38, 2, FALSE)</f>
        <v>1950</v>
      </c>
      <c r="AW137" s="150">
        <f>VLOOKUP($V137, 'Link WS '!$E$5:$H$38, 3, FALSE)</f>
        <v>2695</v>
      </c>
      <c r="AX137" s="150">
        <f>VLOOKUP($V137, 'Link WS '!$E$5:$H$38, 4, FALSE)</f>
        <v>2323</v>
      </c>
      <c r="AY137" s="143">
        <f t="shared" ref="AY137:AY200" si="91">AM137/AX137</f>
        <v>0.83943176926388297</v>
      </c>
      <c r="AZ137" s="140" t="str">
        <f t="shared" ref="AZ137:AZ200" si="92">IF(AY137&gt;100%,CONCATENATE("Paying ", ROUND((AY137-100%)*100,0),"% Premium for the JC"), CONCATENATE("Paying ", ROUND(AY137*100,0),"% within JC"))</f>
        <v>Paying 84% within JC</v>
      </c>
      <c r="BA137" s="80">
        <f t="shared" ref="BA137:BA200" si="93">+AM137-BB137</f>
        <v>1755</v>
      </c>
      <c r="BB137" s="80">
        <f t="shared" ref="BB137:BB200" si="94">+ROUND((AM137*10%),0)</f>
        <v>195</v>
      </c>
      <c r="BC137" s="81" t="e">
        <f t="shared" ref="BC137:BC200" si="95">(AM137-S137)/S137</f>
        <v>#DIV/0!</v>
      </c>
      <c r="BD137" s="312"/>
      <c r="BE137" s="184"/>
      <c r="BF137" s="184"/>
      <c r="BG137" s="184"/>
      <c r="BH137" s="184"/>
      <c r="BI137" s="184"/>
      <c r="BJ137" s="184"/>
      <c r="BK137" s="184"/>
      <c r="BL137" s="185"/>
      <c r="BM137" s="185"/>
      <c r="BN137" s="185"/>
      <c r="BO137" s="185"/>
      <c r="BP137" s="443">
        <f t="shared" ref="BP137:BP200" si="96">(BM137+BN137+BO137)-(BG137+BI137+BK137)</f>
        <v>0</v>
      </c>
      <c r="BQ137" s="184" t="str">
        <f t="shared" ref="BQ137:BQ200" si="97">IF((BP137/12)&gt;$BQ$7, BP137/12, "Not Needed")</f>
        <v>Not Needed</v>
      </c>
      <c r="BR137" s="283" t="e">
        <f t="shared" ref="BR137:BR200" si="98">IF(BQ137="Not Needed", ((AM137+AQ137+AR137)-SUM(S137:S137))/SUM(S137:S137), ((AM137+AQ137+AR137+BQ137)-SUM(S137:S137))/SUM(S137:S137))</f>
        <v>#DIV/0!</v>
      </c>
      <c r="BS137" s="432">
        <f t="shared" ref="BS137:BS200" si="99">X137+Z137+AD137</f>
        <v>0</v>
      </c>
      <c r="BT137" s="1" t="str">
        <f t="shared" ref="BT137:BT200" si="100">IF(S137&gt;AW137, AW137, "Within Range")</f>
        <v>Within Range</v>
      </c>
      <c r="BU137" s="1" t="str">
        <f t="shared" ref="BU137:BU200" si="101">IF(AM137&gt;AW137, AW137, "Within Range")</f>
        <v>Within Range</v>
      </c>
      <c r="BV137" s="407"/>
      <c r="BW137" s="407"/>
      <c r="BX137" s="448"/>
      <c r="BY137" s="469"/>
      <c r="BZ137" s="469"/>
    </row>
    <row r="138" spans="1:78" ht="12.75" customHeight="true">
      <c r="A138" s="79" t="s">
        <v>416</v>
      </c>
      <c r="B138" s="79" t="s">
        <v>417</v>
      </c>
      <c r="C138" s="79" t="s">
        <v>8</v>
      </c>
      <c r="D138" s="79" t="s">
        <v>9</v>
      </c>
      <c r="E138" s="79" t="s">
        <v>787</v>
      </c>
      <c r="F138" s="79" t="s">
        <v>804</v>
      </c>
      <c r="G138" s="79" t="s">
        <v>786</v>
      </c>
      <c r="H138" s="79" t="s">
        <v>810</v>
      </c>
      <c r="I138" s="296">
        <v>35377</v>
      </c>
      <c r="J138" s="406"/>
      <c r="K138" s="383" t="s">
        <v>1094</v>
      </c>
      <c r="L138" s="406">
        <v>42186</v>
      </c>
      <c r="M138" s="466">
        <v>85</v>
      </c>
      <c r="N138" s="451" t="str">
        <f t="shared" si="68"/>
        <v>4</v>
      </c>
      <c r="O138" s="452" t="str">
        <f t="shared" si="69"/>
        <v>4</v>
      </c>
      <c r="P138" s="201" t="str">
        <f t="shared" si="70"/>
        <v>N</v>
      </c>
      <c r="Q138" s="202"/>
      <c r="R138" s="202"/>
      <c r="S138" s="200"/>
      <c r="T138" s="247">
        <v>2507</v>
      </c>
      <c r="U138" s="92">
        <f t="shared" si="71"/>
        <v>1</v>
      </c>
      <c r="V138" s="95" t="str">
        <f t="shared" si="72"/>
        <v>SG_NE07</v>
      </c>
      <c r="W138" s="454"/>
      <c r="X138" s="392">
        <f t="shared" si="73"/>
        <v>0</v>
      </c>
      <c r="Y138" s="453"/>
      <c r="Z138" s="396">
        <f t="shared" si="74"/>
        <v>0</v>
      </c>
      <c r="AA138" s="397">
        <f t="shared" si="75"/>
        <v>0</v>
      </c>
      <c r="AB138" s="427"/>
      <c r="AC138" s="456"/>
      <c r="AD138" s="396">
        <f t="shared" si="76"/>
        <v>0</v>
      </c>
      <c r="AE138" s="397">
        <f t="shared" si="77"/>
        <v>0</v>
      </c>
      <c r="AF138" s="444">
        <f t="shared" si="78"/>
        <v>50</v>
      </c>
      <c r="AG138" s="251" t="e">
        <f t="shared" si="79"/>
        <v>#DIV/0!</v>
      </c>
      <c r="AH138" s="398">
        <f t="shared" si="80"/>
        <v>50</v>
      </c>
      <c r="AI138" s="459" t="str">
        <f t="shared" si="81"/>
        <v>Below Mix</v>
      </c>
      <c r="AJ138" s="327">
        <f t="shared" si="82"/>
        <v>1995</v>
      </c>
      <c r="AK138" s="323" t="e">
        <f t="shared" si="83"/>
        <v>#DIV/0!</v>
      </c>
      <c r="AL138" s="399">
        <f t="shared" si="84"/>
        <v>2045</v>
      </c>
      <c r="AM138" s="400">
        <f t="shared" si="85"/>
        <v>2045</v>
      </c>
      <c r="AN138" s="462" t="e">
        <f t="shared" si="86"/>
        <v>#DIV/0!</v>
      </c>
      <c r="AO138" s="461">
        <f t="shared" si="87"/>
        <v>2045</v>
      </c>
      <c r="AP138" s="148">
        <f t="shared" si="88"/>
        <v>0</v>
      </c>
      <c r="AQ138" s="148">
        <f t="shared" si="89"/>
        <v>0</v>
      </c>
      <c r="AR138" s="148"/>
      <c r="AS138" s="149">
        <f>VLOOKUP(H138, 'Link WS '!$E$5:$G$38, 2, FALSE)</f>
        <v>2045</v>
      </c>
      <c r="AT138" s="80">
        <f>VLOOKUP($H138, 'Link WS '!$E$5:$H$38, 3, FALSE)</f>
        <v>2946</v>
      </c>
      <c r="AU138" s="151">
        <f t="shared" si="90"/>
        <v>0</v>
      </c>
      <c r="AV138" s="150">
        <f>VLOOKUP($V138, 'Link WS '!$E$5:$H$38, 2, FALSE)</f>
        <v>2045</v>
      </c>
      <c r="AW138" s="150">
        <f>VLOOKUP($V138, 'Link WS '!$E$5:$H$38, 3, FALSE)</f>
        <v>2946</v>
      </c>
      <c r="AX138" s="150">
        <f>VLOOKUP($V138, 'Link WS '!$E$5:$H$38, 4, FALSE)</f>
        <v>2496</v>
      </c>
      <c r="AY138" s="143">
        <f t="shared" si="91"/>
        <v>0.81931089743589747</v>
      </c>
      <c r="AZ138" s="140" t="str">
        <f t="shared" si="92"/>
        <v>Paying 82% within JC</v>
      </c>
      <c r="BA138" s="80">
        <f t="shared" si="93"/>
        <v>1840</v>
      </c>
      <c r="BB138" s="80">
        <f t="shared" si="94"/>
        <v>205</v>
      </c>
      <c r="BC138" s="81" t="e">
        <f t="shared" si="95"/>
        <v>#DIV/0!</v>
      </c>
      <c r="BD138" s="312"/>
      <c r="BE138" s="184"/>
      <c r="BF138" s="184"/>
      <c r="BG138" s="184"/>
      <c r="BH138" s="184"/>
      <c r="BI138" s="184"/>
      <c r="BJ138" s="184"/>
      <c r="BK138" s="184"/>
      <c r="BL138" s="185"/>
      <c r="BM138" s="185"/>
      <c r="BN138" s="185"/>
      <c r="BO138" s="185"/>
      <c r="BP138" s="443">
        <f t="shared" si="96"/>
        <v>0</v>
      </c>
      <c r="BQ138" s="184" t="str">
        <f t="shared" si="97"/>
        <v>Not Needed</v>
      </c>
      <c r="BR138" s="283" t="e">
        <f t="shared" si="98"/>
        <v>#DIV/0!</v>
      </c>
      <c r="BS138" s="432">
        <f t="shared" si="99"/>
        <v>0</v>
      </c>
      <c r="BT138" s="1" t="str">
        <f t="shared" si="100"/>
        <v>Within Range</v>
      </c>
      <c r="BU138" s="1" t="str">
        <f t="shared" si="101"/>
        <v>Within Range</v>
      </c>
      <c r="BV138" s="407"/>
      <c r="BW138" s="407"/>
      <c r="BX138" s="448"/>
      <c r="BY138" s="469"/>
      <c r="BZ138" s="469"/>
    </row>
    <row r="139" spans="1:78" ht="12.75" customHeight="true">
      <c r="A139" s="79" t="s">
        <v>740</v>
      </c>
      <c r="B139" s="79" t="s">
        <v>741</v>
      </c>
      <c r="C139" s="79" t="s">
        <v>8</v>
      </c>
      <c r="D139" s="79" t="s">
        <v>9</v>
      </c>
      <c r="E139" s="79" t="s">
        <v>787</v>
      </c>
      <c r="F139" s="79" t="s">
        <v>804</v>
      </c>
      <c r="G139" s="79" t="s">
        <v>783</v>
      </c>
      <c r="H139" s="79" t="s">
        <v>812</v>
      </c>
      <c r="I139" s="296">
        <v>35507</v>
      </c>
      <c r="J139" s="406"/>
      <c r="K139" s="383" t="s">
        <v>1094</v>
      </c>
      <c r="L139" s="406">
        <v>42186</v>
      </c>
      <c r="M139" s="466">
        <v>78</v>
      </c>
      <c r="N139" s="451" t="str">
        <f t="shared" si="68"/>
        <v>3</v>
      </c>
      <c r="O139" s="452" t="str">
        <f t="shared" si="69"/>
        <v>3</v>
      </c>
      <c r="P139" s="201" t="str">
        <f t="shared" si="70"/>
        <v>N</v>
      </c>
      <c r="Q139" s="202"/>
      <c r="R139" s="202"/>
      <c r="S139" s="200"/>
      <c r="T139" s="247">
        <v>2503</v>
      </c>
      <c r="U139" s="92">
        <f t="shared" si="71"/>
        <v>1</v>
      </c>
      <c r="V139" s="95" t="str">
        <f t="shared" si="72"/>
        <v>SG_NE05</v>
      </c>
      <c r="W139" s="454"/>
      <c r="X139" s="392">
        <f t="shared" si="73"/>
        <v>0</v>
      </c>
      <c r="Y139" s="453"/>
      <c r="Z139" s="396">
        <f t="shared" si="74"/>
        <v>0</v>
      </c>
      <c r="AA139" s="397">
        <f t="shared" si="75"/>
        <v>0</v>
      </c>
      <c r="AB139" s="427"/>
      <c r="AC139" s="456"/>
      <c r="AD139" s="396">
        <f t="shared" si="76"/>
        <v>0</v>
      </c>
      <c r="AE139" s="397">
        <f t="shared" si="77"/>
        <v>0</v>
      </c>
      <c r="AF139" s="444">
        <f t="shared" si="78"/>
        <v>50</v>
      </c>
      <c r="AG139" s="251" t="e">
        <f t="shared" si="79"/>
        <v>#DIV/0!</v>
      </c>
      <c r="AH139" s="398">
        <f t="shared" si="80"/>
        <v>50</v>
      </c>
      <c r="AI139" s="459" t="str">
        <f t="shared" si="81"/>
        <v>Below Mix</v>
      </c>
      <c r="AJ139" s="327">
        <f t="shared" si="82"/>
        <v>1545</v>
      </c>
      <c r="AK139" s="323" t="e">
        <f t="shared" si="83"/>
        <v>#DIV/0!</v>
      </c>
      <c r="AL139" s="399">
        <f t="shared" si="84"/>
        <v>1595</v>
      </c>
      <c r="AM139" s="400">
        <f t="shared" si="85"/>
        <v>1595</v>
      </c>
      <c r="AN139" s="462" t="e">
        <f t="shared" si="86"/>
        <v>#DIV/0!</v>
      </c>
      <c r="AO139" s="461">
        <f t="shared" si="87"/>
        <v>1595</v>
      </c>
      <c r="AP139" s="148">
        <f t="shared" si="88"/>
        <v>0</v>
      </c>
      <c r="AQ139" s="148">
        <f t="shared" si="89"/>
        <v>0</v>
      </c>
      <c r="AR139" s="148"/>
      <c r="AS139" s="149">
        <f>VLOOKUP(H139, 'Link WS '!$E$5:$G$38, 2, FALSE)</f>
        <v>1595</v>
      </c>
      <c r="AT139" s="80">
        <f>VLOOKUP($H139, 'Link WS '!$E$5:$H$38, 3, FALSE)</f>
        <v>2393</v>
      </c>
      <c r="AU139" s="151">
        <f t="shared" si="90"/>
        <v>0</v>
      </c>
      <c r="AV139" s="150">
        <f>VLOOKUP($V139, 'Link WS '!$E$5:$H$38, 2, FALSE)</f>
        <v>1595</v>
      </c>
      <c r="AW139" s="150">
        <f>VLOOKUP($V139, 'Link WS '!$E$5:$H$38, 3, FALSE)</f>
        <v>2393</v>
      </c>
      <c r="AX139" s="150">
        <f>VLOOKUP($V139, 'Link WS '!$E$5:$H$38, 4, FALSE)</f>
        <v>1994</v>
      </c>
      <c r="AY139" s="143">
        <f t="shared" si="91"/>
        <v>0.79989969909729186</v>
      </c>
      <c r="AZ139" s="140" t="str">
        <f t="shared" si="92"/>
        <v>Paying 80% within JC</v>
      </c>
      <c r="BA139" s="80">
        <f t="shared" si="93"/>
        <v>1435</v>
      </c>
      <c r="BB139" s="80">
        <f t="shared" si="94"/>
        <v>160</v>
      </c>
      <c r="BC139" s="81" t="e">
        <f t="shared" si="95"/>
        <v>#DIV/0!</v>
      </c>
      <c r="BD139" s="312"/>
      <c r="BE139" s="184"/>
      <c r="BF139" s="184"/>
      <c r="BG139" s="184"/>
      <c r="BH139" s="184"/>
      <c r="BI139" s="184"/>
      <c r="BJ139" s="184"/>
      <c r="BK139" s="184"/>
      <c r="BL139" s="185"/>
      <c r="BM139" s="185"/>
      <c r="BN139" s="185"/>
      <c r="BO139" s="185"/>
      <c r="BP139" s="443">
        <f t="shared" si="96"/>
        <v>0</v>
      </c>
      <c r="BQ139" s="184" t="str">
        <f t="shared" si="97"/>
        <v>Not Needed</v>
      </c>
      <c r="BR139" s="283" t="e">
        <f t="shared" si="98"/>
        <v>#DIV/0!</v>
      </c>
      <c r="BS139" s="432">
        <f t="shared" si="99"/>
        <v>0</v>
      </c>
      <c r="BT139" s="1" t="str">
        <f t="shared" si="100"/>
        <v>Within Range</v>
      </c>
      <c r="BU139" s="1" t="str">
        <f t="shared" si="101"/>
        <v>Within Range</v>
      </c>
      <c r="BV139" s="407"/>
      <c r="BW139" s="407"/>
      <c r="BX139" s="448"/>
      <c r="BY139" s="469"/>
      <c r="BZ139" s="469"/>
    </row>
    <row r="140" spans="1:78" ht="12.75" customHeight="true">
      <c r="A140" s="79" t="s">
        <v>420</v>
      </c>
      <c r="B140" s="79" t="s">
        <v>421</v>
      </c>
      <c r="C140" s="79" t="s">
        <v>8</v>
      </c>
      <c r="D140" s="79" t="s">
        <v>9</v>
      </c>
      <c r="E140" s="79" t="s">
        <v>787</v>
      </c>
      <c r="F140" s="79" t="s">
        <v>804</v>
      </c>
      <c r="G140" s="79" t="s">
        <v>783</v>
      </c>
      <c r="H140" s="79" t="s">
        <v>812</v>
      </c>
      <c r="I140" s="296">
        <v>35509</v>
      </c>
      <c r="J140" s="406"/>
      <c r="K140" s="383" t="s">
        <v>1094</v>
      </c>
      <c r="L140" s="406">
        <v>42917</v>
      </c>
      <c r="M140" s="466">
        <v>75</v>
      </c>
      <c r="N140" s="451" t="str">
        <f t="shared" si="68"/>
        <v>3</v>
      </c>
      <c r="O140" s="452" t="str">
        <f t="shared" si="69"/>
        <v>3</v>
      </c>
      <c r="P140" s="201" t="str">
        <f t="shared" si="70"/>
        <v>N</v>
      </c>
      <c r="Q140" s="202"/>
      <c r="R140" s="202"/>
      <c r="S140" s="200"/>
      <c r="T140" s="247">
        <v>2503</v>
      </c>
      <c r="U140" s="92">
        <f t="shared" si="71"/>
        <v>1</v>
      </c>
      <c r="V140" s="95" t="str">
        <f t="shared" si="72"/>
        <v>SG_NE05</v>
      </c>
      <c r="W140" s="454"/>
      <c r="X140" s="392">
        <f t="shared" si="73"/>
        <v>0</v>
      </c>
      <c r="Y140" s="453"/>
      <c r="Z140" s="396">
        <f t="shared" si="74"/>
        <v>0</v>
      </c>
      <c r="AA140" s="397">
        <f t="shared" si="75"/>
        <v>0</v>
      </c>
      <c r="AB140" s="427"/>
      <c r="AC140" s="456"/>
      <c r="AD140" s="396">
        <f t="shared" si="76"/>
        <v>0</v>
      </c>
      <c r="AE140" s="397">
        <f t="shared" si="77"/>
        <v>0</v>
      </c>
      <c r="AF140" s="444">
        <f t="shared" si="78"/>
        <v>50</v>
      </c>
      <c r="AG140" s="251" t="e">
        <f t="shared" si="79"/>
        <v>#DIV/0!</v>
      </c>
      <c r="AH140" s="398">
        <f t="shared" si="80"/>
        <v>50</v>
      </c>
      <c r="AI140" s="459" t="str">
        <f t="shared" si="81"/>
        <v>Below Mix</v>
      </c>
      <c r="AJ140" s="327">
        <f t="shared" si="82"/>
        <v>1545</v>
      </c>
      <c r="AK140" s="323" t="e">
        <f t="shared" si="83"/>
        <v>#DIV/0!</v>
      </c>
      <c r="AL140" s="399">
        <f t="shared" si="84"/>
        <v>1595</v>
      </c>
      <c r="AM140" s="400">
        <f t="shared" si="85"/>
        <v>1595</v>
      </c>
      <c r="AN140" s="462" t="e">
        <f t="shared" si="86"/>
        <v>#DIV/0!</v>
      </c>
      <c r="AO140" s="461">
        <f t="shared" si="87"/>
        <v>1595</v>
      </c>
      <c r="AP140" s="148">
        <f t="shared" si="88"/>
        <v>0</v>
      </c>
      <c r="AQ140" s="148">
        <f t="shared" si="89"/>
        <v>0</v>
      </c>
      <c r="AR140" s="148"/>
      <c r="AS140" s="149">
        <f>VLOOKUP(H140, 'Link WS '!$E$5:$G$38, 2, FALSE)</f>
        <v>1595</v>
      </c>
      <c r="AT140" s="80">
        <f>VLOOKUP($H140, 'Link WS '!$E$5:$H$38, 3, FALSE)</f>
        <v>2393</v>
      </c>
      <c r="AU140" s="151">
        <f t="shared" si="90"/>
        <v>0</v>
      </c>
      <c r="AV140" s="150">
        <f>VLOOKUP($V140, 'Link WS '!$E$5:$H$38, 2, FALSE)</f>
        <v>1595</v>
      </c>
      <c r="AW140" s="150">
        <f>VLOOKUP($V140, 'Link WS '!$E$5:$H$38, 3, FALSE)</f>
        <v>2393</v>
      </c>
      <c r="AX140" s="150">
        <f>VLOOKUP($V140, 'Link WS '!$E$5:$H$38, 4, FALSE)</f>
        <v>1994</v>
      </c>
      <c r="AY140" s="143">
        <f t="shared" si="91"/>
        <v>0.79989969909729186</v>
      </c>
      <c r="AZ140" s="140" t="str">
        <f t="shared" si="92"/>
        <v>Paying 80% within JC</v>
      </c>
      <c r="BA140" s="80">
        <f t="shared" si="93"/>
        <v>1435</v>
      </c>
      <c r="BB140" s="80">
        <f t="shared" si="94"/>
        <v>160</v>
      </c>
      <c r="BC140" s="81" t="e">
        <f t="shared" si="95"/>
        <v>#DIV/0!</v>
      </c>
      <c r="BD140" s="312"/>
      <c r="BE140" s="184"/>
      <c r="BF140" s="184"/>
      <c r="BG140" s="184"/>
      <c r="BH140" s="184"/>
      <c r="BI140" s="184"/>
      <c r="BJ140" s="184"/>
      <c r="BK140" s="184"/>
      <c r="BL140" s="185"/>
      <c r="BM140" s="185"/>
      <c r="BN140" s="185"/>
      <c r="BO140" s="185"/>
      <c r="BP140" s="443">
        <f t="shared" si="96"/>
        <v>0</v>
      </c>
      <c r="BQ140" s="184" t="str">
        <f t="shared" si="97"/>
        <v>Not Needed</v>
      </c>
      <c r="BR140" s="283" t="e">
        <f t="shared" si="98"/>
        <v>#DIV/0!</v>
      </c>
      <c r="BS140" s="432">
        <f t="shared" si="99"/>
        <v>0</v>
      </c>
      <c r="BT140" s="1" t="str">
        <f t="shared" si="100"/>
        <v>Within Range</v>
      </c>
      <c r="BU140" s="1" t="str">
        <f t="shared" si="101"/>
        <v>Within Range</v>
      </c>
      <c r="BV140" s="407"/>
      <c r="BW140" s="407"/>
      <c r="BX140" s="448"/>
      <c r="BY140" s="469"/>
      <c r="BZ140" s="469"/>
    </row>
    <row r="141" spans="1:78" ht="12.75" customHeight="true">
      <c r="A141" s="79" t="s">
        <v>422</v>
      </c>
      <c r="B141" s="79" t="s">
        <v>423</v>
      </c>
      <c r="C141" s="79" t="s">
        <v>8</v>
      </c>
      <c r="D141" s="79" t="s">
        <v>9</v>
      </c>
      <c r="E141" s="79" t="s">
        <v>787</v>
      </c>
      <c r="F141" s="79" t="s">
        <v>804</v>
      </c>
      <c r="G141" s="79" t="s">
        <v>796</v>
      </c>
      <c r="H141" s="79" t="s">
        <v>811</v>
      </c>
      <c r="I141" s="296">
        <v>35536</v>
      </c>
      <c r="J141" s="406"/>
      <c r="K141" s="383" t="s">
        <v>1094</v>
      </c>
      <c r="L141" s="406">
        <v>43647</v>
      </c>
      <c r="M141" s="466">
        <v>77</v>
      </c>
      <c r="N141" s="451" t="str">
        <f t="shared" si="68"/>
        <v>3</v>
      </c>
      <c r="O141" s="452" t="str">
        <f t="shared" si="69"/>
        <v>3</v>
      </c>
      <c r="P141" s="201" t="str">
        <f t="shared" si="70"/>
        <v>N</v>
      </c>
      <c r="Q141" s="202"/>
      <c r="R141" s="202"/>
      <c r="S141" s="200"/>
      <c r="T141" s="247">
        <v>2502</v>
      </c>
      <c r="U141" s="92">
        <f t="shared" si="71"/>
        <v>1</v>
      </c>
      <c r="V141" s="95" t="str">
        <f t="shared" si="72"/>
        <v>SG_NE06</v>
      </c>
      <c r="W141" s="454"/>
      <c r="X141" s="392">
        <f t="shared" si="73"/>
        <v>0</v>
      </c>
      <c r="Y141" s="453"/>
      <c r="Z141" s="396">
        <f t="shared" si="74"/>
        <v>0</v>
      </c>
      <c r="AA141" s="397">
        <f t="shared" si="75"/>
        <v>0</v>
      </c>
      <c r="AB141" s="427"/>
      <c r="AC141" s="456"/>
      <c r="AD141" s="396">
        <f t="shared" si="76"/>
        <v>0</v>
      </c>
      <c r="AE141" s="397">
        <f t="shared" si="77"/>
        <v>0</v>
      </c>
      <c r="AF141" s="444">
        <f t="shared" si="78"/>
        <v>50</v>
      </c>
      <c r="AG141" s="251" t="e">
        <f t="shared" si="79"/>
        <v>#DIV/0!</v>
      </c>
      <c r="AH141" s="398">
        <f t="shared" si="80"/>
        <v>50</v>
      </c>
      <c r="AI141" s="459" t="str">
        <f t="shared" si="81"/>
        <v>Below Mix</v>
      </c>
      <c r="AJ141" s="327">
        <f t="shared" si="82"/>
        <v>1900</v>
      </c>
      <c r="AK141" s="323" t="e">
        <f t="shared" si="83"/>
        <v>#DIV/0!</v>
      </c>
      <c r="AL141" s="399">
        <f t="shared" si="84"/>
        <v>1950</v>
      </c>
      <c r="AM141" s="400">
        <f t="shared" si="85"/>
        <v>1950</v>
      </c>
      <c r="AN141" s="462" t="e">
        <f t="shared" si="86"/>
        <v>#DIV/0!</v>
      </c>
      <c r="AO141" s="461">
        <f t="shared" si="87"/>
        <v>1950</v>
      </c>
      <c r="AP141" s="148">
        <f t="shared" si="88"/>
        <v>0</v>
      </c>
      <c r="AQ141" s="148">
        <f t="shared" si="89"/>
        <v>0</v>
      </c>
      <c r="AR141" s="148"/>
      <c r="AS141" s="149">
        <f>VLOOKUP(H141, 'Link WS '!$E$5:$G$38, 2, FALSE)</f>
        <v>1950</v>
      </c>
      <c r="AT141" s="80">
        <f>VLOOKUP($H141, 'Link WS '!$E$5:$H$38, 3, FALSE)</f>
        <v>2695</v>
      </c>
      <c r="AU141" s="151">
        <f t="shared" si="90"/>
        <v>0</v>
      </c>
      <c r="AV141" s="150">
        <f>VLOOKUP($V141, 'Link WS '!$E$5:$H$38, 2, FALSE)</f>
        <v>1950</v>
      </c>
      <c r="AW141" s="150">
        <f>VLOOKUP($V141, 'Link WS '!$E$5:$H$38, 3, FALSE)</f>
        <v>2695</v>
      </c>
      <c r="AX141" s="150">
        <f>VLOOKUP($V141, 'Link WS '!$E$5:$H$38, 4, FALSE)</f>
        <v>2323</v>
      </c>
      <c r="AY141" s="143">
        <f t="shared" si="91"/>
        <v>0.83943176926388297</v>
      </c>
      <c r="AZ141" s="140" t="str">
        <f t="shared" si="92"/>
        <v>Paying 84% within JC</v>
      </c>
      <c r="BA141" s="80">
        <f t="shared" si="93"/>
        <v>1755</v>
      </c>
      <c r="BB141" s="80">
        <f t="shared" si="94"/>
        <v>195</v>
      </c>
      <c r="BC141" s="81" t="e">
        <f t="shared" si="95"/>
        <v>#DIV/0!</v>
      </c>
      <c r="BD141" s="312"/>
      <c r="BE141" s="184"/>
      <c r="BF141" s="184"/>
      <c r="BG141" s="184"/>
      <c r="BH141" s="184"/>
      <c r="BI141" s="184"/>
      <c r="BJ141" s="184"/>
      <c r="BK141" s="184"/>
      <c r="BL141" s="185"/>
      <c r="BM141" s="185"/>
      <c r="BN141" s="185"/>
      <c r="BO141" s="185"/>
      <c r="BP141" s="443">
        <f t="shared" si="96"/>
        <v>0</v>
      </c>
      <c r="BQ141" s="184" t="str">
        <f t="shared" si="97"/>
        <v>Not Needed</v>
      </c>
      <c r="BR141" s="283" t="e">
        <f t="shared" si="98"/>
        <v>#DIV/0!</v>
      </c>
      <c r="BS141" s="432">
        <f t="shared" si="99"/>
        <v>0</v>
      </c>
      <c r="BT141" s="1" t="str">
        <f t="shared" si="100"/>
        <v>Within Range</v>
      </c>
      <c r="BU141" s="1" t="str">
        <f t="shared" si="101"/>
        <v>Within Range</v>
      </c>
      <c r="BV141" s="407"/>
      <c r="BW141" s="407"/>
      <c r="BX141" s="448"/>
      <c r="BY141" s="469"/>
      <c r="BZ141" s="469"/>
    </row>
    <row r="142" spans="1:78" ht="12.75" customHeight="true">
      <c r="A142" s="79" t="s">
        <v>321</v>
      </c>
      <c r="B142" s="79" t="s">
        <v>322</v>
      </c>
      <c r="C142" s="79" t="s">
        <v>8</v>
      </c>
      <c r="D142" s="79" t="s">
        <v>9</v>
      </c>
      <c r="E142" s="79" t="s">
        <v>787</v>
      </c>
      <c r="F142" s="79" t="s">
        <v>805</v>
      </c>
      <c r="G142" s="79" t="s">
        <v>784</v>
      </c>
      <c r="H142" s="79" t="s">
        <v>814</v>
      </c>
      <c r="I142" s="296">
        <v>35604</v>
      </c>
      <c r="J142" s="406"/>
      <c r="K142" s="383" t="s">
        <v>1094</v>
      </c>
      <c r="L142" s="406">
        <v>41821</v>
      </c>
      <c r="M142" s="466">
        <v>78</v>
      </c>
      <c r="N142" s="451" t="str">
        <f t="shared" si="68"/>
        <v>3</v>
      </c>
      <c r="O142" s="452" t="str">
        <f t="shared" si="69"/>
        <v>3</v>
      </c>
      <c r="P142" s="201" t="str">
        <f t="shared" si="70"/>
        <v>N</v>
      </c>
      <c r="Q142" s="202"/>
      <c r="R142" s="202"/>
      <c r="S142" s="200"/>
      <c r="T142" s="247">
        <v>2500</v>
      </c>
      <c r="U142" s="92">
        <f t="shared" si="71"/>
        <v>1</v>
      </c>
      <c r="V142" s="95" t="str">
        <f t="shared" si="72"/>
        <v>SG_NE08</v>
      </c>
      <c r="W142" s="454"/>
      <c r="X142" s="392">
        <f t="shared" si="73"/>
        <v>0</v>
      </c>
      <c r="Y142" s="453"/>
      <c r="Z142" s="396">
        <f t="shared" si="74"/>
        <v>0</v>
      </c>
      <c r="AA142" s="397">
        <f t="shared" si="75"/>
        <v>0</v>
      </c>
      <c r="AB142" s="427"/>
      <c r="AC142" s="456"/>
      <c r="AD142" s="396">
        <f t="shared" si="76"/>
        <v>0</v>
      </c>
      <c r="AE142" s="397">
        <f t="shared" si="77"/>
        <v>0</v>
      </c>
      <c r="AF142" s="444">
        <f t="shared" si="78"/>
        <v>50</v>
      </c>
      <c r="AG142" s="251" t="e">
        <f t="shared" si="79"/>
        <v>#DIV/0!</v>
      </c>
      <c r="AH142" s="398">
        <f t="shared" si="80"/>
        <v>50</v>
      </c>
      <c r="AI142" s="459" t="str">
        <f t="shared" si="81"/>
        <v>Below Mix</v>
      </c>
      <c r="AJ142" s="327">
        <f t="shared" si="82"/>
        <v>2255</v>
      </c>
      <c r="AK142" s="323" t="e">
        <f t="shared" si="83"/>
        <v>#DIV/0!</v>
      </c>
      <c r="AL142" s="399">
        <f t="shared" si="84"/>
        <v>2305</v>
      </c>
      <c r="AM142" s="400">
        <f t="shared" si="85"/>
        <v>2305</v>
      </c>
      <c r="AN142" s="462" t="e">
        <f t="shared" si="86"/>
        <v>#DIV/0!</v>
      </c>
      <c r="AO142" s="461">
        <f t="shared" si="87"/>
        <v>2305</v>
      </c>
      <c r="AP142" s="148">
        <f t="shared" si="88"/>
        <v>0</v>
      </c>
      <c r="AQ142" s="148">
        <f t="shared" si="89"/>
        <v>0</v>
      </c>
      <c r="AR142" s="148"/>
      <c r="AS142" s="149">
        <f>VLOOKUP(H142, 'Link WS '!$E$5:$G$38, 2, FALSE)</f>
        <v>2305</v>
      </c>
      <c r="AT142" s="80">
        <f>VLOOKUP($H142, 'Link WS '!$E$5:$H$38, 3, FALSE)</f>
        <v>3295</v>
      </c>
      <c r="AU142" s="151">
        <f t="shared" si="90"/>
        <v>0</v>
      </c>
      <c r="AV142" s="150">
        <f>VLOOKUP($V142, 'Link WS '!$E$5:$H$38, 2, FALSE)</f>
        <v>2305</v>
      </c>
      <c r="AW142" s="150">
        <f>VLOOKUP($V142, 'Link WS '!$E$5:$H$38, 3, FALSE)</f>
        <v>3295</v>
      </c>
      <c r="AX142" s="150">
        <f>VLOOKUP($V142, 'Link WS '!$E$5:$H$38, 4, FALSE)</f>
        <v>2800</v>
      </c>
      <c r="AY142" s="143">
        <f t="shared" si="91"/>
        <v>0.82321428571428568</v>
      </c>
      <c r="AZ142" s="140" t="str">
        <f t="shared" si="92"/>
        <v>Paying 82% within JC</v>
      </c>
      <c r="BA142" s="80">
        <f t="shared" si="93"/>
        <v>2074</v>
      </c>
      <c r="BB142" s="80">
        <f t="shared" si="94"/>
        <v>231</v>
      </c>
      <c r="BC142" s="81" t="e">
        <f t="shared" si="95"/>
        <v>#DIV/0!</v>
      </c>
      <c r="BD142" s="312"/>
      <c r="BE142" s="184"/>
      <c r="BF142" s="184"/>
      <c r="BG142" s="184"/>
      <c r="BH142" s="184"/>
      <c r="BI142" s="184"/>
      <c r="BJ142" s="184"/>
      <c r="BK142" s="184"/>
      <c r="BL142" s="185"/>
      <c r="BM142" s="185"/>
      <c r="BN142" s="185"/>
      <c r="BO142" s="185"/>
      <c r="BP142" s="443">
        <f t="shared" si="96"/>
        <v>0</v>
      </c>
      <c r="BQ142" s="184" t="str">
        <f t="shared" si="97"/>
        <v>Not Needed</v>
      </c>
      <c r="BR142" s="283" t="e">
        <f t="shared" si="98"/>
        <v>#DIV/0!</v>
      </c>
      <c r="BS142" s="432">
        <f t="shared" si="99"/>
        <v>0</v>
      </c>
      <c r="BT142" s="1" t="str">
        <f t="shared" si="100"/>
        <v>Within Range</v>
      </c>
      <c r="BU142" s="1" t="str">
        <f t="shared" si="101"/>
        <v>Within Range</v>
      </c>
      <c r="BV142" s="407"/>
      <c r="BW142" s="407"/>
      <c r="BX142" s="448"/>
      <c r="BY142" s="469"/>
      <c r="BZ142" s="469"/>
    </row>
    <row r="143" spans="1:78" ht="12.75" customHeight="true">
      <c r="A143" s="79" t="s">
        <v>323</v>
      </c>
      <c r="B143" s="79" t="s">
        <v>324</v>
      </c>
      <c r="C143" s="79" t="s">
        <v>8</v>
      </c>
      <c r="D143" s="79" t="s">
        <v>9</v>
      </c>
      <c r="E143" s="79" t="s">
        <v>787</v>
      </c>
      <c r="F143" s="79" t="s">
        <v>804</v>
      </c>
      <c r="G143" s="79" t="s">
        <v>784</v>
      </c>
      <c r="H143" s="79" t="s">
        <v>814</v>
      </c>
      <c r="I143" s="296">
        <v>35734</v>
      </c>
      <c r="J143" s="406"/>
      <c r="K143" s="383" t="s">
        <v>1094</v>
      </c>
      <c r="L143" s="406">
        <v>41821</v>
      </c>
      <c r="M143" s="466">
        <v>79</v>
      </c>
      <c r="N143" s="451" t="str">
        <f t="shared" si="68"/>
        <v>3</v>
      </c>
      <c r="O143" s="452" t="str">
        <f t="shared" si="69"/>
        <v>3</v>
      </c>
      <c r="P143" s="201" t="str">
        <f t="shared" si="70"/>
        <v>N</v>
      </c>
      <c r="Q143" s="202"/>
      <c r="R143" s="202"/>
      <c r="S143" s="200"/>
      <c r="T143" s="247">
        <v>2407</v>
      </c>
      <c r="U143" s="92">
        <f t="shared" si="71"/>
        <v>1</v>
      </c>
      <c r="V143" s="95" t="str">
        <f t="shared" si="72"/>
        <v>SG_NE08</v>
      </c>
      <c r="W143" s="454"/>
      <c r="X143" s="392">
        <f t="shared" si="73"/>
        <v>0</v>
      </c>
      <c r="Y143" s="453"/>
      <c r="Z143" s="396">
        <f t="shared" si="74"/>
        <v>0</v>
      </c>
      <c r="AA143" s="397">
        <f t="shared" si="75"/>
        <v>0</v>
      </c>
      <c r="AB143" s="427"/>
      <c r="AC143" s="456"/>
      <c r="AD143" s="396">
        <f t="shared" si="76"/>
        <v>0</v>
      </c>
      <c r="AE143" s="397">
        <f t="shared" si="77"/>
        <v>0</v>
      </c>
      <c r="AF143" s="444">
        <f t="shared" si="78"/>
        <v>50</v>
      </c>
      <c r="AG143" s="251" t="e">
        <f t="shared" si="79"/>
        <v>#DIV/0!</v>
      </c>
      <c r="AH143" s="398">
        <f t="shared" si="80"/>
        <v>50</v>
      </c>
      <c r="AI143" s="459" t="str">
        <f t="shared" si="81"/>
        <v>Below Mix</v>
      </c>
      <c r="AJ143" s="327">
        <f t="shared" si="82"/>
        <v>2255</v>
      </c>
      <c r="AK143" s="323" t="e">
        <f t="shared" si="83"/>
        <v>#DIV/0!</v>
      </c>
      <c r="AL143" s="399">
        <f t="shared" si="84"/>
        <v>2305</v>
      </c>
      <c r="AM143" s="400">
        <f t="shared" si="85"/>
        <v>2305</v>
      </c>
      <c r="AN143" s="462" t="e">
        <f t="shared" si="86"/>
        <v>#DIV/0!</v>
      </c>
      <c r="AO143" s="461">
        <f t="shared" si="87"/>
        <v>2305</v>
      </c>
      <c r="AP143" s="148">
        <f t="shared" si="88"/>
        <v>0</v>
      </c>
      <c r="AQ143" s="148">
        <f t="shared" si="89"/>
        <v>0</v>
      </c>
      <c r="AR143" s="148"/>
      <c r="AS143" s="149">
        <f>VLOOKUP(H143, 'Link WS '!$E$5:$G$38, 2, FALSE)</f>
        <v>2305</v>
      </c>
      <c r="AT143" s="80">
        <f>VLOOKUP($H143, 'Link WS '!$E$5:$H$38, 3, FALSE)</f>
        <v>3295</v>
      </c>
      <c r="AU143" s="151">
        <f t="shared" si="90"/>
        <v>0</v>
      </c>
      <c r="AV143" s="150">
        <f>VLOOKUP($V143, 'Link WS '!$E$5:$H$38, 2, FALSE)</f>
        <v>2305</v>
      </c>
      <c r="AW143" s="150">
        <f>VLOOKUP($V143, 'Link WS '!$E$5:$H$38, 3, FALSE)</f>
        <v>3295</v>
      </c>
      <c r="AX143" s="150">
        <f>VLOOKUP($V143, 'Link WS '!$E$5:$H$38, 4, FALSE)</f>
        <v>2800</v>
      </c>
      <c r="AY143" s="143">
        <f t="shared" si="91"/>
        <v>0.82321428571428568</v>
      </c>
      <c r="AZ143" s="140" t="str">
        <f t="shared" si="92"/>
        <v>Paying 82% within JC</v>
      </c>
      <c r="BA143" s="80">
        <f t="shared" si="93"/>
        <v>2074</v>
      </c>
      <c r="BB143" s="80">
        <f t="shared" si="94"/>
        <v>231</v>
      </c>
      <c r="BC143" s="81" t="e">
        <f t="shared" si="95"/>
        <v>#DIV/0!</v>
      </c>
      <c r="BD143" s="312"/>
      <c r="BE143" s="184"/>
      <c r="BF143" s="184"/>
      <c r="BG143" s="184"/>
      <c r="BH143" s="184"/>
      <c r="BI143" s="184"/>
      <c r="BJ143" s="184"/>
      <c r="BK143" s="184"/>
      <c r="BL143" s="185"/>
      <c r="BM143" s="185"/>
      <c r="BN143" s="185"/>
      <c r="BO143" s="185"/>
      <c r="BP143" s="443">
        <f t="shared" si="96"/>
        <v>0</v>
      </c>
      <c r="BQ143" s="184" t="str">
        <f t="shared" si="97"/>
        <v>Not Needed</v>
      </c>
      <c r="BR143" s="283" t="e">
        <f t="shared" si="98"/>
        <v>#DIV/0!</v>
      </c>
      <c r="BS143" s="432">
        <f t="shared" si="99"/>
        <v>0</v>
      </c>
      <c r="BT143" s="1" t="str">
        <f t="shared" si="100"/>
        <v>Within Range</v>
      </c>
      <c r="BU143" s="1" t="str">
        <f t="shared" si="101"/>
        <v>Within Range</v>
      </c>
      <c r="BV143" s="407"/>
      <c r="BW143" s="407"/>
      <c r="BX143" s="448"/>
      <c r="BY143" s="469"/>
      <c r="BZ143" s="469"/>
    </row>
    <row r="144" spans="1:78" ht="12.75" customHeight="true">
      <c r="A144" s="79" t="s">
        <v>325</v>
      </c>
      <c r="B144" s="79" t="s">
        <v>326</v>
      </c>
      <c r="C144" s="79" t="s">
        <v>8</v>
      </c>
      <c r="D144" s="79" t="s">
        <v>9</v>
      </c>
      <c r="E144" s="79" t="s">
        <v>787</v>
      </c>
      <c r="F144" s="79" t="s">
        <v>804</v>
      </c>
      <c r="G144" s="79" t="s">
        <v>798</v>
      </c>
      <c r="H144" s="79" t="s">
        <v>811</v>
      </c>
      <c r="I144" s="296">
        <v>36591</v>
      </c>
      <c r="J144" s="406"/>
      <c r="K144" s="383" t="s">
        <v>1094</v>
      </c>
      <c r="L144" s="406">
        <v>42186</v>
      </c>
      <c r="M144" s="466">
        <v>79</v>
      </c>
      <c r="N144" s="451" t="str">
        <f t="shared" si="68"/>
        <v>3</v>
      </c>
      <c r="O144" s="452" t="str">
        <f t="shared" si="69"/>
        <v>3</v>
      </c>
      <c r="P144" s="201" t="str">
        <f t="shared" si="70"/>
        <v>N</v>
      </c>
      <c r="Q144" s="202"/>
      <c r="R144" s="202"/>
      <c r="S144" s="200"/>
      <c r="T144" s="247">
        <v>2203</v>
      </c>
      <c r="U144" s="92">
        <f t="shared" si="71"/>
        <v>1</v>
      </c>
      <c r="V144" s="95" t="str">
        <f t="shared" si="72"/>
        <v>SG_NE06</v>
      </c>
      <c r="W144" s="454"/>
      <c r="X144" s="392">
        <f t="shared" si="73"/>
        <v>0</v>
      </c>
      <c r="Y144" s="453"/>
      <c r="Z144" s="396">
        <f t="shared" si="74"/>
        <v>0</v>
      </c>
      <c r="AA144" s="397">
        <f t="shared" si="75"/>
        <v>0</v>
      </c>
      <c r="AB144" s="427"/>
      <c r="AC144" s="456"/>
      <c r="AD144" s="396">
        <f t="shared" si="76"/>
        <v>0</v>
      </c>
      <c r="AE144" s="397">
        <f t="shared" si="77"/>
        <v>0</v>
      </c>
      <c r="AF144" s="444">
        <f t="shared" si="78"/>
        <v>50</v>
      </c>
      <c r="AG144" s="251" t="e">
        <f t="shared" si="79"/>
        <v>#DIV/0!</v>
      </c>
      <c r="AH144" s="398">
        <f t="shared" si="80"/>
        <v>50</v>
      </c>
      <c r="AI144" s="459" t="str">
        <f t="shared" si="81"/>
        <v>Below Mix</v>
      </c>
      <c r="AJ144" s="327">
        <f t="shared" si="82"/>
        <v>1900</v>
      </c>
      <c r="AK144" s="323" t="e">
        <f t="shared" si="83"/>
        <v>#DIV/0!</v>
      </c>
      <c r="AL144" s="399">
        <f t="shared" si="84"/>
        <v>1950</v>
      </c>
      <c r="AM144" s="400">
        <f t="shared" si="85"/>
        <v>1950</v>
      </c>
      <c r="AN144" s="462" t="e">
        <f t="shared" si="86"/>
        <v>#DIV/0!</v>
      </c>
      <c r="AO144" s="461">
        <f t="shared" si="87"/>
        <v>1950</v>
      </c>
      <c r="AP144" s="148">
        <f t="shared" si="88"/>
        <v>0</v>
      </c>
      <c r="AQ144" s="148">
        <f t="shared" si="89"/>
        <v>0</v>
      </c>
      <c r="AR144" s="148"/>
      <c r="AS144" s="149">
        <f>VLOOKUP(H144, 'Link WS '!$E$5:$G$38, 2, FALSE)</f>
        <v>1950</v>
      </c>
      <c r="AT144" s="80">
        <f>VLOOKUP($H144, 'Link WS '!$E$5:$H$38, 3, FALSE)</f>
        <v>2695</v>
      </c>
      <c r="AU144" s="151">
        <f t="shared" si="90"/>
        <v>0</v>
      </c>
      <c r="AV144" s="150">
        <f>VLOOKUP($V144, 'Link WS '!$E$5:$H$38, 2, FALSE)</f>
        <v>1950</v>
      </c>
      <c r="AW144" s="150">
        <f>VLOOKUP($V144, 'Link WS '!$E$5:$H$38, 3, FALSE)</f>
        <v>2695</v>
      </c>
      <c r="AX144" s="150">
        <f>VLOOKUP($V144, 'Link WS '!$E$5:$H$38, 4, FALSE)</f>
        <v>2323</v>
      </c>
      <c r="AY144" s="143">
        <f t="shared" si="91"/>
        <v>0.83943176926388297</v>
      </c>
      <c r="AZ144" s="140" t="str">
        <f t="shared" si="92"/>
        <v>Paying 84% within JC</v>
      </c>
      <c r="BA144" s="80">
        <f t="shared" si="93"/>
        <v>1755</v>
      </c>
      <c r="BB144" s="80">
        <f t="shared" si="94"/>
        <v>195</v>
      </c>
      <c r="BC144" s="81" t="e">
        <f t="shared" si="95"/>
        <v>#DIV/0!</v>
      </c>
      <c r="BD144" s="312"/>
      <c r="BE144" s="184"/>
      <c r="BF144" s="184"/>
      <c r="BG144" s="184"/>
      <c r="BH144" s="184"/>
      <c r="BI144" s="184"/>
      <c r="BJ144" s="184"/>
      <c r="BK144" s="184"/>
      <c r="BL144" s="185"/>
      <c r="BM144" s="185"/>
      <c r="BN144" s="185"/>
      <c r="BO144" s="185"/>
      <c r="BP144" s="443">
        <f t="shared" si="96"/>
        <v>0</v>
      </c>
      <c r="BQ144" s="184" t="str">
        <f t="shared" si="97"/>
        <v>Not Needed</v>
      </c>
      <c r="BR144" s="283" t="e">
        <f t="shared" si="98"/>
        <v>#DIV/0!</v>
      </c>
      <c r="BS144" s="432">
        <f t="shared" si="99"/>
        <v>0</v>
      </c>
      <c r="BT144" s="1" t="str">
        <f t="shared" si="100"/>
        <v>Within Range</v>
      </c>
      <c r="BU144" s="1" t="str">
        <f t="shared" si="101"/>
        <v>Within Range</v>
      </c>
      <c r="BV144" s="407"/>
      <c r="BW144" s="407"/>
      <c r="BX144" s="448"/>
      <c r="BY144" s="469"/>
      <c r="BZ144" s="469"/>
    </row>
    <row r="145" spans="1:78" ht="12.75" customHeight="true">
      <c r="A145" s="79" t="s">
        <v>496</v>
      </c>
      <c r="B145" s="79" t="s">
        <v>497</v>
      </c>
      <c r="C145" s="79" t="s">
        <v>8</v>
      </c>
      <c r="D145" s="79" t="s">
        <v>9</v>
      </c>
      <c r="E145" s="79" t="s">
        <v>787</v>
      </c>
      <c r="F145" s="79" t="s">
        <v>804</v>
      </c>
      <c r="G145" s="79" t="s">
        <v>792</v>
      </c>
      <c r="H145" s="79" t="s">
        <v>816</v>
      </c>
      <c r="I145" s="296">
        <v>36661</v>
      </c>
      <c r="J145" s="406"/>
      <c r="K145" s="383" t="s">
        <v>1094</v>
      </c>
      <c r="L145" s="406">
        <v>42186</v>
      </c>
      <c r="M145" s="466">
        <v>60</v>
      </c>
      <c r="N145" s="451" t="str">
        <f t="shared" si="68"/>
        <v>2</v>
      </c>
      <c r="O145" s="452" t="str">
        <f t="shared" si="69"/>
        <v>2</v>
      </c>
      <c r="P145" s="201" t="str">
        <f t="shared" si="70"/>
        <v>N</v>
      </c>
      <c r="Q145" s="202"/>
      <c r="R145" s="202"/>
      <c r="S145" s="200"/>
      <c r="T145" s="247">
        <v>2201</v>
      </c>
      <c r="U145" s="92">
        <f t="shared" si="71"/>
        <v>1</v>
      </c>
      <c r="V145" s="95" t="str">
        <f t="shared" si="72"/>
        <v>SG_DL03</v>
      </c>
      <c r="W145" s="454"/>
      <c r="X145" s="392">
        <f t="shared" si="73"/>
        <v>0</v>
      </c>
      <c r="Y145" s="453"/>
      <c r="Z145" s="396">
        <f t="shared" si="74"/>
        <v>0</v>
      </c>
      <c r="AA145" s="397">
        <f t="shared" si="75"/>
        <v>0</v>
      </c>
      <c r="AB145" s="427"/>
      <c r="AC145" s="456"/>
      <c r="AD145" s="396">
        <f t="shared" si="76"/>
        <v>0</v>
      </c>
      <c r="AE145" s="397">
        <f t="shared" si="77"/>
        <v>0</v>
      </c>
      <c r="AF145" s="444">
        <f t="shared" si="78"/>
        <v>50</v>
      </c>
      <c r="AG145" s="251" t="e">
        <f t="shared" si="79"/>
        <v>#DIV/0!</v>
      </c>
      <c r="AH145" s="398">
        <f t="shared" si="80"/>
        <v>50</v>
      </c>
      <c r="AI145" s="459" t="str">
        <f t="shared" si="81"/>
        <v>Below Mix</v>
      </c>
      <c r="AJ145" s="327">
        <f t="shared" si="82"/>
        <v>1209</v>
      </c>
      <c r="AK145" s="323" t="e">
        <f t="shared" si="83"/>
        <v>#DIV/0!</v>
      </c>
      <c r="AL145" s="399">
        <f t="shared" si="84"/>
        <v>1259</v>
      </c>
      <c r="AM145" s="400">
        <f t="shared" si="85"/>
        <v>1259</v>
      </c>
      <c r="AN145" s="462" t="e">
        <f t="shared" si="86"/>
        <v>#DIV/0!</v>
      </c>
      <c r="AO145" s="461">
        <f t="shared" si="87"/>
        <v>1259</v>
      </c>
      <c r="AP145" s="148">
        <f t="shared" si="88"/>
        <v>0</v>
      </c>
      <c r="AQ145" s="148">
        <f t="shared" si="89"/>
        <v>0</v>
      </c>
      <c r="AR145" s="148"/>
      <c r="AS145" s="149">
        <f>VLOOKUP(H145, 'Link WS '!$E$5:$G$38, 2, FALSE)</f>
        <v>1259</v>
      </c>
      <c r="AT145" s="80">
        <f>VLOOKUP($H145, 'Link WS '!$E$5:$H$38, 3, FALSE)</f>
        <v>1884</v>
      </c>
      <c r="AU145" s="151">
        <f t="shared" si="90"/>
        <v>0</v>
      </c>
      <c r="AV145" s="150">
        <f>VLOOKUP($V145, 'Link WS '!$E$5:$H$38, 2, FALSE)</f>
        <v>1259</v>
      </c>
      <c r="AW145" s="150">
        <f>VLOOKUP($V145, 'Link WS '!$E$5:$H$38, 3, FALSE)</f>
        <v>1884</v>
      </c>
      <c r="AX145" s="150">
        <f>VLOOKUP($V145, 'Link WS '!$E$5:$H$38, 4, FALSE)</f>
        <v>1572</v>
      </c>
      <c r="AY145" s="143">
        <f t="shared" si="91"/>
        <v>0.80089058524173029</v>
      </c>
      <c r="AZ145" s="140" t="str">
        <f t="shared" si="92"/>
        <v>Paying 80% within JC</v>
      </c>
      <c r="BA145" s="80">
        <f t="shared" si="93"/>
        <v>1133</v>
      </c>
      <c r="BB145" s="80">
        <f t="shared" si="94"/>
        <v>126</v>
      </c>
      <c r="BC145" s="81" t="e">
        <f t="shared" si="95"/>
        <v>#DIV/0!</v>
      </c>
      <c r="BD145" s="312"/>
      <c r="BE145" s="184"/>
      <c r="BF145" s="184"/>
      <c r="BG145" s="184"/>
      <c r="BH145" s="184"/>
      <c r="BI145" s="184"/>
      <c r="BJ145" s="184"/>
      <c r="BK145" s="184"/>
      <c r="BL145" s="185"/>
      <c r="BM145" s="185"/>
      <c r="BN145" s="185"/>
      <c r="BO145" s="185"/>
      <c r="BP145" s="443">
        <f t="shared" si="96"/>
        <v>0</v>
      </c>
      <c r="BQ145" s="184" t="str">
        <f t="shared" si="97"/>
        <v>Not Needed</v>
      </c>
      <c r="BR145" s="283" t="e">
        <f t="shared" si="98"/>
        <v>#DIV/0!</v>
      </c>
      <c r="BS145" s="432">
        <f t="shared" si="99"/>
        <v>0</v>
      </c>
      <c r="BT145" s="1" t="str">
        <f t="shared" si="100"/>
        <v>Within Range</v>
      </c>
      <c r="BU145" s="1" t="str">
        <f t="shared" si="101"/>
        <v>Within Range</v>
      </c>
      <c r="BV145" s="407"/>
      <c r="BW145" s="407"/>
      <c r="BX145" s="448"/>
      <c r="BY145" s="469"/>
      <c r="BZ145" s="469"/>
    </row>
    <row r="146" spans="1:78" ht="12.75" customHeight="true">
      <c r="A146" s="79" t="s">
        <v>500</v>
      </c>
      <c r="B146" s="79" t="s">
        <v>501</v>
      </c>
      <c r="C146" s="79" t="s">
        <v>8</v>
      </c>
      <c r="D146" s="79" t="s">
        <v>9</v>
      </c>
      <c r="E146" s="79" t="s">
        <v>787</v>
      </c>
      <c r="F146" s="79" t="s">
        <v>804</v>
      </c>
      <c r="G146" s="79" t="s">
        <v>792</v>
      </c>
      <c r="H146" s="79" t="s">
        <v>816</v>
      </c>
      <c r="I146" s="296">
        <v>37704</v>
      </c>
      <c r="J146" s="406"/>
      <c r="K146" s="383" t="s">
        <v>1094</v>
      </c>
      <c r="L146" s="406">
        <v>42186</v>
      </c>
      <c r="M146" s="466">
        <v>78</v>
      </c>
      <c r="N146" s="451" t="str">
        <f t="shared" si="68"/>
        <v>3</v>
      </c>
      <c r="O146" s="452" t="str">
        <f t="shared" si="69"/>
        <v>3</v>
      </c>
      <c r="P146" s="201" t="str">
        <f t="shared" si="70"/>
        <v>N</v>
      </c>
      <c r="Q146" s="202"/>
      <c r="R146" s="202"/>
      <c r="S146" s="200"/>
      <c r="T146" s="247">
        <v>1903</v>
      </c>
      <c r="U146" s="92">
        <f t="shared" si="71"/>
        <v>1</v>
      </c>
      <c r="V146" s="95" t="str">
        <f t="shared" si="72"/>
        <v>SG_DL03</v>
      </c>
      <c r="W146" s="454"/>
      <c r="X146" s="392">
        <f t="shared" si="73"/>
        <v>0</v>
      </c>
      <c r="Y146" s="453"/>
      <c r="Z146" s="396">
        <f t="shared" si="74"/>
        <v>0</v>
      </c>
      <c r="AA146" s="397">
        <f t="shared" si="75"/>
        <v>0</v>
      </c>
      <c r="AB146" s="427"/>
      <c r="AC146" s="456"/>
      <c r="AD146" s="396">
        <f t="shared" si="76"/>
        <v>0</v>
      </c>
      <c r="AE146" s="397">
        <f t="shared" si="77"/>
        <v>0</v>
      </c>
      <c r="AF146" s="444">
        <f t="shared" si="78"/>
        <v>50</v>
      </c>
      <c r="AG146" s="251" t="e">
        <f t="shared" si="79"/>
        <v>#DIV/0!</v>
      </c>
      <c r="AH146" s="398">
        <f t="shared" si="80"/>
        <v>50</v>
      </c>
      <c r="AI146" s="459" t="str">
        <f t="shared" si="81"/>
        <v>Below Mix</v>
      </c>
      <c r="AJ146" s="327">
        <f t="shared" si="82"/>
        <v>1209</v>
      </c>
      <c r="AK146" s="323" t="e">
        <f t="shared" si="83"/>
        <v>#DIV/0!</v>
      </c>
      <c r="AL146" s="399">
        <f t="shared" si="84"/>
        <v>1259</v>
      </c>
      <c r="AM146" s="400">
        <f t="shared" si="85"/>
        <v>1259</v>
      </c>
      <c r="AN146" s="462" t="e">
        <f t="shared" si="86"/>
        <v>#DIV/0!</v>
      </c>
      <c r="AO146" s="461">
        <f t="shared" si="87"/>
        <v>1259</v>
      </c>
      <c r="AP146" s="148">
        <f t="shared" si="88"/>
        <v>0</v>
      </c>
      <c r="AQ146" s="148">
        <f t="shared" si="89"/>
        <v>0</v>
      </c>
      <c r="AR146" s="148"/>
      <c r="AS146" s="149">
        <f>VLOOKUP(H146, 'Link WS '!$E$5:$G$38, 2, FALSE)</f>
        <v>1259</v>
      </c>
      <c r="AT146" s="80">
        <f>VLOOKUP($H146, 'Link WS '!$E$5:$H$38, 3, FALSE)</f>
        <v>1884</v>
      </c>
      <c r="AU146" s="151">
        <f t="shared" si="90"/>
        <v>0</v>
      </c>
      <c r="AV146" s="150">
        <f>VLOOKUP($V146, 'Link WS '!$E$5:$H$38, 2, FALSE)</f>
        <v>1259</v>
      </c>
      <c r="AW146" s="150">
        <f>VLOOKUP($V146, 'Link WS '!$E$5:$H$38, 3, FALSE)</f>
        <v>1884</v>
      </c>
      <c r="AX146" s="150">
        <f>VLOOKUP($V146, 'Link WS '!$E$5:$H$38, 4, FALSE)</f>
        <v>1572</v>
      </c>
      <c r="AY146" s="143">
        <f t="shared" si="91"/>
        <v>0.80089058524173029</v>
      </c>
      <c r="AZ146" s="140" t="str">
        <f t="shared" si="92"/>
        <v>Paying 80% within JC</v>
      </c>
      <c r="BA146" s="80">
        <f t="shared" si="93"/>
        <v>1133</v>
      </c>
      <c r="BB146" s="80">
        <f t="shared" si="94"/>
        <v>126</v>
      </c>
      <c r="BC146" s="81" t="e">
        <f t="shared" si="95"/>
        <v>#DIV/0!</v>
      </c>
      <c r="BD146" s="312"/>
      <c r="BE146" s="184"/>
      <c r="BF146" s="184"/>
      <c r="BG146" s="184"/>
      <c r="BH146" s="184"/>
      <c r="BI146" s="184"/>
      <c r="BJ146" s="184"/>
      <c r="BK146" s="184"/>
      <c r="BL146" s="185"/>
      <c r="BM146" s="185"/>
      <c r="BN146" s="185"/>
      <c r="BO146" s="185"/>
      <c r="BP146" s="443">
        <f t="shared" si="96"/>
        <v>0</v>
      </c>
      <c r="BQ146" s="184" t="str">
        <f t="shared" si="97"/>
        <v>Not Needed</v>
      </c>
      <c r="BR146" s="283" t="e">
        <f t="shared" si="98"/>
        <v>#DIV/0!</v>
      </c>
      <c r="BS146" s="432">
        <f t="shared" si="99"/>
        <v>0</v>
      </c>
      <c r="BT146" s="1" t="str">
        <f t="shared" si="100"/>
        <v>Within Range</v>
      </c>
      <c r="BU146" s="1" t="str">
        <f t="shared" si="101"/>
        <v>Within Range</v>
      </c>
      <c r="BV146" s="407"/>
      <c r="BW146" s="407"/>
      <c r="BX146" s="448"/>
      <c r="BY146" s="469"/>
      <c r="BZ146" s="469"/>
    </row>
    <row r="147" spans="1:78" ht="12.75" customHeight="true">
      <c r="A147" s="79" t="s">
        <v>327</v>
      </c>
      <c r="B147" s="79" t="s">
        <v>328</v>
      </c>
      <c r="C147" s="79" t="s">
        <v>8</v>
      </c>
      <c r="D147" s="79" t="s">
        <v>9</v>
      </c>
      <c r="E147" s="79" t="s">
        <v>787</v>
      </c>
      <c r="F147" s="79" t="s">
        <v>805</v>
      </c>
      <c r="G147" s="79" t="s">
        <v>784</v>
      </c>
      <c r="H147" s="79" t="s">
        <v>814</v>
      </c>
      <c r="I147" s="296">
        <v>37774</v>
      </c>
      <c r="J147" s="406"/>
      <c r="K147" s="383" t="s">
        <v>1094</v>
      </c>
      <c r="L147" s="406">
        <v>42186</v>
      </c>
      <c r="M147" s="466">
        <v>79</v>
      </c>
      <c r="N147" s="451" t="str">
        <f t="shared" si="68"/>
        <v>3</v>
      </c>
      <c r="O147" s="452" t="str">
        <f t="shared" si="69"/>
        <v>3</v>
      </c>
      <c r="P147" s="201" t="str">
        <f t="shared" si="70"/>
        <v>N</v>
      </c>
      <c r="Q147" s="202"/>
      <c r="R147" s="202"/>
      <c r="S147" s="200"/>
      <c r="T147" s="247">
        <v>1900</v>
      </c>
      <c r="U147" s="92">
        <f t="shared" si="71"/>
        <v>1</v>
      </c>
      <c r="V147" s="95" t="str">
        <f t="shared" si="72"/>
        <v>SG_NE08</v>
      </c>
      <c r="W147" s="454"/>
      <c r="X147" s="392">
        <f t="shared" si="73"/>
        <v>0</v>
      </c>
      <c r="Y147" s="453"/>
      <c r="Z147" s="396">
        <f t="shared" si="74"/>
        <v>0</v>
      </c>
      <c r="AA147" s="397">
        <f t="shared" si="75"/>
        <v>0</v>
      </c>
      <c r="AB147" s="427"/>
      <c r="AC147" s="456"/>
      <c r="AD147" s="396">
        <f t="shared" si="76"/>
        <v>0</v>
      </c>
      <c r="AE147" s="397">
        <f t="shared" si="77"/>
        <v>0</v>
      </c>
      <c r="AF147" s="444">
        <f t="shared" si="78"/>
        <v>50</v>
      </c>
      <c r="AG147" s="251" t="e">
        <f t="shared" si="79"/>
        <v>#DIV/0!</v>
      </c>
      <c r="AH147" s="398">
        <f t="shared" si="80"/>
        <v>50</v>
      </c>
      <c r="AI147" s="459" t="str">
        <f t="shared" si="81"/>
        <v>Below Mix</v>
      </c>
      <c r="AJ147" s="327">
        <f t="shared" si="82"/>
        <v>2255</v>
      </c>
      <c r="AK147" s="323" t="e">
        <f t="shared" si="83"/>
        <v>#DIV/0!</v>
      </c>
      <c r="AL147" s="399">
        <f t="shared" si="84"/>
        <v>2305</v>
      </c>
      <c r="AM147" s="400">
        <f t="shared" si="85"/>
        <v>2305</v>
      </c>
      <c r="AN147" s="462" t="e">
        <f t="shared" si="86"/>
        <v>#DIV/0!</v>
      </c>
      <c r="AO147" s="461">
        <f t="shared" si="87"/>
        <v>2305</v>
      </c>
      <c r="AP147" s="148">
        <f t="shared" si="88"/>
        <v>0</v>
      </c>
      <c r="AQ147" s="148">
        <f t="shared" si="89"/>
        <v>0</v>
      </c>
      <c r="AR147" s="148"/>
      <c r="AS147" s="149">
        <f>VLOOKUP(H147, 'Link WS '!$E$5:$G$38, 2, FALSE)</f>
        <v>2305</v>
      </c>
      <c r="AT147" s="80">
        <f>VLOOKUP($H147, 'Link WS '!$E$5:$H$38, 3, FALSE)</f>
        <v>3295</v>
      </c>
      <c r="AU147" s="151">
        <f t="shared" si="90"/>
        <v>0</v>
      </c>
      <c r="AV147" s="150">
        <f>VLOOKUP($V147, 'Link WS '!$E$5:$H$38, 2, FALSE)</f>
        <v>2305</v>
      </c>
      <c r="AW147" s="150">
        <f>VLOOKUP($V147, 'Link WS '!$E$5:$H$38, 3, FALSE)</f>
        <v>3295</v>
      </c>
      <c r="AX147" s="150">
        <f>VLOOKUP($V147, 'Link WS '!$E$5:$H$38, 4, FALSE)</f>
        <v>2800</v>
      </c>
      <c r="AY147" s="143">
        <f t="shared" si="91"/>
        <v>0.82321428571428568</v>
      </c>
      <c r="AZ147" s="140" t="str">
        <f t="shared" si="92"/>
        <v>Paying 82% within JC</v>
      </c>
      <c r="BA147" s="80">
        <f t="shared" si="93"/>
        <v>2074</v>
      </c>
      <c r="BB147" s="80">
        <f t="shared" si="94"/>
        <v>231</v>
      </c>
      <c r="BC147" s="81" t="e">
        <f t="shared" si="95"/>
        <v>#DIV/0!</v>
      </c>
      <c r="BD147" s="312"/>
      <c r="BE147" s="184"/>
      <c r="BF147" s="184"/>
      <c r="BG147" s="184"/>
      <c r="BH147" s="184"/>
      <c r="BI147" s="184"/>
      <c r="BJ147" s="184"/>
      <c r="BK147" s="184"/>
      <c r="BL147" s="185"/>
      <c r="BM147" s="185"/>
      <c r="BN147" s="185"/>
      <c r="BO147" s="185"/>
      <c r="BP147" s="443">
        <f t="shared" si="96"/>
        <v>0</v>
      </c>
      <c r="BQ147" s="184" t="str">
        <f t="shared" si="97"/>
        <v>Not Needed</v>
      </c>
      <c r="BR147" s="283" t="e">
        <f t="shared" si="98"/>
        <v>#DIV/0!</v>
      </c>
      <c r="BS147" s="432">
        <f t="shared" si="99"/>
        <v>0</v>
      </c>
      <c r="BT147" s="1" t="str">
        <f t="shared" si="100"/>
        <v>Within Range</v>
      </c>
      <c r="BU147" s="1" t="str">
        <f t="shared" si="101"/>
        <v>Within Range</v>
      </c>
      <c r="BV147" s="407"/>
      <c r="BW147" s="407"/>
      <c r="BX147" s="448"/>
      <c r="BY147" s="469"/>
      <c r="BZ147" s="469"/>
    </row>
    <row r="148" spans="1:78" ht="12.75" customHeight="true">
      <c r="A148" s="79" t="s">
        <v>502</v>
      </c>
      <c r="B148" s="79" t="s">
        <v>503</v>
      </c>
      <c r="C148" s="79" t="s">
        <v>8</v>
      </c>
      <c r="D148" s="79" t="s">
        <v>9</v>
      </c>
      <c r="E148" s="79" t="s">
        <v>787</v>
      </c>
      <c r="F148" s="79" t="s">
        <v>804</v>
      </c>
      <c r="G148" s="79" t="s">
        <v>1199</v>
      </c>
      <c r="H148" s="79" t="s">
        <v>1196</v>
      </c>
      <c r="I148" s="296">
        <v>37935</v>
      </c>
      <c r="J148" s="406"/>
      <c r="K148" s="383" t="s">
        <v>1094</v>
      </c>
      <c r="L148" s="406">
        <v>41091</v>
      </c>
      <c r="M148" s="466">
        <v>79</v>
      </c>
      <c r="N148" s="451" t="str">
        <f t="shared" si="68"/>
        <v>3</v>
      </c>
      <c r="O148" s="452" t="str">
        <f t="shared" si="69"/>
        <v>3</v>
      </c>
      <c r="P148" s="201" t="str">
        <f t="shared" si="70"/>
        <v>N</v>
      </c>
      <c r="Q148" s="202"/>
      <c r="R148" s="202"/>
      <c r="S148" s="200"/>
      <c r="T148" s="247">
        <v>1807</v>
      </c>
      <c r="U148" s="92">
        <f t="shared" si="71"/>
        <v>1</v>
      </c>
      <c r="V148" s="95" t="str">
        <f t="shared" si="72"/>
        <v>SG_NE03</v>
      </c>
      <c r="W148" s="454"/>
      <c r="X148" s="392">
        <f t="shared" si="73"/>
        <v>0</v>
      </c>
      <c r="Y148" s="453"/>
      <c r="Z148" s="396">
        <f t="shared" si="74"/>
        <v>0</v>
      </c>
      <c r="AA148" s="397">
        <f t="shared" si="75"/>
        <v>0</v>
      </c>
      <c r="AB148" s="427"/>
      <c r="AC148" s="456"/>
      <c r="AD148" s="396">
        <f t="shared" si="76"/>
        <v>0</v>
      </c>
      <c r="AE148" s="397">
        <f t="shared" si="77"/>
        <v>0</v>
      </c>
      <c r="AF148" s="444">
        <f t="shared" si="78"/>
        <v>50</v>
      </c>
      <c r="AG148" s="251" t="e">
        <f t="shared" si="79"/>
        <v>#DIV/0!</v>
      </c>
      <c r="AH148" s="398">
        <f t="shared" si="80"/>
        <v>50</v>
      </c>
      <c r="AI148" s="459" t="str">
        <f t="shared" si="81"/>
        <v>Below Mix</v>
      </c>
      <c r="AJ148" s="327">
        <f t="shared" si="82"/>
        <v>1209</v>
      </c>
      <c r="AK148" s="323" t="e">
        <f t="shared" si="83"/>
        <v>#DIV/0!</v>
      </c>
      <c r="AL148" s="399">
        <f t="shared" si="84"/>
        <v>1259</v>
      </c>
      <c r="AM148" s="400">
        <f t="shared" si="85"/>
        <v>1259</v>
      </c>
      <c r="AN148" s="462" t="e">
        <f t="shared" si="86"/>
        <v>#DIV/0!</v>
      </c>
      <c r="AO148" s="461">
        <f t="shared" si="87"/>
        <v>1259</v>
      </c>
      <c r="AP148" s="148">
        <f t="shared" si="88"/>
        <v>0</v>
      </c>
      <c r="AQ148" s="148">
        <f t="shared" si="89"/>
        <v>0</v>
      </c>
      <c r="AR148" s="148"/>
      <c r="AS148" s="149">
        <f>VLOOKUP(H148, 'Link WS '!$E$5:$G$38, 2, FALSE)</f>
        <v>1259</v>
      </c>
      <c r="AT148" s="80">
        <f>VLOOKUP($H148, 'Link WS '!$E$5:$H$38, 3, FALSE)</f>
        <v>1884</v>
      </c>
      <c r="AU148" s="151">
        <f t="shared" si="90"/>
        <v>0</v>
      </c>
      <c r="AV148" s="150">
        <f>VLOOKUP($V148, 'Link WS '!$E$5:$H$38, 2, FALSE)</f>
        <v>1259</v>
      </c>
      <c r="AW148" s="150">
        <f>VLOOKUP($V148, 'Link WS '!$E$5:$H$38, 3, FALSE)</f>
        <v>1884</v>
      </c>
      <c r="AX148" s="150">
        <f>VLOOKUP($V148, 'Link WS '!$E$5:$H$38, 4, FALSE)</f>
        <v>1572</v>
      </c>
      <c r="AY148" s="143">
        <f t="shared" si="91"/>
        <v>0.80089058524173029</v>
      </c>
      <c r="AZ148" s="140" t="str">
        <f t="shared" si="92"/>
        <v>Paying 80% within JC</v>
      </c>
      <c r="BA148" s="80">
        <f t="shared" si="93"/>
        <v>1133</v>
      </c>
      <c r="BB148" s="80">
        <f t="shared" si="94"/>
        <v>126</v>
      </c>
      <c r="BC148" s="81" t="e">
        <f t="shared" si="95"/>
        <v>#DIV/0!</v>
      </c>
      <c r="BD148" s="312"/>
      <c r="BE148" s="184"/>
      <c r="BF148" s="184"/>
      <c r="BG148" s="184"/>
      <c r="BH148" s="184"/>
      <c r="BI148" s="184"/>
      <c r="BJ148" s="184"/>
      <c r="BK148" s="184"/>
      <c r="BL148" s="185"/>
      <c r="BM148" s="185"/>
      <c r="BN148" s="185"/>
      <c r="BO148" s="185"/>
      <c r="BP148" s="443">
        <f t="shared" si="96"/>
        <v>0</v>
      </c>
      <c r="BQ148" s="184" t="str">
        <f t="shared" si="97"/>
        <v>Not Needed</v>
      </c>
      <c r="BR148" s="283" t="e">
        <f t="shared" si="98"/>
        <v>#DIV/0!</v>
      </c>
      <c r="BS148" s="432">
        <f t="shared" si="99"/>
        <v>0</v>
      </c>
      <c r="BT148" s="1" t="str">
        <f t="shared" si="100"/>
        <v>Within Range</v>
      </c>
      <c r="BU148" s="1" t="str">
        <f t="shared" si="101"/>
        <v>Within Range</v>
      </c>
      <c r="BV148" s="407"/>
      <c r="BW148" s="407"/>
      <c r="BX148" s="448"/>
      <c r="BY148" s="469"/>
      <c r="BZ148" s="469"/>
    </row>
    <row r="149" spans="1:78" ht="12.75" customHeight="true">
      <c r="A149" s="79" t="s">
        <v>504</v>
      </c>
      <c r="B149" s="79" t="s">
        <v>505</v>
      </c>
      <c r="C149" s="79" t="s">
        <v>8</v>
      </c>
      <c r="D149" s="79" t="s">
        <v>9</v>
      </c>
      <c r="E149" s="79" t="s">
        <v>787</v>
      </c>
      <c r="F149" s="79" t="s">
        <v>804</v>
      </c>
      <c r="G149" s="79" t="s">
        <v>1199</v>
      </c>
      <c r="H149" s="79" t="s">
        <v>1196</v>
      </c>
      <c r="I149" s="296">
        <v>37938</v>
      </c>
      <c r="J149" s="406"/>
      <c r="K149" s="383" t="s">
        <v>1094</v>
      </c>
      <c r="L149" s="406">
        <v>42917</v>
      </c>
      <c r="M149" s="466">
        <v>90</v>
      </c>
      <c r="N149" s="451" t="str">
        <f t="shared" si="68"/>
        <v>5</v>
      </c>
      <c r="O149" s="452" t="str">
        <f t="shared" si="69"/>
        <v>5</v>
      </c>
      <c r="P149" s="201" t="str">
        <f t="shared" si="70"/>
        <v>N</v>
      </c>
      <c r="Q149" s="202"/>
      <c r="R149" s="202"/>
      <c r="S149" s="200"/>
      <c r="T149" s="247">
        <v>1807</v>
      </c>
      <c r="U149" s="92">
        <f t="shared" si="71"/>
        <v>1</v>
      </c>
      <c r="V149" s="95" t="str">
        <f t="shared" si="72"/>
        <v>SG_NE03</v>
      </c>
      <c r="W149" s="454"/>
      <c r="X149" s="392">
        <f t="shared" si="73"/>
        <v>0</v>
      </c>
      <c r="Y149" s="453"/>
      <c r="Z149" s="396">
        <f t="shared" si="74"/>
        <v>0</v>
      </c>
      <c r="AA149" s="397">
        <f t="shared" si="75"/>
        <v>0</v>
      </c>
      <c r="AB149" s="427"/>
      <c r="AC149" s="456"/>
      <c r="AD149" s="396">
        <f t="shared" si="76"/>
        <v>0</v>
      </c>
      <c r="AE149" s="397">
        <f t="shared" si="77"/>
        <v>0</v>
      </c>
      <c r="AF149" s="444">
        <f t="shared" si="78"/>
        <v>50</v>
      </c>
      <c r="AG149" s="251" t="e">
        <f t="shared" si="79"/>
        <v>#DIV/0!</v>
      </c>
      <c r="AH149" s="398">
        <f t="shared" si="80"/>
        <v>50</v>
      </c>
      <c r="AI149" s="459" t="str">
        <f t="shared" si="81"/>
        <v>Below Mix</v>
      </c>
      <c r="AJ149" s="327">
        <f t="shared" si="82"/>
        <v>1209</v>
      </c>
      <c r="AK149" s="323" t="e">
        <f t="shared" si="83"/>
        <v>#DIV/0!</v>
      </c>
      <c r="AL149" s="399">
        <f t="shared" si="84"/>
        <v>1259</v>
      </c>
      <c r="AM149" s="400">
        <f t="shared" si="85"/>
        <v>1259</v>
      </c>
      <c r="AN149" s="462" t="e">
        <f t="shared" si="86"/>
        <v>#DIV/0!</v>
      </c>
      <c r="AO149" s="461">
        <f t="shared" si="87"/>
        <v>1259</v>
      </c>
      <c r="AP149" s="148">
        <f t="shared" si="88"/>
        <v>0</v>
      </c>
      <c r="AQ149" s="148">
        <f t="shared" si="89"/>
        <v>0</v>
      </c>
      <c r="AR149" s="148"/>
      <c r="AS149" s="149">
        <f>VLOOKUP(H149, 'Link WS '!$E$5:$G$38, 2, FALSE)</f>
        <v>1259</v>
      </c>
      <c r="AT149" s="80">
        <f>VLOOKUP($H149, 'Link WS '!$E$5:$H$38, 3, FALSE)</f>
        <v>1884</v>
      </c>
      <c r="AU149" s="151">
        <f t="shared" si="90"/>
        <v>0</v>
      </c>
      <c r="AV149" s="150">
        <f>VLOOKUP($V149, 'Link WS '!$E$5:$H$38, 2, FALSE)</f>
        <v>1259</v>
      </c>
      <c r="AW149" s="150">
        <f>VLOOKUP($V149, 'Link WS '!$E$5:$H$38, 3, FALSE)</f>
        <v>1884</v>
      </c>
      <c r="AX149" s="150">
        <f>VLOOKUP($V149, 'Link WS '!$E$5:$H$38, 4, FALSE)</f>
        <v>1572</v>
      </c>
      <c r="AY149" s="143">
        <f t="shared" si="91"/>
        <v>0.80089058524173029</v>
      </c>
      <c r="AZ149" s="140" t="str">
        <f t="shared" si="92"/>
        <v>Paying 80% within JC</v>
      </c>
      <c r="BA149" s="80">
        <f t="shared" si="93"/>
        <v>1133</v>
      </c>
      <c r="BB149" s="80">
        <f t="shared" si="94"/>
        <v>126</v>
      </c>
      <c r="BC149" s="81" t="e">
        <f t="shared" si="95"/>
        <v>#DIV/0!</v>
      </c>
      <c r="BD149" s="312"/>
      <c r="BE149" s="184"/>
      <c r="BF149" s="184"/>
      <c r="BG149" s="184"/>
      <c r="BH149" s="184"/>
      <c r="BI149" s="184"/>
      <c r="BJ149" s="184"/>
      <c r="BK149" s="184"/>
      <c r="BL149" s="185"/>
      <c r="BM149" s="185"/>
      <c r="BN149" s="185"/>
      <c r="BO149" s="185"/>
      <c r="BP149" s="443">
        <f t="shared" si="96"/>
        <v>0</v>
      </c>
      <c r="BQ149" s="184" t="str">
        <f t="shared" si="97"/>
        <v>Not Needed</v>
      </c>
      <c r="BR149" s="283" t="e">
        <f t="shared" si="98"/>
        <v>#DIV/0!</v>
      </c>
      <c r="BS149" s="432">
        <f t="shared" si="99"/>
        <v>0</v>
      </c>
      <c r="BT149" s="1" t="str">
        <f t="shared" si="100"/>
        <v>Within Range</v>
      </c>
      <c r="BU149" s="1" t="str">
        <f t="shared" si="101"/>
        <v>Within Range</v>
      </c>
      <c r="BV149" s="407"/>
      <c r="BW149" s="407"/>
      <c r="BX149" s="448"/>
      <c r="BY149" s="469"/>
      <c r="BZ149" s="469"/>
    </row>
    <row r="150" spans="1:78" ht="12.75" customHeight="true">
      <c r="A150" s="79" t="s">
        <v>430</v>
      </c>
      <c r="B150" s="79" t="s">
        <v>431</v>
      </c>
      <c r="C150" s="79" t="s">
        <v>8</v>
      </c>
      <c r="D150" s="79" t="s">
        <v>9</v>
      </c>
      <c r="E150" s="79" t="s">
        <v>787</v>
      </c>
      <c r="F150" s="79" t="s">
        <v>804</v>
      </c>
      <c r="G150" s="79" t="s">
        <v>795</v>
      </c>
      <c r="H150" s="79" t="s">
        <v>813</v>
      </c>
      <c r="I150" s="296">
        <v>37945</v>
      </c>
      <c r="J150" s="406"/>
      <c r="K150" s="383" t="s">
        <v>1094</v>
      </c>
      <c r="L150" s="406">
        <v>42917</v>
      </c>
      <c r="M150" s="466">
        <v>76</v>
      </c>
      <c r="N150" s="451" t="str">
        <f t="shared" si="68"/>
        <v>3</v>
      </c>
      <c r="O150" s="452" t="str">
        <f t="shared" si="69"/>
        <v>3</v>
      </c>
      <c r="P150" s="201" t="str">
        <f t="shared" si="70"/>
        <v>N</v>
      </c>
      <c r="Q150" s="202"/>
      <c r="R150" s="202"/>
      <c r="S150" s="200"/>
      <c r="T150" s="247">
        <v>1807</v>
      </c>
      <c r="U150" s="92">
        <f t="shared" si="71"/>
        <v>1</v>
      </c>
      <c r="V150" s="95" t="str">
        <f t="shared" si="72"/>
        <v>SG_NE04</v>
      </c>
      <c r="W150" s="454"/>
      <c r="X150" s="392">
        <f t="shared" si="73"/>
        <v>0</v>
      </c>
      <c r="Y150" s="453"/>
      <c r="Z150" s="396">
        <f t="shared" si="74"/>
        <v>0</v>
      </c>
      <c r="AA150" s="397">
        <f t="shared" si="75"/>
        <v>0</v>
      </c>
      <c r="AB150" s="427"/>
      <c r="AC150" s="456"/>
      <c r="AD150" s="396">
        <f t="shared" si="76"/>
        <v>0</v>
      </c>
      <c r="AE150" s="397">
        <f t="shared" si="77"/>
        <v>0</v>
      </c>
      <c r="AF150" s="444">
        <f t="shared" si="78"/>
        <v>50</v>
      </c>
      <c r="AG150" s="251" t="e">
        <f t="shared" si="79"/>
        <v>#DIV/0!</v>
      </c>
      <c r="AH150" s="398">
        <f t="shared" si="80"/>
        <v>50</v>
      </c>
      <c r="AI150" s="459" t="str">
        <f t="shared" si="81"/>
        <v>Below Mix</v>
      </c>
      <c r="AJ150" s="327">
        <f t="shared" si="82"/>
        <v>1365</v>
      </c>
      <c r="AK150" s="323" t="e">
        <f t="shared" si="83"/>
        <v>#DIV/0!</v>
      </c>
      <c r="AL150" s="399">
        <f t="shared" si="84"/>
        <v>1415</v>
      </c>
      <c r="AM150" s="400">
        <f t="shared" si="85"/>
        <v>1415</v>
      </c>
      <c r="AN150" s="462" t="e">
        <f t="shared" si="86"/>
        <v>#DIV/0!</v>
      </c>
      <c r="AO150" s="461">
        <f t="shared" si="87"/>
        <v>1415</v>
      </c>
      <c r="AP150" s="148">
        <f t="shared" si="88"/>
        <v>0</v>
      </c>
      <c r="AQ150" s="148">
        <f t="shared" si="89"/>
        <v>0</v>
      </c>
      <c r="AR150" s="148"/>
      <c r="AS150" s="149">
        <f>VLOOKUP(H150, 'Link WS '!$E$5:$G$38, 2, FALSE)</f>
        <v>1415</v>
      </c>
      <c r="AT150" s="80">
        <f>VLOOKUP($H150, 'Link WS '!$E$5:$H$38, 3, FALSE)</f>
        <v>2123</v>
      </c>
      <c r="AU150" s="151">
        <f t="shared" si="90"/>
        <v>0</v>
      </c>
      <c r="AV150" s="150">
        <f>VLOOKUP($V150, 'Link WS '!$E$5:$H$38, 2, FALSE)</f>
        <v>1415</v>
      </c>
      <c r="AW150" s="150">
        <f>VLOOKUP($V150, 'Link WS '!$E$5:$H$38, 3, FALSE)</f>
        <v>2123</v>
      </c>
      <c r="AX150" s="150">
        <f>VLOOKUP($V150, 'Link WS '!$E$5:$H$38, 4, FALSE)</f>
        <v>1769</v>
      </c>
      <c r="AY150" s="143">
        <f t="shared" si="91"/>
        <v>0.79988694177501418</v>
      </c>
      <c r="AZ150" s="140" t="str">
        <f t="shared" si="92"/>
        <v>Paying 80% within JC</v>
      </c>
      <c r="BA150" s="80">
        <f t="shared" si="93"/>
        <v>1273</v>
      </c>
      <c r="BB150" s="80">
        <f t="shared" si="94"/>
        <v>142</v>
      </c>
      <c r="BC150" s="81" t="e">
        <f t="shared" si="95"/>
        <v>#DIV/0!</v>
      </c>
      <c r="BD150" s="312"/>
      <c r="BE150" s="184"/>
      <c r="BF150" s="184"/>
      <c r="BG150" s="184"/>
      <c r="BH150" s="184"/>
      <c r="BI150" s="184"/>
      <c r="BJ150" s="184"/>
      <c r="BK150" s="184"/>
      <c r="BL150" s="185"/>
      <c r="BM150" s="185"/>
      <c r="BN150" s="185"/>
      <c r="BO150" s="185"/>
      <c r="BP150" s="443">
        <f t="shared" si="96"/>
        <v>0</v>
      </c>
      <c r="BQ150" s="184" t="str">
        <f t="shared" si="97"/>
        <v>Not Needed</v>
      </c>
      <c r="BR150" s="283" t="e">
        <f t="shared" si="98"/>
        <v>#DIV/0!</v>
      </c>
      <c r="BS150" s="432">
        <f t="shared" si="99"/>
        <v>0</v>
      </c>
      <c r="BT150" s="1" t="str">
        <f t="shared" si="100"/>
        <v>Within Range</v>
      </c>
      <c r="BU150" s="1" t="str">
        <f t="shared" si="101"/>
        <v>Within Range</v>
      </c>
      <c r="BV150" s="407"/>
      <c r="BW150" s="407"/>
      <c r="BX150" s="448"/>
      <c r="BY150" s="469"/>
      <c r="BZ150" s="469"/>
    </row>
    <row r="151" spans="1:78" ht="11.25" customHeight="true">
      <c r="A151" s="79" t="s">
        <v>508</v>
      </c>
      <c r="B151" s="79" t="s">
        <v>509</v>
      </c>
      <c r="C151" s="79" t="s">
        <v>8</v>
      </c>
      <c r="D151" s="79" t="s">
        <v>9</v>
      </c>
      <c r="E151" s="79" t="s">
        <v>787</v>
      </c>
      <c r="F151" s="79" t="s">
        <v>804</v>
      </c>
      <c r="G151" s="79" t="s">
        <v>795</v>
      </c>
      <c r="H151" s="79" t="s">
        <v>813</v>
      </c>
      <c r="I151" s="296">
        <v>38026</v>
      </c>
      <c r="J151" s="406"/>
      <c r="K151" s="383" t="s">
        <v>1094</v>
      </c>
      <c r="L151" s="406">
        <v>44378</v>
      </c>
      <c r="M151" s="466">
        <v>70</v>
      </c>
      <c r="N151" s="451" t="str">
        <f t="shared" si="68"/>
        <v>3</v>
      </c>
      <c r="O151" s="452" t="str">
        <f t="shared" si="69"/>
        <v>3</v>
      </c>
      <c r="P151" s="201" t="str">
        <f t="shared" si="70"/>
        <v>N</v>
      </c>
      <c r="Q151" s="202"/>
      <c r="R151" s="202"/>
      <c r="S151" s="200"/>
      <c r="T151" s="247">
        <v>1804</v>
      </c>
      <c r="U151" s="92">
        <f t="shared" si="71"/>
        <v>1</v>
      </c>
      <c r="V151" s="95" t="str">
        <f t="shared" si="72"/>
        <v>SG_NE04</v>
      </c>
      <c r="W151" s="454"/>
      <c r="X151" s="392">
        <f t="shared" si="73"/>
        <v>0</v>
      </c>
      <c r="Y151" s="453"/>
      <c r="Z151" s="396">
        <f t="shared" si="74"/>
        <v>0</v>
      </c>
      <c r="AA151" s="397">
        <f t="shared" si="75"/>
        <v>0</v>
      </c>
      <c r="AB151" s="427"/>
      <c r="AC151" s="456"/>
      <c r="AD151" s="396">
        <f t="shared" si="76"/>
        <v>0</v>
      </c>
      <c r="AE151" s="397">
        <f t="shared" si="77"/>
        <v>0</v>
      </c>
      <c r="AF151" s="444">
        <f t="shared" si="78"/>
        <v>50</v>
      </c>
      <c r="AG151" s="251" t="e">
        <f t="shared" si="79"/>
        <v>#DIV/0!</v>
      </c>
      <c r="AH151" s="398">
        <f t="shared" si="80"/>
        <v>50</v>
      </c>
      <c r="AI151" s="459" t="str">
        <f t="shared" si="81"/>
        <v>Below Mix</v>
      </c>
      <c r="AJ151" s="327">
        <f t="shared" si="82"/>
        <v>1365</v>
      </c>
      <c r="AK151" s="323" t="e">
        <f t="shared" si="83"/>
        <v>#DIV/0!</v>
      </c>
      <c r="AL151" s="399">
        <f t="shared" si="84"/>
        <v>1415</v>
      </c>
      <c r="AM151" s="400">
        <f t="shared" si="85"/>
        <v>1415</v>
      </c>
      <c r="AN151" s="462" t="e">
        <f t="shared" si="86"/>
        <v>#DIV/0!</v>
      </c>
      <c r="AO151" s="461">
        <f t="shared" si="87"/>
        <v>1415</v>
      </c>
      <c r="AP151" s="148">
        <f t="shared" si="88"/>
        <v>0</v>
      </c>
      <c r="AQ151" s="148">
        <f t="shared" si="89"/>
        <v>0</v>
      </c>
      <c r="AR151" s="148"/>
      <c r="AS151" s="149">
        <f>VLOOKUP(H151, 'Link WS '!$E$5:$G$38, 2, FALSE)</f>
        <v>1415</v>
      </c>
      <c r="AT151" s="80">
        <f>VLOOKUP($H151, 'Link WS '!$E$5:$H$38, 3, FALSE)</f>
        <v>2123</v>
      </c>
      <c r="AU151" s="151">
        <f t="shared" si="90"/>
        <v>0</v>
      </c>
      <c r="AV151" s="150">
        <f>VLOOKUP($V151, 'Link WS '!$E$5:$H$38, 2, FALSE)</f>
        <v>1415</v>
      </c>
      <c r="AW151" s="150">
        <f>VLOOKUP($V151, 'Link WS '!$E$5:$H$38, 3, FALSE)</f>
        <v>2123</v>
      </c>
      <c r="AX151" s="150">
        <f>VLOOKUP($V151, 'Link WS '!$E$5:$H$38, 4, FALSE)</f>
        <v>1769</v>
      </c>
      <c r="AY151" s="143">
        <f t="shared" si="91"/>
        <v>0.79988694177501418</v>
      </c>
      <c r="AZ151" s="140" t="str">
        <f t="shared" si="92"/>
        <v>Paying 80% within JC</v>
      </c>
      <c r="BA151" s="80">
        <f t="shared" si="93"/>
        <v>1273</v>
      </c>
      <c r="BB151" s="80">
        <f t="shared" si="94"/>
        <v>142</v>
      </c>
      <c r="BC151" s="81" t="e">
        <f t="shared" si="95"/>
        <v>#DIV/0!</v>
      </c>
      <c r="BD151" s="312"/>
      <c r="BE151" s="184"/>
      <c r="BF151" s="184"/>
      <c r="BG151" s="184"/>
      <c r="BH151" s="184"/>
      <c r="BI151" s="184"/>
      <c r="BJ151" s="184"/>
      <c r="BK151" s="184"/>
      <c r="BL151" s="185"/>
      <c r="BM151" s="185"/>
      <c r="BN151" s="185"/>
      <c r="BO151" s="185"/>
      <c r="BP151" s="443">
        <f t="shared" si="96"/>
        <v>0</v>
      </c>
      <c r="BQ151" s="184" t="str">
        <f t="shared" si="97"/>
        <v>Not Needed</v>
      </c>
      <c r="BR151" s="283" t="e">
        <f t="shared" si="98"/>
        <v>#DIV/0!</v>
      </c>
      <c r="BS151" s="432">
        <f t="shared" si="99"/>
        <v>0</v>
      </c>
      <c r="BT151" s="1" t="str">
        <f t="shared" si="100"/>
        <v>Within Range</v>
      </c>
      <c r="BU151" s="1" t="str">
        <f t="shared" si="101"/>
        <v>Within Range</v>
      </c>
      <c r="BV151" s="407"/>
      <c r="BW151" s="407"/>
      <c r="BX151" s="448"/>
      <c r="BY151" s="469"/>
      <c r="BZ151" s="469"/>
    </row>
    <row r="152" spans="1:78" ht="12.75" customHeight="true">
      <c r="A152" s="79" t="s">
        <v>329</v>
      </c>
      <c r="B152" s="79" t="s">
        <v>330</v>
      </c>
      <c r="C152" s="79" t="s">
        <v>8</v>
      </c>
      <c r="D152" s="79" t="s">
        <v>9</v>
      </c>
      <c r="E152" s="79" t="s">
        <v>787</v>
      </c>
      <c r="F152" s="79" t="s">
        <v>804</v>
      </c>
      <c r="G152" s="79" t="s">
        <v>784</v>
      </c>
      <c r="H152" s="79" t="s">
        <v>814</v>
      </c>
      <c r="I152" s="296">
        <v>38159</v>
      </c>
      <c r="J152" s="406"/>
      <c r="K152" s="383" t="s">
        <v>1094</v>
      </c>
      <c r="L152" s="406">
        <v>42917</v>
      </c>
      <c r="M152" s="466">
        <v>91</v>
      </c>
      <c r="N152" s="451" t="str">
        <f t="shared" si="68"/>
        <v>5</v>
      </c>
      <c r="O152" s="452" t="str">
        <f t="shared" si="69"/>
        <v>5</v>
      </c>
      <c r="P152" s="201" t="str">
        <f t="shared" si="70"/>
        <v>N</v>
      </c>
      <c r="Q152" s="202"/>
      <c r="R152" s="202"/>
      <c r="S152" s="200"/>
      <c r="T152" s="247">
        <v>1800</v>
      </c>
      <c r="U152" s="92">
        <f t="shared" si="71"/>
        <v>1</v>
      </c>
      <c r="V152" s="95" t="str">
        <f t="shared" si="72"/>
        <v>SG_NE08</v>
      </c>
      <c r="W152" s="454"/>
      <c r="X152" s="392">
        <f t="shared" si="73"/>
        <v>0</v>
      </c>
      <c r="Y152" s="453"/>
      <c r="Z152" s="396">
        <f t="shared" si="74"/>
        <v>0</v>
      </c>
      <c r="AA152" s="397">
        <f t="shared" si="75"/>
        <v>0</v>
      </c>
      <c r="AB152" s="427"/>
      <c r="AC152" s="456"/>
      <c r="AD152" s="396">
        <f t="shared" si="76"/>
        <v>0</v>
      </c>
      <c r="AE152" s="397">
        <f t="shared" si="77"/>
        <v>0</v>
      </c>
      <c r="AF152" s="444">
        <f t="shared" si="78"/>
        <v>50</v>
      </c>
      <c r="AG152" s="251" t="e">
        <f t="shared" si="79"/>
        <v>#DIV/0!</v>
      </c>
      <c r="AH152" s="398">
        <f t="shared" si="80"/>
        <v>50</v>
      </c>
      <c r="AI152" s="459" t="str">
        <f t="shared" si="81"/>
        <v>Below Mix</v>
      </c>
      <c r="AJ152" s="327">
        <f t="shared" si="82"/>
        <v>2255</v>
      </c>
      <c r="AK152" s="323" t="e">
        <f t="shared" si="83"/>
        <v>#DIV/0!</v>
      </c>
      <c r="AL152" s="399">
        <f t="shared" si="84"/>
        <v>2305</v>
      </c>
      <c r="AM152" s="400">
        <f t="shared" si="85"/>
        <v>2305</v>
      </c>
      <c r="AN152" s="462" t="e">
        <f t="shared" si="86"/>
        <v>#DIV/0!</v>
      </c>
      <c r="AO152" s="461">
        <f t="shared" si="87"/>
        <v>2305</v>
      </c>
      <c r="AP152" s="148">
        <f t="shared" si="88"/>
        <v>0</v>
      </c>
      <c r="AQ152" s="148">
        <f t="shared" si="89"/>
        <v>0</v>
      </c>
      <c r="AR152" s="148"/>
      <c r="AS152" s="149">
        <f>VLOOKUP(H152, 'Link WS '!$E$5:$G$38, 2, FALSE)</f>
        <v>2305</v>
      </c>
      <c r="AT152" s="80">
        <f>VLOOKUP($H152, 'Link WS '!$E$5:$H$38, 3, FALSE)</f>
        <v>3295</v>
      </c>
      <c r="AU152" s="151">
        <f t="shared" si="90"/>
        <v>0</v>
      </c>
      <c r="AV152" s="150">
        <f>VLOOKUP($V152, 'Link WS '!$E$5:$H$38, 2, FALSE)</f>
        <v>2305</v>
      </c>
      <c r="AW152" s="150">
        <f>VLOOKUP($V152, 'Link WS '!$E$5:$H$38, 3, FALSE)</f>
        <v>3295</v>
      </c>
      <c r="AX152" s="150">
        <f>VLOOKUP($V152, 'Link WS '!$E$5:$H$38, 4, FALSE)</f>
        <v>2800</v>
      </c>
      <c r="AY152" s="143">
        <f t="shared" si="91"/>
        <v>0.82321428571428568</v>
      </c>
      <c r="AZ152" s="140" t="str">
        <f t="shared" si="92"/>
        <v>Paying 82% within JC</v>
      </c>
      <c r="BA152" s="80">
        <f t="shared" si="93"/>
        <v>2074</v>
      </c>
      <c r="BB152" s="80">
        <f t="shared" si="94"/>
        <v>231</v>
      </c>
      <c r="BC152" s="81" t="e">
        <f t="shared" si="95"/>
        <v>#DIV/0!</v>
      </c>
      <c r="BD152" s="312"/>
      <c r="BE152" s="184"/>
      <c r="BF152" s="184"/>
      <c r="BG152" s="184"/>
      <c r="BH152" s="184"/>
      <c r="BI152" s="184"/>
      <c r="BJ152" s="184"/>
      <c r="BK152" s="184"/>
      <c r="BL152" s="185"/>
      <c r="BM152" s="185"/>
      <c r="BN152" s="185"/>
      <c r="BO152" s="185"/>
      <c r="BP152" s="443">
        <f t="shared" si="96"/>
        <v>0</v>
      </c>
      <c r="BQ152" s="184" t="str">
        <f t="shared" si="97"/>
        <v>Not Needed</v>
      </c>
      <c r="BR152" s="283" t="e">
        <f t="shared" si="98"/>
        <v>#DIV/0!</v>
      </c>
      <c r="BS152" s="432">
        <f t="shared" si="99"/>
        <v>0</v>
      </c>
      <c r="BT152" s="1" t="str">
        <f t="shared" si="100"/>
        <v>Within Range</v>
      </c>
      <c r="BU152" s="1" t="str">
        <f t="shared" si="101"/>
        <v>Within Range</v>
      </c>
      <c r="BV152" s="407"/>
      <c r="BW152" s="407"/>
      <c r="BX152" s="448"/>
      <c r="BY152" s="469"/>
      <c r="BZ152" s="469"/>
    </row>
    <row r="153" spans="1:78" ht="12.75" customHeight="true">
      <c r="A153" s="79" t="s">
        <v>378</v>
      </c>
      <c r="B153" s="79" t="s">
        <v>379</v>
      </c>
      <c r="C153" s="79" t="s">
        <v>8</v>
      </c>
      <c r="D153" s="79" t="s">
        <v>9</v>
      </c>
      <c r="E153" s="79" t="s">
        <v>787</v>
      </c>
      <c r="F153" s="79" t="s">
        <v>804</v>
      </c>
      <c r="G153" s="79" t="s">
        <v>784</v>
      </c>
      <c r="H153" s="79" t="s">
        <v>814</v>
      </c>
      <c r="I153" s="296">
        <v>38439</v>
      </c>
      <c r="J153" s="406"/>
      <c r="K153" s="383" t="s">
        <v>1094</v>
      </c>
      <c r="L153" s="406">
        <v>43647</v>
      </c>
      <c r="M153" s="466">
        <v>83</v>
      </c>
      <c r="N153" s="451" t="str">
        <f t="shared" si="68"/>
        <v>4</v>
      </c>
      <c r="O153" s="452" t="str">
        <f t="shared" si="69"/>
        <v>4</v>
      </c>
      <c r="P153" s="201" t="str">
        <f t="shared" si="70"/>
        <v>N</v>
      </c>
      <c r="Q153" s="202"/>
      <c r="R153" s="202"/>
      <c r="S153" s="200"/>
      <c r="T153" s="247">
        <v>1703</v>
      </c>
      <c r="U153" s="92">
        <f t="shared" si="71"/>
        <v>1</v>
      </c>
      <c r="V153" s="95" t="str">
        <f t="shared" si="72"/>
        <v>SG_NE08</v>
      </c>
      <c r="W153" s="454"/>
      <c r="X153" s="392">
        <f t="shared" si="73"/>
        <v>0</v>
      </c>
      <c r="Y153" s="453"/>
      <c r="Z153" s="396">
        <f t="shared" si="74"/>
        <v>0</v>
      </c>
      <c r="AA153" s="397">
        <f t="shared" si="75"/>
        <v>0</v>
      </c>
      <c r="AB153" s="427"/>
      <c r="AC153" s="456"/>
      <c r="AD153" s="396">
        <f t="shared" si="76"/>
        <v>0</v>
      </c>
      <c r="AE153" s="397">
        <f t="shared" si="77"/>
        <v>0</v>
      </c>
      <c r="AF153" s="444">
        <f t="shared" si="78"/>
        <v>50</v>
      </c>
      <c r="AG153" s="251" t="e">
        <f t="shared" si="79"/>
        <v>#DIV/0!</v>
      </c>
      <c r="AH153" s="398">
        <f t="shared" si="80"/>
        <v>50</v>
      </c>
      <c r="AI153" s="459" t="str">
        <f t="shared" si="81"/>
        <v>Below Mix</v>
      </c>
      <c r="AJ153" s="327">
        <f t="shared" si="82"/>
        <v>2255</v>
      </c>
      <c r="AK153" s="323" t="e">
        <f t="shared" si="83"/>
        <v>#DIV/0!</v>
      </c>
      <c r="AL153" s="399">
        <f t="shared" si="84"/>
        <v>2305</v>
      </c>
      <c r="AM153" s="400">
        <f t="shared" si="85"/>
        <v>2305</v>
      </c>
      <c r="AN153" s="462" t="e">
        <f t="shared" si="86"/>
        <v>#DIV/0!</v>
      </c>
      <c r="AO153" s="461">
        <f t="shared" si="87"/>
        <v>2305</v>
      </c>
      <c r="AP153" s="148">
        <f t="shared" si="88"/>
        <v>0</v>
      </c>
      <c r="AQ153" s="148">
        <f t="shared" si="89"/>
        <v>0</v>
      </c>
      <c r="AR153" s="148"/>
      <c r="AS153" s="149">
        <f>VLOOKUP(H153, 'Link WS '!$E$5:$G$38, 2, FALSE)</f>
        <v>2305</v>
      </c>
      <c r="AT153" s="80">
        <f>VLOOKUP($H153, 'Link WS '!$E$5:$H$38, 3, FALSE)</f>
        <v>3295</v>
      </c>
      <c r="AU153" s="151">
        <f t="shared" si="90"/>
        <v>0</v>
      </c>
      <c r="AV153" s="150">
        <f>VLOOKUP($V153, 'Link WS '!$E$5:$H$38, 2, FALSE)</f>
        <v>2305</v>
      </c>
      <c r="AW153" s="150">
        <f>VLOOKUP($V153, 'Link WS '!$E$5:$H$38, 3, FALSE)</f>
        <v>3295</v>
      </c>
      <c r="AX153" s="150">
        <f>VLOOKUP($V153, 'Link WS '!$E$5:$H$38, 4, FALSE)</f>
        <v>2800</v>
      </c>
      <c r="AY153" s="143">
        <f t="shared" si="91"/>
        <v>0.82321428571428568</v>
      </c>
      <c r="AZ153" s="140" t="str">
        <f t="shared" si="92"/>
        <v>Paying 82% within JC</v>
      </c>
      <c r="BA153" s="80">
        <f t="shared" si="93"/>
        <v>2074</v>
      </c>
      <c r="BB153" s="80">
        <f t="shared" si="94"/>
        <v>231</v>
      </c>
      <c r="BC153" s="81" t="e">
        <f t="shared" si="95"/>
        <v>#DIV/0!</v>
      </c>
      <c r="BD153" s="312"/>
      <c r="BE153" s="184"/>
      <c r="BF153" s="184"/>
      <c r="BG153" s="184"/>
      <c r="BH153" s="184"/>
      <c r="BI153" s="184"/>
      <c r="BJ153" s="184"/>
      <c r="BK153" s="184"/>
      <c r="BL153" s="185"/>
      <c r="BM153" s="185"/>
      <c r="BN153" s="185"/>
      <c r="BO153" s="185"/>
      <c r="BP153" s="443">
        <f t="shared" si="96"/>
        <v>0</v>
      </c>
      <c r="BQ153" s="184" t="str">
        <f t="shared" si="97"/>
        <v>Not Needed</v>
      </c>
      <c r="BR153" s="283" t="e">
        <f t="shared" si="98"/>
        <v>#DIV/0!</v>
      </c>
      <c r="BS153" s="432">
        <f t="shared" si="99"/>
        <v>0</v>
      </c>
      <c r="BT153" s="1" t="str">
        <f t="shared" si="100"/>
        <v>Within Range</v>
      </c>
      <c r="BU153" s="1" t="str">
        <f t="shared" si="101"/>
        <v>Within Range</v>
      </c>
      <c r="BV153" s="407"/>
      <c r="BW153" s="407"/>
      <c r="BX153" s="448"/>
      <c r="BY153" s="469"/>
      <c r="BZ153" s="469"/>
    </row>
    <row r="154" spans="1:78" ht="12.75" customHeight="true">
      <c r="A154" s="79" t="s">
        <v>331</v>
      </c>
      <c r="B154" s="79" t="s">
        <v>332</v>
      </c>
      <c r="C154" s="79" t="s">
        <v>8</v>
      </c>
      <c r="D154" s="79" t="s">
        <v>9</v>
      </c>
      <c r="E154" s="79" t="s">
        <v>787</v>
      </c>
      <c r="F154" s="79" t="s">
        <v>804</v>
      </c>
      <c r="G154" s="79" t="s">
        <v>784</v>
      </c>
      <c r="H154" s="79" t="s">
        <v>814</v>
      </c>
      <c r="I154" s="296">
        <v>38691</v>
      </c>
      <c r="J154" s="406"/>
      <c r="K154" s="383" t="s">
        <v>1094</v>
      </c>
      <c r="L154" s="406">
        <v>42186</v>
      </c>
      <c r="M154" s="466">
        <v>85</v>
      </c>
      <c r="N154" s="451" t="str">
        <f t="shared" si="68"/>
        <v>4</v>
      </c>
      <c r="O154" s="452" t="str">
        <f t="shared" si="69"/>
        <v>4</v>
      </c>
      <c r="P154" s="201" t="str">
        <f t="shared" si="70"/>
        <v>N</v>
      </c>
      <c r="Q154" s="202"/>
      <c r="R154" s="202"/>
      <c r="S154" s="200"/>
      <c r="T154" s="247">
        <v>1606</v>
      </c>
      <c r="U154" s="92">
        <f t="shared" si="71"/>
        <v>1</v>
      </c>
      <c r="V154" s="95" t="str">
        <f t="shared" si="72"/>
        <v>SG_NE08</v>
      </c>
      <c r="W154" s="454"/>
      <c r="X154" s="392">
        <f t="shared" si="73"/>
        <v>0</v>
      </c>
      <c r="Y154" s="453"/>
      <c r="Z154" s="396">
        <f t="shared" si="74"/>
        <v>0</v>
      </c>
      <c r="AA154" s="397">
        <f t="shared" si="75"/>
        <v>0</v>
      </c>
      <c r="AB154" s="427"/>
      <c r="AC154" s="456"/>
      <c r="AD154" s="396">
        <f t="shared" si="76"/>
        <v>0</v>
      </c>
      <c r="AE154" s="397">
        <f t="shared" si="77"/>
        <v>0</v>
      </c>
      <c r="AF154" s="444">
        <f t="shared" si="78"/>
        <v>50</v>
      </c>
      <c r="AG154" s="251" t="e">
        <f t="shared" si="79"/>
        <v>#DIV/0!</v>
      </c>
      <c r="AH154" s="398">
        <f t="shared" si="80"/>
        <v>50</v>
      </c>
      <c r="AI154" s="459" t="str">
        <f t="shared" si="81"/>
        <v>Below Mix</v>
      </c>
      <c r="AJ154" s="327">
        <f t="shared" si="82"/>
        <v>2255</v>
      </c>
      <c r="AK154" s="323" t="e">
        <f t="shared" si="83"/>
        <v>#DIV/0!</v>
      </c>
      <c r="AL154" s="399">
        <f t="shared" si="84"/>
        <v>2305</v>
      </c>
      <c r="AM154" s="400">
        <f t="shared" si="85"/>
        <v>2305</v>
      </c>
      <c r="AN154" s="462" t="e">
        <f t="shared" si="86"/>
        <v>#DIV/0!</v>
      </c>
      <c r="AO154" s="461">
        <f t="shared" si="87"/>
        <v>2305</v>
      </c>
      <c r="AP154" s="148">
        <f t="shared" si="88"/>
        <v>0</v>
      </c>
      <c r="AQ154" s="148">
        <f t="shared" si="89"/>
        <v>0</v>
      </c>
      <c r="AR154" s="148"/>
      <c r="AS154" s="149">
        <f>VLOOKUP(H154, 'Link WS '!$E$5:$G$38, 2, FALSE)</f>
        <v>2305</v>
      </c>
      <c r="AT154" s="80">
        <f>VLOOKUP($H154, 'Link WS '!$E$5:$H$38, 3, FALSE)</f>
        <v>3295</v>
      </c>
      <c r="AU154" s="151">
        <f t="shared" si="90"/>
        <v>0</v>
      </c>
      <c r="AV154" s="150">
        <f>VLOOKUP($V154, 'Link WS '!$E$5:$H$38, 2, FALSE)</f>
        <v>2305</v>
      </c>
      <c r="AW154" s="150">
        <f>VLOOKUP($V154, 'Link WS '!$E$5:$H$38, 3, FALSE)</f>
        <v>3295</v>
      </c>
      <c r="AX154" s="150">
        <f>VLOOKUP($V154, 'Link WS '!$E$5:$H$38, 4, FALSE)</f>
        <v>2800</v>
      </c>
      <c r="AY154" s="143">
        <f t="shared" si="91"/>
        <v>0.82321428571428568</v>
      </c>
      <c r="AZ154" s="140" t="str">
        <f t="shared" si="92"/>
        <v>Paying 82% within JC</v>
      </c>
      <c r="BA154" s="80">
        <f t="shared" si="93"/>
        <v>2074</v>
      </c>
      <c r="BB154" s="80">
        <f t="shared" si="94"/>
        <v>231</v>
      </c>
      <c r="BC154" s="81" t="e">
        <f t="shared" si="95"/>
        <v>#DIV/0!</v>
      </c>
      <c r="BD154" s="312"/>
      <c r="BE154" s="184"/>
      <c r="BF154" s="184"/>
      <c r="BG154" s="184"/>
      <c r="BH154" s="184"/>
      <c r="BI154" s="184"/>
      <c r="BJ154" s="184"/>
      <c r="BK154" s="184"/>
      <c r="BL154" s="185"/>
      <c r="BM154" s="185"/>
      <c r="BN154" s="185"/>
      <c r="BO154" s="185"/>
      <c r="BP154" s="443">
        <f t="shared" si="96"/>
        <v>0</v>
      </c>
      <c r="BQ154" s="184" t="str">
        <f t="shared" si="97"/>
        <v>Not Needed</v>
      </c>
      <c r="BR154" s="283" t="e">
        <f t="shared" si="98"/>
        <v>#DIV/0!</v>
      </c>
      <c r="BS154" s="432">
        <f t="shared" si="99"/>
        <v>0</v>
      </c>
      <c r="BT154" s="1" t="str">
        <f t="shared" si="100"/>
        <v>Within Range</v>
      </c>
      <c r="BU154" s="1" t="str">
        <f t="shared" si="101"/>
        <v>Within Range</v>
      </c>
      <c r="BV154" s="407"/>
      <c r="BW154" s="407"/>
      <c r="BX154" s="448"/>
      <c r="BY154" s="469"/>
      <c r="BZ154" s="469"/>
    </row>
    <row r="155" spans="1:78" ht="12.75" customHeight="true">
      <c r="A155" s="79" t="s">
        <v>541</v>
      </c>
      <c r="B155" s="79" t="s">
        <v>542</v>
      </c>
      <c r="C155" s="79" t="s">
        <v>8</v>
      </c>
      <c r="D155" s="79" t="s">
        <v>9</v>
      </c>
      <c r="E155" s="79" t="s">
        <v>787</v>
      </c>
      <c r="F155" s="79" t="s">
        <v>805</v>
      </c>
      <c r="G155" s="79" t="s">
        <v>784</v>
      </c>
      <c r="H155" s="79" t="s">
        <v>814</v>
      </c>
      <c r="I155" s="296">
        <v>38894</v>
      </c>
      <c r="J155" s="406"/>
      <c r="K155" s="383" t="s">
        <v>1094</v>
      </c>
      <c r="L155" s="406">
        <v>42186</v>
      </c>
      <c r="M155" s="466">
        <v>82</v>
      </c>
      <c r="N155" s="451" t="str">
        <f t="shared" si="68"/>
        <v>4</v>
      </c>
      <c r="O155" s="452" t="str">
        <f t="shared" si="69"/>
        <v>4</v>
      </c>
      <c r="P155" s="201" t="str">
        <f t="shared" si="70"/>
        <v>N</v>
      </c>
      <c r="Q155" s="202"/>
      <c r="R155" s="202"/>
      <c r="S155" s="200"/>
      <c r="T155" s="247">
        <v>1600</v>
      </c>
      <c r="U155" s="92">
        <f t="shared" si="71"/>
        <v>1</v>
      </c>
      <c r="V155" s="95" t="str">
        <f t="shared" si="72"/>
        <v>SG_NE08</v>
      </c>
      <c r="W155" s="454"/>
      <c r="X155" s="392">
        <f t="shared" si="73"/>
        <v>0</v>
      </c>
      <c r="Y155" s="453"/>
      <c r="Z155" s="396">
        <f t="shared" si="74"/>
        <v>0</v>
      </c>
      <c r="AA155" s="397">
        <f t="shared" si="75"/>
        <v>0</v>
      </c>
      <c r="AB155" s="427"/>
      <c r="AC155" s="456"/>
      <c r="AD155" s="396">
        <f t="shared" si="76"/>
        <v>0</v>
      </c>
      <c r="AE155" s="397">
        <f t="shared" si="77"/>
        <v>0</v>
      </c>
      <c r="AF155" s="444">
        <f t="shared" si="78"/>
        <v>50</v>
      </c>
      <c r="AG155" s="251" t="e">
        <f t="shared" si="79"/>
        <v>#DIV/0!</v>
      </c>
      <c r="AH155" s="398">
        <f t="shared" si="80"/>
        <v>50</v>
      </c>
      <c r="AI155" s="459" t="str">
        <f t="shared" si="81"/>
        <v>Below Mix</v>
      </c>
      <c r="AJ155" s="327">
        <f t="shared" si="82"/>
        <v>2255</v>
      </c>
      <c r="AK155" s="323" t="e">
        <f t="shared" si="83"/>
        <v>#DIV/0!</v>
      </c>
      <c r="AL155" s="399">
        <f t="shared" si="84"/>
        <v>2305</v>
      </c>
      <c r="AM155" s="400">
        <f t="shared" si="85"/>
        <v>2305</v>
      </c>
      <c r="AN155" s="462" t="e">
        <f t="shared" si="86"/>
        <v>#DIV/0!</v>
      </c>
      <c r="AO155" s="461">
        <f t="shared" si="87"/>
        <v>2305</v>
      </c>
      <c r="AP155" s="148">
        <f t="shared" si="88"/>
        <v>0</v>
      </c>
      <c r="AQ155" s="148">
        <f t="shared" si="89"/>
        <v>0</v>
      </c>
      <c r="AR155" s="148"/>
      <c r="AS155" s="149">
        <f>VLOOKUP(H155, 'Link WS '!$E$5:$G$38, 2, FALSE)</f>
        <v>2305</v>
      </c>
      <c r="AT155" s="80">
        <f>VLOOKUP($H155, 'Link WS '!$E$5:$H$38, 3, FALSE)</f>
        <v>3295</v>
      </c>
      <c r="AU155" s="151">
        <f t="shared" si="90"/>
        <v>0</v>
      </c>
      <c r="AV155" s="150">
        <f>VLOOKUP($V155, 'Link WS '!$E$5:$H$38, 2, FALSE)</f>
        <v>2305</v>
      </c>
      <c r="AW155" s="150">
        <f>VLOOKUP($V155, 'Link WS '!$E$5:$H$38, 3, FALSE)</f>
        <v>3295</v>
      </c>
      <c r="AX155" s="150">
        <f>VLOOKUP($V155, 'Link WS '!$E$5:$H$38, 4, FALSE)</f>
        <v>2800</v>
      </c>
      <c r="AY155" s="143">
        <f t="shared" si="91"/>
        <v>0.82321428571428568</v>
      </c>
      <c r="AZ155" s="140" t="str">
        <f t="shared" si="92"/>
        <v>Paying 82% within JC</v>
      </c>
      <c r="BA155" s="80">
        <f t="shared" si="93"/>
        <v>2074</v>
      </c>
      <c r="BB155" s="80">
        <f t="shared" si="94"/>
        <v>231</v>
      </c>
      <c r="BC155" s="81" t="e">
        <f t="shared" si="95"/>
        <v>#DIV/0!</v>
      </c>
      <c r="BD155" s="312"/>
      <c r="BE155" s="184"/>
      <c r="BF155" s="184"/>
      <c r="BG155" s="184"/>
      <c r="BH155" s="184"/>
      <c r="BI155" s="184"/>
      <c r="BJ155" s="184"/>
      <c r="BK155" s="184"/>
      <c r="BL155" s="185"/>
      <c r="BM155" s="185"/>
      <c r="BN155" s="185"/>
      <c r="BO155" s="185"/>
      <c r="BP155" s="443">
        <f t="shared" si="96"/>
        <v>0</v>
      </c>
      <c r="BQ155" s="184" t="str">
        <f t="shared" si="97"/>
        <v>Not Needed</v>
      </c>
      <c r="BR155" s="283" t="e">
        <f t="shared" si="98"/>
        <v>#DIV/0!</v>
      </c>
      <c r="BS155" s="432">
        <f t="shared" si="99"/>
        <v>0</v>
      </c>
      <c r="BT155" s="1" t="str">
        <f t="shared" si="100"/>
        <v>Within Range</v>
      </c>
      <c r="BU155" s="1" t="str">
        <f t="shared" si="101"/>
        <v>Within Range</v>
      </c>
      <c r="BV155" s="407"/>
      <c r="BW155" s="407"/>
      <c r="BX155" s="448"/>
      <c r="BY155" s="469"/>
      <c r="BZ155" s="469"/>
    </row>
    <row r="156" spans="1:78" ht="12.75" customHeight="true">
      <c r="A156" s="79" t="s">
        <v>333</v>
      </c>
      <c r="B156" s="79" t="s">
        <v>334</v>
      </c>
      <c r="C156" s="79" t="s">
        <v>8</v>
      </c>
      <c r="D156" s="79" t="s">
        <v>9</v>
      </c>
      <c r="E156" s="79" t="s">
        <v>787</v>
      </c>
      <c r="F156" s="79" t="s">
        <v>804</v>
      </c>
      <c r="G156" s="79" t="s">
        <v>784</v>
      </c>
      <c r="H156" s="79" t="s">
        <v>814</v>
      </c>
      <c r="I156" s="296">
        <v>39258</v>
      </c>
      <c r="J156" s="406"/>
      <c r="K156" s="383" t="s">
        <v>1094</v>
      </c>
      <c r="L156" s="406">
        <v>42186</v>
      </c>
      <c r="M156" s="466">
        <v>81</v>
      </c>
      <c r="N156" s="451" t="str">
        <f t="shared" si="68"/>
        <v>4</v>
      </c>
      <c r="O156" s="452" t="str">
        <f t="shared" si="69"/>
        <v>4</v>
      </c>
      <c r="P156" s="201" t="str">
        <f t="shared" si="70"/>
        <v>N</v>
      </c>
      <c r="Q156" s="202"/>
      <c r="R156" s="202"/>
      <c r="S156" s="200"/>
      <c r="T156" s="247">
        <v>1500</v>
      </c>
      <c r="U156" s="92">
        <f t="shared" si="71"/>
        <v>1</v>
      </c>
      <c r="V156" s="95" t="str">
        <f t="shared" si="72"/>
        <v>SG_NE08</v>
      </c>
      <c r="W156" s="454"/>
      <c r="X156" s="392">
        <f t="shared" si="73"/>
        <v>0</v>
      </c>
      <c r="Y156" s="453"/>
      <c r="Z156" s="396">
        <f t="shared" si="74"/>
        <v>0</v>
      </c>
      <c r="AA156" s="397">
        <f t="shared" si="75"/>
        <v>0</v>
      </c>
      <c r="AB156" s="427"/>
      <c r="AC156" s="456"/>
      <c r="AD156" s="396">
        <f t="shared" si="76"/>
        <v>0</v>
      </c>
      <c r="AE156" s="397">
        <f t="shared" si="77"/>
        <v>0</v>
      </c>
      <c r="AF156" s="444">
        <f t="shared" si="78"/>
        <v>50</v>
      </c>
      <c r="AG156" s="251" t="e">
        <f t="shared" si="79"/>
        <v>#DIV/0!</v>
      </c>
      <c r="AH156" s="398">
        <f t="shared" si="80"/>
        <v>50</v>
      </c>
      <c r="AI156" s="459" t="str">
        <f t="shared" si="81"/>
        <v>Below Mix</v>
      </c>
      <c r="AJ156" s="327">
        <f t="shared" si="82"/>
        <v>2255</v>
      </c>
      <c r="AK156" s="323" t="e">
        <f t="shared" si="83"/>
        <v>#DIV/0!</v>
      </c>
      <c r="AL156" s="399">
        <f t="shared" si="84"/>
        <v>2305</v>
      </c>
      <c r="AM156" s="400">
        <f t="shared" si="85"/>
        <v>2305</v>
      </c>
      <c r="AN156" s="462" t="e">
        <f t="shared" si="86"/>
        <v>#DIV/0!</v>
      </c>
      <c r="AO156" s="461">
        <f t="shared" si="87"/>
        <v>2305</v>
      </c>
      <c r="AP156" s="148">
        <f t="shared" si="88"/>
        <v>0</v>
      </c>
      <c r="AQ156" s="148">
        <f t="shared" si="89"/>
        <v>0</v>
      </c>
      <c r="AR156" s="148"/>
      <c r="AS156" s="149">
        <f>VLOOKUP(H156, 'Link WS '!$E$5:$G$38, 2, FALSE)</f>
        <v>2305</v>
      </c>
      <c r="AT156" s="80">
        <f>VLOOKUP($H156, 'Link WS '!$E$5:$H$38, 3, FALSE)</f>
        <v>3295</v>
      </c>
      <c r="AU156" s="151">
        <f t="shared" si="90"/>
        <v>0</v>
      </c>
      <c r="AV156" s="150">
        <f>VLOOKUP($V156, 'Link WS '!$E$5:$H$38, 2, FALSE)</f>
        <v>2305</v>
      </c>
      <c r="AW156" s="150">
        <f>VLOOKUP($V156, 'Link WS '!$E$5:$H$38, 3, FALSE)</f>
        <v>3295</v>
      </c>
      <c r="AX156" s="150">
        <f>VLOOKUP($V156, 'Link WS '!$E$5:$H$38, 4, FALSE)</f>
        <v>2800</v>
      </c>
      <c r="AY156" s="143">
        <f t="shared" si="91"/>
        <v>0.82321428571428568</v>
      </c>
      <c r="AZ156" s="140" t="str">
        <f t="shared" si="92"/>
        <v>Paying 82% within JC</v>
      </c>
      <c r="BA156" s="80">
        <f t="shared" si="93"/>
        <v>2074</v>
      </c>
      <c r="BB156" s="80">
        <f t="shared" si="94"/>
        <v>231</v>
      </c>
      <c r="BC156" s="81" t="e">
        <f t="shared" si="95"/>
        <v>#DIV/0!</v>
      </c>
      <c r="BD156" s="312"/>
      <c r="BE156" s="184"/>
      <c r="BF156" s="184"/>
      <c r="BG156" s="184"/>
      <c r="BH156" s="184"/>
      <c r="BI156" s="184"/>
      <c r="BJ156" s="184"/>
      <c r="BK156" s="184"/>
      <c r="BL156" s="185"/>
      <c r="BM156" s="185"/>
      <c r="BN156" s="185"/>
      <c r="BO156" s="185"/>
      <c r="BP156" s="443">
        <f t="shared" si="96"/>
        <v>0</v>
      </c>
      <c r="BQ156" s="184" t="str">
        <f t="shared" si="97"/>
        <v>Not Needed</v>
      </c>
      <c r="BR156" s="283" t="e">
        <f t="shared" si="98"/>
        <v>#DIV/0!</v>
      </c>
      <c r="BS156" s="432">
        <f t="shared" si="99"/>
        <v>0</v>
      </c>
      <c r="BT156" s="1" t="str">
        <f t="shared" si="100"/>
        <v>Within Range</v>
      </c>
      <c r="BU156" s="1" t="str">
        <f t="shared" si="101"/>
        <v>Within Range</v>
      </c>
      <c r="BV156" s="407"/>
      <c r="BW156" s="407"/>
      <c r="BX156" s="448"/>
      <c r="BY156" s="469"/>
      <c r="BZ156" s="469"/>
    </row>
    <row r="157" spans="1:78" ht="12.75" customHeight="true">
      <c r="A157" s="79" t="s">
        <v>335</v>
      </c>
      <c r="B157" s="79" t="s">
        <v>336</v>
      </c>
      <c r="C157" s="79" t="s">
        <v>8</v>
      </c>
      <c r="D157" s="79" t="s">
        <v>9</v>
      </c>
      <c r="E157" s="79" t="s">
        <v>787</v>
      </c>
      <c r="F157" s="79" t="s">
        <v>805</v>
      </c>
      <c r="G157" s="79" t="s">
        <v>784</v>
      </c>
      <c r="H157" s="79" t="s">
        <v>814</v>
      </c>
      <c r="I157" s="296">
        <v>39405</v>
      </c>
      <c r="J157" s="406"/>
      <c r="K157" s="383" t="s">
        <v>1094</v>
      </c>
      <c r="L157" s="406">
        <v>44378</v>
      </c>
      <c r="M157" s="466">
        <v>77</v>
      </c>
      <c r="N157" s="451" t="str">
        <f t="shared" si="68"/>
        <v>3</v>
      </c>
      <c r="O157" s="452" t="str">
        <f t="shared" si="69"/>
        <v>3</v>
      </c>
      <c r="P157" s="201" t="str">
        <f t="shared" si="70"/>
        <v>N</v>
      </c>
      <c r="Q157" s="202"/>
      <c r="R157" s="202"/>
      <c r="S157" s="200"/>
      <c r="T157" s="247">
        <v>1407</v>
      </c>
      <c r="U157" s="92">
        <f t="shared" si="71"/>
        <v>1</v>
      </c>
      <c r="V157" s="95" t="str">
        <f t="shared" si="72"/>
        <v>SG_NE08</v>
      </c>
      <c r="W157" s="454"/>
      <c r="X157" s="392">
        <f t="shared" si="73"/>
        <v>0</v>
      </c>
      <c r="Y157" s="453"/>
      <c r="Z157" s="396">
        <f t="shared" si="74"/>
        <v>0</v>
      </c>
      <c r="AA157" s="397">
        <f t="shared" si="75"/>
        <v>0</v>
      </c>
      <c r="AB157" s="427"/>
      <c r="AC157" s="456"/>
      <c r="AD157" s="396">
        <f t="shared" si="76"/>
        <v>0</v>
      </c>
      <c r="AE157" s="397">
        <f t="shared" si="77"/>
        <v>0</v>
      </c>
      <c r="AF157" s="444">
        <f t="shared" si="78"/>
        <v>50</v>
      </c>
      <c r="AG157" s="251" t="e">
        <f t="shared" si="79"/>
        <v>#DIV/0!</v>
      </c>
      <c r="AH157" s="398">
        <f t="shared" si="80"/>
        <v>50</v>
      </c>
      <c r="AI157" s="459" t="str">
        <f t="shared" si="81"/>
        <v>Below Mix</v>
      </c>
      <c r="AJ157" s="327">
        <f t="shared" si="82"/>
        <v>2255</v>
      </c>
      <c r="AK157" s="323" t="e">
        <f t="shared" si="83"/>
        <v>#DIV/0!</v>
      </c>
      <c r="AL157" s="399">
        <f t="shared" si="84"/>
        <v>2305</v>
      </c>
      <c r="AM157" s="400">
        <f t="shared" si="85"/>
        <v>2305</v>
      </c>
      <c r="AN157" s="462" t="e">
        <f t="shared" si="86"/>
        <v>#DIV/0!</v>
      </c>
      <c r="AO157" s="461">
        <f t="shared" si="87"/>
        <v>2305</v>
      </c>
      <c r="AP157" s="148">
        <f t="shared" si="88"/>
        <v>0</v>
      </c>
      <c r="AQ157" s="148">
        <f t="shared" si="89"/>
        <v>0</v>
      </c>
      <c r="AR157" s="148"/>
      <c r="AS157" s="149">
        <f>VLOOKUP(H157, 'Link WS '!$E$5:$G$38, 2, FALSE)</f>
        <v>2305</v>
      </c>
      <c r="AT157" s="80">
        <f>VLOOKUP($H157, 'Link WS '!$E$5:$H$38, 3, FALSE)</f>
        <v>3295</v>
      </c>
      <c r="AU157" s="151">
        <f t="shared" si="90"/>
        <v>0</v>
      </c>
      <c r="AV157" s="150">
        <f>VLOOKUP($V157, 'Link WS '!$E$5:$H$38, 2, FALSE)</f>
        <v>2305</v>
      </c>
      <c r="AW157" s="150">
        <f>VLOOKUP($V157, 'Link WS '!$E$5:$H$38, 3, FALSE)</f>
        <v>3295</v>
      </c>
      <c r="AX157" s="150">
        <f>VLOOKUP($V157, 'Link WS '!$E$5:$H$38, 4, FALSE)</f>
        <v>2800</v>
      </c>
      <c r="AY157" s="143">
        <f t="shared" si="91"/>
        <v>0.82321428571428568</v>
      </c>
      <c r="AZ157" s="140" t="str">
        <f t="shared" si="92"/>
        <v>Paying 82% within JC</v>
      </c>
      <c r="BA157" s="80">
        <f t="shared" si="93"/>
        <v>2074</v>
      </c>
      <c r="BB157" s="80">
        <f t="shared" si="94"/>
        <v>231</v>
      </c>
      <c r="BC157" s="81" t="e">
        <f t="shared" si="95"/>
        <v>#DIV/0!</v>
      </c>
      <c r="BD157" s="312"/>
      <c r="BE157" s="184"/>
      <c r="BF157" s="184"/>
      <c r="BG157" s="184"/>
      <c r="BH157" s="184"/>
      <c r="BI157" s="184"/>
      <c r="BJ157" s="184"/>
      <c r="BK157" s="184"/>
      <c r="BL157" s="185"/>
      <c r="BM157" s="185"/>
      <c r="BN157" s="185"/>
      <c r="BO157" s="185"/>
      <c r="BP157" s="443">
        <f t="shared" si="96"/>
        <v>0</v>
      </c>
      <c r="BQ157" s="184" t="str">
        <f t="shared" si="97"/>
        <v>Not Needed</v>
      </c>
      <c r="BR157" s="283" t="e">
        <f t="shared" si="98"/>
        <v>#DIV/0!</v>
      </c>
      <c r="BS157" s="432">
        <f t="shared" si="99"/>
        <v>0</v>
      </c>
      <c r="BT157" s="1" t="str">
        <f t="shared" si="100"/>
        <v>Within Range</v>
      </c>
      <c r="BU157" s="1" t="str">
        <f t="shared" si="101"/>
        <v>Within Range</v>
      </c>
      <c r="BV157" s="407"/>
      <c r="BW157" s="407"/>
      <c r="BX157" s="448"/>
      <c r="BY157" s="469"/>
      <c r="BZ157" s="469"/>
    </row>
    <row r="158" spans="1:78" ht="12.75" customHeight="true">
      <c r="A158" s="79" t="s">
        <v>402</v>
      </c>
      <c r="B158" s="79" t="s">
        <v>403</v>
      </c>
      <c r="C158" s="79" t="s">
        <v>8</v>
      </c>
      <c r="D158" s="79" t="s">
        <v>9</v>
      </c>
      <c r="E158" s="79" t="s">
        <v>787</v>
      </c>
      <c r="F158" s="79" t="s">
        <v>805</v>
      </c>
      <c r="G158" s="79" t="s">
        <v>784</v>
      </c>
      <c r="H158" s="79" t="s">
        <v>814</v>
      </c>
      <c r="I158" s="296">
        <v>39454</v>
      </c>
      <c r="J158" s="406"/>
      <c r="K158" s="383" t="s">
        <v>1094</v>
      </c>
      <c r="L158" s="406">
        <v>42552</v>
      </c>
      <c r="M158" s="466">
        <v>83</v>
      </c>
      <c r="N158" s="451" t="str">
        <f t="shared" si="68"/>
        <v>4</v>
      </c>
      <c r="O158" s="452" t="str">
        <f t="shared" si="69"/>
        <v>4</v>
      </c>
      <c r="P158" s="201" t="str">
        <f t="shared" si="70"/>
        <v>N</v>
      </c>
      <c r="Q158" s="202"/>
      <c r="R158" s="202"/>
      <c r="S158" s="200"/>
      <c r="T158" s="247">
        <v>1405</v>
      </c>
      <c r="U158" s="92">
        <f t="shared" si="71"/>
        <v>1</v>
      </c>
      <c r="V158" s="95" t="str">
        <f t="shared" si="72"/>
        <v>SG_NE08</v>
      </c>
      <c r="W158" s="454"/>
      <c r="X158" s="392">
        <f t="shared" si="73"/>
        <v>0</v>
      </c>
      <c r="Y158" s="453"/>
      <c r="Z158" s="396">
        <f t="shared" si="74"/>
        <v>0</v>
      </c>
      <c r="AA158" s="397">
        <f t="shared" si="75"/>
        <v>0</v>
      </c>
      <c r="AB158" s="427"/>
      <c r="AC158" s="456"/>
      <c r="AD158" s="396">
        <f t="shared" si="76"/>
        <v>0</v>
      </c>
      <c r="AE158" s="397">
        <f t="shared" si="77"/>
        <v>0</v>
      </c>
      <c r="AF158" s="444">
        <f t="shared" si="78"/>
        <v>50</v>
      </c>
      <c r="AG158" s="251" t="e">
        <f t="shared" si="79"/>
        <v>#DIV/0!</v>
      </c>
      <c r="AH158" s="398">
        <f t="shared" si="80"/>
        <v>50</v>
      </c>
      <c r="AI158" s="459" t="str">
        <f t="shared" si="81"/>
        <v>Below Mix</v>
      </c>
      <c r="AJ158" s="327">
        <f t="shared" si="82"/>
        <v>2255</v>
      </c>
      <c r="AK158" s="323" t="e">
        <f t="shared" si="83"/>
        <v>#DIV/0!</v>
      </c>
      <c r="AL158" s="399">
        <f t="shared" si="84"/>
        <v>2305</v>
      </c>
      <c r="AM158" s="400">
        <f t="shared" si="85"/>
        <v>2305</v>
      </c>
      <c r="AN158" s="462" t="e">
        <f t="shared" si="86"/>
        <v>#DIV/0!</v>
      </c>
      <c r="AO158" s="461">
        <f t="shared" si="87"/>
        <v>2305</v>
      </c>
      <c r="AP158" s="148">
        <f t="shared" si="88"/>
        <v>0</v>
      </c>
      <c r="AQ158" s="148">
        <f t="shared" si="89"/>
        <v>0</v>
      </c>
      <c r="AR158" s="148"/>
      <c r="AS158" s="149">
        <f>VLOOKUP(H158, 'Link WS '!$E$5:$G$38, 2, FALSE)</f>
        <v>2305</v>
      </c>
      <c r="AT158" s="80">
        <f>VLOOKUP($H158, 'Link WS '!$E$5:$H$38, 3, FALSE)</f>
        <v>3295</v>
      </c>
      <c r="AU158" s="151">
        <f t="shared" si="90"/>
        <v>0</v>
      </c>
      <c r="AV158" s="150">
        <f>VLOOKUP($V158, 'Link WS '!$E$5:$H$38, 2, FALSE)</f>
        <v>2305</v>
      </c>
      <c r="AW158" s="150">
        <f>VLOOKUP($V158, 'Link WS '!$E$5:$H$38, 3, FALSE)</f>
        <v>3295</v>
      </c>
      <c r="AX158" s="150">
        <f>VLOOKUP($V158, 'Link WS '!$E$5:$H$38, 4, FALSE)</f>
        <v>2800</v>
      </c>
      <c r="AY158" s="143">
        <f t="shared" si="91"/>
        <v>0.82321428571428568</v>
      </c>
      <c r="AZ158" s="140" t="str">
        <f t="shared" si="92"/>
        <v>Paying 82% within JC</v>
      </c>
      <c r="BA158" s="80">
        <f t="shared" si="93"/>
        <v>2074</v>
      </c>
      <c r="BB158" s="80">
        <f t="shared" si="94"/>
        <v>231</v>
      </c>
      <c r="BC158" s="81" t="e">
        <f t="shared" si="95"/>
        <v>#DIV/0!</v>
      </c>
      <c r="BD158" s="312"/>
      <c r="BE158" s="184"/>
      <c r="BF158" s="184"/>
      <c r="BG158" s="184"/>
      <c r="BH158" s="184"/>
      <c r="BI158" s="184"/>
      <c r="BJ158" s="184"/>
      <c r="BK158" s="184"/>
      <c r="BL158" s="185"/>
      <c r="BM158" s="185"/>
      <c r="BN158" s="185"/>
      <c r="BO158" s="185"/>
      <c r="BP158" s="443">
        <f t="shared" si="96"/>
        <v>0</v>
      </c>
      <c r="BQ158" s="184" t="str">
        <f t="shared" si="97"/>
        <v>Not Needed</v>
      </c>
      <c r="BR158" s="283" t="e">
        <f t="shared" si="98"/>
        <v>#DIV/0!</v>
      </c>
      <c r="BS158" s="432">
        <f t="shared" si="99"/>
        <v>0</v>
      </c>
      <c r="BT158" s="1" t="str">
        <f t="shared" si="100"/>
        <v>Within Range</v>
      </c>
      <c r="BU158" s="1" t="str">
        <f t="shared" si="101"/>
        <v>Within Range</v>
      </c>
      <c r="BV158" s="407"/>
      <c r="BW158" s="407"/>
      <c r="BX158" s="448"/>
      <c r="BY158" s="469"/>
      <c r="BZ158" s="469"/>
    </row>
    <row r="159" spans="1:78" ht="12.75" customHeight="true">
      <c r="A159" s="79" t="s">
        <v>339</v>
      </c>
      <c r="B159" s="79" t="s">
        <v>340</v>
      </c>
      <c r="C159" s="79" t="s">
        <v>8</v>
      </c>
      <c r="D159" s="79" t="s">
        <v>9</v>
      </c>
      <c r="E159" s="79" t="s">
        <v>787</v>
      </c>
      <c r="F159" s="79" t="s">
        <v>804</v>
      </c>
      <c r="G159" s="79" t="s">
        <v>784</v>
      </c>
      <c r="H159" s="79" t="s">
        <v>814</v>
      </c>
      <c r="I159" s="296">
        <v>40070</v>
      </c>
      <c r="J159" s="406"/>
      <c r="K159" s="383" t="s">
        <v>1094</v>
      </c>
      <c r="L159" s="406">
        <v>44378</v>
      </c>
      <c r="M159" s="466">
        <v>86</v>
      </c>
      <c r="N159" s="451" t="str">
        <f t="shared" si="68"/>
        <v>4</v>
      </c>
      <c r="O159" s="452" t="str">
        <f t="shared" si="69"/>
        <v>4</v>
      </c>
      <c r="P159" s="201" t="str">
        <f t="shared" si="70"/>
        <v>N</v>
      </c>
      <c r="Q159" s="202"/>
      <c r="R159" s="202"/>
      <c r="S159" s="200"/>
      <c r="T159" s="247">
        <v>1209</v>
      </c>
      <c r="U159" s="92">
        <f t="shared" si="71"/>
        <v>1</v>
      </c>
      <c r="V159" s="95" t="str">
        <f t="shared" si="72"/>
        <v>SG_NE08</v>
      </c>
      <c r="W159" s="454"/>
      <c r="X159" s="392">
        <f t="shared" si="73"/>
        <v>0</v>
      </c>
      <c r="Y159" s="453"/>
      <c r="Z159" s="396">
        <f t="shared" si="74"/>
        <v>0</v>
      </c>
      <c r="AA159" s="397">
        <f t="shared" si="75"/>
        <v>0</v>
      </c>
      <c r="AB159" s="427"/>
      <c r="AC159" s="456"/>
      <c r="AD159" s="396">
        <f t="shared" si="76"/>
        <v>0</v>
      </c>
      <c r="AE159" s="397">
        <f t="shared" si="77"/>
        <v>0</v>
      </c>
      <c r="AF159" s="444">
        <f t="shared" si="78"/>
        <v>50</v>
      </c>
      <c r="AG159" s="251" t="e">
        <f t="shared" si="79"/>
        <v>#DIV/0!</v>
      </c>
      <c r="AH159" s="398">
        <f t="shared" si="80"/>
        <v>50</v>
      </c>
      <c r="AI159" s="459" t="str">
        <f t="shared" si="81"/>
        <v>Below Mix</v>
      </c>
      <c r="AJ159" s="327">
        <f t="shared" si="82"/>
        <v>2255</v>
      </c>
      <c r="AK159" s="323" t="e">
        <f t="shared" si="83"/>
        <v>#DIV/0!</v>
      </c>
      <c r="AL159" s="399">
        <f t="shared" si="84"/>
        <v>2305</v>
      </c>
      <c r="AM159" s="400">
        <f t="shared" si="85"/>
        <v>2305</v>
      </c>
      <c r="AN159" s="462" t="e">
        <f t="shared" si="86"/>
        <v>#DIV/0!</v>
      </c>
      <c r="AO159" s="461">
        <f t="shared" si="87"/>
        <v>2305</v>
      </c>
      <c r="AP159" s="148">
        <f t="shared" si="88"/>
        <v>0</v>
      </c>
      <c r="AQ159" s="148">
        <f t="shared" si="89"/>
        <v>0</v>
      </c>
      <c r="AR159" s="148"/>
      <c r="AS159" s="149">
        <f>VLOOKUP(H159, 'Link WS '!$E$5:$G$38, 2, FALSE)</f>
        <v>2305</v>
      </c>
      <c r="AT159" s="80">
        <f>VLOOKUP($H159, 'Link WS '!$E$5:$H$38, 3, FALSE)</f>
        <v>3295</v>
      </c>
      <c r="AU159" s="151">
        <f t="shared" si="90"/>
        <v>0</v>
      </c>
      <c r="AV159" s="150">
        <f>VLOOKUP($V159, 'Link WS '!$E$5:$H$38, 2, FALSE)</f>
        <v>2305</v>
      </c>
      <c r="AW159" s="150">
        <f>VLOOKUP($V159, 'Link WS '!$E$5:$H$38, 3, FALSE)</f>
        <v>3295</v>
      </c>
      <c r="AX159" s="150">
        <f>VLOOKUP($V159, 'Link WS '!$E$5:$H$38, 4, FALSE)</f>
        <v>2800</v>
      </c>
      <c r="AY159" s="143">
        <f t="shared" si="91"/>
        <v>0.82321428571428568</v>
      </c>
      <c r="AZ159" s="140" t="str">
        <f t="shared" si="92"/>
        <v>Paying 82% within JC</v>
      </c>
      <c r="BA159" s="80">
        <f t="shared" si="93"/>
        <v>2074</v>
      </c>
      <c r="BB159" s="80">
        <f t="shared" si="94"/>
        <v>231</v>
      </c>
      <c r="BC159" s="81" t="e">
        <f t="shared" si="95"/>
        <v>#DIV/0!</v>
      </c>
      <c r="BD159" s="312"/>
      <c r="BE159" s="184"/>
      <c r="BF159" s="184"/>
      <c r="BG159" s="184"/>
      <c r="BH159" s="184"/>
      <c r="BI159" s="184"/>
      <c r="BJ159" s="184"/>
      <c r="BK159" s="184"/>
      <c r="BL159" s="185"/>
      <c r="BM159" s="185"/>
      <c r="BN159" s="185"/>
      <c r="BO159" s="185"/>
      <c r="BP159" s="443">
        <f t="shared" si="96"/>
        <v>0</v>
      </c>
      <c r="BQ159" s="184" t="str">
        <f t="shared" si="97"/>
        <v>Not Needed</v>
      </c>
      <c r="BR159" s="283" t="e">
        <f t="shared" si="98"/>
        <v>#DIV/0!</v>
      </c>
      <c r="BS159" s="432">
        <f t="shared" si="99"/>
        <v>0</v>
      </c>
      <c r="BT159" s="1" t="str">
        <f t="shared" si="100"/>
        <v>Within Range</v>
      </c>
      <c r="BU159" s="1" t="str">
        <f t="shared" si="101"/>
        <v>Within Range</v>
      </c>
      <c r="BV159" s="407"/>
      <c r="BW159" s="407"/>
      <c r="BX159" s="448"/>
      <c r="BY159" s="469"/>
      <c r="BZ159" s="469"/>
    </row>
    <row r="160" spans="1:78" ht="12.75" customHeight="true">
      <c r="A160" s="79" t="s">
        <v>434</v>
      </c>
      <c r="B160" s="79" t="s">
        <v>435</v>
      </c>
      <c r="C160" s="79" t="s">
        <v>8</v>
      </c>
      <c r="D160" s="79" t="s">
        <v>9</v>
      </c>
      <c r="E160" s="79" t="s">
        <v>787</v>
      </c>
      <c r="F160" s="79" t="s">
        <v>804</v>
      </c>
      <c r="G160" s="79" t="s">
        <v>786</v>
      </c>
      <c r="H160" s="79" t="s">
        <v>810</v>
      </c>
      <c r="I160" s="296">
        <v>40315</v>
      </c>
      <c r="J160" s="406"/>
      <c r="K160" s="383" t="s">
        <v>1094</v>
      </c>
      <c r="L160" s="406">
        <v>44013</v>
      </c>
      <c r="M160" s="466">
        <v>77</v>
      </c>
      <c r="N160" s="451" t="str">
        <f t="shared" si="68"/>
        <v>3</v>
      </c>
      <c r="O160" s="452" t="str">
        <f t="shared" si="69"/>
        <v>3</v>
      </c>
      <c r="P160" s="201" t="str">
        <f t="shared" si="70"/>
        <v>N</v>
      </c>
      <c r="Q160" s="202"/>
      <c r="R160" s="202"/>
      <c r="S160" s="200"/>
      <c r="T160" s="247">
        <v>1201</v>
      </c>
      <c r="U160" s="92">
        <f t="shared" si="71"/>
        <v>1</v>
      </c>
      <c r="V160" s="95" t="str">
        <f t="shared" si="72"/>
        <v>SG_NE07</v>
      </c>
      <c r="W160" s="454"/>
      <c r="X160" s="392">
        <f t="shared" si="73"/>
        <v>0</v>
      </c>
      <c r="Y160" s="453"/>
      <c r="Z160" s="396">
        <f t="shared" si="74"/>
        <v>0</v>
      </c>
      <c r="AA160" s="397">
        <f t="shared" si="75"/>
        <v>0</v>
      </c>
      <c r="AB160" s="427"/>
      <c r="AC160" s="456"/>
      <c r="AD160" s="396">
        <f t="shared" si="76"/>
        <v>0</v>
      </c>
      <c r="AE160" s="397">
        <f t="shared" si="77"/>
        <v>0</v>
      </c>
      <c r="AF160" s="444">
        <f t="shared" si="78"/>
        <v>50</v>
      </c>
      <c r="AG160" s="251" t="e">
        <f t="shared" si="79"/>
        <v>#DIV/0!</v>
      </c>
      <c r="AH160" s="398">
        <f t="shared" si="80"/>
        <v>50</v>
      </c>
      <c r="AI160" s="459" t="str">
        <f t="shared" si="81"/>
        <v>Below Mix</v>
      </c>
      <c r="AJ160" s="327">
        <f t="shared" si="82"/>
        <v>1995</v>
      </c>
      <c r="AK160" s="323" t="e">
        <f t="shared" si="83"/>
        <v>#DIV/0!</v>
      </c>
      <c r="AL160" s="399">
        <f t="shared" si="84"/>
        <v>2045</v>
      </c>
      <c r="AM160" s="400">
        <f t="shared" si="85"/>
        <v>2045</v>
      </c>
      <c r="AN160" s="462" t="e">
        <f t="shared" si="86"/>
        <v>#DIV/0!</v>
      </c>
      <c r="AO160" s="461">
        <f t="shared" si="87"/>
        <v>2045</v>
      </c>
      <c r="AP160" s="148">
        <f t="shared" si="88"/>
        <v>0</v>
      </c>
      <c r="AQ160" s="148">
        <f t="shared" si="89"/>
        <v>0</v>
      </c>
      <c r="AR160" s="148"/>
      <c r="AS160" s="149">
        <f>VLOOKUP(H160, 'Link WS '!$E$5:$G$38, 2, FALSE)</f>
        <v>2045</v>
      </c>
      <c r="AT160" s="80">
        <f>VLOOKUP($H160, 'Link WS '!$E$5:$H$38, 3, FALSE)</f>
        <v>2946</v>
      </c>
      <c r="AU160" s="151">
        <f t="shared" si="90"/>
        <v>0</v>
      </c>
      <c r="AV160" s="150">
        <f>VLOOKUP($V160, 'Link WS '!$E$5:$H$38, 2, FALSE)</f>
        <v>2045</v>
      </c>
      <c r="AW160" s="150">
        <f>VLOOKUP($V160, 'Link WS '!$E$5:$H$38, 3, FALSE)</f>
        <v>2946</v>
      </c>
      <c r="AX160" s="150">
        <f>VLOOKUP($V160, 'Link WS '!$E$5:$H$38, 4, FALSE)</f>
        <v>2496</v>
      </c>
      <c r="AY160" s="143">
        <f t="shared" si="91"/>
        <v>0.81931089743589747</v>
      </c>
      <c r="AZ160" s="140" t="str">
        <f t="shared" si="92"/>
        <v>Paying 82% within JC</v>
      </c>
      <c r="BA160" s="80">
        <f t="shared" si="93"/>
        <v>1840</v>
      </c>
      <c r="BB160" s="80">
        <f t="shared" si="94"/>
        <v>205</v>
      </c>
      <c r="BC160" s="81" t="e">
        <f t="shared" si="95"/>
        <v>#DIV/0!</v>
      </c>
      <c r="BD160" s="312"/>
      <c r="BE160" s="184"/>
      <c r="BF160" s="184"/>
      <c r="BG160" s="184"/>
      <c r="BH160" s="184"/>
      <c r="BI160" s="184"/>
      <c r="BJ160" s="184"/>
      <c r="BK160" s="184"/>
      <c r="BL160" s="185"/>
      <c r="BM160" s="185"/>
      <c r="BN160" s="185"/>
      <c r="BO160" s="185"/>
      <c r="BP160" s="443">
        <f t="shared" si="96"/>
        <v>0</v>
      </c>
      <c r="BQ160" s="184" t="str">
        <f t="shared" si="97"/>
        <v>Not Needed</v>
      </c>
      <c r="BR160" s="283" t="e">
        <f t="shared" si="98"/>
        <v>#DIV/0!</v>
      </c>
      <c r="BS160" s="432">
        <f t="shared" si="99"/>
        <v>0</v>
      </c>
      <c r="BT160" s="1" t="str">
        <f t="shared" si="100"/>
        <v>Within Range</v>
      </c>
      <c r="BU160" s="1" t="str">
        <f t="shared" si="101"/>
        <v>Within Range</v>
      </c>
      <c r="BV160" s="407"/>
      <c r="BW160" s="407"/>
      <c r="BX160" s="448"/>
      <c r="BY160" s="469"/>
      <c r="BZ160" s="469"/>
    </row>
    <row r="161" spans="1:78" ht="12.75" customHeight="true">
      <c r="A161" s="79" t="s">
        <v>575</v>
      </c>
      <c r="B161" s="79" t="s">
        <v>576</v>
      </c>
      <c r="C161" s="79" t="s">
        <v>8</v>
      </c>
      <c r="D161" s="79" t="s">
        <v>9</v>
      </c>
      <c r="E161" s="79" t="s">
        <v>787</v>
      </c>
      <c r="F161" s="79" t="s">
        <v>804</v>
      </c>
      <c r="G161" s="79" t="s">
        <v>784</v>
      </c>
      <c r="H161" s="79" t="s">
        <v>814</v>
      </c>
      <c r="I161" s="296">
        <v>40448</v>
      </c>
      <c r="J161" s="406"/>
      <c r="K161" s="383" t="s">
        <v>1094</v>
      </c>
      <c r="L161" s="406">
        <v>44378</v>
      </c>
      <c r="M161" s="466">
        <v>79</v>
      </c>
      <c r="N161" s="451" t="str">
        <f t="shared" si="68"/>
        <v>3</v>
      </c>
      <c r="O161" s="452" t="str">
        <f t="shared" si="69"/>
        <v>3</v>
      </c>
      <c r="P161" s="201" t="str">
        <f t="shared" si="70"/>
        <v>N</v>
      </c>
      <c r="Q161" s="202"/>
      <c r="R161" s="202"/>
      <c r="S161" s="200"/>
      <c r="T161" s="247">
        <v>1109</v>
      </c>
      <c r="U161" s="92">
        <f t="shared" si="71"/>
        <v>1</v>
      </c>
      <c r="V161" s="95" t="str">
        <f t="shared" si="72"/>
        <v>SG_NE08</v>
      </c>
      <c r="W161" s="454"/>
      <c r="X161" s="392">
        <f t="shared" si="73"/>
        <v>0</v>
      </c>
      <c r="Y161" s="453"/>
      <c r="Z161" s="396">
        <f t="shared" si="74"/>
        <v>0</v>
      </c>
      <c r="AA161" s="397">
        <f t="shared" si="75"/>
        <v>0</v>
      </c>
      <c r="AB161" s="427"/>
      <c r="AC161" s="456"/>
      <c r="AD161" s="396">
        <f t="shared" si="76"/>
        <v>0</v>
      </c>
      <c r="AE161" s="397">
        <f t="shared" si="77"/>
        <v>0</v>
      </c>
      <c r="AF161" s="444">
        <f t="shared" si="78"/>
        <v>50</v>
      </c>
      <c r="AG161" s="251" t="e">
        <f t="shared" si="79"/>
        <v>#DIV/0!</v>
      </c>
      <c r="AH161" s="398">
        <f t="shared" si="80"/>
        <v>50</v>
      </c>
      <c r="AI161" s="459" t="str">
        <f t="shared" si="81"/>
        <v>Below Mix</v>
      </c>
      <c r="AJ161" s="327">
        <f t="shared" si="82"/>
        <v>2255</v>
      </c>
      <c r="AK161" s="323" t="e">
        <f t="shared" si="83"/>
        <v>#DIV/0!</v>
      </c>
      <c r="AL161" s="399">
        <f t="shared" si="84"/>
        <v>2305</v>
      </c>
      <c r="AM161" s="400">
        <f t="shared" si="85"/>
        <v>2305</v>
      </c>
      <c r="AN161" s="462" t="e">
        <f t="shared" si="86"/>
        <v>#DIV/0!</v>
      </c>
      <c r="AO161" s="461">
        <f t="shared" si="87"/>
        <v>2305</v>
      </c>
      <c r="AP161" s="148">
        <f t="shared" si="88"/>
        <v>0</v>
      </c>
      <c r="AQ161" s="148">
        <f t="shared" si="89"/>
        <v>0</v>
      </c>
      <c r="AR161" s="148"/>
      <c r="AS161" s="149">
        <f>VLOOKUP(H161, 'Link WS '!$E$5:$G$38, 2, FALSE)</f>
        <v>2305</v>
      </c>
      <c r="AT161" s="80">
        <f>VLOOKUP($H161, 'Link WS '!$E$5:$H$38, 3, FALSE)</f>
        <v>3295</v>
      </c>
      <c r="AU161" s="151">
        <f t="shared" si="90"/>
        <v>0</v>
      </c>
      <c r="AV161" s="150">
        <f>VLOOKUP($V161, 'Link WS '!$E$5:$H$38, 2, FALSE)</f>
        <v>2305</v>
      </c>
      <c r="AW161" s="150">
        <f>VLOOKUP($V161, 'Link WS '!$E$5:$H$38, 3, FALSE)</f>
        <v>3295</v>
      </c>
      <c r="AX161" s="150">
        <f>VLOOKUP($V161, 'Link WS '!$E$5:$H$38, 4, FALSE)</f>
        <v>2800</v>
      </c>
      <c r="AY161" s="143">
        <f t="shared" si="91"/>
        <v>0.82321428571428568</v>
      </c>
      <c r="AZ161" s="140" t="str">
        <f t="shared" si="92"/>
        <v>Paying 82% within JC</v>
      </c>
      <c r="BA161" s="80">
        <f t="shared" si="93"/>
        <v>2074</v>
      </c>
      <c r="BB161" s="80">
        <f t="shared" si="94"/>
        <v>231</v>
      </c>
      <c r="BC161" s="81" t="e">
        <f t="shared" si="95"/>
        <v>#DIV/0!</v>
      </c>
      <c r="BD161" s="312"/>
      <c r="BE161" s="184"/>
      <c r="BF161" s="184"/>
      <c r="BG161" s="184"/>
      <c r="BH161" s="184"/>
      <c r="BI161" s="184"/>
      <c r="BJ161" s="184"/>
      <c r="BK161" s="184"/>
      <c r="BL161" s="185"/>
      <c r="BM161" s="185"/>
      <c r="BN161" s="185"/>
      <c r="BO161" s="185"/>
      <c r="BP161" s="443">
        <f t="shared" si="96"/>
        <v>0</v>
      </c>
      <c r="BQ161" s="184" t="str">
        <f t="shared" si="97"/>
        <v>Not Needed</v>
      </c>
      <c r="BR161" s="283" t="e">
        <f t="shared" si="98"/>
        <v>#DIV/0!</v>
      </c>
      <c r="BS161" s="432">
        <f t="shared" si="99"/>
        <v>0</v>
      </c>
      <c r="BT161" s="1" t="str">
        <f t="shared" si="100"/>
        <v>Within Range</v>
      </c>
      <c r="BU161" s="1" t="str">
        <f t="shared" si="101"/>
        <v>Within Range</v>
      </c>
      <c r="BV161" s="407"/>
      <c r="BW161" s="407"/>
      <c r="BX161" s="448"/>
      <c r="BY161" s="469"/>
      <c r="BZ161" s="469"/>
    </row>
    <row r="162" spans="1:78" ht="12.75" customHeight="true">
      <c r="A162" s="79" t="s">
        <v>342</v>
      </c>
      <c r="B162" s="79" t="s">
        <v>343</v>
      </c>
      <c r="C162" s="79" t="s">
        <v>8</v>
      </c>
      <c r="D162" s="79" t="s">
        <v>9</v>
      </c>
      <c r="E162" s="79" t="s">
        <v>787</v>
      </c>
      <c r="F162" s="79" t="s">
        <v>805</v>
      </c>
      <c r="G162" s="79" t="s">
        <v>784</v>
      </c>
      <c r="H162" s="79" t="s">
        <v>814</v>
      </c>
      <c r="I162" s="296">
        <v>40427</v>
      </c>
      <c r="J162" s="406"/>
      <c r="K162" s="383" t="s">
        <v>1094</v>
      </c>
      <c r="L162" s="406">
        <v>43647</v>
      </c>
      <c r="M162" s="466">
        <v>83</v>
      </c>
      <c r="N162" s="451" t="str">
        <f t="shared" si="68"/>
        <v>4</v>
      </c>
      <c r="O162" s="452" t="str">
        <f t="shared" si="69"/>
        <v>4</v>
      </c>
      <c r="P162" s="201" t="str">
        <f t="shared" si="70"/>
        <v>N</v>
      </c>
      <c r="Q162" s="202"/>
      <c r="R162" s="202"/>
      <c r="S162" s="200"/>
      <c r="T162" s="247">
        <v>1109</v>
      </c>
      <c r="U162" s="92">
        <f t="shared" si="71"/>
        <v>1</v>
      </c>
      <c r="V162" s="95" t="str">
        <f t="shared" si="72"/>
        <v>SG_NE08</v>
      </c>
      <c r="W162" s="454"/>
      <c r="X162" s="392">
        <f t="shared" si="73"/>
        <v>0</v>
      </c>
      <c r="Y162" s="453"/>
      <c r="Z162" s="396">
        <f t="shared" si="74"/>
        <v>0</v>
      </c>
      <c r="AA162" s="397">
        <f t="shared" si="75"/>
        <v>0</v>
      </c>
      <c r="AB162" s="427"/>
      <c r="AC162" s="456"/>
      <c r="AD162" s="396">
        <f t="shared" si="76"/>
        <v>0</v>
      </c>
      <c r="AE162" s="397">
        <f t="shared" si="77"/>
        <v>0</v>
      </c>
      <c r="AF162" s="444">
        <f t="shared" si="78"/>
        <v>50</v>
      </c>
      <c r="AG162" s="251" t="e">
        <f t="shared" si="79"/>
        <v>#DIV/0!</v>
      </c>
      <c r="AH162" s="398">
        <f t="shared" si="80"/>
        <v>50</v>
      </c>
      <c r="AI162" s="459" t="str">
        <f t="shared" si="81"/>
        <v>Below Mix</v>
      </c>
      <c r="AJ162" s="327">
        <f t="shared" si="82"/>
        <v>2255</v>
      </c>
      <c r="AK162" s="323" t="e">
        <f t="shared" si="83"/>
        <v>#DIV/0!</v>
      </c>
      <c r="AL162" s="399">
        <f t="shared" si="84"/>
        <v>2305</v>
      </c>
      <c r="AM162" s="400">
        <f t="shared" si="85"/>
        <v>2305</v>
      </c>
      <c r="AN162" s="462" t="e">
        <f t="shared" si="86"/>
        <v>#DIV/0!</v>
      </c>
      <c r="AO162" s="461">
        <f t="shared" si="87"/>
        <v>2305</v>
      </c>
      <c r="AP162" s="148">
        <f t="shared" si="88"/>
        <v>0</v>
      </c>
      <c r="AQ162" s="148">
        <f t="shared" si="89"/>
        <v>0</v>
      </c>
      <c r="AR162" s="148"/>
      <c r="AS162" s="149">
        <f>VLOOKUP(H162, 'Link WS '!$E$5:$G$38, 2, FALSE)</f>
        <v>2305</v>
      </c>
      <c r="AT162" s="80">
        <f>VLOOKUP($H162, 'Link WS '!$E$5:$H$38, 3, FALSE)</f>
        <v>3295</v>
      </c>
      <c r="AU162" s="151">
        <f t="shared" si="90"/>
        <v>0</v>
      </c>
      <c r="AV162" s="150">
        <f>VLOOKUP($V162, 'Link WS '!$E$5:$H$38, 2, FALSE)</f>
        <v>2305</v>
      </c>
      <c r="AW162" s="150">
        <f>VLOOKUP($V162, 'Link WS '!$E$5:$H$38, 3, FALSE)</f>
        <v>3295</v>
      </c>
      <c r="AX162" s="150">
        <f>VLOOKUP($V162, 'Link WS '!$E$5:$H$38, 4, FALSE)</f>
        <v>2800</v>
      </c>
      <c r="AY162" s="143">
        <f t="shared" si="91"/>
        <v>0.82321428571428568</v>
      </c>
      <c r="AZ162" s="140" t="str">
        <f t="shared" si="92"/>
        <v>Paying 82% within JC</v>
      </c>
      <c r="BA162" s="80">
        <f t="shared" si="93"/>
        <v>2074</v>
      </c>
      <c r="BB162" s="80">
        <f t="shared" si="94"/>
        <v>231</v>
      </c>
      <c r="BC162" s="81" t="e">
        <f t="shared" si="95"/>
        <v>#DIV/0!</v>
      </c>
      <c r="BD162" s="312"/>
      <c r="BE162" s="184"/>
      <c r="BF162" s="184"/>
      <c r="BG162" s="184"/>
      <c r="BH162" s="184"/>
      <c r="BI162" s="184"/>
      <c r="BJ162" s="184"/>
      <c r="BK162" s="184"/>
      <c r="BL162" s="185"/>
      <c r="BM162" s="185"/>
      <c r="BN162" s="185"/>
      <c r="BO162" s="185"/>
      <c r="BP162" s="443">
        <f t="shared" si="96"/>
        <v>0</v>
      </c>
      <c r="BQ162" s="184" t="str">
        <f t="shared" si="97"/>
        <v>Not Needed</v>
      </c>
      <c r="BR162" s="283" t="e">
        <f t="shared" si="98"/>
        <v>#DIV/0!</v>
      </c>
      <c r="BS162" s="432">
        <f t="shared" si="99"/>
        <v>0</v>
      </c>
      <c r="BT162" s="1" t="str">
        <f t="shared" si="100"/>
        <v>Within Range</v>
      </c>
      <c r="BU162" s="1" t="str">
        <f t="shared" si="101"/>
        <v>Within Range</v>
      </c>
      <c r="BV162" s="407"/>
      <c r="BW162" s="407"/>
      <c r="BX162" s="448"/>
      <c r="BY162" s="469"/>
      <c r="BZ162" s="469"/>
    </row>
    <row r="163" spans="1:78" ht="12.75" customHeight="true">
      <c r="A163" s="79" t="s">
        <v>344</v>
      </c>
      <c r="B163" s="79" t="s">
        <v>345</v>
      </c>
      <c r="C163" s="79" t="s">
        <v>8</v>
      </c>
      <c r="D163" s="79" t="s">
        <v>9</v>
      </c>
      <c r="E163" s="79" t="s">
        <v>787</v>
      </c>
      <c r="F163" s="79" t="s">
        <v>804</v>
      </c>
      <c r="G163" s="79" t="s">
        <v>784</v>
      </c>
      <c r="H163" s="79" t="s">
        <v>814</v>
      </c>
      <c r="I163" s="296">
        <v>40728</v>
      </c>
      <c r="J163" s="406"/>
      <c r="K163" s="383" t="s">
        <v>1094</v>
      </c>
      <c r="L163" s="406">
        <v>44378</v>
      </c>
      <c r="M163" s="466">
        <v>92</v>
      </c>
      <c r="N163" s="451" t="str">
        <f t="shared" si="68"/>
        <v>5</v>
      </c>
      <c r="O163" s="452" t="str">
        <f t="shared" si="69"/>
        <v>5</v>
      </c>
      <c r="P163" s="201" t="str">
        <f t="shared" si="70"/>
        <v>N</v>
      </c>
      <c r="Q163" s="202"/>
      <c r="R163" s="202"/>
      <c r="S163" s="200"/>
      <c r="T163" s="247">
        <v>1011</v>
      </c>
      <c r="U163" s="92">
        <f t="shared" si="71"/>
        <v>1</v>
      </c>
      <c r="V163" s="95" t="str">
        <f t="shared" si="72"/>
        <v>SG_NE08</v>
      </c>
      <c r="W163" s="454"/>
      <c r="X163" s="392">
        <f t="shared" si="73"/>
        <v>0</v>
      </c>
      <c r="Y163" s="453"/>
      <c r="Z163" s="396">
        <f t="shared" si="74"/>
        <v>0</v>
      </c>
      <c r="AA163" s="397">
        <f t="shared" si="75"/>
        <v>0</v>
      </c>
      <c r="AB163" s="427"/>
      <c r="AC163" s="456"/>
      <c r="AD163" s="396">
        <f t="shared" si="76"/>
        <v>0</v>
      </c>
      <c r="AE163" s="397">
        <f t="shared" si="77"/>
        <v>0</v>
      </c>
      <c r="AF163" s="444">
        <f t="shared" si="78"/>
        <v>50</v>
      </c>
      <c r="AG163" s="251" t="e">
        <f t="shared" si="79"/>
        <v>#DIV/0!</v>
      </c>
      <c r="AH163" s="398">
        <f t="shared" si="80"/>
        <v>50</v>
      </c>
      <c r="AI163" s="459" t="str">
        <f t="shared" si="81"/>
        <v>Below Mix</v>
      </c>
      <c r="AJ163" s="327">
        <f t="shared" si="82"/>
        <v>2255</v>
      </c>
      <c r="AK163" s="323" t="e">
        <f t="shared" si="83"/>
        <v>#DIV/0!</v>
      </c>
      <c r="AL163" s="399">
        <f t="shared" si="84"/>
        <v>2305</v>
      </c>
      <c r="AM163" s="400">
        <f t="shared" si="85"/>
        <v>2305</v>
      </c>
      <c r="AN163" s="462" t="e">
        <f t="shared" si="86"/>
        <v>#DIV/0!</v>
      </c>
      <c r="AO163" s="461">
        <f t="shared" si="87"/>
        <v>2305</v>
      </c>
      <c r="AP163" s="148">
        <f t="shared" si="88"/>
        <v>0</v>
      </c>
      <c r="AQ163" s="148">
        <f t="shared" si="89"/>
        <v>0</v>
      </c>
      <c r="AR163" s="148"/>
      <c r="AS163" s="149">
        <f>VLOOKUP(H163, 'Link WS '!$E$5:$G$38, 2, FALSE)</f>
        <v>2305</v>
      </c>
      <c r="AT163" s="80">
        <f>VLOOKUP($H163, 'Link WS '!$E$5:$H$38, 3, FALSE)</f>
        <v>3295</v>
      </c>
      <c r="AU163" s="151">
        <f t="shared" si="90"/>
        <v>0</v>
      </c>
      <c r="AV163" s="150">
        <f>VLOOKUP($V163, 'Link WS '!$E$5:$H$38, 2, FALSE)</f>
        <v>2305</v>
      </c>
      <c r="AW163" s="150">
        <f>VLOOKUP($V163, 'Link WS '!$E$5:$H$38, 3, FALSE)</f>
        <v>3295</v>
      </c>
      <c r="AX163" s="150">
        <f>VLOOKUP($V163, 'Link WS '!$E$5:$H$38, 4, FALSE)</f>
        <v>2800</v>
      </c>
      <c r="AY163" s="143">
        <f t="shared" si="91"/>
        <v>0.82321428571428568</v>
      </c>
      <c r="AZ163" s="140" t="str">
        <f t="shared" si="92"/>
        <v>Paying 82% within JC</v>
      </c>
      <c r="BA163" s="80">
        <f t="shared" si="93"/>
        <v>2074</v>
      </c>
      <c r="BB163" s="80">
        <f t="shared" si="94"/>
        <v>231</v>
      </c>
      <c r="BC163" s="81" t="e">
        <f t="shared" si="95"/>
        <v>#DIV/0!</v>
      </c>
      <c r="BD163" s="312"/>
      <c r="BE163" s="184"/>
      <c r="BF163" s="184"/>
      <c r="BG163" s="184"/>
      <c r="BH163" s="184"/>
      <c r="BI163" s="184"/>
      <c r="BJ163" s="184"/>
      <c r="BK163" s="184"/>
      <c r="BL163" s="185"/>
      <c r="BM163" s="185"/>
      <c r="BN163" s="185"/>
      <c r="BO163" s="185"/>
      <c r="BP163" s="443">
        <f t="shared" si="96"/>
        <v>0</v>
      </c>
      <c r="BQ163" s="184" t="str">
        <f t="shared" si="97"/>
        <v>Not Needed</v>
      </c>
      <c r="BR163" s="283" t="e">
        <f t="shared" si="98"/>
        <v>#DIV/0!</v>
      </c>
      <c r="BS163" s="432">
        <f t="shared" si="99"/>
        <v>0</v>
      </c>
      <c r="BT163" s="1" t="str">
        <f t="shared" si="100"/>
        <v>Within Range</v>
      </c>
      <c r="BU163" s="1" t="str">
        <f t="shared" si="101"/>
        <v>Within Range</v>
      </c>
      <c r="BV163" s="407"/>
      <c r="BW163" s="407"/>
      <c r="BX163" s="448"/>
      <c r="BY163" s="469"/>
      <c r="BZ163" s="469"/>
    </row>
    <row r="164" spans="1:78" ht="12.75" customHeight="true">
      <c r="A164" s="79" t="s">
        <v>346</v>
      </c>
      <c r="B164" s="79" t="s">
        <v>347</v>
      </c>
      <c r="C164" s="79" t="s">
        <v>8</v>
      </c>
      <c r="D164" s="79" t="s">
        <v>9</v>
      </c>
      <c r="E164" s="79" t="s">
        <v>787</v>
      </c>
      <c r="F164" s="79" t="s">
        <v>804</v>
      </c>
      <c r="G164" s="79" t="s">
        <v>784</v>
      </c>
      <c r="H164" s="79" t="s">
        <v>814</v>
      </c>
      <c r="I164" s="296">
        <v>40848</v>
      </c>
      <c r="J164" s="406"/>
      <c r="K164" s="383" t="s">
        <v>1094</v>
      </c>
      <c r="L164" s="406">
        <v>42917</v>
      </c>
      <c r="M164" s="466">
        <v>79</v>
      </c>
      <c r="N164" s="451" t="str">
        <f t="shared" si="68"/>
        <v>3</v>
      </c>
      <c r="O164" s="452" t="str">
        <f t="shared" si="69"/>
        <v>3</v>
      </c>
      <c r="P164" s="201" t="str">
        <f t="shared" si="70"/>
        <v>N</v>
      </c>
      <c r="Q164" s="202"/>
      <c r="R164" s="202"/>
      <c r="S164" s="200"/>
      <c r="T164" s="247">
        <v>1007</v>
      </c>
      <c r="U164" s="92">
        <f t="shared" si="71"/>
        <v>1</v>
      </c>
      <c r="V164" s="95" t="str">
        <f t="shared" si="72"/>
        <v>SG_NE08</v>
      </c>
      <c r="W164" s="454"/>
      <c r="X164" s="392">
        <f t="shared" si="73"/>
        <v>0</v>
      </c>
      <c r="Y164" s="453"/>
      <c r="Z164" s="396">
        <f t="shared" si="74"/>
        <v>0</v>
      </c>
      <c r="AA164" s="397">
        <f t="shared" si="75"/>
        <v>0</v>
      </c>
      <c r="AB164" s="427"/>
      <c r="AC164" s="456"/>
      <c r="AD164" s="396">
        <f t="shared" si="76"/>
        <v>0</v>
      </c>
      <c r="AE164" s="397">
        <f t="shared" si="77"/>
        <v>0</v>
      </c>
      <c r="AF164" s="444">
        <f t="shared" si="78"/>
        <v>50</v>
      </c>
      <c r="AG164" s="251" t="e">
        <f t="shared" si="79"/>
        <v>#DIV/0!</v>
      </c>
      <c r="AH164" s="398">
        <f t="shared" si="80"/>
        <v>50</v>
      </c>
      <c r="AI164" s="459" t="str">
        <f t="shared" si="81"/>
        <v>Below Mix</v>
      </c>
      <c r="AJ164" s="327">
        <f t="shared" si="82"/>
        <v>2255</v>
      </c>
      <c r="AK164" s="323" t="e">
        <f t="shared" si="83"/>
        <v>#DIV/0!</v>
      </c>
      <c r="AL164" s="399">
        <f t="shared" si="84"/>
        <v>2305</v>
      </c>
      <c r="AM164" s="400">
        <f t="shared" si="85"/>
        <v>2305</v>
      </c>
      <c r="AN164" s="462" t="e">
        <f t="shared" si="86"/>
        <v>#DIV/0!</v>
      </c>
      <c r="AO164" s="461">
        <f t="shared" si="87"/>
        <v>2305</v>
      </c>
      <c r="AP164" s="148">
        <f t="shared" si="88"/>
        <v>0</v>
      </c>
      <c r="AQ164" s="148">
        <f t="shared" si="89"/>
        <v>0</v>
      </c>
      <c r="AR164" s="148"/>
      <c r="AS164" s="149">
        <f>VLOOKUP(H164, 'Link WS '!$E$5:$G$38, 2, FALSE)</f>
        <v>2305</v>
      </c>
      <c r="AT164" s="80">
        <f>VLOOKUP($H164, 'Link WS '!$E$5:$H$38, 3, FALSE)</f>
        <v>3295</v>
      </c>
      <c r="AU164" s="151">
        <f t="shared" si="90"/>
        <v>0</v>
      </c>
      <c r="AV164" s="150">
        <f>VLOOKUP($V164, 'Link WS '!$E$5:$H$38, 2, FALSE)</f>
        <v>2305</v>
      </c>
      <c r="AW164" s="150">
        <f>VLOOKUP($V164, 'Link WS '!$E$5:$H$38, 3, FALSE)</f>
        <v>3295</v>
      </c>
      <c r="AX164" s="150">
        <f>VLOOKUP($V164, 'Link WS '!$E$5:$H$38, 4, FALSE)</f>
        <v>2800</v>
      </c>
      <c r="AY164" s="143">
        <f t="shared" si="91"/>
        <v>0.82321428571428568</v>
      </c>
      <c r="AZ164" s="140" t="str">
        <f t="shared" si="92"/>
        <v>Paying 82% within JC</v>
      </c>
      <c r="BA164" s="80">
        <f t="shared" si="93"/>
        <v>2074</v>
      </c>
      <c r="BB164" s="80">
        <f t="shared" si="94"/>
        <v>231</v>
      </c>
      <c r="BC164" s="81" t="e">
        <f t="shared" si="95"/>
        <v>#DIV/0!</v>
      </c>
      <c r="BD164" s="312"/>
      <c r="BE164" s="184"/>
      <c r="BF164" s="184"/>
      <c r="BG164" s="184"/>
      <c r="BH164" s="184"/>
      <c r="BI164" s="184"/>
      <c r="BJ164" s="184"/>
      <c r="BK164" s="184"/>
      <c r="BL164" s="185"/>
      <c r="BM164" s="185"/>
      <c r="BN164" s="185"/>
      <c r="BO164" s="185"/>
      <c r="BP164" s="443">
        <f t="shared" si="96"/>
        <v>0</v>
      </c>
      <c r="BQ164" s="184" t="str">
        <f t="shared" si="97"/>
        <v>Not Needed</v>
      </c>
      <c r="BR164" s="283" t="e">
        <f t="shared" si="98"/>
        <v>#DIV/0!</v>
      </c>
      <c r="BS164" s="432">
        <f t="shared" si="99"/>
        <v>0</v>
      </c>
      <c r="BT164" s="1" t="str">
        <f t="shared" si="100"/>
        <v>Within Range</v>
      </c>
      <c r="BU164" s="1" t="str">
        <f t="shared" si="101"/>
        <v>Within Range</v>
      </c>
      <c r="BV164" s="407"/>
      <c r="BW164" s="407"/>
      <c r="BX164" s="448"/>
      <c r="BY164" s="469"/>
      <c r="BZ164" s="469"/>
    </row>
    <row r="165" spans="1:78" ht="12.75" customHeight="true">
      <c r="A165" s="79" t="s">
        <v>348</v>
      </c>
      <c r="B165" s="79" t="s">
        <v>349</v>
      </c>
      <c r="C165" s="79" t="s">
        <v>8</v>
      </c>
      <c r="D165" s="79" t="s">
        <v>9</v>
      </c>
      <c r="E165" s="79" t="s">
        <v>787</v>
      </c>
      <c r="F165" s="79" t="s">
        <v>804</v>
      </c>
      <c r="G165" s="79" t="s">
        <v>796</v>
      </c>
      <c r="H165" s="79" t="s">
        <v>820</v>
      </c>
      <c r="I165" s="296">
        <v>41456</v>
      </c>
      <c r="J165" s="406"/>
      <c r="K165" s="383" t="s">
        <v>1094</v>
      </c>
      <c r="L165" s="406">
        <v>43647</v>
      </c>
      <c r="M165" s="466">
        <v>85</v>
      </c>
      <c r="N165" s="451" t="str">
        <f t="shared" si="68"/>
        <v>4</v>
      </c>
      <c r="O165" s="452" t="str">
        <f t="shared" si="69"/>
        <v>4</v>
      </c>
      <c r="P165" s="201" t="str">
        <f t="shared" si="70"/>
        <v>N</v>
      </c>
      <c r="Q165" s="202"/>
      <c r="R165" s="202"/>
      <c r="S165" s="200"/>
      <c r="T165" s="247">
        <v>811</v>
      </c>
      <c r="U165" s="92">
        <f t="shared" si="71"/>
        <v>1</v>
      </c>
      <c r="V165" s="95" t="str">
        <f t="shared" si="72"/>
        <v>SG_FNE06</v>
      </c>
      <c r="W165" s="454"/>
      <c r="X165" s="392">
        <f t="shared" si="73"/>
        <v>0</v>
      </c>
      <c r="Y165" s="453"/>
      <c r="Z165" s="396">
        <f t="shared" si="74"/>
        <v>0</v>
      </c>
      <c r="AA165" s="397">
        <f t="shared" si="75"/>
        <v>0</v>
      </c>
      <c r="AB165" s="427"/>
      <c r="AC165" s="456"/>
      <c r="AD165" s="396">
        <f t="shared" si="76"/>
        <v>0</v>
      </c>
      <c r="AE165" s="397">
        <f t="shared" si="77"/>
        <v>0</v>
      </c>
      <c r="AF165" s="444">
        <f t="shared" si="78"/>
        <v>50</v>
      </c>
      <c r="AG165" s="251" t="e">
        <f t="shared" si="79"/>
        <v>#DIV/0!</v>
      </c>
      <c r="AH165" s="398">
        <f t="shared" si="80"/>
        <v>50</v>
      </c>
      <c r="AI165" s="459" t="str">
        <f t="shared" si="81"/>
        <v>Below Mix</v>
      </c>
      <c r="AJ165" s="327">
        <f t="shared" si="82"/>
        <v>1249</v>
      </c>
      <c r="AK165" s="323" t="e">
        <f t="shared" si="83"/>
        <v>#DIV/0!</v>
      </c>
      <c r="AL165" s="399">
        <f t="shared" si="84"/>
        <v>1299</v>
      </c>
      <c r="AM165" s="400">
        <f t="shared" si="85"/>
        <v>1299</v>
      </c>
      <c r="AN165" s="462" t="e">
        <f t="shared" si="86"/>
        <v>#DIV/0!</v>
      </c>
      <c r="AO165" s="461">
        <f t="shared" si="87"/>
        <v>1299</v>
      </c>
      <c r="AP165" s="148">
        <f t="shared" si="88"/>
        <v>0</v>
      </c>
      <c r="AQ165" s="148">
        <f t="shared" si="89"/>
        <v>0</v>
      </c>
      <c r="AR165" s="148"/>
      <c r="AS165" s="149">
        <f>VLOOKUP(H165, 'Link WS '!$E$5:$G$38, 2, FALSE)</f>
        <v>1299</v>
      </c>
      <c r="AT165" s="80">
        <f>VLOOKUP($H165, 'Link WS '!$E$5:$H$38, 3, FALSE)</f>
        <v>1871</v>
      </c>
      <c r="AU165" s="151">
        <f t="shared" si="90"/>
        <v>0</v>
      </c>
      <c r="AV165" s="150">
        <f>VLOOKUP($V165, 'Link WS '!$E$5:$H$38, 2, FALSE)</f>
        <v>1299</v>
      </c>
      <c r="AW165" s="150">
        <f>VLOOKUP($V165, 'Link WS '!$E$5:$H$38, 3, FALSE)</f>
        <v>1871</v>
      </c>
      <c r="AX165" s="150">
        <f>VLOOKUP($V165, 'Link WS '!$E$5:$H$38, 4, FALSE)</f>
        <v>1585</v>
      </c>
      <c r="AY165" s="143">
        <f t="shared" si="91"/>
        <v>0.81955835962145107</v>
      </c>
      <c r="AZ165" s="140" t="str">
        <f t="shared" si="92"/>
        <v>Paying 82% within JC</v>
      </c>
      <c r="BA165" s="80">
        <f t="shared" si="93"/>
        <v>1169</v>
      </c>
      <c r="BB165" s="80">
        <f t="shared" si="94"/>
        <v>130</v>
      </c>
      <c r="BC165" s="81" t="e">
        <f t="shared" si="95"/>
        <v>#DIV/0!</v>
      </c>
      <c r="BD165" s="312"/>
      <c r="BE165" s="184"/>
      <c r="BF165" s="184"/>
      <c r="BG165" s="184"/>
      <c r="BH165" s="184"/>
      <c r="BI165" s="184"/>
      <c r="BJ165" s="184"/>
      <c r="BK165" s="184"/>
      <c r="BL165" s="185"/>
      <c r="BM165" s="185"/>
      <c r="BN165" s="185"/>
      <c r="BO165" s="185"/>
      <c r="BP165" s="443">
        <f t="shared" si="96"/>
        <v>0</v>
      </c>
      <c r="BQ165" s="184" t="str">
        <f t="shared" si="97"/>
        <v>Not Needed</v>
      </c>
      <c r="BR165" s="283" t="e">
        <f t="shared" si="98"/>
        <v>#DIV/0!</v>
      </c>
      <c r="BS165" s="432">
        <f t="shared" si="99"/>
        <v>0</v>
      </c>
      <c r="BT165" s="1" t="str">
        <f t="shared" si="100"/>
        <v>Within Range</v>
      </c>
      <c r="BU165" s="1" t="str">
        <f t="shared" si="101"/>
        <v>Within Range</v>
      </c>
      <c r="BV165" s="407"/>
      <c r="BW165" s="407"/>
      <c r="BX165" s="448"/>
      <c r="BY165" s="469"/>
      <c r="BZ165" s="469"/>
    </row>
    <row r="166" spans="1:78" ht="12.75" customHeight="true">
      <c r="A166" s="79" t="s">
        <v>350</v>
      </c>
      <c r="B166" s="79" t="s">
        <v>351</v>
      </c>
      <c r="C166" s="79" t="s">
        <v>8</v>
      </c>
      <c r="D166" s="79" t="s">
        <v>9</v>
      </c>
      <c r="E166" s="79" t="s">
        <v>787</v>
      </c>
      <c r="F166" s="79" t="s">
        <v>804</v>
      </c>
      <c r="G166" s="79" t="s">
        <v>786</v>
      </c>
      <c r="H166" s="79" t="s">
        <v>810</v>
      </c>
      <c r="I166" s="296">
        <v>41470</v>
      </c>
      <c r="J166" s="406"/>
      <c r="K166" s="383" t="s">
        <v>1094</v>
      </c>
      <c r="L166" s="406">
        <v>44378</v>
      </c>
      <c r="M166" s="466">
        <v>85</v>
      </c>
      <c r="N166" s="451" t="str">
        <f t="shared" si="68"/>
        <v>4</v>
      </c>
      <c r="O166" s="452" t="str">
        <f t="shared" si="69"/>
        <v>4</v>
      </c>
      <c r="P166" s="201" t="str">
        <f t="shared" si="70"/>
        <v>N</v>
      </c>
      <c r="Q166" s="202"/>
      <c r="R166" s="202"/>
      <c r="S166" s="200"/>
      <c r="T166" s="247">
        <v>811</v>
      </c>
      <c r="U166" s="92">
        <f t="shared" si="71"/>
        <v>1</v>
      </c>
      <c r="V166" s="95" t="str">
        <f t="shared" si="72"/>
        <v>SG_NE07</v>
      </c>
      <c r="W166" s="454"/>
      <c r="X166" s="392">
        <f t="shared" si="73"/>
        <v>0</v>
      </c>
      <c r="Y166" s="453"/>
      <c r="Z166" s="396">
        <f t="shared" si="74"/>
        <v>0</v>
      </c>
      <c r="AA166" s="397">
        <f t="shared" si="75"/>
        <v>0</v>
      </c>
      <c r="AB166" s="427"/>
      <c r="AC166" s="456"/>
      <c r="AD166" s="396">
        <f t="shared" si="76"/>
        <v>0</v>
      </c>
      <c r="AE166" s="397">
        <f t="shared" si="77"/>
        <v>0</v>
      </c>
      <c r="AF166" s="444">
        <f t="shared" si="78"/>
        <v>50</v>
      </c>
      <c r="AG166" s="251" t="e">
        <f t="shared" si="79"/>
        <v>#DIV/0!</v>
      </c>
      <c r="AH166" s="398">
        <f t="shared" si="80"/>
        <v>50</v>
      </c>
      <c r="AI166" s="459" t="str">
        <f t="shared" si="81"/>
        <v>Below Mix</v>
      </c>
      <c r="AJ166" s="327">
        <f t="shared" si="82"/>
        <v>1995</v>
      </c>
      <c r="AK166" s="323" t="e">
        <f t="shared" si="83"/>
        <v>#DIV/0!</v>
      </c>
      <c r="AL166" s="399">
        <f t="shared" si="84"/>
        <v>2045</v>
      </c>
      <c r="AM166" s="400">
        <f t="shared" si="85"/>
        <v>2045</v>
      </c>
      <c r="AN166" s="462" t="e">
        <f t="shared" si="86"/>
        <v>#DIV/0!</v>
      </c>
      <c r="AO166" s="461">
        <f t="shared" si="87"/>
        <v>2045</v>
      </c>
      <c r="AP166" s="148">
        <f t="shared" si="88"/>
        <v>0</v>
      </c>
      <c r="AQ166" s="148">
        <f t="shared" si="89"/>
        <v>0</v>
      </c>
      <c r="AR166" s="148"/>
      <c r="AS166" s="149">
        <f>VLOOKUP(H166, 'Link WS '!$E$5:$G$38, 2, FALSE)</f>
        <v>2045</v>
      </c>
      <c r="AT166" s="80">
        <f>VLOOKUP($H166, 'Link WS '!$E$5:$H$38, 3, FALSE)</f>
        <v>2946</v>
      </c>
      <c r="AU166" s="151">
        <f t="shared" si="90"/>
        <v>0</v>
      </c>
      <c r="AV166" s="150">
        <f>VLOOKUP($V166, 'Link WS '!$E$5:$H$38, 2, FALSE)</f>
        <v>2045</v>
      </c>
      <c r="AW166" s="150">
        <f>VLOOKUP($V166, 'Link WS '!$E$5:$H$38, 3, FALSE)</f>
        <v>2946</v>
      </c>
      <c r="AX166" s="150">
        <f>VLOOKUP($V166, 'Link WS '!$E$5:$H$38, 4, FALSE)</f>
        <v>2496</v>
      </c>
      <c r="AY166" s="143">
        <f t="shared" si="91"/>
        <v>0.81931089743589747</v>
      </c>
      <c r="AZ166" s="140" t="str">
        <f t="shared" si="92"/>
        <v>Paying 82% within JC</v>
      </c>
      <c r="BA166" s="80">
        <f t="shared" si="93"/>
        <v>1840</v>
      </c>
      <c r="BB166" s="80">
        <f t="shared" si="94"/>
        <v>205</v>
      </c>
      <c r="BC166" s="81" t="e">
        <f t="shared" si="95"/>
        <v>#DIV/0!</v>
      </c>
      <c r="BD166" s="312"/>
      <c r="BE166" s="184"/>
      <c r="BF166" s="184"/>
      <c r="BG166" s="184"/>
      <c r="BH166" s="184"/>
      <c r="BI166" s="184"/>
      <c r="BJ166" s="184"/>
      <c r="BK166" s="184"/>
      <c r="BL166" s="185"/>
      <c r="BM166" s="185"/>
      <c r="BN166" s="185"/>
      <c r="BO166" s="185"/>
      <c r="BP166" s="443">
        <f t="shared" si="96"/>
        <v>0</v>
      </c>
      <c r="BQ166" s="184" t="str">
        <f t="shared" si="97"/>
        <v>Not Needed</v>
      </c>
      <c r="BR166" s="283" t="e">
        <f t="shared" si="98"/>
        <v>#DIV/0!</v>
      </c>
      <c r="BS166" s="432">
        <f t="shared" si="99"/>
        <v>0</v>
      </c>
      <c r="BT166" s="1" t="str">
        <f t="shared" si="100"/>
        <v>Within Range</v>
      </c>
      <c r="BU166" s="1" t="str">
        <f t="shared" si="101"/>
        <v>Within Range</v>
      </c>
      <c r="BV166" s="407"/>
      <c r="BW166" s="407"/>
      <c r="BX166" s="448"/>
      <c r="BY166" s="469"/>
      <c r="BZ166" s="469"/>
    </row>
    <row r="167" spans="1:78" ht="12.75" customHeight="true">
      <c r="A167" s="79" t="s">
        <v>352</v>
      </c>
      <c r="B167" s="79" t="s">
        <v>353</v>
      </c>
      <c r="C167" s="79" t="s">
        <v>8</v>
      </c>
      <c r="D167" s="79" t="s">
        <v>9</v>
      </c>
      <c r="E167" s="79" t="s">
        <v>787</v>
      </c>
      <c r="F167" s="79" t="s">
        <v>804</v>
      </c>
      <c r="G167" s="79" t="s">
        <v>786</v>
      </c>
      <c r="H167" s="79" t="s">
        <v>810</v>
      </c>
      <c r="I167" s="296">
        <v>41736</v>
      </c>
      <c r="J167" s="406"/>
      <c r="K167" s="383" t="s">
        <v>1094</v>
      </c>
      <c r="L167" s="406">
        <v>44013</v>
      </c>
      <c r="M167" s="466">
        <v>75</v>
      </c>
      <c r="N167" s="451" t="str">
        <f t="shared" si="68"/>
        <v>3</v>
      </c>
      <c r="O167" s="452" t="str">
        <f t="shared" si="69"/>
        <v>3</v>
      </c>
      <c r="P167" s="201" t="str">
        <f t="shared" si="70"/>
        <v>N</v>
      </c>
      <c r="Q167" s="202"/>
      <c r="R167" s="202"/>
      <c r="S167" s="200"/>
      <c r="T167" s="247">
        <v>802</v>
      </c>
      <c r="U167" s="92">
        <f t="shared" si="71"/>
        <v>1</v>
      </c>
      <c r="V167" s="95" t="str">
        <f t="shared" si="72"/>
        <v>SG_NE07</v>
      </c>
      <c r="W167" s="454"/>
      <c r="X167" s="392">
        <f t="shared" si="73"/>
        <v>0</v>
      </c>
      <c r="Y167" s="453"/>
      <c r="Z167" s="396">
        <f t="shared" si="74"/>
        <v>0</v>
      </c>
      <c r="AA167" s="397">
        <f t="shared" si="75"/>
        <v>0</v>
      </c>
      <c r="AB167" s="427"/>
      <c r="AC167" s="456"/>
      <c r="AD167" s="396">
        <f t="shared" si="76"/>
        <v>0</v>
      </c>
      <c r="AE167" s="397">
        <f t="shared" si="77"/>
        <v>0</v>
      </c>
      <c r="AF167" s="444">
        <f t="shared" si="78"/>
        <v>50</v>
      </c>
      <c r="AG167" s="251" t="e">
        <f t="shared" si="79"/>
        <v>#DIV/0!</v>
      </c>
      <c r="AH167" s="398">
        <f t="shared" si="80"/>
        <v>50</v>
      </c>
      <c r="AI167" s="459" t="str">
        <f t="shared" si="81"/>
        <v>Below Mix</v>
      </c>
      <c r="AJ167" s="327">
        <f t="shared" si="82"/>
        <v>1995</v>
      </c>
      <c r="AK167" s="323" t="e">
        <f t="shared" si="83"/>
        <v>#DIV/0!</v>
      </c>
      <c r="AL167" s="399">
        <f t="shared" si="84"/>
        <v>2045</v>
      </c>
      <c r="AM167" s="400">
        <f t="shared" si="85"/>
        <v>2045</v>
      </c>
      <c r="AN167" s="462" t="e">
        <f t="shared" si="86"/>
        <v>#DIV/0!</v>
      </c>
      <c r="AO167" s="461">
        <f t="shared" si="87"/>
        <v>2045</v>
      </c>
      <c r="AP167" s="148">
        <f t="shared" si="88"/>
        <v>0</v>
      </c>
      <c r="AQ167" s="148">
        <f t="shared" si="89"/>
        <v>0</v>
      </c>
      <c r="AR167" s="148"/>
      <c r="AS167" s="149">
        <f>VLOOKUP(H167, 'Link WS '!$E$5:$G$38, 2, FALSE)</f>
        <v>2045</v>
      </c>
      <c r="AT167" s="80">
        <f>VLOOKUP($H167, 'Link WS '!$E$5:$H$38, 3, FALSE)</f>
        <v>2946</v>
      </c>
      <c r="AU167" s="151">
        <f t="shared" si="90"/>
        <v>0</v>
      </c>
      <c r="AV167" s="150">
        <f>VLOOKUP($V167, 'Link WS '!$E$5:$H$38, 2, FALSE)</f>
        <v>2045</v>
      </c>
      <c r="AW167" s="150">
        <f>VLOOKUP($V167, 'Link WS '!$E$5:$H$38, 3, FALSE)</f>
        <v>2946</v>
      </c>
      <c r="AX167" s="150">
        <f>VLOOKUP($V167, 'Link WS '!$E$5:$H$38, 4, FALSE)</f>
        <v>2496</v>
      </c>
      <c r="AY167" s="143">
        <f t="shared" si="91"/>
        <v>0.81931089743589747</v>
      </c>
      <c r="AZ167" s="140" t="str">
        <f t="shared" si="92"/>
        <v>Paying 82% within JC</v>
      </c>
      <c r="BA167" s="80">
        <f t="shared" si="93"/>
        <v>1840</v>
      </c>
      <c r="BB167" s="80">
        <f t="shared" si="94"/>
        <v>205</v>
      </c>
      <c r="BC167" s="81" t="e">
        <f t="shared" si="95"/>
        <v>#DIV/0!</v>
      </c>
      <c r="BD167" s="312"/>
      <c r="BE167" s="184"/>
      <c r="BF167" s="184"/>
      <c r="BG167" s="184"/>
      <c r="BH167" s="184"/>
      <c r="BI167" s="184"/>
      <c r="BJ167" s="184"/>
      <c r="BK167" s="184"/>
      <c r="BL167" s="185"/>
      <c r="BM167" s="185"/>
      <c r="BN167" s="185"/>
      <c r="BO167" s="185"/>
      <c r="BP167" s="443">
        <f t="shared" si="96"/>
        <v>0</v>
      </c>
      <c r="BQ167" s="184" t="str">
        <f t="shared" si="97"/>
        <v>Not Needed</v>
      </c>
      <c r="BR167" s="283" t="e">
        <f t="shared" si="98"/>
        <v>#DIV/0!</v>
      </c>
      <c r="BS167" s="432">
        <f t="shared" si="99"/>
        <v>0</v>
      </c>
      <c r="BT167" s="1" t="str">
        <f t="shared" si="100"/>
        <v>Within Range</v>
      </c>
      <c r="BU167" s="1" t="str">
        <f t="shared" si="101"/>
        <v>Within Range</v>
      </c>
      <c r="BV167" s="407"/>
      <c r="BW167" s="407"/>
      <c r="BX167" s="448"/>
      <c r="BY167" s="469"/>
      <c r="BZ167" s="469"/>
    </row>
    <row r="168" spans="1:78" ht="12.75" customHeight="true">
      <c r="A168" s="79" t="s">
        <v>354</v>
      </c>
      <c r="B168" s="79" t="s">
        <v>355</v>
      </c>
      <c r="C168" s="79" t="s">
        <v>8</v>
      </c>
      <c r="D168" s="79" t="s">
        <v>9</v>
      </c>
      <c r="E168" s="79" t="s">
        <v>787</v>
      </c>
      <c r="F168" s="79" t="s">
        <v>804</v>
      </c>
      <c r="G168" s="79" t="s">
        <v>784</v>
      </c>
      <c r="H168" s="79" t="s">
        <v>814</v>
      </c>
      <c r="I168" s="296">
        <v>41946</v>
      </c>
      <c r="J168" s="406"/>
      <c r="K168" s="383" t="s">
        <v>1094</v>
      </c>
      <c r="L168" s="406">
        <v>43647</v>
      </c>
      <c r="M168" s="466">
        <v>79</v>
      </c>
      <c r="N168" s="451" t="str">
        <f t="shared" si="68"/>
        <v>3</v>
      </c>
      <c r="O168" s="452" t="str">
        <f t="shared" si="69"/>
        <v>3</v>
      </c>
      <c r="P168" s="201" t="str">
        <f t="shared" si="70"/>
        <v>N</v>
      </c>
      <c r="Q168" s="202"/>
      <c r="R168" s="202"/>
      <c r="S168" s="200"/>
      <c r="T168" s="247">
        <v>707</v>
      </c>
      <c r="U168" s="92">
        <f t="shared" si="71"/>
        <v>1</v>
      </c>
      <c r="V168" s="95" t="str">
        <f t="shared" si="72"/>
        <v>SG_NE08</v>
      </c>
      <c r="W168" s="454"/>
      <c r="X168" s="392">
        <f t="shared" si="73"/>
        <v>0</v>
      </c>
      <c r="Y168" s="453"/>
      <c r="Z168" s="396">
        <f t="shared" si="74"/>
        <v>0</v>
      </c>
      <c r="AA168" s="397">
        <f t="shared" si="75"/>
        <v>0</v>
      </c>
      <c r="AB168" s="427"/>
      <c r="AC168" s="456"/>
      <c r="AD168" s="396">
        <f t="shared" si="76"/>
        <v>0</v>
      </c>
      <c r="AE168" s="397">
        <f t="shared" si="77"/>
        <v>0</v>
      </c>
      <c r="AF168" s="444">
        <f t="shared" si="78"/>
        <v>50</v>
      </c>
      <c r="AG168" s="251" t="e">
        <f t="shared" si="79"/>
        <v>#DIV/0!</v>
      </c>
      <c r="AH168" s="398">
        <f t="shared" si="80"/>
        <v>50</v>
      </c>
      <c r="AI168" s="459" t="str">
        <f t="shared" si="81"/>
        <v>Below Mix</v>
      </c>
      <c r="AJ168" s="327">
        <f t="shared" si="82"/>
        <v>2255</v>
      </c>
      <c r="AK168" s="323" t="e">
        <f t="shared" si="83"/>
        <v>#DIV/0!</v>
      </c>
      <c r="AL168" s="399">
        <f t="shared" si="84"/>
        <v>2305</v>
      </c>
      <c r="AM168" s="400">
        <f t="shared" si="85"/>
        <v>2305</v>
      </c>
      <c r="AN168" s="462" t="e">
        <f t="shared" si="86"/>
        <v>#DIV/0!</v>
      </c>
      <c r="AO168" s="461">
        <f t="shared" si="87"/>
        <v>2305</v>
      </c>
      <c r="AP168" s="148">
        <f t="shared" si="88"/>
        <v>0</v>
      </c>
      <c r="AQ168" s="148">
        <f t="shared" si="89"/>
        <v>0</v>
      </c>
      <c r="AR168" s="148"/>
      <c r="AS168" s="149">
        <f>VLOOKUP(H168, 'Link WS '!$E$5:$G$38, 2, FALSE)</f>
        <v>2305</v>
      </c>
      <c r="AT168" s="80">
        <f>VLOOKUP($H168, 'Link WS '!$E$5:$H$38, 3, FALSE)</f>
        <v>3295</v>
      </c>
      <c r="AU168" s="151">
        <f t="shared" si="90"/>
        <v>0</v>
      </c>
      <c r="AV168" s="150">
        <f>VLOOKUP($V168, 'Link WS '!$E$5:$H$38, 2, FALSE)</f>
        <v>2305</v>
      </c>
      <c r="AW168" s="150">
        <f>VLOOKUP($V168, 'Link WS '!$E$5:$H$38, 3, FALSE)</f>
        <v>3295</v>
      </c>
      <c r="AX168" s="150">
        <f>VLOOKUP($V168, 'Link WS '!$E$5:$H$38, 4, FALSE)</f>
        <v>2800</v>
      </c>
      <c r="AY168" s="143">
        <f t="shared" si="91"/>
        <v>0.82321428571428568</v>
      </c>
      <c r="AZ168" s="140" t="str">
        <f t="shared" si="92"/>
        <v>Paying 82% within JC</v>
      </c>
      <c r="BA168" s="80">
        <f t="shared" si="93"/>
        <v>2074</v>
      </c>
      <c r="BB168" s="80">
        <f t="shared" si="94"/>
        <v>231</v>
      </c>
      <c r="BC168" s="81" t="e">
        <f t="shared" si="95"/>
        <v>#DIV/0!</v>
      </c>
      <c r="BD168" s="312"/>
      <c r="BE168" s="184"/>
      <c r="BF168" s="184"/>
      <c r="BG168" s="184"/>
      <c r="BH168" s="184"/>
      <c r="BI168" s="184"/>
      <c r="BJ168" s="184"/>
      <c r="BK168" s="184"/>
      <c r="BL168" s="185"/>
      <c r="BM168" s="185"/>
      <c r="BN168" s="185"/>
      <c r="BO168" s="185"/>
      <c r="BP168" s="443">
        <f t="shared" si="96"/>
        <v>0</v>
      </c>
      <c r="BQ168" s="184" t="str">
        <f t="shared" si="97"/>
        <v>Not Needed</v>
      </c>
      <c r="BR168" s="283" t="e">
        <f t="shared" si="98"/>
        <v>#DIV/0!</v>
      </c>
      <c r="BS168" s="432">
        <f t="shared" si="99"/>
        <v>0</v>
      </c>
      <c r="BT168" s="1" t="str">
        <f t="shared" si="100"/>
        <v>Within Range</v>
      </c>
      <c r="BU168" s="1" t="str">
        <f t="shared" si="101"/>
        <v>Within Range</v>
      </c>
      <c r="BV168" s="407"/>
      <c r="BW168" s="407"/>
      <c r="BX168" s="448"/>
      <c r="BY168" s="469"/>
      <c r="BZ168" s="469"/>
    </row>
    <row r="169" spans="1:78" ht="12.75" customHeight="true">
      <c r="A169" s="79" t="s">
        <v>356</v>
      </c>
      <c r="B169" s="79" t="s">
        <v>357</v>
      </c>
      <c r="C169" s="79" t="s">
        <v>8</v>
      </c>
      <c r="D169" s="79" t="s">
        <v>9</v>
      </c>
      <c r="E169" s="79" t="s">
        <v>787</v>
      </c>
      <c r="F169" s="79" t="s">
        <v>804</v>
      </c>
      <c r="G169" s="79" t="s">
        <v>786</v>
      </c>
      <c r="H169" s="79" t="s">
        <v>810</v>
      </c>
      <c r="I169" s="296">
        <v>42114</v>
      </c>
      <c r="J169" s="406"/>
      <c r="K169" s="383" t="s">
        <v>1094</v>
      </c>
      <c r="L169" s="406">
        <v>44378</v>
      </c>
      <c r="M169" s="466">
        <v>89</v>
      </c>
      <c r="N169" s="451" t="str">
        <f t="shared" si="68"/>
        <v>4</v>
      </c>
      <c r="O169" s="452" t="str">
        <f t="shared" si="69"/>
        <v>4</v>
      </c>
      <c r="P169" s="201" t="str">
        <f t="shared" si="70"/>
        <v>N</v>
      </c>
      <c r="Q169" s="202"/>
      <c r="R169" s="202"/>
      <c r="S169" s="200"/>
      <c r="T169" s="247">
        <v>702</v>
      </c>
      <c r="U169" s="92">
        <f t="shared" si="71"/>
        <v>1</v>
      </c>
      <c r="V169" s="95" t="str">
        <f t="shared" si="72"/>
        <v>SG_NE07</v>
      </c>
      <c r="W169" s="454"/>
      <c r="X169" s="392">
        <f t="shared" si="73"/>
        <v>0</v>
      </c>
      <c r="Y169" s="453"/>
      <c r="Z169" s="396">
        <f t="shared" si="74"/>
        <v>0</v>
      </c>
      <c r="AA169" s="397">
        <f t="shared" si="75"/>
        <v>0</v>
      </c>
      <c r="AB169" s="427"/>
      <c r="AC169" s="456"/>
      <c r="AD169" s="396">
        <f t="shared" si="76"/>
        <v>0</v>
      </c>
      <c r="AE169" s="397">
        <f t="shared" si="77"/>
        <v>0</v>
      </c>
      <c r="AF169" s="444">
        <f t="shared" si="78"/>
        <v>50</v>
      </c>
      <c r="AG169" s="251" t="e">
        <f t="shared" si="79"/>
        <v>#DIV/0!</v>
      </c>
      <c r="AH169" s="398">
        <f t="shared" si="80"/>
        <v>50</v>
      </c>
      <c r="AI169" s="459" t="str">
        <f t="shared" si="81"/>
        <v>Below Mix</v>
      </c>
      <c r="AJ169" s="327">
        <f t="shared" si="82"/>
        <v>1995</v>
      </c>
      <c r="AK169" s="323" t="e">
        <f t="shared" si="83"/>
        <v>#DIV/0!</v>
      </c>
      <c r="AL169" s="399">
        <f t="shared" si="84"/>
        <v>2045</v>
      </c>
      <c r="AM169" s="400">
        <f t="shared" si="85"/>
        <v>2045</v>
      </c>
      <c r="AN169" s="462" t="e">
        <f t="shared" si="86"/>
        <v>#DIV/0!</v>
      </c>
      <c r="AO169" s="461">
        <f t="shared" si="87"/>
        <v>2045</v>
      </c>
      <c r="AP169" s="148">
        <f t="shared" si="88"/>
        <v>0</v>
      </c>
      <c r="AQ169" s="148">
        <f t="shared" si="89"/>
        <v>0</v>
      </c>
      <c r="AR169" s="148"/>
      <c r="AS169" s="149">
        <f>VLOOKUP(H169, 'Link WS '!$E$5:$G$38, 2, FALSE)</f>
        <v>2045</v>
      </c>
      <c r="AT169" s="80">
        <f>VLOOKUP($H169, 'Link WS '!$E$5:$H$38, 3, FALSE)</f>
        <v>2946</v>
      </c>
      <c r="AU169" s="151">
        <f t="shared" si="90"/>
        <v>0</v>
      </c>
      <c r="AV169" s="150">
        <f>VLOOKUP($V169, 'Link WS '!$E$5:$H$38, 2, FALSE)</f>
        <v>2045</v>
      </c>
      <c r="AW169" s="150">
        <f>VLOOKUP($V169, 'Link WS '!$E$5:$H$38, 3, FALSE)</f>
        <v>2946</v>
      </c>
      <c r="AX169" s="150">
        <f>VLOOKUP($V169, 'Link WS '!$E$5:$H$38, 4, FALSE)</f>
        <v>2496</v>
      </c>
      <c r="AY169" s="143">
        <f t="shared" si="91"/>
        <v>0.81931089743589747</v>
      </c>
      <c r="AZ169" s="140" t="str">
        <f t="shared" si="92"/>
        <v>Paying 82% within JC</v>
      </c>
      <c r="BA169" s="80">
        <f t="shared" si="93"/>
        <v>1840</v>
      </c>
      <c r="BB169" s="80">
        <f t="shared" si="94"/>
        <v>205</v>
      </c>
      <c r="BC169" s="81" t="e">
        <f t="shared" si="95"/>
        <v>#DIV/0!</v>
      </c>
      <c r="BD169" s="312"/>
      <c r="BE169" s="184"/>
      <c r="BF169" s="184"/>
      <c r="BG169" s="184"/>
      <c r="BH169" s="184"/>
      <c r="BI169" s="184"/>
      <c r="BJ169" s="184"/>
      <c r="BK169" s="184"/>
      <c r="BL169" s="185"/>
      <c r="BM169" s="185"/>
      <c r="BN169" s="185"/>
      <c r="BO169" s="185"/>
      <c r="BP169" s="443">
        <f t="shared" si="96"/>
        <v>0</v>
      </c>
      <c r="BQ169" s="184" t="str">
        <f t="shared" si="97"/>
        <v>Not Needed</v>
      </c>
      <c r="BR169" s="283" t="e">
        <f t="shared" si="98"/>
        <v>#DIV/0!</v>
      </c>
      <c r="BS169" s="432">
        <f t="shared" si="99"/>
        <v>0</v>
      </c>
      <c r="BT169" s="1" t="str">
        <f t="shared" si="100"/>
        <v>Within Range</v>
      </c>
      <c r="BU169" s="1" t="str">
        <f t="shared" si="101"/>
        <v>Within Range</v>
      </c>
      <c r="BV169" s="407"/>
      <c r="BW169" s="407"/>
      <c r="BX169" s="448"/>
      <c r="BY169" s="469"/>
      <c r="BZ169" s="469"/>
    </row>
    <row r="170" spans="1:78" ht="12.75" customHeight="true">
      <c r="A170" s="79" t="s">
        <v>456</v>
      </c>
      <c r="B170" s="79" t="s">
        <v>457</v>
      </c>
      <c r="C170" s="79" t="s">
        <v>8</v>
      </c>
      <c r="D170" s="79" t="s">
        <v>9</v>
      </c>
      <c r="E170" s="79" t="s">
        <v>787</v>
      </c>
      <c r="F170" s="79" t="s">
        <v>804</v>
      </c>
      <c r="G170" s="79" t="s">
        <v>796</v>
      </c>
      <c r="H170" s="79" t="s">
        <v>811</v>
      </c>
      <c r="I170" s="296">
        <v>42191</v>
      </c>
      <c r="J170" s="406"/>
      <c r="K170" s="383" t="s">
        <v>1094</v>
      </c>
      <c r="L170" s="406">
        <v>44378</v>
      </c>
      <c r="M170" s="466">
        <v>90</v>
      </c>
      <c r="N170" s="451" t="str">
        <f t="shared" si="68"/>
        <v>5</v>
      </c>
      <c r="O170" s="452" t="str">
        <f t="shared" si="69"/>
        <v>5</v>
      </c>
      <c r="P170" s="201" t="str">
        <f t="shared" si="70"/>
        <v>N</v>
      </c>
      <c r="Q170" s="202"/>
      <c r="R170" s="202"/>
      <c r="S170" s="200"/>
      <c r="T170" s="247">
        <v>611</v>
      </c>
      <c r="U170" s="92">
        <f t="shared" si="71"/>
        <v>1</v>
      </c>
      <c r="V170" s="95" t="str">
        <f t="shared" si="72"/>
        <v>SG_NE06</v>
      </c>
      <c r="W170" s="454"/>
      <c r="X170" s="392">
        <f t="shared" si="73"/>
        <v>0</v>
      </c>
      <c r="Y170" s="453"/>
      <c r="Z170" s="396">
        <f t="shared" si="74"/>
        <v>0</v>
      </c>
      <c r="AA170" s="397">
        <f t="shared" si="75"/>
        <v>0</v>
      </c>
      <c r="AB170" s="427"/>
      <c r="AC170" s="456"/>
      <c r="AD170" s="396">
        <f t="shared" si="76"/>
        <v>0</v>
      </c>
      <c r="AE170" s="397">
        <f t="shared" si="77"/>
        <v>0</v>
      </c>
      <c r="AF170" s="444">
        <f t="shared" si="78"/>
        <v>50</v>
      </c>
      <c r="AG170" s="251" t="e">
        <f t="shared" si="79"/>
        <v>#DIV/0!</v>
      </c>
      <c r="AH170" s="398">
        <f t="shared" si="80"/>
        <v>50</v>
      </c>
      <c r="AI170" s="459" t="str">
        <f t="shared" si="81"/>
        <v>Below Mix</v>
      </c>
      <c r="AJ170" s="327">
        <f t="shared" si="82"/>
        <v>1900</v>
      </c>
      <c r="AK170" s="323" t="e">
        <f t="shared" si="83"/>
        <v>#DIV/0!</v>
      </c>
      <c r="AL170" s="399">
        <f t="shared" si="84"/>
        <v>1950</v>
      </c>
      <c r="AM170" s="400">
        <f t="shared" si="85"/>
        <v>1950</v>
      </c>
      <c r="AN170" s="462" t="e">
        <f t="shared" si="86"/>
        <v>#DIV/0!</v>
      </c>
      <c r="AO170" s="461">
        <f t="shared" si="87"/>
        <v>1950</v>
      </c>
      <c r="AP170" s="148">
        <f t="shared" si="88"/>
        <v>0</v>
      </c>
      <c r="AQ170" s="148">
        <f t="shared" si="89"/>
        <v>0</v>
      </c>
      <c r="AR170" s="148"/>
      <c r="AS170" s="149">
        <f>VLOOKUP(H170, 'Link WS '!$E$5:$G$38, 2, FALSE)</f>
        <v>1950</v>
      </c>
      <c r="AT170" s="80">
        <f>VLOOKUP($H170, 'Link WS '!$E$5:$H$38, 3, FALSE)</f>
        <v>2695</v>
      </c>
      <c r="AU170" s="151">
        <f t="shared" si="90"/>
        <v>0</v>
      </c>
      <c r="AV170" s="150">
        <f>VLOOKUP($V170, 'Link WS '!$E$5:$H$38, 2, FALSE)</f>
        <v>1950</v>
      </c>
      <c r="AW170" s="150">
        <f>VLOOKUP($V170, 'Link WS '!$E$5:$H$38, 3, FALSE)</f>
        <v>2695</v>
      </c>
      <c r="AX170" s="150">
        <f>VLOOKUP($V170, 'Link WS '!$E$5:$H$38, 4, FALSE)</f>
        <v>2323</v>
      </c>
      <c r="AY170" s="143">
        <f t="shared" si="91"/>
        <v>0.83943176926388297</v>
      </c>
      <c r="AZ170" s="140" t="str">
        <f t="shared" si="92"/>
        <v>Paying 84% within JC</v>
      </c>
      <c r="BA170" s="80">
        <f t="shared" si="93"/>
        <v>1755</v>
      </c>
      <c r="BB170" s="80">
        <f t="shared" si="94"/>
        <v>195</v>
      </c>
      <c r="BC170" s="81" t="e">
        <f t="shared" si="95"/>
        <v>#DIV/0!</v>
      </c>
      <c r="BD170" s="312"/>
      <c r="BE170" s="184"/>
      <c r="BF170" s="184"/>
      <c r="BG170" s="184"/>
      <c r="BH170" s="184"/>
      <c r="BI170" s="184"/>
      <c r="BJ170" s="184"/>
      <c r="BK170" s="184"/>
      <c r="BL170" s="185"/>
      <c r="BM170" s="185"/>
      <c r="BN170" s="185"/>
      <c r="BO170" s="185"/>
      <c r="BP170" s="443">
        <f t="shared" si="96"/>
        <v>0</v>
      </c>
      <c r="BQ170" s="184" t="str">
        <f t="shared" si="97"/>
        <v>Not Needed</v>
      </c>
      <c r="BR170" s="283" t="e">
        <f t="shared" si="98"/>
        <v>#DIV/0!</v>
      </c>
      <c r="BS170" s="432">
        <f t="shared" si="99"/>
        <v>0</v>
      </c>
      <c r="BT170" s="1" t="str">
        <f t="shared" si="100"/>
        <v>Within Range</v>
      </c>
      <c r="BU170" s="1" t="str">
        <f t="shared" si="101"/>
        <v>Within Range</v>
      </c>
      <c r="BV170" s="407"/>
      <c r="BW170" s="407"/>
      <c r="BX170" s="448"/>
      <c r="BY170" s="469"/>
      <c r="BZ170" s="469"/>
    </row>
    <row r="171" spans="1:78" ht="12.75" customHeight="true">
      <c r="A171" s="79" t="s">
        <v>738</v>
      </c>
      <c r="B171" s="79" t="s">
        <v>739</v>
      </c>
      <c r="C171" s="79" t="s">
        <v>8</v>
      </c>
      <c r="D171" s="79" t="s">
        <v>9</v>
      </c>
      <c r="E171" s="79" t="s">
        <v>787</v>
      </c>
      <c r="F171" s="79" t="s">
        <v>804</v>
      </c>
      <c r="G171" s="79" t="s">
        <v>784</v>
      </c>
      <c r="H171" s="79" t="s">
        <v>814</v>
      </c>
      <c r="I171" s="296">
        <v>42058</v>
      </c>
      <c r="J171" s="406"/>
      <c r="K171" s="383" t="s">
        <v>1094</v>
      </c>
      <c r="L171" s="406">
        <v>44013</v>
      </c>
      <c r="M171" s="466">
        <v>90</v>
      </c>
      <c r="N171" s="451" t="str">
        <f t="shared" si="68"/>
        <v>5</v>
      </c>
      <c r="O171" s="452" t="str">
        <f t="shared" si="69"/>
        <v>5</v>
      </c>
      <c r="P171" s="201" t="str">
        <f t="shared" si="70"/>
        <v>N</v>
      </c>
      <c r="Q171" s="202"/>
      <c r="R171" s="202"/>
      <c r="S171" s="200"/>
      <c r="T171" s="247">
        <v>704</v>
      </c>
      <c r="U171" s="92">
        <f t="shared" si="71"/>
        <v>1</v>
      </c>
      <c r="V171" s="95" t="str">
        <f t="shared" si="72"/>
        <v>SG_NE08</v>
      </c>
      <c r="W171" s="454"/>
      <c r="X171" s="392">
        <f t="shared" si="73"/>
        <v>0</v>
      </c>
      <c r="Y171" s="453"/>
      <c r="Z171" s="396">
        <f t="shared" si="74"/>
        <v>0</v>
      </c>
      <c r="AA171" s="397">
        <f t="shared" si="75"/>
        <v>0</v>
      </c>
      <c r="AB171" s="427"/>
      <c r="AC171" s="456"/>
      <c r="AD171" s="396">
        <f t="shared" si="76"/>
        <v>0</v>
      </c>
      <c r="AE171" s="397">
        <f t="shared" si="77"/>
        <v>0</v>
      </c>
      <c r="AF171" s="444">
        <f t="shared" si="78"/>
        <v>50</v>
      </c>
      <c r="AG171" s="251" t="e">
        <f t="shared" si="79"/>
        <v>#DIV/0!</v>
      </c>
      <c r="AH171" s="398">
        <f t="shared" si="80"/>
        <v>50</v>
      </c>
      <c r="AI171" s="459" t="str">
        <f t="shared" si="81"/>
        <v>Below Mix</v>
      </c>
      <c r="AJ171" s="327">
        <f t="shared" si="82"/>
        <v>2255</v>
      </c>
      <c r="AK171" s="323" t="e">
        <f t="shared" si="83"/>
        <v>#DIV/0!</v>
      </c>
      <c r="AL171" s="399">
        <f t="shared" si="84"/>
        <v>2305</v>
      </c>
      <c r="AM171" s="400">
        <f t="shared" si="85"/>
        <v>2305</v>
      </c>
      <c r="AN171" s="462" t="e">
        <f t="shared" si="86"/>
        <v>#DIV/0!</v>
      </c>
      <c r="AO171" s="461">
        <f t="shared" si="87"/>
        <v>2305</v>
      </c>
      <c r="AP171" s="148">
        <f t="shared" si="88"/>
        <v>0</v>
      </c>
      <c r="AQ171" s="148">
        <f t="shared" si="89"/>
        <v>0</v>
      </c>
      <c r="AR171" s="148"/>
      <c r="AS171" s="149">
        <f>VLOOKUP(H171, 'Link WS '!$E$5:$G$38, 2, FALSE)</f>
        <v>2305</v>
      </c>
      <c r="AT171" s="80">
        <f>VLOOKUP($H171, 'Link WS '!$E$5:$H$38, 3, FALSE)</f>
        <v>3295</v>
      </c>
      <c r="AU171" s="151">
        <f t="shared" si="90"/>
        <v>0</v>
      </c>
      <c r="AV171" s="150">
        <f>VLOOKUP($V171, 'Link WS '!$E$5:$H$38, 2, FALSE)</f>
        <v>2305</v>
      </c>
      <c r="AW171" s="150">
        <f>VLOOKUP($V171, 'Link WS '!$E$5:$H$38, 3, FALSE)</f>
        <v>3295</v>
      </c>
      <c r="AX171" s="150">
        <f>VLOOKUP($V171, 'Link WS '!$E$5:$H$38, 4, FALSE)</f>
        <v>2800</v>
      </c>
      <c r="AY171" s="143">
        <f t="shared" si="91"/>
        <v>0.82321428571428568</v>
      </c>
      <c r="AZ171" s="140" t="str">
        <f t="shared" si="92"/>
        <v>Paying 82% within JC</v>
      </c>
      <c r="BA171" s="80">
        <f t="shared" si="93"/>
        <v>2074</v>
      </c>
      <c r="BB171" s="80">
        <f t="shared" si="94"/>
        <v>231</v>
      </c>
      <c r="BC171" s="81" t="e">
        <f t="shared" si="95"/>
        <v>#DIV/0!</v>
      </c>
      <c r="BD171" s="312"/>
      <c r="BE171" s="184"/>
      <c r="BF171" s="184"/>
      <c r="BG171" s="184"/>
      <c r="BH171" s="184"/>
      <c r="BI171" s="184"/>
      <c r="BJ171" s="184"/>
      <c r="BK171" s="184"/>
      <c r="BL171" s="185"/>
      <c r="BM171" s="185"/>
      <c r="BN171" s="185"/>
      <c r="BO171" s="185"/>
      <c r="BP171" s="443">
        <f t="shared" si="96"/>
        <v>0</v>
      </c>
      <c r="BQ171" s="184" t="str">
        <f t="shared" si="97"/>
        <v>Not Needed</v>
      </c>
      <c r="BR171" s="283" t="e">
        <f t="shared" si="98"/>
        <v>#DIV/0!</v>
      </c>
      <c r="BS171" s="432">
        <f t="shared" si="99"/>
        <v>0</v>
      </c>
      <c r="BT171" s="1" t="str">
        <f t="shared" si="100"/>
        <v>Within Range</v>
      </c>
      <c r="BU171" s="1" t="str">
        <f t="shared" si="101"/>
        <v>Within Range</v>
      </c>
      <c r="BV171" s="407"/>
      <c r="BW171" s="407"/>
      <c r="BX171" s="448"/>
      <c r="BY171" s="469"/>
      <c r="BZ171" s="469"/>
    </row>
    <row r="172" spans="1:78" ht="12.75" customHeight="true">
      <c r="A172" s="79" t="s">
        <v>867</v>
      </c>
      <c r="B172" s="79" t="s">
        <v>868</v>
      </c>
      <c r="C172" s="79" t="s">
        <v>8</v>
      </c>
      <c r="D172" s="79" t="s">
        <v>9</v>
      </c>
      <c r="E172" s="79" t="s">
        <v>787</v>
      </c>
      <c r="F172" s="79" t="s">
        <v>804</v>
      </c>
      <c r="G172" s="79" t="s">
        <v>798</v>
      </c>
      <c r="H172" s="79" t="s">
        <v>811</v>
      </c>
      <c r="I172" s="296">
        <v>42653</v>
      </c>
      <c r="J172" s="406"/>
      <c r="K172" s="383" t="s">
        <v>1094</v>
      </c>
      <c r="L172" s="406">
        <v>44378</v>
      </c>
      <c r="M172" s="466">
        <v>79</v>
      </c>
      <c r="N172" s="451" t="str">
        <f t="shared" si="68"/>
        <v>3</v>
      </c>
      <c r="O172" s="452" t="str">
        <f t="shared" si="69"/>
        <v>3</v>
      </c>
      <c r="P172" s="201" t="str">
        <f t="shared" si="70"/>
        <v>N</v>
      </c>
      <c r="Q172" s="202"/>
      <c r="R172" s="202"/>
      <c r="S172" s="200"/>
      <c r="T172" s="247">
        <v>508</v>
      </c>
      <c r="U172" s="92">
        <f t="shared" si="71"/>
        <v>1</v>
      </c>
      <c r="V172" s="95" t="str">
        <f t="shared" si="72"/>
        <v>SG_NE06</v>
      </c>
      <c r="W172" s="454"/>
      <c r="X172" s="392">
        <f t="shared" si="73"/>
        <v>0</v>
      </c>
      <c r="Y172" s="453"/>
      <c r="Z172" s="396">
        <f t="shared" si="74"/>
        <v>0</v>
      </c>
      <c r="AA172" s="397">
        <f t="shared" si="75"/>
        <v>0</v>
      </c>
      <c r="AB172" s="427"/>
      <c r="AC172" s="456"/>
      <c r="AD172" s="396">
        <f t="shared" si="76"/>
        <v>0</v>
      </c>
      <c r="AE172" s="397">
        <f t="shared" si="77"/>
        <v>0</v>
      </c>
      <c r="AF172" s="444">
        <f t="shared" si="78"/>
        <v>50</v>
      </c>
      <c r="AG172" s="251" t="e">
        <f t="shared" si="79"/>
        <v>#DIV/0!</v>
      </c>
      <c r="AH172" s="398">
        <f t="shared" si="80"/>
        <v>50</v>
      </c>
      <c r="AI172" s="459" t="str">
        <f t="shared" si="81"/>
        <v>Below Mix</v>
      </c>
      <c r="AJ172" s="327">
        <f t="shared" si="82"/>
        <v>1900</v>
      </c>
      <c r="AK172" s="323" t="e">
        <f t="shared" si="83"/>
        <v>#DIV/0!</v>
      </c>
      <c r="AL172" s="399">
        <f t="shared" si="84"/>
        <v>1950</v>
      </c>
      <c r="AM172" s="400">
        <f t="shared" si="85"/>
        <v>1950</v>
      </c>
      <c r="AN172" s="462" t="e">
        <f t="shared" si="86"/>
        <v>#DIV/0!</v>
      </c>
      <c r="AO172" s="461">
        <f t="shared" si="87"/>
        <v>1950</v>
      </c>
      <c r="AP172" s="148">
        <f t="shared" si="88"/>
        <v>0</v>
      </c>
      <c r="AQ172" s="148">
        <f t="shared" si="89"/>
        <v>0</v>
      </c>
      <c r="AR172" s="148"/>
      <c r="AS172" s="149">
        <f>VLOOKUP(H172, 'Link WS '!$E$5:$G$38, 2, FALSE)</f>
        <v>1950</v>
      </c>
      <c r="AT172" s="80">
        <f>VLOOKUP($H172, 'Link WS '!$E$5:$H$38, 3, FALSE)</f>
        <v>2695</v>
      </c>
      <c r="AU172" s="151">
        <f t="shared" si="90"/>
        <v>0</v>
      </c>
      <c r="AV172" s="150">
        <f>VLOOKUP($V172, 'Link WS '!$E$5:$H$38, 2, FALSE)</f>
        <v>1950</v>
      </c>
      <c r="AW172" s="150">
        <f>VLOOKUP($V172, 'Link WS '!$E$5:$H$38, 3, FALSE)</f>
        <v>2695</v>
      </c>
      <c r="AX172" s="150">
        <f>VLOOKUP($V172, 'Link WS '!$E$5:$H$38, 4, FALSE)</f>
        <v>2323</v>
      </c>
      <c r="AY172" s="143">
        <f t="shared" si="91"/>
        <v>0.83943176926388297</v>
      </c>
      <c r="AZ172" s="140" t="str">
        <f t="shared" si="92"/>
        <v>Paying 84% within JC</v>
      </c>
      <c r="BA172" s="80">
        <f t="shared" si="93"/>
        <v>1755</v>
      </c>
      <c r="BB172" s="80">
        <f t="shared" si="94"/>
        <v>195</v>
      </c>
      <c r="BC172" s="81" t="e">
        <f t="shared" si="95"/>
        <v>#DIV/0!</v>
      </c>
      <c r="BD172" s="312"/>
      <c r="BE172" s="184"/>
      <c r="BF172" s="184"/>
      <c r="BG172" s="184"/>
      <c r="BH172" s="184"/>
      <c r="BI172" s="184"/>
      <c r="BJ172" s="184"/>
      <c r="BK172" s="184"/>
      <c r="BL172" s="185"/>
      <c r="BM172" s="185"/>
      <c r="BN172" s="185"/>
      <c r="BO172" s="185"/>
      <c r="BP172" s="443">
        <f t="shared" si="96"/>
        <v>0</v>
      </c>
      <c r="BQ172" s="184" t="str">
        <f t="shared" si="97"/>
        <v>Not Needed</v>
      </c>
      <c r="BR172" s="283" t="e">
        <f t="shared" si="98"/>
        <v>#DIV/0!</v>
      </c>
      <c r="BS172" s="432">
        <f t="shared" si="99"/>
        <v>0</v>
      </c>
      <c r="BT172" s="1" t="str">
        <f t="shared" si="100"/>
        <v>Within Range</v>
      </c>
      <c r="BU172" s="1" t="str">
        <f t="shared" si="101"/>
        <v>Within Range</v>
      </c>
      <c r="BV172" s="407"/>
      <c r="BW172" s="407"/>
      <c r="BX172" s="448"/>
      <c r="BY172" s="469"/>
      <c r="BZ172" s="469"/>
    </row>
    <row r="173" spans="1:78" ht="12.75" customHeight="true">
      <c r="A173" s="79" t="s">
        <v>869</v>
      </c>
      <c r="B173" s="79" t="s">
        <v>870</v>
      </c>
      <c r="C173" s="79" t="s">
        <v>8</v>
      </c>
      <c r="D173" s="79" t="s">
        <v>9</v>
      </c>
      <c r="E173" s="79" t="s">
        <v>787</v>
      </c>
      <c r="F173" s="79" t="s">
        <v>804</v>
      </c>
      <c r="G173" s="79" t="s">
        <v>783</v>
      </c>
      <c r="H173" s="79" t="s">
        <v>819</v>
      </c>
      <c r="I173" s="296">
        <v>42681</v>
      </c>
      <c r="J173" s="406"/>
      <c r="K173" s="383" t="s">
        <v>1094</v>
      </c>
      <c r="L173" s="406">
        <v>43647</v>
      </c>
      <c r="M173" s="466">
        <v>88</v>
      </c>
      <c r="N173" s="451" t="str">
        <f t="shared" si="68"/>
        <v>4</v>
      </c>
      <c r="O173" s="452" t="str">
        <f t="shared" si="69"/>
        <v>4</v>
      </c>
      <c r="P173" s="201" t="str">
        <f t="shared" si="70"/>
        <v>N</v>
      </c>
      <c r="Q173" s="202"/>
      <c r="R173" s="202"/>
      <c r="S173" s="200"/>
      <c r="T173" s="247">
        <v>507</v>
      </c>
      <c r="U173" s="92">
        <f t="shared" si="71"/>
        <v>1</v>
      </c>
      <c r="V173" s="95" t="str">
        <f t="shared" si="72"/>
        <v>SG_FNE05</v>
      </c>
      <c r="W173" s="454"/>
      <c r="X173" s="392">
        <f t="shared" si="73"/>
        <v>0</v>
      </c>
      <c r="Y173" s="453"/>
      <c r="Z173" s="396">
        <f t="shared" si="74"/>
        <v>0</v>
      </c>
      <c r="AA173" s="397">
        <f t="shared" si="75"/>
        <v>0</v>
      </c>
      <c r="AB173" s="427"/>
      <c r="AC173" s="456"/>
      <c r="AD173" s="396">
        <f t="shared" si="76"/>
        <v>0</v>
      </c>
      <c r="AE173" s="397">
        <f t="shared" si="77"/>
        <v>0</v>
      </c>
      <c r="AF173" s="444">
        <f t="shared" si="78"/>
        <v>50</v>
      </c>
      <c r="AG173" s="251" t="e">
        <f t="shared" si="79"/>
        <v>#DIV/0!</v>
      </c>
      <c r="AH173" s="398">
        <f t="shared" si="80"/>
        <v>50</v>
      </c>
      <c r="AI173" s="459" t="str">
        <f t="shared" si="81"/>
        <v>Below Mix</v>
      </c>
      <c r="AJ173" s="327">
        <f t="shared" si="82"/>
        <v>1072</v>
      </c>
      <c r="AK173" s="323" t="e">
        <f t="shared" si="83"/>
        <v>#DIV/0!</v>
      </c>
      <c r="AL173" s="399">
        <f t="shared" si="84"/>
        <v>1122</v>
      </c>
      <c r="AM173" s="400">
        <f t="shared" si="85"/>
        <v>1122</v>
      </c>
      <c r="AN173" s="462" t="e">
        <f t="shared" si="86"/>
        <v>#DIV/0!</v>
      </c>
      <c r="AO173" s="461">
        <f t="shared" si="87"/>
        <v>1122</v>
      </c>
      <c r="AP173" s="148">
        <f t="shared" si="88"/>
        <v>0</v>
      </c>
      <c r="AQ173" s="148">
        <f t="shared" si="89"/>
        <v>0</v>
      </c>
      <c r="AR173" s="148"/>
      <c r="AS173" s="149">
        <f>VLOOKUP(H173, 'Link WS '!$E$5:$G$38, 2, FALSE)</f>
        <v>1122</v>
      </c>
      <c r="AT173" s="80">
        <f>VLOOKUP($H173, 'Link WS '!$E$5:$H$38, 3, FALSE)</f>
        <v>1482</v>
      </c>
      <c r="AU173" s="151">
        <f t="shared" si="90"/>
        <v>0</v>
      </c>
      <c r="AV173" s="150">
        <f>VLOOKUP($V173, 'Link WS '!$E$5:$H$38, 2, FALSE)</f>
        <v>1122</v>
      </c>
      <c r="AW173" s="150">
        <f>VLOOKUP($V173, 'Link WS '!$E$5:$H$38, 3, FALSE)</f>
        <v>1482</v>
      </c>
      <c r="AX173" s="150">
        <f>VLOOKUP($V173, 'Link WS '!$E$5:$H$38, 4, FALSE)</f>
        <v>1302</v>
      </c>
      <c r="AY173" s="143">
        <f t="shared" si="91"/>
        <v>0.86175115207373276</v>
      </c>
      <c r="AZ173" s="140" t="str">
        <f t="shared" si="92"/>
        <v>Paying 86% within JC</v>
      </c>
      <c r="BA173" s="80">
        <f t="shared" si="93"/>
        <v>1010</v>
      </c>
      <c r="BB173" s="80">
        <f t="shared" si="94"/>
        <v>112</v>
      </c>
      <c r="BC173" s="81" t="e">
        <f t="shared" si="95"/>
        <v>#DIV/0!</v>
      </c>
      <c r="BD173" s="312"/>
      <c r="BE173" s="184"/>
      <c r="BF173" s="184"/>
      <c r="BG173" s="184"/>
      <c r="BH173" s="184"/>
      <c r="BI173" s="184"/>
      <c r="BJ173" s="184"/>
      <c r="BK173" s="184"/>
      <c r="BL173" s="185"/>
      <c r="BM173" s="185"/>
      <c r="BN173" s="185"/>
      <c r="BO173" s="185"/>
      <c r="BP173" s="443">
        <f t="shared" si="96"/>
        <v>0</v>
      </c>
      <c r="BQ173" s="184" t="str">
        <f t="shared" si="97"/>
        <v>Not Needed</v>
      </c>
      <c r="BR173" s="283" t="e">
        <f t="shared" si="98"/>
        <v>#DIV/0!</v>
      </c>
      <c r="BS173" s="432">
        <f t="shared" si="99"/>
        <v>0</v>
      </c>
      <c r="BT173" s="1" t="str">
        <f t="shared" si="100"/>
        <v>Within Range</v>
      </c>
      <c r="BU173" s="1" t="str">
        <f t="shared" si="101"/>
        <v>Within Range</v>
      </c>
      <c r="BV173" s="407"/>
      <c r="BW173" s="407"/>
      <c r="BX173" s="448"/>
      <c r="BY173" s="469"/>
      <c r="BZ173" s="469"/>
    </row>
    <row r="174" spans="1:78" ht="12.75" customHeight="true">
      <c r="A174" s="79" t="s">
        <v>895</v>
      </c>
      <c r="B174" s="79" t="s">
        <v>896</v>
      </c>
      <c r="C174" s="79" t="s">
        <v>8</v>
      </c>
      <c r="D174" s="79" t="s">
        <v>9</v>
      </c>
      <c r="E174" s="79" t="s">
        <v>787</v>
      </c>
      <c r="F174" s="79" t="s">
        <v>804</v>
      </c>
      <c r="G174" s="79" t="s">
        <v>783</v>
      </c>
      <c r="H174" s="79" t="s">
        <v>812</v>
      </c>
      <c r="I174" s="296">
        <v>43213</v>
      </c>
      <c r="J174" s="406"/>
      <c r="K174" s="383" t="s">
        <v>1094</v>
      </c>
      <c r="L174" s="406">
        <v>44013</v>
      </c>
      <c r="M174" s="466">
        <v>90</v>
      </c>
      <c r="N174" s="451" t="str">
        <f t="shared" si="68"/>
        <v>5</v>
      </c>
      <c r="O174" s="452" t="str">
        <f t="shared" si="69"/>
        <v>5</v>
      </c>
      <c r="P174" s="201" t="str">
        <f t="shared" si="70"/>
        <v>N</v>
      </c>
      <c r="Q174" s="202"/>
      <c r="R174" s="202"/>
      <c r="S174" s="200"/>
      <c r="T174" s="247">
        <v>402</v>
      </c>
      <c r="U174" s="92">
        <f t="shared" si="71"/>
        <v>1</v>
      </c>
      <c r="V174" s="95" t="str">
        <f t="shared" si="72"/>
        <v>SG_NE05</v>
      </c>
      <c r="W174" s="454"/>
      <c r="X174" s="392">
        <f t="shared" si="73"/>
        <v>0</v>
      </c>
      <c r="Y174" s="453"/>
      <c r="Z174" s="396">
        <f t="shared" si="74"/>
        <v>0</v>
      </c>
      <c r="AA174" s="397">
        <f t="shared" si="75"/>
        <v>0</v>
      </c>
      <c r="AB174" s="427"/>
      <c r="AC174" s="456"/>
      <c r="AD174" s="396">
        <f t="shared" si="76"/>
        <v>0</v>
      </c>
      <c r="AE174" s="397">
        <f t="shared" si="77"/>
        <v>0</v>
      </c>
      <c r="AF174" s="444">
        <f t="shared" si="78"/>
        <v>50</v>
      </c>
      <c r="AG174" s="251" t="e">
        <f t="shared" si="79"/>
        <v>#DIV/0!</v>
      </c>
      <c r="AH174" s="398">
        <f t="shared" si="80"/>
        <v>50</v>
      </c>
      <c r="AI174" s="459" t="str">
        <f t="shared" si="81"/>
        <v>Below Mix</v>
      </c>
      <c r="AJ174" s="327">
        <f t="shared" si="82"/>
        <v>1545</v>
      </c>
      <c r="AK174" s="323" t="e">
        <f t="shared" si="83"/>
        <v>#DIV/0!</v>
      </c>
      <c r="AL174" s="399">
        <f t="shared" si="84"/>
        <v>1595</v>
      </c>
      <c r="AM174" s="400">
        <f t="shared" si="85"/>
        <v>1595</v>
      </c>
      <c r="AN174" s="462" t="e">
        <f t="shared" si="86"/>
        <v>#DIV/0!</v>
      </c>
      <c r="AO174" s="461">
        <f t="shared" si="87"/>
        <v>1595</v>
      </c>
      <c r="AP174" s="148">
        <f t="shared" si="88"/>
        <v>0</v>
      </c>
      <c r="AQ174" s="148">
        <f t="shared" si="89"/>
        <v>0</v>
      </c>
      <c r="AR174" s="148"/>
      <c r="AS174" s="149">
        <f>VLOOKUP(H174, 'Link WS '!$E$5:$G$38, 2, FALSE)</f>
        <v>1595</v>
      </c>
      <c r="AT174" s="80">
        <f>VLOOKUP($H174, 'Link WS '!$E$5:$H$38, 3, FALSE)</f>
        <v>2393</v>
      </c>
      <c r="AU174" s="151">
        <f t="shared" si="90"/>
        <v>0</v>
      </c>
      <c r="AV174" s="150">
        <f>VLOOKUP($V174, 'Link WS '!$E$5:$H$38, 2, FALSE)</f>
        <v>1595</v>
      </c>
      <c r="AW174" s="150">
        <f>VLOOKUP($V174, 'Link WS '!$E$5:$H$38, 3, FALSE)</f>
        <v>2393</v>
      </c>
      <c r="AX174" s="150">
        <f>VLOOKUP($V174, 'Link WS '!$E$5:$H$38, 4, FALSE)</f>
        <v>1994</v>
      </c>
      <c r="AY174" s="143">
        <f t="shared" si="91"/>
        <v>0.79989969909729186</v>
      </c>
      <c r="AZ174" s="140" t="str">
        <f t="shared" si="92"/>
        <v>Paying 80% within JC</v>
      </c>
      <c r="BA174" s="80">
        <f t="shared" si="93"/>
        <v>1435</v>
      </c>
      <c r="BB174" s="80">
        <f t="shared" si="94"/>
        <v>160</v>
      </c>
      <c r="BC174" s="81" t="e">
        <f t="shared" si="95"/>
        <v>#DIV/0!</v>
      </c>
      <c r="BD174" s="312"/>
      <c r="BE174" s="184"/>
      <c r="BF174" s="184"/>
      <c r="BG174" s="184"/>
      <c r="BH174" s="184"/>
      <c r="BI174" s="184"/>
      <c r="BJ174" s="184"/>
      <c r="BK174" s="184"/>
      <c r="BL174" s="185"/>
      <c r="BM174" s="185"/>
      <c r="BN174" s="185"/>
      <c r="BO174" s="185"/>
      <c r="BP174" s="443">
        <f t="shared" si="96"/>
        <v>0</v>
      </c>
      <c r="BQ174" s="184" t="str">
        <f t="shared" si="97"/>
        <v>Not Needed</v>
      </c>
      <c r="BR174" s="283" t="e">
        <f t="shared" si="98"/>
        <v>#DIV/0!</v>
      </c>
      <c r="BS174" s="432">
        <f t="shared" si="99"/>
        <v>0</v>
      </c>
      <c r="BT174" s="1" t="str">
        <f t="shared" si="100"/>
        <v>Within Range</v>
      </c>
      <c r="BU174" s="1" t="str">
        <f t="shared" si="101"/>
        <v>Within Range</v>
      </c>
      <c r="BV174" s="407"/>
      <c r="BW174" s="407"/>
      <c r="BX174" s="448"/>
      <c r="BY174" s="469"/>
      <c r="BZ174" s="469"/>
    </row>
    <row r="175" spans="1:78" ht="12.75" customHeight="true">
      <c r="A175" s="79" t="s">
        <v>897</v>
      </c>
      <c r="B175" s="79" t="s">
        <v>898</v>
      </c>
      <c r="C175" s="79" t="s">
        <v>8</v>
      </c>
      <c r="D175" s="79" t="s">
        <v>9</v>
      </c>
      <c r="E175" s="79" t="s">
        <v>787</v>
      </c>
      <c r="F175" s="79" t="s">
        <v>804</v>
      </c>
      <c r="G175" s="79" t="s">
        <v>783</v>
      </c>
      <c r="H175" s="79" t="s">
        <v>812</v>
      </c>
      <c r="I175" s="296">
        <v>43213</v>
      </c>
      <c r="J175" s="406"/>
      <c r="K175" s="383" t="s">
        <v>1094</v>
      </c>
      <c r="L175" s="406">
        <v>44013</v>
      </c>
      <c r="M175" s="466">
        <v>92</v>
      </c>
      <c r="N175" s="451" t="str">
        <f t="shared" si="68"/>
        <v>5</v>
      </c>
      <c r="O175" s="452" t="str">
        <f t="shared" si="69"/>
        <v>5</v>
      </c>
      <c r="P175" s="201" t="str">
        <f t="shared" si="70"/>
        <v>N</v>
      </c>
      <c r="Q175" s="202"/>
      <c r="R175" s="202"/>
      <c r="S175" s="200"/>
      <c r="T175" s="247">
        <v>402</v>
      </c>
      <c r="U175" s="92">
        <f t="shared" si="71"/>
        <v>1</v>
      </c>
      <c r="V175" s="95" t="str">
        <f t="shared" si="72"/>
        <v>SG_NE05</v>
      </c>
      <c r="W175" s="454"/>
      <c r="X175" s="392">
        <f t="shared" si="73"/>
        <v>0</v>
      </c>
      <c r="Y175" s="453"/>
      <c r="Z175" s="396">
        <f t="shared" si="74"/>
        <v>0</v>
      </c>
      <c r="AA175" s="397">
        <f t="shared" si="75"/>
        <v>0</v>
      </c>
      <c r="AB175" s="427"/>
      <c r="AC175" s="456"/>
      <c r="AD175" s="396">
        <f t="shared" si="76"/>
        <v>0</v>
      </c>
      <c r="AE175" s="397">
        <f t="shared" si="77"/>
        <v>0</v>
      </c>
      <c r="AF175" s="444">
        <f t="shared" si="78"/>
        <v>50</v>
      </c>
      <c r="AG175" s="251" t="e">
        <f t="shared" si="79"/>
        <v>#DIV/0!</v>
      </c>
      <c r="AH175" s="398">
        <f t="shared" si="80"/>
        <v>50</v>
      </c>
      <c r="AI175" s="459" t="str">
        <f t="shared" si="81"/>
        <v>Below Mix</v>
      </c>
      <c r="AJ175" s="327">
        <f t="shared" si="82"/>
        <v>1545</v>
      </c>
      <c r="AK175" s="323" t="e">
        <f t="shared" si="83"/>
        <v>#DIV/0!</v>
      </c>
      <c r="AL175" s="399">
        <f t="shared" si="84"/>
        <v>1595</v>
      </c>
      <c r="AM175" s="400">
        <f t="shared" si="85"/>
        <v>1595</v>
      </c>
      <c r="AN175" s="462" t="e">
        <f t="shared" si="86"/>
        <v>#DIV/0!</v>
      </c>
      <c r="AO175" s="461">
        <f t="shared" si="87"/>
        <v>1595</v>
      </c>
      <c r="AP175" s="148">
        <f t="shared" si="88"/>
        <v>0</v>
      </c>
      <c r="AQ175" s="148">
        <f t="shared" si="89"/>
        <v>0</v>
      </c>
      <c r="AR175" s="148"/>
      <c r="AS175" s="149">
        <f>VLOOKUP(H175, 'Link WS '!$E$5:$G$38, 2, FALSE)</f>
        <v>1595</v>
      </c>
      <c r="AT175" s="80">
        <f>VLOOKUP($H175, 'Link WS '!$E$5:$H$38, 3, FALSE)</f>
        <v>2393</v>
      </c>
      <c r="AU175" s="151">
        <f t="shared" si="90"/>
        <v>0</v>
      </c>
      <c r="AV175" s="150">
        <f>VLOOKUP($V175, 'Link WS '!$E$5:$H$38, 2, FALSE)</f>
        <v>1595</v>
      </c>
      <c r="AW175" s="150">
        <f>VLOOKUP($V175, 'Link WS '!$E$5:$H$38, 3, FALSE)</f>
        <v>2393</v>
      </c>
      <c r="AX175" s="150">
        <f>VLOOKUP($V175, 'Link WS '!$E$5:$H$38, 4, FALSE)</f>
        <v>1994</v>
      </c>
      <c r="AY175" s="143">
        <f t="shared" si="91"/>
        <v>0.79989969909729186</v>
      </c>
      <c r="AZ175" s="140" t="str">
        <f t="shared" si="92"/>
        <v>Paying 80% within JC</v>
      </c>
      <c r="BA175" s="80">
        <f t="shared" si="93"/>
        <v>1435</v>
      </c>
      <c r="BB175" s="80">
        <f t="shared" si="94"/>
        <v>160</v>
      </c>
      <c r="BC175" s="81" t="e">
        <f t="shared" si="95"/>
        <v>#DIV/0!</v>
      </c>
      <c r="BD175" s="312"/>
      <c r="BE175" s="184"/>
      <c r="BF175" s="184"/>
      <c r="BG175" s="184"/>
      <c r="BH175" s="184"/>
      <c r="BI175" s="184"/>
      <c r="BJ175" s="184"/>
      <c r="BK175" s="184"/>
      <c r="BL175" s="185"/>
      <c r="BM175" s="185"/>
      <c r="BN175" s="185"/>
      <c r="BO175" s="185"/>
      <c r="BP175" s="443">
        <f t="shared" si="96"/>
        <v>0</v>
      </c>
      <c r="BQ175" s="184" t="str">
        <f t="shared" si="97"/>
        <v>Not Needed</v>
      </c>
      <c r="BR175" s="283" t="e">
        <f t="shared" si="98"/>
        <v>#DIV/0!</v>
      </c>
      <c r="BS175" s="432">
        <f t="shared" si="99"/>
        <v>0</v>
      </c>
      <c r="BT175" s="1" t="str">
        <f t="shared" si="100"/>
        <v>Within Range</v>
      </c>
      <c r="BU175" s="1" t="str">
        <f t="shared" si="101"/>
        <v>Within Range</v>
      </c>
      <c r="BV175" s="407"/>
      <c r="BW175" s="407"/>
      <c r="BX175" s="448"/>
      <c r="BY175" s="469"/>
      <c r="BZ175" s="469"/>
    </row>
    <row r="176" spans="1:78" ht="12.75" customHeight="true">
      <c r="A176" s="79" t="s">
        <v>936</v>
      </c>
      <c r="B176" s="79" t="s">
        <v>937</v>
      </c>
      <c r="C176" s="79" t="s">
        <v>8</v>
      </c>
      <c r="D176" s="79" t="s">
        <v>9</v>
      </c>
      <c r="E176" s="79" t="s">
        <v>787</v>
      </c>
      <c r="F176" s="79" t="s">
        <v>804</v>
      </c>
      <c r="G176" s="79" t="s">
        <v>795</v>
      </c>
      <c r="H176" s="79" t="s">
        <v>818</v>
      </c>
      <c r="I176" s="296">
        <v>43262</v>
      </c>
      <c r="J176" s="406"/>
      <c r="K176" s="383" t="s">
        <v>1094</v>
      </c>
      <c r="L176" s="406"/>
      <c r="M176" s="466">
        <v>79</v>
      </c>
      <c r="N176" s="451" t="str">
        <f t="shared" si="68"/>
        <v>3</v>
      </c>
      <c r="O176" s="452" t="str">
        <f t="shared" si="69"/>
        <v>3</v>
      </c>
      <c r="P176" s="201" t="str">
        <f t="shared" si="70"/>
        <v>N</v>
      </c>
      <c r="Q176" s="202"/>
      <c r="R176" s="202"/>
      <c r="S176" s="200"/>
      <c r="T176" s="247">
        <v>400</v>
      </c>
      <c r="U176" s="92">
        <f t="shared" si="71"/>
        <v>1</v>
      </c>
      <c r="V176" s="95" t="str">
        <f t="shared" si="72"/>
        <v>SG_FNE04</v>
      </c>
      <c r="W176" s="454"/>
      <c r="X176" s="392">
        <f t="shared" si="73"/>
        <v>0</v>
      </c>
      <c r="Y176" s="453"/>
      <c r="Z176" s="396">
        <f t="shared" si="74"/>
        <v>0</v>
      </c>
      <c r="AA176" s="397">
        <f t="shared" si="75"/>
        <v>0</v>
      </c>
      <c r="AB176" s="427"/>
      <c r="AC176" s="456"/>
      <c r="AD176" s="396">
        <f t="shared" si="76"/>
        <v>0</v>
      </c>
      <c r="AE176" s="397">
        <f t="shared" si="77"/>
        <v>0</v>
      </c>
      <c r="AF176" s="444">
        <f t="shared" si="78"/>
        <v>50</v>
      </c>
      <c r="AG176" s="251" t="e">
        <f t="shared" si="79"/>
        <v>#DIV/0!</v>
      </c>
      <c r="AH176" s="398">
        <f t="shared" si="80"/>
        <v>50</v>
      </c>
      <c r="AI176" s="459" t="str">
        <f t="shared" si="81"/>
        <v>Below Mix</v>
      </c>
      <c r="AJ176" s="327">
        <f t="shared" si="82"/>
        <v>854</v>
      </c>
      <c r="AK176" s="323" t="e">
        <f t="shared" si="83"/>
        <v>#DIV/0!</v>
      </c>
      <c r="AL176" s="399">
        <f t="shared" si="84"/>
        <v>904</v>
      </c>
      <c r="AM176" s="400">
        <f t="shared" si="85"/>
        <v>904</v>
      </c>
      <c r="AN176" s="462" t="e">
        <f t="shared" si="86"/>
        <v>#DIV/0!</v>
      </c>
      <c r="AO176" s="461">
        <f t="shared" si="87"/>
        <v>904</v>
      </c>
      <c r="AP176" s="148">
        <f t="shared" si="88"/>
        <v>0</v>
      </c>
      <c r="AQ176" s="148">
        <f t="shared" si="89"/>
        <v>0</v>
      </c>
      <c r="AR176" s="148"/>
      <c r="AS176" s="149">
        <f>VLOOKUP(H176, 'Link WS '!$E$5:$G$38, 2, FALSE)</f>
        <v>904</v>
      </c>
      <c r="AT176" s="80">
        <f>VLOOKUP($H176, 'Link WS '!$E$5:$H$38, 3, FALSE)</f>
        <v>1338</v>
      </c>
      <c r="AU176" s="151">
        <f t="shared" si="90"/>
        <v>0</v>
      </c>
      <c r="AV176" s="150">
        <f>VLOOKUP($V176, 'Link WS '!$E$5:$H$38, 2, FALSE)</f>
        <v>904</v>
      </c>
      <c r="AW176" s="150">
        <f>VLOOKUP($V176, 'Link WS '!$E$5:$H$38, 3, FALSE)</f>
        <v>1338</v>
      </c>
      <c r="AX176" s="150">
        <f>VLOOKUP($V176, 'Link WS '!$E$5:$H$38, 4, FALSE)</f>
        <v>1121</v>
      </c>
      <c r="AY176" s="143">
        <f t="shared" si="91"/>
        <v>0.80642283675289916</v>
      </c>
      <c r="AZ176" s="140" t="str">
        <f t="shared" si="92"/>
        <v>Paying 81% within JC</v>
      </c>
      <c r="BA176" s="80">
        <f t="shared" si="93"/>
        <v>814</v>
      </c>
      <c r="BB176" s="80">
        <f t="shared" si="94"/>
        <v>90</v>
      </c>
      <c r="BC176" s="81" t="e">
        <f t="shared" si="95"/>
        <v>#DIV/0!</v>
      </c>
      <c r="BD176" s="312"/>
      <c r="BE176" s="184"/>
      <c r="BF176" s="184"/>
      <c r="BG176" s="184"/>
      <c r="BH176" s="184"/>
      <c r="BI176" s="184"/>
      <c r="BJ176" s="184"/>
      <c r="BK176" s="184"/>
      <c r="BL176" s="185"/>
      <c r="BM176" s="185"/>
      <c r="BN176" s="185"/>
      <c r="BO176" s="185"/>
      <c r="BP176" s="443">
        <f t="shared" si="96"/>
        <v>0</v>
      </c>
      <c r="BQ176" s="184" t="str">
        <f t="shared" si="97"/>
        <v>Not Needed</v>
      </c>
      <c r="BR176" s="283" t="e">
        <f t="shared" si="98"/>
        <v>#DIV/0!</v>
      </c>
      <c r="BS176" s="432">
        <f t="shared" si="99"/>
        <v>0</v>
      </c>
      <c r="BT176" s="1" t="str">
        <f t="shared" si="100"/>
        <v>Within Range</v>
      </c>
      <c r="BU176" s="1" t="str">
        <f t="shared" si="101"/>
        <v>Within Range</v>
      </c>
      <c r="BV176" s="407"/>
      <c r="BW176" s="407"/>
      <c r="BX176" s="448"/>
      <c r="BY176" s="469"/>
      <c r="BZ176" s="469"/>
    </row>
    <row r="177" spans="1:78" ht="12.75" customHeight="true">
      <c r="A177" s="79" t="s">
        <v>940</v>
      </c>
      <c r="B177" s="79" t="s">
        <v>941</v>
      </c>
      <c r="C177" s="79" t="s">
        <v>8</v>
      </c>
      <c r="D177" s="79" t="s">
        <v>9</v>
      </c>
      <c r="E177" s="79" t="s">
        <v>787</v>
      </c>
      <c r="F177" s="79" t="s">
        <v>804</v>
      </c>
      <c r="G177" s="79" t="s">
        <v>786</v>
      </c>
      <c r="H177" s="79" t="s">
        <v>810</v>
      </c>
      <c r="I177" s="296">
        <v>43416</v>
      </c>
      <c r="J177" s="406"/>
      <c r="K177" s="383" t="s">
        <v>1094</v>
      </c>
      <c r="L177" s="406">
        <v>44378</v>
      </c>
      <c r="M177" s="466">
        <v>79</v>
      </c>
      <c r="N177" s="451" t="str">
        <f t="shared" si="68"/>
        <v>3</v>
      </c>
      <c r="O177" s="452" t="str">
        <f t="shared" si="69"/>
        <v>3</v>
      </c>
      <c r="P177" s="201" t="str">
        <f t="shared" si="70"/>
        <v>N</v>
      </c>
      <c r="Q177" s="202"/>
      <c r="R177" s="202"/>
      <c r="S177" s="200"/>
      <c r="T177" s="247">
        <v>307</v>
      </c>
      <c r="U177" s="92">
        <f t="shared" si="71"/>
        <v>1</v>
      </c>
      <c r="V177" s="95" t="str">
        <f t="shared" si="72"/>
        <v>SG_NE07</v>
      </c>
      <c r="W177" s="454"/>
      <c r="X177" s="392">
        <f t="shared" si="73"/>
        <v>0</v>
      </c>
      <c r="Y177" s="453"/>
      <c r="Z177" s="396">
        <f t="shared" si="74"/>
        <v>0</v>
      </c>
      <c r="AA177" s="397">
        <f t="shared" si="75"/>
        <v>0</v>
      </c>
      <c r="AB177" s="427"/>
      <c r="AC177" s="456"/>
      <c r="AD177" s="396">
        <f t="shared" si="76"/>
        <v>0</v>
      </c>
      <c r="AE177" s="397">
        <f t="shared" si="77"/>
        <v>0</v>
      </c>
      <c r="AF177" s="444">
        <f t="shared" si="78"/>
        <v>50</v>
      </c>
      <c r="AG177" s="251" t="e">
        <f t="shared" si="79"/>
        <v>#DIV/0!</v>
      </c>
      <c r="AH177" s="398">
        <f t="shared" si="80"/>
        <v>50</v>
      </c>
      <c r="AI177" s="459" t="str">
        <f t="shared" si="81"/>
        <v>Below Mix</v>
      </c>
      <c r="AJ177" s="327">
        <f t="shared" si="82"/>
        <v>1995</v>
      </c>
      <c r="AK177" s="323" t="e">
        <f t="shared" si="83"/>
        <v>#DIV/0!</v>
      </c>
      <c r="AL177" s="399">
        <f t="shared" si="84"/>
        <v>2045</v>
      </c>
      <c r="AM177" s="400">
        <f t="shared" si="85"/>
        <v>2045</v>
      </c>
      <c r="AN177" s="462" t="e">
        <f t="shared" si="86"/>
        <v>#DIV/0!</v>
      </c>
      <c r="AO177" s="461">
        <f t="shared" si="87"/>
        <v>2045</v>
      </c>
      <c r="AP177" s="148">
        <f t="shared" si="88"/>
        <v>0</v>
      </c>
      <c r="AQ177" s="148">
        <f t="shared" si="89"/>
        <v>0</v>
      </c>
      <c r="AR177" s="148"/>
      <c r="AS177" s="149">
        <f>VLOOKUP(H177, 'Link WS '!$E$5:$G$38, 2, FALSE)</f>
        <v>2045</v>
      </c>
      <c r="AT177" s="80">
        <f>VLOOKUP($H177, 'Link WS '!$E$5:$H$38, 3, FALSE)</f>
        <v>2946</v>
      </c>
      <c r="AU177" s="151">
        <f t="shared" si="90"/>
        <v>0</v>
      </c>
      <c r="AV177" s="150">
        <f>VLOOKUP($V177, 'Link WS '!$E$5:$H$38, 2, FALSE)</f>
        <v>2045</v>
      </c>
      <c r="AW177" s="150">
        <f>VLOOKUP($V177, 'Link WS '!$E$5:$H$38, 3, FALSE)</f>
        <v>2946</v>
      </c>
      <c r="AX177" s="150">
        <f>VLOOKUP($V177, 'Link WS '!$E$5:$H$38, 4, FALSE)</f>
        <v>2496</v>
      </c>
      <c r="AY177" s="143">
        <f t="shared" si="91"/>
        <v>0.81931089743589747</v>
      </c>
      <c r="AZ177" s="140" t="str">
        <f t="shared" si="92"/>
        <v>Paying 82% within JC</v>
      </c>
      <c r="BA177" s="80">
        <f t="shared" si="93"/>
        <v>1840</v>
      </c>
      <c r="BB177" s="80">
        <f t="shared" si="94"/>
        <v>205</v>
      </c>
      <c r="BC177" s="81" t="e">
        <f t="shared" si="95"/>
        <v>#DIV/0!</v>
      </c>
      <c r="BD177" s="312"/>
      <c r="BE177" s="184"/>
      <c r="BF177" s="184"/>
      <c r="BG177" s="184"/>
      <c r="BH177" s="184"/>
      <c r="BI177" s="184"/>
      <c r="BJ177" s="184"/>
      <c r="BK177" s="184"/>
      <c r="BL177" s="185"/>
      <c r="BM177" s="185"/>
      <c r="BN177" s="185"/>
      <c r="BO177" s="185"/>
      <c r="BP177" s="443">
        <f t="shared" si="96"/>
        <v>0</v>
      </c>
      <c r="BQ177" s="184" t="str">
        <f t="shared" si="97"/>
        <v>Not Needed</v>
      </c>
      <c r="BR177" s="283" t="e">
        <f t="shared" si="98"/>
        <v>#DIV/0!</v>
      </c>
      <c r="BS177" s="432">
        <f t="shared" si="99"/>
        <v>0</v>
      </c>
      <c r="BT177" s="1" t="str">
        <f t="shared" si="100"/>
        <v>Within Range</v>
      </c>
      <c r="BU177" s="1" t="str">
        <f t="shared" si="101"/>
        <v>Within Range</v>
      </c>
      <c r="BV177" s="407"/>
      <c r="BW177" s="407"/>
      <c r="BX177" s="448"/>
      <c r="BY177" s="469"/>
      <c r="BZ177" s="469"/>
    </row>
    <row r="178" spans="1:78" ht="12.75" customHeight="true">
      <c r="A178" s="79" t="s">
        <v>944</v>
      </c>
      <c r="B178" s="79" t="s">
        <v>945</v>
      </c>
      <c r="C178" s="79" t="s">
        <v>8</v>
      </c>
      <c r="D178" s="79" t="s">
        <v>9</v>
      </c>
      <c r="E178" s="79" t="s">
        <v>787</v>
      </c>
      <c r="F178" s="79" t="s">
        <v>804</v>
      </c>
      <c r="G178" s="79" t="s">
        <v>786</v>
      </c>
      <c r="H178" s="79" t="s">
        <v>876</v>
      </c>
      <c r="I178" s="296">
        <v>43437</v>
      </c>
      <c r="J178" s="406"/>
      <c r="K178" s="383" t="s">
        <v>1094</v>
      </c>
      <c r="L178" s="406"/>
      <c r="M178" s="466">
        <v>88</v>
      </c>
      <c r="N178" s="451" t="str">
        <f t="shared" si="68"/>
        <v>4</v>
      </c>
      <c r="O178" s="452" t="str">
        <f t="shared" si="69"/>
        <v>4</v>
      </c>
      <c r="P178" s="201" t="str">
        <f t="shared" si="70"/>
        <v>N</v>
      </c>
      <c r="Q178" s="202"/>
      <c r="R178" s="202"/>
      <c r="S178" s="200"/>
      <c r="T178" s="247">
        <v>306</v>
      </c>
      <c r="U178" s="92">
        <f t="shared" si="71"/>
        <v>1</v>
      </c>
      <c r="V178" s="95" t="str">
        <f t="shared" si="72"/>
        <v>SG_FNE07</v>
      </c>
      <c r="W178" s="454"/>
      <c r="X178" s="392">
        <f t="shared" si="73"/>
        <v>0</v>
      </c>
      <c r="Y178" s="453"/>
      <c r="Z178" s="396">
        <f t="shared" si="74"/>
        <v>0</v>
      </c>
      <c r="AA178" s="397">
        <f t="shared" si="75"/>
        <v>0</v>
      </c>
      <c r="AB178" s="427"/>
      <c r="AC178" s="456"/>
      <c r="AD178" s="396">
        <f t="shared" si="76"/>
        <v>0</v>
      </c>
      <c r="AE178" s="397">
        <f t="shared" si="77"/>
        <v>0</v>
      </c>
      <c r="AF178" s="444">
        <f t="shared" si="78"/>
        <v>50</v>
      </c>
      <c r="AG178" s="251" t="e">
        <f t="shared" si="79"/>
        <v>#DIV/0!</v>
      </c>
      <c r="AH178" s="398">
        <f t="shared" si="80"/>
        <v>50</v>
      </c>
      <c r="AI178" s="459" t="str">
        <f t="shared" si="81"/>
        <v>Below Mix</v>
      </c>
      <c r="AJ178" s="327">
        <f t="shared" si="82"/>
        <v>1426</v>
      </c>
      <c r="AK178" s="323" t="e">
        <f t="shared" si="83"/>
        <v>#DIV/0!</v>
      </c>
      <c r="AL178" s="399">
        <f t="shared" si="84"/>
        <v>1476</v>
      </c>
      <c r="AM178" s="400">
        <f t="shared" si="85"/>
        <v>1476</v>
      </c>
      <c r="AN178" s="462" t="e">
        <f t="shared" si="86"/>
        <v>#DIV/0!</v>
      </c>
      <c r="AO178" s="461">
        <f t="shared" si="87"/>
        <v>1476</v>
      </c>
      <c r="AP178" s="148">
        <f t="shared" si="88"/>
        <v>0</v>
      </c>
      <c r="AQ178" s="148">
        <f t="shared" si="89"/>
        <v>0</v>
      </c>
      <c r="AR178" s="148"/>
      <c r="AS178" s="149">
        <f>VLOOKUP(H178, 'Link WS '!$E$5:$G$38, 2, FALSE)</f>
        <v>1476</v>
      </c>
      <c r="AT178" s="80">
        <f>VLOOKUP($H178, 'Link WS '!$E$5:$H$38, 3, FALSE)</f>
        <v>2125</v>
      </c>
      <c r="AU178" s="151">
        <f t="shared" si="90"/>
        <v>0</v>
      </c>
      <c r="AV178" s="150">
        <f>VLOOKUP($V178, 'Link WS '!$E$5:$H$38, 2, FALSE)</f>
        <v>1476</v>
      </c>
      <c r="AW178" s="150">
        <f>VLOOKUP($V178, 'Link WS '!$E$5:$H$38, 3, FALSE)</f>
        <v>2125</v>
      </c>
      <c r="AX178" s="150">
        <f>VLOOKUP($V178, 'Link WS '!$E$5:$H$38, 4, FALSE)</f>
        <v>1801</v>
      </c>
      <c r="AY178" s="143">
        <f t="shared" si="91"/>
        <v>0.81954469739033875</v>
      </c>
      <c r="AZ178" s="140" t="str">
        <f t="shared" si="92"/>
        <v>Paying 82% within JC</v>
      </c>
      <c r="BA178" s="80">
        <f t="shared" si="93"/>
        <v>1328</v>
      </c>
      <c r="BB178" s="80">
        <f t="shared" si="94"/>
        <v>148</v>
      </c>
      <c r="BC178" s="81" t="e">
        <f t="shared" si="95"/>
        <v>#DIV/0!</v>
      </c>
      <c r="BD178" s="312"/>
      <c r="BE178" s="184"/>
      <c r="BF178" s="441"/>
      <c r="BG178" s="184"/>
      <c r="BH178" s="441"/>
      <c r="BI178" s="184"/>
      <c r="BJ178" s="441"/>
      <c r="BK178" s="184"/>
      <c r="BL178" s="185"/>
      <c r="BM178" s="185"/>
      <c r="BN178" s="185"/>
      <c r="BO178" s="185"/>
      <c r="BP178" s="443">
        <f t="shared" si="96"/>
        <v>0</v>
      </c>
      <c r="BQ178" s="184" t="str">
        <f t="shared" si="97"/>
        <v>Not Needed</v>
      </c>
      <c r="BR178" s="283" t="e">
        <f t="shared" si="98"/>
        <v>#DIV/0!</v>
      </c>
      <c r="BS178" s="432">
        <f t="shared" si="99"/>
        <v>0</v>
      </c>
      <c r="BT178" s="1" t="str">
        <f t="shared" si="100"/>
        <v>Within Range</v>
      </c>
      <c r="BU178" s="1" t="str">
        <f t="shared" si="101"/>
        <v>Within Range</v>
      </c>
      <c r="BV178" s="407"/>
      <c r="BW178" s="407"/>
      <c r="BX178" s="448"/>
      <c r="BY178" s="469"/>
      <c r="BZ178" s="469"/>
    </row>
    <row r="179" spans="1:78" ht="12.75" customHeight="true">
      <c r="A179" s="79" t="s">
        <v>946</v>
      </c>
      <c r="B179" s="79" t="s">
        <v>947</v>
      </c>
      <c r="C179" s="79" t="s">
        <v>8</v>
      </c>
      <c r="D179" s="79" t="s">
        <v>9</v>
      </c>
      <c r="E179" s="79" t="s">
        <v>787</v>
      </c>
      <c r="F179" s="79" t="s">
        <v>804</v>
      </c>
      <c r="G179" s="79" t="s">
        <v>786</v>
      </c>
      <c r="H179" s="79" t="s">
        <v>876</v>
      </c>
      <c r="I179" s="296">
        <v>43437</v>
      </c>
      <c r="J179" s="406"/>
      <c r="K179" s="383" t="s">
        <v>1094</v>
      </c>
      <c r="L179" s="406"/>
      <c r="M179" s="466">
        <v>86</v>
      </c>
      <c r="N179" s="451" t="str">
        <f t="shared" si="68"/>
        <v>4</v>
      </c>
      <c r="O179" s="452" t="str">
        <f t="shared" si="69"/>
        <v>4</v>
      </c>
      <c r="P179" s="201" t="str">
        <f t="shared" si="70"/>
        <v>N</v>
      </c>
      <c r="Q179" s="202"/>
      <c r="R179" s="202"/>
      <c r="S179" s="200"/>
      <c r="T179" s="247">
        <v>306</v>
      </c>
      <c r="U179" s="92">
        <f t="shared" si="71"/>
        <v>1</v>
      </c>
      <c r="V179" s="95" t="str">
        <f t="shared" si="72"/>
        <v>SG_FNE07</v>
      </c>
      <c r="W179" s="454"/>
      <c r="X179" s="392">
        <f t="shared" si="73"/>
        <v>0</v>
      </c>
      <c r="Y179" s="453"/>
      <c r="Z179" s="396">
        <f t="shared" si="74"/>
        <v>0</v>
      </c>
      <c r="AA179" s="397">
        <f t="shared" si="75"/>
        <v>0</v>
      </c>
      <c r="AB179" s="427"/>
      <c r="AC179" s="456"/>
      <c r="AD179" s="396">
        <f t="shared" si="76"/>
        <v>0</v>
      </c>
      <c r="AE179" s="397">
        <f t="shared" si="77"/>
        <v>0</v>
      </c>
      <c r="AF179" s="444">
        <f t="shared" si="78"/>
        <v>50</v>
      </c>
      <c r="AG179" s="251" t="e">
        <f t="shared" si="79"/>
        <v>#DIV/0!</v>
      </c>
      <c r="AH179" s="398">
        <f t="shared" si="80"/>
        <v>50</v>
      </c>
      <c r="AI179" s="459" t="str">
        <f t="shared" si="81"/>
        <v>Below Mix</v>
      </c>
      <c r="AJ179" s="327">
        <f t="shared" si="82"/>
        <v>1426</v>
      </c>
      <c r="AK179" s="323" t="e">
        <f t="shared" si="83"/>
        <v>#DIV/0!</v>
      </c>
      <c r="AL179" s="399">
        <f t="shared" si="84"/>
        <v>1476</v>
      </c>
      <c r="AM179" s="400">
        <f t="shared" si="85"/>
        <v>1476</v>
      </c>
      <c r="AN179" s="462" t="e">
        <f t="shared" si="86"/>
        <v>#DIV/0!</v>
      </c>
      <c r="AO179" s="461">
        <f t="shared" si="87"/>
        <v>1476</v>
      </c>
      <c r="AP179" s="148">
        <f t="shared" si="88"/>
        <v>0</v>
      </c>
      <c r="AQ179" s="148">
        <f t="shared" si="89"/>
        <v>0</v>
      </c>
      <c r="AR179" s="148"/>
      <c r="AS179" s="149">
        <f>VLOOKUP(H179, 'Link WS '!$E$5:$G$38, 2, FALSE)</f>
        <v>1476</v>
      </c>
      <c r="AT179" s="80">
        <f>VLOOKUP($H179, 'Link WS '!$E$5:$H$38, 3, FALSE)</f>
        <v>2125</v>
      </c>
      <c r="AU179" s="151">
        <f t="shared" si="90"/>
        <v>0</v>
      </c>
      <c r="AV179" s="150">
        <f>VLOOKUP($V179, 'Link WS '!$E$5:$H$38, 2, FALSE)</f>
        <v>1476</v>
      </c>
      <c r="AW179" s="150">
        <f>VLOOKUP($V179, 'Link WS '!$E$5:$H$38, 3, FALSE)</f>
        <v>2125</v>
      </c>
      <c r="AX179" s="150">
        <f>VLOOKUP($V179, 'Link WS '!$E$5:$H$38, 4, FALSE)</f>
        <v>1801</v>
      </c>
      <c r="AY179" s="143">
        <f t="shared" si="91"/>
        <v>0.81954469739033875</v>
      </c>
      <c r="AZ179" s="140" t="str">
        <f t="shared" si="92"/>
        <v>Paying 82% within JC</v>
      </c>
      <c r="BA179" s="80">
        <f t="shared" si="93"/>
        <v>1328</v>
      </c>
      <c r="BB179" s="80">
        <f t="shared" si="94"/>
        <v>148</v>
      </c>
      <c r="BC179" s="81" t="e">
        <f t="shared" si="95"/>
        <v>#DIV/0!</v>
      </c>
      <c r="BD179" s="312"/>
      <c r="BE179" s="184"/>
      <c r="BF179" s="184"/>
      <c r="BG179" s="184"/>
      <c r="BH179" s="184"/>
      <c r="BI179" s="184"/>
      <c r="BJ179" s="184"/>
      <c r="BK179" s="184"/>
      <c r="BL179" s="185"/>
      <c r="BM179" s="185"/>
      <c r="BN179" s="185"/>
      <c r="BO179" s="185"/>
      <c r="BP179" s="443">
        <f t="shared" si="96"/>
        <v>0</v>
      </c>
      <c r="BQ179" s="184" t="str">
        <f t="shared" si="97"/>
        <v>Not Needed</v>
      </c>
      <c r="BR179" s="283" t="e">
        <f t="shared" si="98"/>
        <v>#DIV/0!</v>
      </c>
      <c r="BS179" s="432">
        <f t="shared" si="99"/>
        <v>0</v>
      </c>
      <c r="BT179" s="1" t="str">
        <f t="shared" si="100"/>
        <v>Within Range</v>
      </c>
      <c r="BU179" s="1" t="str">
        <f t="shared" si="101"/>
        <v>Within Range</v>
      </c>
      <c r="BV179" s="407"/>
      <c r="BW179" s="407"/>
      <c r="BX179" s="448"/>
      <c r="BY179" s="469"/>
      <c r="BZ179" s="469"/>
    </row>
    <row r="180" spans="1:78" ht="12.75" customHeight="true">
      <c r="A180" s="79" t="s">
        <v>948</v>
      </c>
      <c r="B180" s="79" t="s">
        <v>949</v>
      </c>
      <c r="C180" s="79" t="s">
        <v>8</v>
      </c>
      <c r="D180" s="79" t="s">
        <v>9</v>
      </c>
      <c r="E180" s="79" t="s">
        <v>787</v>
      </c>
      <c r="F180" s="79" t="s">
        <v>804</v>
      </c>
      <c r="G180" s="79" t="s">
        <v>784</v>
      </c>
      <c r="H180" s="79" t="s">
        <v>1108</v>
      </c>
      <c r="I180" s="296">
        <v>43437</v>
      </c>
      <c r="J180" s="406"/>
      <c r="K180" s="383" t="s">
        <v>1094</v>
      </c>
      <c r="L180" s="406">
        <v>44378</v>
      </c>
      <c r="M180" s="466">
        <v>85</v>
      </c>
      <c r="N180" s="451" t="str">
        <f t="shared" si="68"/>
        <v>4</v>
      </c>
      <c r="O180" s="452" t="str">
        <f t="shared" si="69"/>
        <v>4</v>
      </c>
      <c r="P180" s="201" t="str">
        <f t="shared" si="70"/>
        <v>N</v>
      </c>
      <c r="Q180" s="202"/>
      <c r="R180" s="202"/>
      <c r="S180" s="200"/>
      <c r="T180" s="247">
        <v>306</v>
      </c>
      <c r="U180" s="92">
        <f t="shared" si="71"/>
        <v>1</v>
      </c>
      <c r="V180" s="95" t="str">
        <f t="shared" si="72"/>
        <v>SG_FNE08</v>
      </c>
      <c r="W180" s="454"/>
      <c r="X180" s="392">
        <f t="shared" si="73"/>
        <v>0</v>
      </c>
      <c r="Y180" s="453"/>
      <c r="Z180" s="396">
        <f t="shared" si="74"/>
        <v>0</v>
      </c>
      <c r="AA180" s="397">
        <f t="shared" si="75"/>
        <v>0</v>
      </c>
      <c r="AB180" s="427"/>
      <c r="AC180" s="456"/>
      <c r="AD180" s="396">
        <f t="shared" si="76"/>
        <v>0</v>
      </c>
      <c r="AE180" s="397">
        <f t="shared" si="77"/>
        <v>0</v>
      </c>
      <c r="AF180" s="444">
        <f t="shared" si="78"/>
        <v>50</v>
      </c>
      <c r="AG180" s="251" t="e">
        <f t="shared" si="79"/>
        <v>#DIV/0!</v>
      </c>
      <c r="AH180" s="398">
        <f t="shared" si="80"/>
        <v>50</v>
      </c>
      <c r="AI180" s="459" t="str">
        <f t="shared" si="81"/>
        <v>Below Mix</v>
      </c>
      <c r="AJ180" s="327">
        <f t="shared" si="82"/>
        <v>1577</v>
      </c>
      <c r="AK180" s="323" t="e">
        <f t="shared" si="83"/>
        <v>#DIV/0!</v>
      </c>
      <c r="AL180" s="399">
        <f t="shared" si="84"/>
        <v>1627</v>
      </c>
      <c r="AM180" s="400">
        <f t="shared" si="85"/>
        <v>1627</v>
      </c>
      <c r="AN180" s="462" t="e">
        <f t="shared" si="86"/>
        <v>#DIV/0!</v>
      </c>
      <c r="AO180" s="461">
        <f t="shared" si="87"/>
        <v>1627</v>
      </c>
      <c r="AP180" s="148">
        <f t="shared" si="88"/>
        <v>0</v>
      </c>
      <c r="AQ180" s="148">
        <f t="shared" si="89"/>
        <v>0</v>
      </c>
      <c r="AR180" s="148"/>
      <c r="AS180" s="149">
        <f>VLOOKUP(H180, 'Link WS '!$E$5:$G$38, 2, FALSE)</f>
        <v>1627</v>
      </c>
      <c r="AT180" s="80">
        <f>VLOOKUP($H180, 'Link WS '!$E$5:$H$38, 3, FALSE)</f>
        <v>2278</v>
      </c>
      <c r="AU180" s="151">
        <f t="shared" si="90"/>
        <v>0</v>
      </c>
      <c r="AV180" s="150">
        <f>VLOOKUP($V180, 'Link WS '!$E$5:$H$38, 2, FALSE)</f>
        <v>1627</v>
      </c>
      <c r="AW180" s="150">
        <f>VLOOKUP($V180, 'Link WS '!$E$5:$H$38, 3, FALSE)</f>
        <v>2278</v>
      </c>
      <c r="AX180" s="150">
        <f>VLOOKUP($V180, 'Link WS '!$E$5:$H$38, 4, FALSE)</f>
        <v>1953</v>
      </c>
      <c r="AY180" s="143">
        <f t="shared" si="91"/>
        <v>0.83307731694828469</v>
      </c>
      <c r="AZ180" s="140" t="str">
        <f t="shared" si="92"/>
        <v>Paying 83% within JC</v>
      </c>
      <c r="BA180" s="80">
        <f t="shared" si="93"/>
        <v>1464</v>
      </c>
      <c r="BB180" s="80">
        <f t="shared" si="94"/>
        <v>163</v>
      </c>
      <c r="BC180" s="81" t="e">
        <f t="shared" si="95"/>
        <v>#DIV/0!</v>
      </c>
      <c r="BD180" s="312"/>
      <c r="BE180" s="184"/>
      <c r="BF180" s="184"/>
      <c r="BG180" s="184"/>
      <c r="BH180" s="184"/>
      <c r="BI180" s="184"/>
      <c r="BJ180" s="184"/>
      <c r="BK180" s="184"/>
      <c r="BL180" s="185"/>
      <c r="BM180" s="185"/>
      <c r="BN180" s="185"/>
      <c r="BO180" s="185"/>
      <c r="BP180" s="443">
        <f t="shared" si="96"/>
        <v>0</v>
      </c>
      <c r="BQ180" s="184" t="str">
        <f t="shared" si="97"/>
        <v>Not Needed</v>
      </c>
      <c r="BR180" s="283" t="e">
        <f t="shared" si="98"/>
        <v>#DIV/0!</v>
      </c>
      <c r="BS180" s="432">
        <f t="shared" si="99"/>
        <v>0</v>
      </c>
      <c r="BT180" s="1" t="str">
        <f t="shared" si="100"/>
        <v>Within Range</v>
      </c>
      <c r="BU180" s="1" t="str">
        <f t="shared" si="101"/>
        <v>Within Range</v>
      </c>
      <c r="BV180" s="407"/>
      <c r="BW180" s="407"/>
      <c r="BX180" s="448"/>
      <c r="BY180" s="469"/>
      <c r="BZ180" s="469"/>
    </row>
    <row r="181" spans="1:78" ht="12.75" customHeight="true">
      <c r="A181" s="79" t="s">
        <v>950</v>
      </c>
      <c r="B181" s="79" t="s">
        <v>951</v>
      </c>
      <c r="C181" s="79" t="s">
        <v>8</v>
      </c>
      <c r="D181" s="79" t="s">
        <v>9</v>
      </c>
      <c r="E181" s="79" t="s">
        <v>787</v>
      </c>
      <c r="F181" s="79" t="s">
        <v>804</v>
      </c>
      <c r="G181" s="79" t="s">
        <v>786</v>
      </c>
      <c r="H181" s="79" t="s">
        <v>876</v>
      </c>
      <c r="I181" s="296">
        <v>43451</v>
      </c>
      <c r="J181" s="406"/>
      <c r="K181" s="383" t="s">
        <v>1094</v>
      </c>
      <c r="L181" s="406"/>
      <c r="M181" s="466">
        <v>78</v>
      </c>
      <c r="N181" s="451" t="str">
        <f t="shared" si="68"/>
        <v>3</v>
      </c>
      <c r="O181" s="452" t="str">
        <f t="shared" si="69"/>
        <v>3</v>
      </c>
      <c r="P181" s="201" t="str">
        <f t="shared" si="70"/>
        <v>N</v>
      </c>
      <c r="Q181" s="202"/>
      <c r="R181" s="202"/>
      <c r="S181" s="200"/>
      <c r="T181" s="247">
        <v>306</v>
      </c>
      <c r="U181" s="92">
        <f t="shared" si="71"/>
        <v>1</v>
      </c>
      <c r="V181" s="95" t="str">
        <f t="shared" si="72"/>
        <v>SG_FNE07</v>
      </c>
      <c r="W181" s="454"/>
      <c r="X181" s="392">
        <f t="shared" si="73"/>
        <v>0</v>
      </c>
      <c r="Y181" s="453"/>
      <c r="Z181" s="396">
        <f t="shared" si="74"/>
        <v>0</v>
      </c>
      <c r="AA181" s="397">
        <f t="shared" si="75"/>
        <v>0</v>
      </c>
      <c r="AB181" s="427"/>
      <c r="AC181" s="456"/>
      <c r="AD181" s="396">
        <f t="shared" si="76"/>
        <v>0</v>
      </c>
      <c r="AE181" s="397">
        <f t="shared" si="77"/>
        <v>0</v>
      </c>
      <c r="AF181" s="444">
        <f t="shared" si="78"/>
        <v>50</v>
      </c>
      <c r="AG181" s="251" t="e">
        <f t="shared" si="79"/>
        <v>#DIV/0!</v>
      </c>
      <c r="AH181" s="398">
        <f t="shared" si="80"/>
        <v>50</v>
      </c>
      <c r="AI181" s="459" t="str">
        <f t="shared" si="81"/>
        <v>Below Mix</v>
      </c>
      <c r="AJ181" s="327">
        <f t="shared" si="82"/>
        <v>1426</v>
      </c>
      <c r="AK181" s="323" t="e">
        <f t="shared" si="83"/>
        <v>#DIV/0!</v>
      </c>
      <c r="AL181" s="399">
        <f t="shared" si="84"/>
        <v>1476</v>
      </c>
      <c r="AM181" s="400">
        <f t="shared" si="85"/>
        <v>1476</v>
      </c>
      <c r="AN181" s="462" t="e">
        <f t="shared" si="86"/>
        <v>#DIV/0!</v>
      </c>
      <c r="AO181" s="461">
        <f t="shared" si="87"/>
        <v>1476</v>
      </c>
      <c r="AP181" s="148">
        <f t="shared" si="88"/>
        <v>0</v>
      </c>
      <c r="AQ181" s="148">
        <f t="shared" si="89"/>
        <v>0</v>
      </c>
      <c r="AR181" s="148"/>
      <c r="AS181" s="149">
        <f>VLOOKUP(H181, 'Link WS '!$E$5:$G$38, 2, FALSE)</f>
        <v>1476</v>
      </c>
      <c r="AT181" s="80">
        <f>VLOOKUP($H181, 'Link WS '!$E$5:$H$38, 3, FALSE)</f>
        <v>2125</v>
      </c>
      <c r="AU181" s="151">
        <f t="shared" si="90"/>
        <v>0</v>
      </c>
      <c r="AV181" s="150">
        <f>VLOOKUP($V181, 'Link WS '!$E$5:$H$38, 2, FALSE)</f>
        <v>1476</v>
      </c>
      <c r="AW181" s="150">
        <f>VLOOKUP($V181, 'Link WS '!$E$5:$H$38, 3, FALSE)</f>
        <v>2125</v>
      </c>
      <c r="AX181" s="150">
        <f>VLOOKUP($V181, 'Link WS '!$E$5:$H$38, 4, FALSE)</f>
        <v>1801</v>
      </c>
      <c r="AY181" s="143">
        <f t="shared" si="91"/>
        <v>0.81954469739033875</v>
      </c>
      <c r="AZ181" s="140" t="str">
        <f t="shared" si="92"/>
        <v>Paying 82% within JC</v>
      </c>
      <c r="BA181" s="80">
        <f t="shared" si="93"/>
        <v>1328</v>
      </c>
      <c r="BB181" s="80">
        <f t="shared" si="94"/>
        <v>148</v>
      </c>
      <c r="BC181" s="81" t="e">
        <f t="shared" si="95"/>
        <v>#DIV/0!</v>
      </c>
      <c r="BD181" s="312"/>
      <c r="BE181" s="184"/>
      <c r="BF181" s="184"/>
      <c r="BG181" s="184"/>
      <c r="BH181" s="184"/>
      <c r="BI181" s="184"/>
      <c r="BJ181" s="184"/>
      <c r="BK181" s="184"/>
      <c r="BL181" s="185"/>
      <c r="BM181" s="185"/>
      <c r="BN181" s="185"/>
      <c r="BO181" s="185"/>
      <c r="BP181" s="443">
        <f t="shared" si="96"/>
        <v>0</v>
      </c>
      <c r="BQ181" s="184" t="str">
        <f t="shared" si="97"/>
        <v>Not Needed</v>
      </c>
      <c r="BR181" s="283" t="e">
        <f t="shared" si="98"/>
        <v>#DIV/0!</v>
      </c>
      <c r="BS181" s="432">
        <f t="shared" si="99"/>
        <v>0</v>
      </c>
      <c r="BT181" s="1" t="str">
        <f t="shared" si="100"/>
        <v>Within Range</v>
      </c>
      <c r="BU181" s="1" t="str">
        <f t="shared" si="101"/>
        <v>Within Range</v>
      </c>
      <c r="BV181" s="407"/>
      <c r="BW181" s="407"/>
      <c r="BX181" s="448"/>
      <c r="BY181" s="469"/>
      <c r="BZ181" s="469"/>
    </row>
    <row r="182" spans="1:78" ht="12.75" customHeight="true">
      <c r="A182" s="79" t="s">
        <v>952</v>
      </c>
      <c r="B182" s="79" t="s">
        <v>953</v>
      </c>
      <c r="C182" s="79" t="s">
        <v>8</v>
      </c>
      <c r="D182" s="79" t="s">
        <v>9</v>
      </c>
      <c r="E182" s="79" t="s">
        <v>787</v>
      </c>
      <c r="F182" s="79" t="s">
        <v>804</v>
      </c>
      <c r="G182" s="79" t="s">
        <v>786</v>
      </c>
      <c r="H182" s="79" t="s">
        <v>876</v>
      </c>
      <c r="I182" s="296">
        <v>43472</v>
      </c>
      <c r="J182" s="406"/>
      <c r="K182" s="383" t="s">
        <v>1094</v>
      </c>
      <c r="L182" s="406"/>
      <c r="M182" s="466">
        <v>86</v>
      </c>
      <c r="N182" s="451" t="str">
        <f t="shared" si="68"/>
        <v>4</v>
      </c>
      <c r="O182" s="452" t="str">
        <f t="shared" si="69"/>
        <v>4</v>
      </c>
      <c r="P182" s="201" t="str">
        <f t="shared" si="70"/>
        <v>N</v>
      </c>
      <c r="Q182" s="202"/>
      <c r="R182" s="202"/>
      <c r="S182" s="200"/>
      <c r="T182" s="247">
        <v>305</v>
      </c>
      <c r="U182" s="92">
        <f t="shared" si="71"/>
        <v>1</v>
      </c>
      <c r="V182" s="95" t="str">
        <f t="shared" si="72"/>
        <v>SG_FNE07</v>
      </c>
      <c r="W182" s="454"/>
      <c r="X182" s="392">
        <f t="shared" si="73"/>
        <v>0</v>
      </c>
      <c r="Y182" s="453"/>
      <c r="Z182" s="396">
        <f t="shared" si="74"/>
        <v>0</v>
      </c>
      <c r="AA182" s="397">
        <f t="shared" si="75"/>
        <v>0</v>
      </c>
      <c r="AB182" s="427"/>
      <c r="AC182" s="456"/>
      <c r="AD182" s="396">
        <f t="shared" si="76"/>
        <v>0</v>
      </c>
      <c r="AE182" s="397">
        <f t="shared" si="77"/>
        <v>0</v>
      </c>
      <c r="AF182" s="444">
        <f t="shared" si="78"/>
        <v>50</v>
      </c>
      <c r="AG182" s="251" t="e">
        <f t="shared" si="79"/>
        <v>#DIV/0!</v>
      </c>
      <c r="AH182" s="398">
        <f t="shared" si="80"/>
        <v>50</v>
      </c>
      <c r="AI182" s="459" t="str">
        <f t="shared" si="81"/>
        <v>Below Mix</v>
      </c>
      <c r="AJ182" s="327">
        <f t="shared" si="82"/>
        <v>1426</v>
      </c>
      <c r="AK182" s="323" t="e">
        <f t="shared" si="83"/>
        <v>#DIV/0!</v>
      </c>
      <c r="AL182" s="399">
        <f t="shared" si="84"/>
        <v>1476</v>
      </c>
      <c r="AM182" s="400">
        <f t="shared" si="85"/>
        <v>1476</v>
      </c>
      <c r="AN182" s="462" t="e">
        <f t="shared" si="86"/>
        <v>#DIV/0!</v>
      </c>
      <c r="AO182" s="461">
        <f t="shared" si="87"/>
        <v>1476</v>
      </c>
      <c r="AP182" s="148">
        <f t="shared" si="88"/>
        <v>0</v>
      </c>
      <c r="AQ182" s="148">
        <f t="shared" si="89"/>
        <v>0</v>
      </c>
      <c r="AR182" s="148"/>
      <c r="AS182" s="149">
        <f>VLOOKUP(H182, 'Link WS '!$E$5:$G$38, 2, FALSE)</f>
        <v>1476</v>
      </c>
      <c r="AT182" s="80">
        <f>VLOOKUP($H182, 'Link WS '!$E$5:$H$38, 3, FALSE)</f>
        <v>2125</v>
      </c>
      <c r="AU182" s="151">
        <f t="shared" si="90"/>
        <v>0</v>
      </c>
      <c r="AV182" s="150">
        <f>VLOOKUP($V182, 'Link WS '!$E$5:$H$38, 2, FALSE)</f>
        <v>1476</v>
      </c>
      <c r="AW182" s="150">
        <f>VLOOKUP($V182, 'Link WS '!$E$5:$H$38, 3, FALSE)</f>
        <v>2125</v>
      </c>
      <c r="AX182" s="150">
        <f>VLOOKUP($V182, 'Link WS '!$E$5:$H$38, 4, FALSE)</f>
        <v>1801</v>
      </c>
      <c r="AY182" s="143">
        <f t="shared" si="91"/>
        <v>0.81954469739033875</v>
      </c>
      <c r="AZ182" s="140" t="str">
        <f t="shared" si="92"/>
        <v>Paying 82% within JC</v>
      </c>
      <c r="BA182" s="80">
        <f t="shared" si="93"/>
        <v>1328</v>
      </c>
      <c r="BB182" s="80">
        <f t="shared" si="94"/>
        <v>148</v>
      </c>
      <c r="BC182" s="81" t="e">
        <f t="shared" si="95"/>
        <v>#DIV/0!</v>
      </c>
      <c r="BD182" s="312"/>
      <c r="BE182" s="184"/>
      <c r="BF182" s="184"/>
      <c r="BG182" s="184"/>
      <c r="BH182" s="184"/>
      <c r="BI182" s="184"/>
      <c r="BJ182" s="184"/>
      <c r="BK182" s="184"/>
      <c r="BL182" s="185"/>
      <c r="BM182" s="185"/>
      <c r="BN182" s="185"/>
      <c r="BO182" s="185"/>
      <c r="BP182" s="443">
        <f t="shared" si="96"/>
        <v>0</v>
      </c>
      <c r="BQ182" s="184" t="str">
        <f t="shared" si="97"/>
        <v>Not Needed</v>
      </c>
      <c r="BR182" s="283" t="e">
        <f t="shared" si="98"/>
        <v>#DIV/0!</v>
      </c>
      <c r="BS182" s="432">
        <f t="shared" si="99"/>
        <v>0</v>
      </c>
      <c r="BT182" s="1" t="str">
        <f t="shared" si="100"/>
        <v>Within Range</v>
      </c>
      <c r="BU182" s="1" t="str">
        <f t="shared" si="101"/>
        <v>Within Range</v>
      </c>
      <c r="BV182" s="407"/>
      <c r="BW182" s="407"/>
      <c r="BX182" s="448"/>
      <c r="BY182" s="469"/>
      <c r="BZ182" s="469"/>
    </row>
    <row r="183" spans="1:78" ht="12.75" customHeight="true">
      <c r="A183" s="79" t="s">
        <v>1031</v>
      </c>
      <c r="B183" s="79" t="s">
        <v>1032</v>
      </c>
      <c r="C183" s="79" t="s">
        <v>8</v>
      </c>
      <c r="D183" s="79" t="s">
        <v>9</v>
      </c>
      <c r="E183" s="79" t="s">
        <v>787</v>
      </c>
      <c r="F183" s="79" t="s">
        <v>804</v>
      </c>
      <c r="G183" s="79" t="s">
        <v>798</v>
      </c>
      <c r="H183" s="79" t="s">
        <v>820</v>
      </c>
      <c r="I183" s="296">
        <v>43661</v>
      </c>
      <c r="J183" s="406"/>
      <c r="K183" s="383" t="s">
        <v>1094</v>
      </c>
      <c r="L183" s="406"/>
      <c r="M183" s="466">
        <v>77</v>
      </c>
      <c r="N183" s="451" t="str">
        <f t="shared" si="68"/>
        <v>3</v>
      </c>
      <c r="O183" s="452" t="str">
        <f t="shared" si="69"/>
        <v>3</v>
      </c>
      <c r="P183" s="201" t="str">
        <f t="shared" si="70"/>
        <v>N</v>
      </c>
      <c r="Q183" s="202"/>
      <c r="R183" s="202"/>
      <c r="S183" s="200"/>
      <c r="T183" s="247">
        <v>211</v>
      </c>
      <c r="U183" s="92">
        <f t="shared" si="71"/>
        <v>1</v>
      </c>
      <c r="V183" s="95" t="str">
        <f t="shared" si="72"/>
        <v>SG_FNE06</v>
      </c>
      <c r="W183" s="454"/>
      <c r="X183" s="392">
        <f t="shared" si="73"/>
        <v>0</v>
      </c>
      <c r="Y183" s="453"/>
      <c r="Z183" s="396">
        <f t="shared" si="74"/>
        <v>0</v>
      </c>
      <c r="AA183" s="397">
        <f t="shared" si="75"/>
        <v>0</v>
      </c>
      <c r="AB183" s="427"/>
      <c r="AC183" s="456"/>
      <c r="AD183" s="396">
        <f t="shared" si="76"/>
        <v>0</v>
      </c>
      <c r="AE183" s="397">
        <f t="shared" si="77"/>
        <v>0</v>
      </c>
      <c r="AF183" s="444">
        <f t="shared" si="78"/>
        <v>50</v>
      </c>
      <c r="AG183" s="251" t="e">
        <f t="shared" si="79"/>
        <v>#DIV/0!</v>
      </c>
      <c r="AH183" s="398">
        <f t="shared" si="80"/>
        <v>50</v>
      </c>
      <c r="AI183" s="459" t="str">
        <f t="shared" si="81"/>
        <v>Below Mix</v>
      </c>
      <c r="AJ183" s="327">
        <f t="shared" si="82"/>
        <v>1249</v>
      </c>
      <c r="AK183" s="323" t="e">
        <f t="shared" si="83"/>
        <v>#DIV/0!</v>
      </c>
      <c r="AL183" s="399">
        <f t="shared" si="84"/>
        <v>1299</v>
      </c>
      <c r="AM183" s="400">
        <f t="shared" si="85"/>
        <v>1299</v>
      </c>
      <c r="AN183" s="462" t="e">
        <f t="shared" si="86"/>
        <v>#DIV/0!</v>
      </c>
      <c r="AO183" s="461">
        <f t="shared" si="87"/>
        <v>1299</v>
      </c>
      <c r="AP183" s="148">
        <f t="shared" si="88"/>
        <v>0</v>
      </c>
      <c r="AQ183" s="148">
        <f t="shared" si="89"/>
        <v>0</v>
      </c>
      <c r="AR183" s="148"/>
      <c r="AS183" s="149">
        <f>VLOOKUP(H183, 'Link WS '!$E$5:$G$38, 2, FALSE)</f>
        <v>1299</v>
      </c>
      <c r="AT183" s="80">
        <f>VLOOKUP($H183, 'Link WS '!$E$5:$H$38, 3, FALSE)</f>
        <v>1871</v>
      </c>
      <c r="AU183" s="151">
        <f t="shared" si="90"/>
        <v>0</v>
      </c>
      <c r="AV183" s="150">
        <f>VLOOKUP($V183, 'Link WS '!$E$5:$H$38, 2, FALSE)</f>
        <v>1299</v>
      </c>
      <c r="AW183" s="150">
        <f>VLOOKUP($V183, 'Link WS '!$E$5:$H$38, 3, FALSE)</f>
        <v>1871</v>
      </c>
      <c r="AX183" s="150">
        <f>VLOOKUP($V183, 'Link WS '!$E$5:$H$38, 4, FALSE)</f>
        <v>1585</v>
      </c>
      <c r="AY183" s="143">
        <f t="shared" si="91"/>
        <v>0.81955835962145107</v>
      </c>
      <c r="AZ183" s="140" t="str">
        <f t="shared" si="92"/>
        <v>Paying 82% within JC</v>
      </c>
      <c r="BA183" s="80">
        <f t="shared" si="93"/>
        <v>1169</v>
      </c>
      <c r="BB183" s="80">
        <f t="shared" si="94"/>
        <v>130</v>
      </c>
      <c r="BC183" s="81" t="e">
        <f t="shared" si="95"/>
        <v>#DIV/0!</v>
      </c>
      <c r="BD183" s="312"/>
      <c r="BE183" s="184"/>
      <c r="BF183" s="184"/>
      <c r="BG183" s="184"/>
      <c r="BH183" s="184"/>
      <c r="BI183" s="184"/>
      <c r="BJ183" s="184"/>
      <c r="BK183" s="184"/>
      <c r="BL183" s="185"/>
      <c r="BM183" s="185"/>
      <c r="BN183" s="185"/>
      <c r="BO183" s="185"/>
      <c r="BP183" s="443">
        <f t="shared" si="96"/>
        <v>0</v>
      </c>
      <c r="BQ183" s="184" t="str">
        <f t="shared" si="97"/>
        <v>Not Needed</v>
      </c>
      <c r="BR183" s="283" t="e">
        <f t="shared" si="98"/>
        <v>#DIV/0!</v>
      </c>
      <c r="BS183" s="432">
        <f t="shared" si="99"/>
        <v>0</v>
      </c>
      <c r="BT183" s="1" t="str">
        <f t="shared" si="100"/>
        <v>Within Range</v>
      </c>
      <c r="BU183" s="1" t="str">
        <f t="shared" si="101"/>
        <v>Within Range</v>
      </c>
      <c r="BV183" s="407"/>
      <c r="BW183" s="407"/>
      <c r="BX183" s="448"/>
      <c r="BY183" s="469"/>
      <c r="BZ183" s="469"/>
    </row>
    <row r="184" spans="1:78" ht="12.75" customHeight="true">
      <c r="A184" s="79" t="s">
        <v>1156</v>
      </c>
      <c r="B184" s="79" t="s">
        <v>1157</v>
      </c>
      <c r="C184" s="79" t="s">
        <v>8</v>
      </c>
      <c r="D184" s="79" t="s">
        <v>9</v>
      </c>
      <c r="E184" s="79" t="s">
        <v>787</v>
      </c>
      <c r="F184" s="79" t="s">
        <v>804</v>
      </c>
      <c r="G184" s="79" t="s">
        <v>798</v>
      </c>
      <c r="H184" s="79" t="s">
        <v>811</v>
      </c>
      <c r="I184" s="296">
        <v>44102</v>
      </c>
      <c r="J184" s="406"/>
      <c r="K184" s="383" t="s">
        <v>1094</v>
      </c>
      <c r="L184" s="406"/>
      <c r="M184" s="466">
        <v>79</v>
      </c>
      <c r="N184" s="451" t="str">
        <f t="shared" si="68"/>
        <v>3</v>
      </c>
      <c r="O184" s="452" t="str">
        <f t="shared" si="69"/>
        <v>3</v>
      </c>
      <c r="P184" s="201" t="str">
        <f t="shared" si="70"/>
        <v>N</v>
      </c>
      <c r="Q184" s="202"/>
      <c r="R184" s="202"/>
      <c r="S184" s="200"/>
      <c r="T184" s="247">
        <v>109</v>
      </c>
      <c r="U184" s="92">
        <f t="shared" si="71"/>
        <v>1</v>
      </c>
      <c r="V184" s="95" t="str">
        <f t="shared" si="72"/>
        <v>SG_NE06</v>
      </c>
      <c r="W184" s="454"/>
      <c r="X184" s="392">
        <f t="shared" si="73"/>
        <v>0</v>
      </c>
      <c r="Y184" s="453"/>
      <c r="Z184" s="396">
        <f t="shared" si="74"/>
        <v>0</v>
      </c>
      <c r="AA184" s="397">
        <f t="shared" si="75"/>
        <v>0</v>
      </c>
      <c r="AB184" s="427"/>
      <c r="AC184" s="456"/>
      <c r="AD184" s="396">
        <f t="shared" si="76"/>
        <v>0</v>
      </c>
      <c r="AE184" s="397">
        <f t="shared" si="77"/>
        <v>0</v>
      </c>
      <c r="AF184" s="444">
        <f t="shared" si="78"/>
        <v>50</v>
      </c>
      <c r="AG184" s="251" t="e">
        <f t="shared" si="79"/>
        <v>#DIV/0!</v>
      </c>
      <c r="AH184" s="398">
        <f t="shared" si="80"/>
        <v>50</v>
      </c>
      <c r="AI184" s="459" t="str">
        <f t="shared" si="81"/>
        <v>Below Mix</v>
      </c>
      <c r="AJ184" s="327">
        <f t="shared" si="82"/>
        <v>1900</v>
      </c>
      <c r="AK184" s="323" t="e">
        <f t="shared" si="83"/>
        <v>#DIV/0!</v>
      </c>
      <c r="AL184" s="399">
        <f t="shared" si="84"/>
        <v>1950</v>
      </c>
      <c r="AM184" s="400">
        <f t="shared" si="85"/>
        <v>1950</v>
      </c>
      <c r="AN184" s="462" t="e">
        <f t="shared" si="86"/>
        <v>#DIV/0!</v>
      </c>
      <c r="AO184" s="461">
        <f t="shared" si="87"/>
        <v>1950</v>
      </c>
      <c r="AP184" s="148">
        <f t="shared" si="88"/>
        <v>0</v>
      </c>
      <c r="AQ184" s="148">
        <f t="shared" si="89"/>
        <v>0</v>
      </c>
      <c r="AR184" s="148"/>
      <c r="AS184" s="149">
        <f>VLOOKUP(H184, 'Link WS '!$E$5:$G$38, 2, FALSE)</f>
        <v>1950</v>
      </c>
      <c r="AT184" s="80">
        <f>VLOOKUP($H184, 'Link WS '!$E$5:$H$38, 3, FALSE)</f>
        <v>2695</v>
      </c>
      <c r="AU184" s="151">
        <f t="shared" si="90"/>
        <v>0</v>
      </c>
      <c r="AV184" s="150">
        <f>VLOOKUP($V184, 'Link WS '!$E$5:$H$38, 2, FALSE)</f>
        <v>1950</v>
      </c>
      <c r="AW184" s="150">
        <f>VLOOKUP($V184, 'Link WS '!$E$5:$H$38, 3, FALSE)</f>
        <v>2695</v>
      </c>
      <c r="AX184" s="150">
        <f>VLOOKUP($V184, 'Link WS '!$E$5:$H$38, 4, FALSE)</f>
        <v>2323</v>
      </c>
      <c r="AY184" s="143">
        <f t="shared" si="91"/>
        <v>0.83943176926388297</v>
      </c>
      <c r="AZ184" s="140" t="str">
        <f t="shared" si="92"/>
        <v>Paying 84% within JC</v>
      </c>
      <c r="BA184" s="80">
        <f t="shared" si="93"/>
        <v>1755</v>
      </c>
      <c r="BB184" s="80">
        <f t="shared" si="94"/>
        <v>195</v>
      </c>
      <c r="BC184" s="81" t="e">
        <f t="shared" si="95"/>
        <v>#DIV/0!</v>
      </c>
      <c r="BD184" s="312"/>
      <c r="BE184" s="184"/>
      <c r="BF184" s="184"/>
      <c r="BG184" s="184"/>
      <c r="BH184" s="184"/>
      <c r="BI184" s="184"/>
      <c r="BJ184" s="184"/>
      <c r="BK184" s="184"/>
      <c r="BL184" s="185"/>
      <c r="BM184" s="185"/>
      <c r="BN184" s="185"/>
      <c r="BO184" s="185"/>
      <c r="BP184" s="443">
        <f t="shared" si="96"/>
        <v>0</v>
      </c>
      <c r="BQ184" s="184" t="str">
        <f t="shared" si="97"/>
        <v>Not Needed</v>
      </c>
      <c r="BR184" s="283" t="e">
        <f t="shared" si="98"/>
        <v>#DIV/0!</v>
      </c>
      <c r="BS184" s="432">
        <f t="shared" si="99"/>
        <v>0</v>
      </c>
      <c r="BT184" s="1" t="str">
        <f t="shared" si="100"/>
        <v>Within Range</v>
      </c>
      <c r="BU184" s="1" t="str">
        <f t="shared" si="101"/>
        <v>Within Range</v>
      </c>
      <c r="BV184" s="407"/>
      <c r="BW184" s="407"/>
      <c r="BX184" s="448"/>
      <c r="BY184" s="469"/>
      <c r="BZ184" s="469"/>
    </row>
    <row r="185" spans="1:78" ht="12.75" customHeight="true">
      <c r="A185" s="79" t="s">
        <v>1118</v>
      </c>
      <c r="B185" s="79" t="s">
        <v>1119</v>
      </c>
      <c r="C185" s="79" t="s">
        <v>8</v>
      </c>
      <c r="D185" s="79" t="s">
        <v>9</v>
      </c>
      <c r="E185" s="79" t="s">
        <v>787</v>
      </c>
      <c r="F185" s="79" t="s">
        <v>804</v>
      </c>
      <c r="G185" s="79" t="s">
        <v>798</v>
      </c>
      <c r="H185" s="79" t="s">
        <v>820</v>
      </c>
      <c r="I185" s="296">
        <v>44158</v>
      </c>
      <c r="J185" s="406"/>
      <c r="K185" s="383" t="s">
        <v>1094</v>
      </c>
      <c r="L185" s="406"/>
      <c r="M185" s="466">
        <v>76</v>
      </c>
      <c r="N185" s="451" t="str">
        <f t="shared" si="68"/>
        <v>3</v>
      </c>
      <c r="O185" s="452" t="str">
        <f t="shared" si="69"/>
        <v>3</v>
      </c>
      <c r="P185" s="201" t="str">
        <f t="shared" si="70"/>
        <v>N</v>
      </c>
      <c r="Q185" s="202"/>
      <c r="R185" s="202"/>
      <c r="S185" s="200"/>
      <c r="T185" s="247">
        <v>107</v>
      </c>
      <c r="U185" s="92">
        <f t="shared" si="71"/>
        <v>1</v>
      </c>
      <c r="V185" s="95" t="str">
        <f t="shared" si="72"/>
        <v>SG_FNE06</v>
      </c>
      <c r="W185" s="454"/>
      <c r="X185" s="392">
        <f t="shared" si="73"/>
        <v>0</v>
      </c>
      <c r="Y185" s="453"/>
      <c r="Z185" s="396">
        <f t="shared" si="74"/>
        <v>0</v>
      </c>
      <c r="AA185" s="397">
        <f t="shared" si="75"/>
        <v>0</v>
      </c>
      <c r="AB185" s="427"/>
      <c r="AC185" s="456"/>
      <c r="AD185" s="396">
        <f t="shared" si="76"/>
        <v>0</v>
      </c>
      <c r="AE185" s="397">
        <f t="shared" si="77"/>
        <v>0</v>
      </c>
      <c r="AF185" s="444">
        <f t="shared" si="78"/>
        <v>50</v>
      </c>
      <c r="AG185" s="251" t="e">
        <f t="shared" si="79"/>
        <v>#DIV/0!</v>
      </c>
      <c r="AH185" s="398">
        <f t="shared" si="80"/>
        <v>50</v>
      </c>
      <c r="AI185" s="459" t="str">
        <f t="shared" si="81"/>
        <v>Below Mix</v>
      </c>
      <c r="AJ185" s="327">
        <f t="shared" si="82"/>
        <v>1249</v>
      </c>
      <c r="AK185" s="323" t="e">
        <f t="shared" si="83"/>
        <v>#DIV/0!</v>
      </c>
      <c r="AL185" s="399">
        <f t="shared" si="84"/>
        <v>1299</v>
      </c>
      <c r="AM185" s="400">
        <f t="shared" si="85"/>
        <v>1299</v>
      </c>
      <c r="AN185" s="462" t="e">
        <f t="shared" si="86"/>
        <v>#DIV/0!</v>
      </c>
      <c r="AO185" s="461">
        <f t="shared" si="87"/>
        <v>1299</v>
      </c>
      <c r="AP185" s="148">
        <f t="shared" si="88"/>
        <v>0</v>
      </c>
      <c r="AQ185" s="148">
        <f t="shared" si="89"/>
        <v>0</v>
      </c>
      <c r="AR185" s="148"/>
      <c r="AS185" s="149">
        <f>VLOOKUP(H185, 'Link WS '!$E$5:$G$38, 2, FALSE)</f>
        <v>1299</v>
      </c>
      <c r="AT185" s="80">
        <f>VLOOKUP($H185, 'Link WS '!$E$5:$H$38, 3, FALSE)</f>
        <v>1871</v>
      </c>
      <c r="AU185" s="151">
        <f t="shared" si="90"/>
        <v>0</v>
      </c>
      <c r="AV185" s="150">
        <f>VLOOKUP($V185, 'Link WS '!$E$5:$H$38, 2, FALSE)</f>
        <v>1299</v>
      </c>
      <c r="AW185" s="150">
        <f>VLOOKUP($V185, 'Link WS '!$E$5:$H$38, 3, FALSE)</f>
        <v>1871</v>
      </c>
      <c r="AX185" s="150">
        <f>VLOOKUP($V185, 'Link WS '!$E$5:$H$38, 4, FALSE)</f>
        <v>1585</v>
      </c>
      <c r="AY185" s="143">
        <f t="shared" si="91"/>
        <v>0.81955835962145107</v>
      </c>
      <c r="AZ185" s="140" t="str">
        <f t="shared" si="92"/>
        <v>Paying 82% within JC</v>
      </c>
      <c r="BA185" s="80">
        <f t="shared" si="93"/>
        <v>1169</v>
      </c>
      <c r="BB185" s="80">
        <f t="shared" si="94"/>
        <v>130</v>
      </c>
      <c r="BC185" s="81" t="e">
        <f t="shared" si="95"/>
        <v>#DIV/0!</v>
      </c>
      <c r="BD185" s="312"/>
      <c r="BE185" s="184"/>
      <c r="BF185" s="184"/>
      <c r="BG185" s="184"/>
      <c r="BH185" s="184"/>
      <c r="BI185" s="184"/>
      <c r="BJ185" s="184"/>
      <c r="BK185" s="184"/>
      <c r="BL185" s="185"/>
      <c r="BM185" s="185"/>
      <c r="BN185" s="185"/>
      <c r="BO185" s="185"/>
      <c r="BP185" s="443">
        <f t="shared" si="96"/>
        <v>0</v>
      </c>
      <c r="BQ185" s="184" t="str">
        <f t="shared" si="97"/>
        <v>Not Needed</v>
      </c>
      <c r="BR185" s="283" t="e">
        <f t="shared" si="98"/>
        <v>#DIV/0!</v>
      </c>
      <c r="BS185" s="432">
        <f t="shared" si="99"/>
        <v>0</v>
      </c>
      <c r="BT185" s="1" t="str">
        <f t="shared" si="100"/>
        <v>Within Range</v>
      </c>
      <c r="BU185" s="1" t="str">
        <f t="shared" si="101"/>
        <v>Within Range</v>
      </c>
      <c r="BV185" s="407"/>
      <c r="BW185" s="407"/>
      <c r="BX185" s="448"/>
      <c r="BY185" s="469"/>
      <c r="BZ185" s="469"/>
    </row>
    <row r="186" spans="1:78" ht="12.75" customHeight="true">
      <c r="A186" s="79" t="s">
        <v>1138</v>
      </c>
      <c r="B186" s="79" t="s">
        <v>1139</v>
      </c>
      <c r="C186" s="79" t="s">
        <v>8</v>
      </c>
      <c r="D186" s="79" t="s">
        <v>9</v>
      </c>
      <c r="E186" s="79" t="s">
        <v>787</v>
      </c>
      <c r="F186" s="79" t="s">
        <v>804</v>
      </c>
      <c r="G186" s="79" t="s">
        <v>798</v>
      </c>
      <c r="H186" s="79" t="s">
        <v>820</v>
      </c>
      <c r="I186" s="296">
        <v>44200</v>
      </c>
      <c r="J186" s="406"/>
      <c r="K186" s="383" t="s">
        <v>1094</v>
      </c>
      <c r="L186" s="406"/>
      <c r="M186" s="466">
        <v>79</v>
      </c>
      <c r="N186" s="451" t="str">
        <f t="shared" si="68"/>
        <v>3</v>
      </c>
      <c r="O186" s="452" t="str">
        <f t="shared" si="69"/>
        <v>3</v>
      </c>
      <c r="P186" s="201" t="str">
        <f t="shared" si="70"/>
        <v>N</v>
      </c>
      <c r="Q186" s="202"/>
      <c r="R186" s="202"/>
      <c r="S186" s="200"/>
      <c r="T186" s="247">
        <v>105</v>
      </c>
      <c r="U186" s="92">
        <f t="shared" si="71"/>
        <v>1</v>
      </c>
      <c r="V186" s="95" t="str">
        <f t="shared" si="72"/>
        <v>SG_FNE06</v>
      </c>
      <c r="W186" s="454"/>
      <c r="X186" s="392">
        <f t="shared" si="73"/>
        <v>0</v>
      </c>
      <c r="Y186" s="453"/>
      <c r="Z186" s="396">
        <f t="shared" si="74"/>
        <v>0</v>
      </c>
      <c r="AA186" s="397">
        <f t="shared" si="75"/>
        <v>0</v>
      </c>
      <c r="AB186" s="427"/>
      <c r="AC186" s="456"/>
      <c r="AD186" s="396">
        <f t="shared" si="76"/>
        <v>0</v>
      </c>
      <c r="AE186" s="397">
        <f t="shared" si="77"/>
        <v>0</v>
      </c>
      <c r="AF186" s="444">
        <f t="shared" si="78"/>
        <v>50</v>
      </c>
      <c r="AG186" s="251" t="e">
        <f t="shared" si="79"/>
        <v>#DIV/0!</v>
      </c>
      <c r="AH186" s="398">
        <f t="shared" si="80"/>
        <v>50</v>
      </c>
      <c r="AI186" s="459" t="str">
        <f t="shared" si="81"/>
        <v>Below Mix</v>
      </c>
      <c r="AJ186" s="327">
        <f t="shared" si="82"/>
        <v>1249</v>
      </c>
      <c r="AK186" s="323" t="e">
        <f t="shared" si="83"/>
        <v>#DIV/0!</v>
      </c>
      <c r="AL186" s="399">
        <f t="shared" si="84"/>
        <v>1299</v>
      </c>
      <c r="AM186" s="400">
        <f t="shared" si="85"/>
        <v>1299</v>
      </c>
      <c r="AN186" s="462" t="e">
        <f t="shared" si="86"/>
        <v>#DIV/0!</v>
      </c>
      <c r="AO186" s="461">
        <f t="shared" si="87"/>
        <v>1299</v>
      </c>
      <c r="AP186" s="148">
        <f t="shared" si="88"/>
        <v>0</v>
      </c>
      <c r="AQ186" s="148">
        <f t="shared" si="89"/>
        <v>0</v>
      </c>
      <c r="AR186" s="148"/>
      <c r="AS186" s="149">
        <f>VLOOKUP(H186, 'Link WS '!$E$5:$G$38, 2, FALSE)</f>
        <v>1299</v>
      </c>
      <c r="AT186" s="80">
        <f>VLOOKUP($H186, 'Link WS '!$E$5:$H$38, 3, FALSE)</f>
        <v>1871</v>
      </c>
      <c r="AU186" s="151">
        <f t="shared" si="90"/>
        <v>0</v>
      </c>
      <c r="AV186" s="150">
        <f>VLOOKUP($V186, 'Link WS '!$E$5:$H$38, 2, FALSE)</f>
        <v>1299</v>
      </c>
      <c r="AW186" s="150">
        <f>VLOOKUP($V186, 'Link WS '!$E$5:$H$38, 3, FALSE)</f>
        <v>1871</v>
      </c>
      <c r="AX186" s="150">
        <f>VLOOKUP($V186, 'Link WS '!$E$5:$H$38, 4, FALSE)</f>
        <v>1585</v>
      </c>
      <c r="AY186" s="143">
        <f t="shared" si="91"/>
        <v>0.81955835962145107</v>
      </c>
      <c r="AZ186" s="140" t="str">
        <f t="shared" si="92"/>
        <v>Paying 82% within JC</v>
      </c>
      <c r="BA186" s="80">
        <f t="shared" si="93"/>
        <v>1169</v>
      </c>
      <c r="BB186" s="80">
        <f t="shared" si="94"/>
        <v>130</v>
      </c>
      <c r="BC186" s="81" t="e">
        <f t="shared" si="95"/>
        <v>#DIV/0!</v>
      </c>
      <c r="BD186" s="312"/>
      <c r="BE186" s="184"/>
      <c r="BF186" s="184"/>
      <c r="BG186" s="184"/>
      <c r="BH186" s="184"/>
      <c r="BI186" s="184"/>
      <c r="BJ186" s="184"/>
      <c r="BK186" s="184"/>
      <c r="BL186" s="185"/>
      <c r="BM186" s="185"/>
      <c r="BN186" s="185"/>
      <c r="BO186" s="185"/>
      <c r="BP186" s="443">
        <f t="shared" si="96"/>
        <v>0</v>
      </c>
      <c r="BQ186" s="184" t="str">
        <f t="shared" si="97"/>
        <v>Not Needed</v>
      </c>
      <c r="BR186" s="283" t="e">
        <f t="shared" si="98"/>
        <v>#DIV/0!</v>
      </c>
      <c r="BS186" s="432">
        <f t="shared" si="99"/>
        <v>0</v>
      </c>
      <c r="BT186" s="1" t="str">
        <f t="shared" si="100"/>
        <v>Within Range</v>
      </c>
      <c r="BU186" s="1" t="str">
        <f t="shared" si="101"/>
        <v>Within Range</v>
      </c>
      <c r="BV186" s="407"/>
      <c r="BW186" s="407"/>
      <c r="BX186" s="448"/>
      <c r="BY186" s="469"/>
      <c r="BZ186" s="469"/>
    </row>
    <row r="187" spans="1:78" ht="12.75" customHeight="true">
      <c r="A187" s="79" t="s">
        <v>1116</v>
      </c>
      <c r="B187" s="79" t="s">
        <v>1117</v>
      </c>
      <c r="C187" s="79" t="s">
        <v>8</v>
      </c>
      <c r="D187" s="79" t="s">
        <v>9</v>
      </c>
      <c r="E187" s="79" t="s">
        <v>787</v>
      </c>
      <c r="F187" s="79" t="s">
        <v>804</v>
      </c>
      <c r="G187" s="79" t="s">
        <v>798</v>
      </c>
      <c r="H187" s="79" t="s">
        <v>820</v>
      </c>
      <c r="I187" s="296">
        <v>44200</v>
      </c>
      <c r="J187" s="406"/>
      <c r="K187" s="383" t="s">
        <v>1094</v>
      </c>
      <c r="L187" s="406"/>
      <c r="M187" s="466">
        <v>70</v>
      </c>
      <c r="N187" s="451" t="str">
        <f t="shared" si="68"/>
        <v>3</v>
      </c>
      <c r="O187" s="452" t="str">
        <f t="shared" si="69"/>
        <v>3</v>
      </c>
      <c r="P187" s="201" t="str">
        <f t="shared" si="70"/>
        <v>N</v>
      </c>
      <c r="Q187" s="202"/>
      <c r="R187" s="202"/>
      <c r="S187" s="200"/>
      <c r="T187" s="247">
        <v>105</v>
      </c>
      <c r="U187" s="92">
        <f t="shared" si="71"/>
        <v>1</v>
      </c>
      <c r="V187" s="95" t="str">
        <f t="shared" si="72"/>
        <v>SG_FNE06</v>
      </c>
      <c r="W187" s="454"/>
      <c r="X187" s="392">
        <f t="shared" si="73"/>
        <v>0</v>
      </c>
      <c r="Y187" s="453"/>
      <c r="Z187" s="396">
        <f t="shared" si="74"/>
        <v>0</v>
      </c>
      <c r="AA187" s="397">
        <f t="shared" si="75"/>
        <v>0</v>
      </c>
      <c r="AB187" s="427"/>
      <c r="AC187" s="456"/>
      <c r="AD187" s="396">
        <f t="shared" si="76"/>
        <v>0</v>
      </c>
      <c r="AE187" s="397">
        <f t="shared" si="77"/>
        <v>0</v>
      </c>
      <c r="AF187" s="444">
        <f t="shared" si="78"/>
        <v>50</v>
      </c>
      <c r="AG187" s="251" t="e">
        <f t="shared" si="79"/>
        <v>#DIV/0!</v>
      </c>
      <c r="AH187" s="398">
        <f t="shared" si="80"/>
        <v>50</v>
      </c>
      <c r="AI187" s="459" t="str">
        <f t="shared" si="81"/>
        <v>Below Mix</v>
      </c>
      <c r="AJ187" s="327">
        <f t="shared" si="82"/>
        <v>1249</v>
      </c>
      <c r="AK187" s="323" t="e">
        <f t="shared" si="83"/>
        <v>#DIV/0!</v>
      </c>
      <c r="AL187" s="399">
        <f t="shared" si="84"/>
        <v>1299</v>
      </c>
      <c r="AM187" s="400">
        <f t="shared" si="85"/>
        <v>1299</v>
      </c>
      <c r="AN187" s="462" t="e">
        <f t="shared" si="86"/>
        <v>#DIV/0!</v>
      </c>
      <c r="AO187" s="461">
        <f t="shared" si="87"/>
        <v>1299</v>
      </c>
      <c r="AP187" s="148">
        <f t="shared" si="88"/>
        <v>0</v>
      </c>
      <c r="AQ187" s="148">
        <f t="shared" si="89"/>
        <v>0</v>
      </c>
      <c r="AR187" s="148"/>
      <c r="AS187" s="149">
        <f>VLOOKUP(H187, 'Link WS '!$E$5:$G$38, 2, FALSE)</f>
        <v>1299</v>
      </c>
      <c r="AT187" s="80">
        <f>VLOOKUP($H187, 'Link WS '!$E$5:$H$38, 3, FALSE)</f>
        <v>1871</v>
      </c>
      <c r="AU187" s="151">
        <f t="shared" si="90"/>
        <v>0</v>
      </c>
      <c r="AV187" s="150">
        <f>VLOOKUP($V187, 'Link WS '!$E$5:$H$38, 2, FALSE)</f>
        <v>1299</v>
      </c>
      <c r="AW187" s="150">
        <f>VLOOKUP($V187, 'Link WS '!$E$5:$H$38, 3, FALSE)</f>
        <v>1871</v>
      </c>
      <c r="AX187" s="150">
        <f>VLOOKUP($V187, 'Link WS '!$E$5:$H$38, 4, FALSE)</f>
        <v>1585</v>
      </c>
      <c r="AY187" s="143">
        <f t="shared" si="91"/>
        <v>0.81955835962145107</v>
      </c>
      <c r="AZ187" s="140" t="str">
        <f t="shared" si="92"/>
        <v>Paying 82% within JC</v>
      </c>
      <c r="BA187" s="80">
        <f t="shared" si="93"/>
        <v>1169</v>
      </c>
      <c r="BB187" s="80">
        <f t="shared" si="94"/>
        <v>130</v>
      </c>
      <c r="BC187" s="81" t="e">
        <f t="shared" si="95"/>
        <v>#DIV/0!</v>
      </c>
      <c r="BD187" s="312"/>
      <c r="BE187" s="184"/>
      <c r="BF187" s="184"/>
      <c r="BG187" s="184"/>
      <c r="BH187" s="184"/>
      <c r="BI187" s="184"/>
      <c r="BJ187" s="184"/>
      <c r="BK187" s="184"/>
      <c r="BL187" s="185"/>
      <c r="BM187" s="185"/>
      <c r="BN187" s="185"/>
      <c r="BO187" s="185"/>
      <c r="BP187" s="443">
        <f t="shared" si="96"/>
        <v>0</v>
      </c>
      <c r="BQ187" s="184" t="str">
        <f t="shared" si="97"/>
        <v>Not Needed</v>
      </c>
      <c r="BR187" s="283" t="e">
        <f t="shared" si="98"/>
        <v>#DIV/0!</v>
      </c>
      <c r="BS187" s="432">
        <f t="shared" si="99"/>
        <v>0</v>
      </c>
      <c r="BT187" s="1" t="str">
        <f t="shared" si="100"/>
        <v>Within Range</v>
      </c>
      <c r="BU187" s="1" t="str">
        <f t="shared" si="101"/>
        <v>Within Range</v>
      </c>
      <c r="BV187" s="407"/>
      <c r="BW187" s="407"/>
      <c r="BX187" s="448"/>
      <c r="BY187" s="469"/>
      <c r="BZ187" s="469"/>
    </row>
    <row r="188" spans="1:78" ht="12.75" customHeight="true">
      <c r="A188" s="79" t="s">
        <v>1152</v>
      </c>
      <c r="B188" s="79" t="s">
        <v>1153</v>
      </c>
      <c r="C188" s="79" t="s">
        <v>8</v>
      </c>
      <c r="D188" s="79" t="s">
        <v>9</v>
      </c>
      <c r="E188" s="79" t="s">
        <v>787</v>
      </c>
      <c r="F188" s="79" t="s">
        <v>804</v>
      </c>
      <c r="G188" s="79" t="s">
        <v>795</v>
      </c>
      <c r="H188" s="79" t="s">
        <v>818</v>
      </c>
      <c r="I188" s="296">
        <v>44200</v>
      </c>
      <c r="J188" s="406"/>
      <c r="K188" s="383" t="s">
        <v>1094</v>
      </c>
      <c r="L188" s="406"/>
      <c r="M188" s="466">
        <v>74</v>
      </c>
      <c r="N188" s="451" t="str">
        <f t="shared" si="68"/>
        <v>3</v>
      </c>
      <c r="O188" s="452" t="str">
        <f t="shared" si="69"/>
        <v>3</v>
      </c>
      <c r="P188" s="201" t="str">
        <f t="shared" si="70"/>
        <v>N</v>
      </c>
      <c r="Q188" s="202"/>
      <c r="R188" s="202"/>
      <c r="S188" s="200"/>
      <c r="T188" s="247">
        <v>105</v>
      </c>
      <c r="U188" s="92">
        <f t="shared" si="71"/>
        <v>1</v>
      </c>
      <c r="V188" s="95" t="str">
        <f t="shared" si="72"/>
        <v>SG_FNE04</v>
      </c>
      <c r="W188" s="454"/>
      <c r="X188" s="392">
        <f t="shared" si="73"/>
        <v>0</v>
      </c>
      <c r="Y188" s="453"/>
      <c r="Z188" s="396">
        <f t="shared" si="74"/>
        <v>0</v>
      </c>
      <c r="AA188" s="397">
        <f t="shared" si="75"/>
        <v>0</v>
      </c>
      <c r="AB188" s="427"/>
      <c r="AC188" s="456"/>
      <c r="AD188" s="396">
        <f t="shared" si="76"/>
        <v>0</v>
      </c>
      <c r="AE188" s="397">
        <f t="shared" si="77"/>
        <v>0</v>
      </c>
      <c r="AF188" s="444">
        <f t="shared" si="78"/>
        <v>50</v>
      </c>
      <c r="AG188" s="251" t="e">
        <f t="shared" si="79"/>
        <v>#DIV/0!</v>
      </c>
      <c r="AH188" s="398">
        <f t="shared" si="80"/>
        <v>50</v>
      </c>
      <c r="AI188" s="459" t="str">
        <f t="shared" si="81"/>
        <v>Below Mix</v>
      </c>
      <c r="AJ188" s="327">
        <f t="shared" si="82"/>
        <v>854</v>
      </c>
      <c r="AK188" s="323" t="e">
        <f t="shared" si="83"/>
        <v>#DIV/0!</v>
      </c>
      <c r="AL188" s="399">
        <f t="shared" si="84"/>
        <v>904</v>
      </c>
      <c r="AM188" s="400">
        <f t="shared" si="85"/>
        <v>904</v>
      </c>
      <c r="AN188" s="462" t="e">
        <f t="shared" si="86"/>
        <v>#DIV/0!</v>
      </c>
      <c r="AO188" s="461">
        <f t="shared" si="87"/>
        <v>904</v>
      </c>
      <c r="AP188" s="148">
        <f t="shared" si="88"/>
        <v>0</v>
      </c>
      <c r="AQ188" s="148">
        <f t="shared" si="89"/>
        <v>0</v>
      </c>
      <c r="AR188" s="148"/>
      <c r="AS188" s="149">
        <f>VLOOKUP(H188, 'Link WS '!$E$5:$G$38, 2, FALSE)</f>
        <v>904</v>
      </c>
      <c r="AT188" s="80">
        <f>VLOOKUP($H188, 'Link WS '!$E$5:$H$38, 3, FALSE)</f>
        <v>1338</v>
      </c>
      <c r="AU188" s="151">
        <f t="shared" si="90"/>
        <v>0</v>
      </c>
      <c r="AV188" s="150">
        <f>VLOOKUP($V188, 'Link WS '!$E$5:$H$38, 2, FALSE)</f>
        <v>904</v>
      </c>
      <c r="AW188" s="150">
        <f>VLOOKUP($V188, 'Link WS '!$E$5:$H$38, 3, FALSE)</f>
        <v>1338</v>
      </c>
      <c r="AX188" s="150">
        <f>VLOOKUP($V188, 'Link WS '!$E$5:$H$38, 4, FALSE)</f>
        <v>1121</v>
      </c>
      <c r="AY188" s="143">
        <f t="shared" si="91"/>
        <v>0.80642283675289916</v>
      </c>
      <c r="AZ188" s="140" t="str">
        <f t="shared" si="92"/>
        <v>Paying 81% within JC</v>
      </c>
      <c r="BA188" s="80">
        <f t="shared" si="93"/>
        <v>814</v>
      </c>
      <c r="BB188" s="80">
        <f t="shared" si="94"/>
        <v>90</v>
      </c>
      <c r="BC188" s="81" t="e">
        <f t="shared" si="95"/>
        <v>#DIV/0!</v>
      </c>
      <c r="BD188" s="312"/>
      <c r="BE188" s="184"/>
      <c r="BF188" s="184"/>
      <c r="BG188" s="184"/>
      <c r="BH188" s="184"/>
      <c r="BI188" s="184"/>
      <c r="BJ188" s="184"/>
      <c r="BK188" s="184"/>
      <c r="BL188" s="185"/>
      <c r="BM188" s="185"/>
      <c r="BN188" s="185"/>
      <c r="BO188" s="185"/>
      <c r="BP188" s="443">
        <f t="shared" si="96"/>
        <v>0</v>
      </c>
      <c r="BQ188" s="184" t="str">
        <f t="shared" si="97"/>
        <v>Not Needed</v>
      </c>
      <c r="BR188" s="283" t="e">
        <f t="shared" si="98"/>
        <v>#DIV/0!</v>
      </c>
      <c r="BS188" s="432">
        <f t="shared" si="99"/>
        <v>0</v>
      </c>
      <c r="BT188" s="1" t="str">
        <f t="shared" si="100"/>
        <v>Within Range</v>
      </c>
      <c r="BU188" s="1" t="str">
        <f t="shared" si="101"/>
        <v>Within Range</v>
      </c>
      <c r="BV188" s="407"/>
      <c r="BW188" s="407"/>
      <c r="BX188" s="448"/>
      <c r="BY188" s="469"/>
      <c r="BZ188" s="469"/>
    </row>
    <row r="189" spans="1:78" ht="12.75" customHeight="true">
      <c r="A189" s="79" t="s">
        <v>1122</v>
      </c>
      <c r="B189" s="79" t="s">
        <v>1123</v>
      </c>
      <c r="C189" s="79" t="s">
        <v>8</v>
      </c>
      <c r="D189" s="79" t="s">
        <v>9</v>
      </c>
      <c r="E189" s="79" t="s">
        <v>787</v>
      </c>
      <c r="F189" s="79" t="s">
        <v>804</v>
      </c>
      <c r="G189" s="79" t="s">
        <v>795</v>
      </c>
      <c r="H189" s="79" t="s">
        <v>818</v>
      </c>
      <c r="I189" s="296">
        <v>44200</v>
      </c>
      <c r="J189" s="406"/>
      <c r="K189" s="383" t="s">
        <v>1094</v>
      </c>
      <c r="L189" s="406"/>
      <c r="M189" s="466">
        <v>77</v>
      </c>
      <c r="N189" s="451" t="str">
        <f t="shared" si="68"/>
        <v>3</v>
      </c>
      <c r="O189" s="452" t="str">
        <f t="shared" si="69"/>
        <v>3</v>
      </c>
      <c r="P189" s="201" t="str">
        <f t="shared" si="70"/>
        <v>N</v>
      </c>
      <c r="Q189" s="202"/>
      <c r="R189" s="202"/>
      <c r="S189" s="200"/>
      <c r="T189" s="247">
        <v>105</v>
      </c>
      <c r="U189" s="92">
        <f t="shared" si="71"/>
        <v>1</v>
      </c>
      <c r="V189" s="95" t="str">
        <f t="shared" si="72"/>
        <v>SG_FNE04</v>
      </c>
      <c r="W189" s="454"/>
      <c r="X189" s="392">
        <f t="shared" si="73"/>
        <v>0</v>
      </c>
      <c r="Y189" s="453"/>
      <c r="Z189" s="396">
        <f t="shared" si="74"/>
        <v>0</v>
      </c>
      <c r="AA189" s="397">
        <f t="shared" si="75"/>
        <v>0</v>
      </c>
      <c r="AB189" s="427"/>
      <c r="AC189" s="456"/>
      <c r="AD189" s="396">
        <f t="shared" si="76"/>
        <v>0</v>
      </c>
      <c r="AE189" s="397">
        <f t="shared" si="77"/>
        <v>0</v>
      </c>
      <c r="AF189" s="444">
        <f t="shared" si="78"/>
        <v>50</v>
      </c>
      <c r="AG189" s="251" t="e">
        <f t="shared" si="79"/>
        <v>#DIV/0!</v>
      </c>
      <c r="AH189" s="398">
        <f t="shared" si="80"/>
        <v>50</v>
      </c>
      <c r="AI189" s="459" t="str">
        <f t="shared" si="81"/>
        <v>Below Mix</v>
      </c>
      <c r="AJ189" s="327">
        <f t="shared" si="82"/>
        <v>854</v>
      </c>
      <c r="AK189" s="323" t="e">
        <f t="shared" si="83"/>
        <v>#DIV/0!</v>
      </c>
      <c r="AL189" s="399">
        <f t="shared" si="84"/>
        <v>904</v>
      </c>
      <c r="AM189" s="400">
        <f t="shared" si="85"/>
        <v>904</v>
      </c>
      <c r="AN189" s="462" t="e">
        <f t="shared" si="86"/>
        <v>#DIV/0!</v>
      </c>
      <c r="AO189" s="461">
        <f t="shared" si="87"/>
        <v>904</v>
      </c>
      <c r="AP189" s="148">
        <f t="shared" si="88"/>
        <v>0</v>
      </c>
      <c r="AQ189" s="148">
        <f t="shared" si="89"/>
        <v>0</v>
      </c>
      <c r="AR189" s="148"/>
      <c r="AS189" s="149">
        <f>VLOOKUP(H189, 'Link WS '!$E$5:$G$38, 2, FALSE)</f>
        <v>904</v>
      </c>
      <c r="AT189" s="80">
        <f>VLOOKUP($H189, 'Link WS '!$E$5:$H$38, 3, FALSE)</f>
        <v>1338</v>
      </c>
      <c r="AU189" s="151">
        <f t="shared" si="90"/>
        <v>0</v>
      </c>
      <c r="AV189" s="150">
        <f>VLOOKUP($V189, 'Link WS '!$E$5:$H$38, 2, FALSE)</f>
        <v>904</v>
      </c>
      <c r="AW189" s="150">
        <f>VLOOKUP($V189, 'Link WS '!$E$5:$H$38, 3, FALSE)</f>
        <v>1338</v>
      </c>
      <c r="AX189" s="150">
        <f>VLOOKUP($V189, 'Link WS '!$E$5:$H$38, 4, FALSE)</f>
        <v>1121</v>
      </c>
      <c r="AY189" s="143">
        <f t="shared" si="91"/>
        <v>0.80642283675289916</v>
      </c>
      <c r="AZ189" s="140" t="str">
        <f t="shared" si="92"/>
        <v>Paying 81% within JC</v>
      </c>
      <c r="BA189" s="80">
        <f t="shared" si="93"/>
        <v>814</v>
      </c>
      <c r="BB189" s="80">
        <f t="shared" si="94"/>
        <v>90</v>
      </c>
      <c r="BC189" s="81" t="e">
        <f t="shared" si="95"/>
        <v>#DIV/0!</v>
      </c>
      <c r="BD189" s="312"/>
      <c r="BE189" s="184"/>
      <c r="BF189" s="184"/>
      <c r="BG189" s="184"/>
      <c r="BH189" s="184"/>
      <c r="BI189" s="184"/>
      <c r="BJ189" s="184"/>
      <c r="BK189" s="184"/>
      <c r="BL189" s="185"/>
      <c r="BM189" s="185"/>
      <c r="BN189" s="185"/>
      <c r="BO189" s="185"/>
      <c r="BP189" s="443">
        <f t="shared" si="96"/>
        <v>0</v>
      </c>
      <c r="BQ189" s="184" t="str">
        <f t="shared" si="97"/>
        <v>Not Needed</v>
      </c>
      <c r="BR189" s="283" t="e">
        <f t="shared" si="98"/>
        <v>#DIV/0!</v>
      </c>
      <c r="BS189" s="432">
        <f t="shared" si="99"/>
        <v>0</v>
      </c>
      <c r="BT189" s="1" t="str">
        <f t="shared" si="100"/>
        <v>Within Range</v>
      </c>
      <c r="BU189" s="1" t="str">
        <f t="shared" si="101"/>
        <v>Within Range</v>
      </c>
      <c r="BV189" s="407"/>
      <c r="BW189" s="407"/>
      <c r="BX189" s="448"/>
      <c r="BY189" s="469"/>
      <c r="BZ189" s="469"/>
    </row>
    <row r="190" spans="1:78" ht="12.75" customHeight="true">
      <c r="A190" s="79" t="s">
        <v>1217</v>
      </c>
      <c r="B190" s="79" t="s">
        <v>1218</v>
      </c>
      <c r="C190" s="79" t="s">
        <v>8</v>
      </c>
      <c r="D190" s="79" t="s">
        <v>9</v>
      </c>
      <c r="E190" s="79" t="s">
        <v>787</v>
      </c>
      <c r="F190" s="79" t="s">
        <v>804</v>
      </c>
      <c r="G190" s="79" t="s">
        <v>798</v>
      </c>
      <c r="H190" s="79" t="s">
        <v>811</v>
      </c>
      <c r="I190" s="296">
        <v>44298</v>
      </c>
      <c r="J190" s="406"/>
      <c r="K190" s="383" t="s">
        <v>1094</v>
      </c>
      <c r="L190" s="406"/>
      <c r="M190" s="466">
        <v>78</v>
      </c>
      <c r="N190" s="451" t="str">
        <f t="shared" si="68"/>
        <v>3</v>
      </c>
      <c r="O190" s="452" t="str">
        <f t="shared" si="69"/>
        <v>3</v>
      </c>
      <c r="P190" s="201" t="str">
        <f t="shared" si="70"/>
        <v>N</v>
      </c>
      <c r="Q190" s="202"/>
      <c r="R190" s="202"/>
      <c r="S190" s="200"/>
      <c r="T190" s="247">
        <v>102</v>
      </c>
      <c r="U190" s="92">
        <f t="shared" si="71"/>
        <v>1</v>
      </c>
      <c r="V190" s="95" t="str">
        <f t="shared" si="72"/>
        <v>SG_NE06</v>
      </c>
      <c r="W190" s="454"/>
      <c r="X190" s="392">
        <f t="shared" si="73"/>
        <v>0</v>
      </c>
      <c r="Y190" s="453"/>
      <c r="Z190" s="396">
        <f t="shared" si="74"/>
        <v>0</v>
      </c>
      <c r="AA190" s="397">
        <f t="shared" si="75"/>
        <v>0</v>
      </c>
      <c r="AB190" s="427"/>
      <c r="AC190" s="456"/>
      <c r="AD190" s="396">
        <f t="shared" si="76"/>
        <v>0</v>
      </c>
      <c r="AE190" s="397">
        <f t="shared" si="77"/>
        <v>0</v>
      </c>
      <c r="AF190" s="444">
        <f t="shared" si="78"/>
        <v>50</v>
      </c>
      <c r="AG190" s="251" t="e">
        <f t="shared" si="79"/>
        <v>#DIV/0!</v>
      </c>
      <c r="AH190" s="398">
        <f t="shared" si="80"/>
        <v>50</v>
      </c>
      <c r="AI190" s="459" t="str">
        <f t="shared" si="81"/>
        <v>Below Mix</v>
      </c>
      <c r="AJ190" s="327">
        <f t="shared" si="82"/>
        <v>1900</v>
      </c>
      <c r="AK190" s="323" t="e">
        <f t="shared" si="83"/>
        <v>#DIV/0!</v>
      </c>
      <c r="AL190" s="399">
        <f t="shared" si="84"/>
        <v>1950</v>
      </c>
      <c r="AM190" s="400">
        <f t="shared" si="85"/>
        <v>1950</v>
      </c>
      <c r="AN190" s="462" t="e">
        <f t="shared" si="86"/>
        <v>#DIV/0!</v>
      </c>
      <c r="AO190" s="461">
        <f t="shared" si="87"/>
        <v>1950</v>
      </c>
      <c r="AP190" s="148">
        <f t="shared" si="88"/>
        <v>0</v>
      </c>
      <c r="AQ190" s="148">
        <f t="shared" si="89"/>
        <v>0</v>
      </c>
      <c r="AR190" s="148"/>
      <c r="AS190" s="149">
        <f>VLOOKUP(H190, 'Link WS '!$E$5:$G$38, 2, FALSE)</f>
        <v>1950</v>
      </c>
      <c r="AT190" s="80">
        <f>VLOOKUP($H190, 'Link WS '!$E$5:$H$38, 3, FALSE)</f>
        <v>2695</v>
      </c>
      <c r="AU190" s="151">
        <f t="shared" si="90"/>
        <v>0</v>
      </c>
      <c r="AV190" s="150">
        <f>VLOOKUP($V190, 'Link WS '!$E$5:$H$38, 2, FALSE)</f>
        <v>1950</v>
      </c>
      <c r="AW190" s="150">
        <f>VLOOKUP($V190, 'Link WS '!$E$5:$H$38, 3, FALSE)</f>
        <v>2695</v>
      </c>
      <c r="AX190" s="150">
        <f>VLOOKUP($V190, 'Link WS '!$E$5:$H$38, 4, FALSE)</f>
        <v>2323</v>
      </c>
      <c r="AY190" s="143">
        <f t="shared" si="91"/>
        <v>0.83943176926388297</v>
      </c>
      <c r="AZ190" s="140" t="str">
        <f t="shared" si="92"/>
        <v>Paying 84% within JC</v>
      </c>
      <c r="BA190" s="80">
        <f t="shared" si="93"/>
        <v>1755</v>
      </c>
      <c r="BB190" s="80">
        <f t="shared" si="94"/>
        <v>195</v>
      </c>
      <c r="BC190" s="81" t="e">
        <f t="shared" si="95"/>
        <v>#DIV/0!</v>
      </c>
      <c r="BD190" s="312"/>
      <c r="BE190" s="184"/>
      <c r="BF190" s="184"/>
      <c r="BG190" s="184"/>
      <c r="BH190" s="184"/>
      <c r="BI190" s="184"/>
      <c r="BJ190" s="184"/>
      <c r="BK190" s="184"/>
      <c r="BL190" s="185"/>
      <c r="BM190" s="185"/>
      <c r="BN190" s="185"/>
      <c r="BO190" s="185"/>
      <c r="BP190" s="443">
        <f t="shared" si="96"/>
        <v>0</v>
      </c>
      <c r="BQ190" s="184" t="str">
        <f t="shared" si="97"/>
        <v>Not Needed</v>
      </c>
      <c r="BR190" s="283" t="e">
        <f t="shared" si="98"/>
        <v>#DIV/0!</v>
      </c>
      <c r="BS190" s="432">
        <f t="shared" si="99"/>
        <v>0</v>
      </c>
      <c r="BT190" s="1" t="str">
        <f t="shared" si="100"/>
        <v>Within Range</v>
      </c>
      <c r="BU190" s="1" t="str">
        <f t="shared" si="101"/>
        <v>Within Range</v>
      </c>
      <c r="BV190" s="407"/>
      <c r="BW190" s="407"/>
      <c r="BX190" s="448"/>
      <c r="BY190" s="469"/>
      <c r="BZ190" s="469"/>
    </row>
    <row r="191" spans="1:78" ht="12.75" customHeight="true">
      <c r="A191" s="79" t="s">
        <v>1298</v>
      </c>
      <c r="B191" s="79" t="s">
        <v>1299</v>
      </c>
      <c r="C191" s="79" t="s">
        <v>8</v>
      </c>
      <c r="D191" s="79" t="s">
        <v>9</v>
      </c>
      <c r="E191" s="79" t="s">
        <v>787</v>
      </c>
      <c r="F191" s="79" t="s">
        <v>804</v>
      </c>
      <c r="G191" s="79" t="s">
        <v>798</v>
      </c>
      <c r="H191" s="79" t="s">
        <v>811</v>
      </c>
      <c r="I191" s="296">
        <v>44340</v>
      </c>
      <c r="J191" s="406"/>
      <c r="K191" s="383" t="s">
        <v>1094</v>
      </c>
      <c r="L191" s="406"/>
      <c r="M191" s="466">
        <v>75</v>
      </c>
      <c r="N191" s="451" t="str">
        <f t="shared" si="68"/>
        <v>3</v>
      </c>
      <c r="O191" s="452" t="str">
        <f t="shared" si="69"/>
        <v>3</v>
      </c>
      <c r="P191" s="201" t="str">
        <f t="shared" si="70"/>
        <v>N</v>
      </c>
      <c r="Q191" s="202"/>
      <c r="R191" s="202"/>
      <c r="S191" s="200"/>
      <c r="T191" s="247">
        <v>101</v>
      </c>
      <c r="U191" s="92">
        <f t="shared" si="71"/>
        <v>1</v>
      </c>
      <c r="V191" s="95" t="str">
        <f t="shared" si="72"/>
        <v>SG_NE06</v>
      </c>
      <c r="W191" s="454"/>
      <c r="X191" s="392">
        <f t="shared" si="73"/>
        <v>0</v>
      </c>
      <c r="Y191" s="453"/>
      <c r="Z191" s="396">
        <f t="shared" si="74"/>
        <v>0</v>
      </c>
      <c r="AA191" s="397">
        <f t="shared" si="75"/>
        <v>0</v>
      </c>
      <c r="AB191" s="427"/>
      <c r="AC191" s="456"/>
      <c r="AD191" s="396">
        <f t="shared" si="76"/>
        <v>0</v>
      </c>
      <c r="AE191" s="397">
        <f t="shared" si="77"/>
        <v>0</v>
      </c>
      <c r="AF191" s="444">
        <f t="shared" si="78"/>
        <v>50</v>
      </c>
      <c r="AG191" s="251" t="e">
        <f t="shared" si="79"/>
        <v>#DIV/0!</v>
      </c>
      <c r="AH191" s="398">
        <f t="shared" si="80"/>
        <v>50</v>
      </c>
      <c r="AI191" s="459" t="str">
        <f t="shared" si="81"/>
        <v>Below Mix</v>
      </c>
      <c r="AJ191" s="327">
        <f t="shared" si="82"/>
        <v>1900</v>
      </c>
      <c r="AK191" s="323" t="e">
        <f t="shared" si="83"/>
        <v>#DIV/0!</v>
      </c>
      <c r="AL191" s="399">
        <f t="shared" si="84"/>
        <v>1950</v>
      </c>
      <c r="AM191" s="400">
        <f t="shared" si="85"/>
        <v>1950</v>
      </c>
      <c r="AN191" s="462" t="e">
        <f t="shared" si="86"/>
        <v>#DIV/0!</v>
      </c>
      <c r="AO191" s="461">
        <f t="shared" si="87"/>
        <v>1950</v>
      </c>
      <c r="AP191" s="148">
        <f t="shared" si="88"/>
        <v>0</v>
      </c>
      <c r="AQ191" s="148">
        <f t="shared" si="89"/>
        <v>0</v>
      </c>
      <c r="AR191" s="148"/>
      <c r="AS191" s="149">
        <f>VLOOKUP(H191, 'Link WS '!$E$5:$G$38, 2, FALSE)</f>
        <v>1950</v>
      </c>
      <c r="AT191" s="80">
        <f>VLOOKUP($H191, 'Link WS '!$E$5:$H$38, 3, FALSE)</f>
        <v>2695</v>
      </c>
      <c r="AU191" s="151">
        <f t="shared" si="90"/>
        <v>0</v>
      </c>
      <c r="AV191" s="150">
        <f>VLOOKUP($V191, 'Link WS '!$E$5:$H$38, 2, FALSE)</f>
        <v>1950</v>
      </c>
      <c r="AW191" s="150">
        <f>VLOOKUP($V191, 'Link WS '!$E$5:$H$38, 3, FALSE)</f>
        <v>2695</v>
      </c>
      <c r="AX191" s="150">
        <f>VLOOKUP($V191, 'Link WS '!$E$5:$H$38, 4, FALSE)</f>
        <v>2323</v>
      </c>
      <c r="AY191" s="143">
        <f t="shared" si="91"/>
        <v>0.83943176926388297</v>
      </c>
      <c r="AZ191" s="140" t="str">
        <f t="shared" si="92"/>
        <v>Paying 84% within JC</v>
      </c>
      <c r="BA191" s="80">
        <f t="shared" si="93"/>
        <v>1755</v>
      </c>
      <c r="BB191" s="80">
        <f t="shared" si="94"/>
        <v>195</v>
      </c>
      <c r="BC191" s="81" t="e">
        <f t="shared" si="95"/>
        <v>#DIV/0!</v>
      </c>
      <c r="BD191" s="312"/>
      <c r="BE191" s="184"/>
      <c r="BF191" s="184"/>
      <c r="BG191" s="184"/>
      <c r="BH191" s="184"/>
      <c r="BI191" s="184"/>
      <c r="BJ191" s="184"/>
      <c r="BK191" s="184"/>
      <c r="BL191" s="185"/>
      <c r="BM191" s="185"/>
      <c r="BN191" s="185"/>
      <c r="BO191" s="185"/>
      <c r="BP191" s="443">
        <f t="shared" si="96"/>
        <v>0</v>
      </c>
      <c r="BQ191" s="184" t="str">
        <f t="shared" si="97"/>
        <v>Not Needed</v>
      </c>
      <c r="BR191" s="283" t="e">
        <f t="shared" si="98"/>
        <v>#DIV/0!</v>
      </c>
      <c r="BS191" s="432">
        <f t="shared" si="99"/>
        <v>0</v>
      </c>
      <c r="BT191" s="1" t="str">
        <f t="shared" si="100"/>
        <v>Within Range</v>
      </c>
      <c r="BU191" s="1" t="str">
        <f t="shared" si="101"/>
        <v>Within Range</v>
      </c>
      <c r="BV191" s="407"/>
      <c r="BW191" s="407"/>
      <c r="BX191" s="448"/>
      <c r="BY191" s="469"/>
      <c r="BZ191" s="469"/>
    </row>
    <row r="192" spans="1:78" ht="12.75" customHeight="true">
      <c r="A192" s="79" t="s">
        <v>1300</v>
      </c>
      <c r="B192" s="79" t="s">
        <v>1301</v>
      </c>
      <c r="C192" s="79" t="s">
        <v>8</v>
      </c>
      <c r="D192" s="79" t="s">
        <v>9</v>
      </c>
      <c r="E192" s="79" t="s">
        <v>787</v>
      </c>
      <c r="F192" s="79" t="s">
        <v>804</v>
      </c>
      <c r="G192" s="79" t="s">
        <v>783</v>
      </c>
      <c r="H192" s="79" t="s">
        <v>812</v>
      </c>
      <c r="I192" s="480">
        <v>44418</v>
      </c>
      <c r="J192" s="406"/>
      <c r="K192" s="383" t="s">
        <v>1094</v>
      </c>
      <c r="L192" s="406"/>
      <c r="M192" s="466">
        <v>67</v>
      </c>
      <c r="N192" s="451" t="str">
        <f t="shared" si="68"/>
        <v>2</v>
      </c>
      <c r="O192" s="452" t="str">
        <f t="shared" si="69"/>
        <v>2</v>
      </c>
      <c r="P192" s="201" t="str">
        <f t="shared" si="70"/>
        <v>N</v>
      </c>
      <c r="Q192" s="202"/>
      <c r="R192" s="202"/>
      <c r="S192" s="200"/>
      <c r="T192" s="247">
        <v>10</v>
      </c>
      <c r="U192" s="92">
        <f t="shared" si="71"/>
        <v>0.83</v>
      </c>
      <c r="V192" s="95" t="str">
        <f t="shared" si="72"/>
        <v>SG_NE05</v>
      </c>
      <c r="W192" s="454"/>
      <c r="X192" s="392">
        <f t="shared" si="73"/>
        <v>0</v>
      </c>
      <c r="Y192" s="453"/>
      <c r="Z192" s="396">
        <f t="shared" si="74"/>
        <v>0</v>
      </c>
      <c r="AA192" s="397">
        <f t="shared" si="75"/>
        <v>0</v>
      </c>
      <c r="AB192" s="427"/>
      <c r="AC192" s="456"/>
      <c r="AD192" s="396">
        <f t="shared" si="76"/>
        <v>0</v>
      </c>
      <c r="AE192" s="397">
        <f t="shared" si="77"/>
        <v>0</v>
      </c>
      <c r="AF192" s="444">
        <f t="shared" si="78"/>
        <v>50</v>
      </c>
      <c r="AG192" s="251" t="e">
        <f t="shared" si="79"/>
        <v>#DIV/0!</v>
      </c>
      <c r="AH192" s="398">
        <f t="shared" si="80"/>
        <v>50</v>
      </c>
      <c r="AI192" s="459" t="str">
        <f t="shared" si="81"/>
        <v>Below Mix</v>
      </c>
      <c r="AJ192" s="327">
        <f t="shared" si="82"/>
        <v>1545</v>
      </c>
      <c r="AK192" s="323" t="e">
        <f t="shared" si="83"/>
        <v>#DIV/0!</v>
      </c>
      <c r="AL192" s="399">
        <f t="shared" si="84"/>
        <v>1595</v>
      </c>
      <c r="AM192" s="400">
        <f t="shared" si="85"/>
        <v>1595</v>
      </c>
      <c r="AN192" s="462" t="e">
        <f t="shared" si="86"/>
        <v>#DIV/0!</v>
      </c>
      <c r="AO192" s="461">
        <f t="shared" si="87"/>
        <v>1595</v>
      </c>
      <c r="AP192" s="148">
        <f t="shared" si="88"/>
        <v>0</v>
      </c>
      <c r="AQ192" s="148">
        <f t="shared" si="89"/>
        <v>0</v>
      </c>
      <c r="AR192" s="148"/>
      <c r="AS192" s="149">
        <f>VLOOKUP(H192, 'Link WS '!$E$5:$G$38, 2, FALSE)</f>
        <v>1595</v>
      </c>
      <c r="AT192" s="80">
        <f>VLOOKUP($H192, 'Link WS '!$E$5:$H$38, 3, FALSE)</f>
        <v>2393</v>
      </c>
      <c r="AU192" s="151">
        <f t="shared" si="90"/>
        <v>0</v>
      </c>
      <c r="AV192" s="150">
        <f>VLOOKUP($V192, 'Link WS '!$E$5:$H$38, 2, FALSE)</f>
        <v>1595</v>
      </c>
      <c r="AW192" s="150">
        <f>VLOOKUP($V192, 'Link WS '!$E$5:$H$38, 3, FALSE)</f>
        <v>2393</v>
      </c>
      <c r="AX192" s="150">
        <f>VLOOKUP($V192, 'Link WS '!$E$5:$H$38, 4, FALSE)</f>
        <v>1994</v>
      </c>
      <c r="AY192" s="143">
        <f t="shared" si="91"/>
        <v>0.79989969909729186</v>
      </c>
      <c r="AZ192" s="140" t="str">
        <f t="shared" si="92"/>
        <v>Paying 80% within JC</v>
      </c>
      <c r="BA192" s="80">
        <f t="shared" si="93"/>
        <v>1435</v>
      </c>
      <c r="BB192" s="80">
        <f t="shared" si="94"/>
        <v>160</v>
      </c>
      <c r="BC192" s="81" t="e">
        <f t="shared" si="95"/>
        <v>#DIV/0!</v>
      </c>
      <c r="BD192" s="312"/>
      <c r="BE192" s="184"/>
      <c r="BF192" s="184"/>
      <c r="BG192" s="184"/>
      <c r="BH192" s="184"/>
      <c r="BI192" s="184"/>
      <c r="BJ192" s="184"/>
      <c r="BK192" s="184"/>
      <c r="BL192" s="185"/>
      <c r="BM192" s="185"/>
      <c r="BN192" s="185"/>
      <c r="BO192" s="185"/>
      <c r="BP192" s="443">
        <f t="shared" si="96"/>
        <v>0</v>
      </c>
      <c r="BQ192" s="184" t="str">
        <f t="shared" si="97"/>
        <v>Not Needed</v>
      </c>
      <c r="BR192" s="283" t="e">
        <f t="shared" si="98"/>
        <v>#DIV/0!</v>
      </c>
      <c r="BS192" s="432">
        <f t="shared" si="99"/>
        <v>0</v>
      </c>
      <c r="BT192" s="1" t="str">
        <f t="shared" si="100"/>
        <v>Within Range</v>
      </c>
      <c r="BU192" s="1" t="str">
        <f t="shared" si="101"/>
        <v>Within Range</v>
      </c>
      <c r="BV192" s="407"/>
      <c r="BW192" s="407"/>
      <c r="BX192" s="448"/>
      <c r="BY192" s="469"/>
      <c r="BZ192" s="469"/>
    </row>
    <row r="193" spans="1:78" ht="12.75" customHeight="true">
      <c r="A193" s="79" t="s">
        <v>1302</v>
      </c>
      <c r="B193" s="79" t="s">
        <v>1303</v>
      </c>
      <c r="C193" s="79" t="s">
        <v>8</v>
      </c>
      <c r="D193" s="79" t="s">
        <v>9</v>
      </c>
      <c r="E193" s="79" t="s">
        <v>787</v>
      </c>
      <c r="F193" s="79" t="s">
        <v>804</v>
      </c>
      <c r="G193" s="79" t="s">
        <v>783</v>
      </c>
      <c r="H193" s="79" t="s">
        <v>819</v>
      </c>
      <c r="I193" s="480">
        <v>44452</v>
      </c>
      <c r="J193" s="406"/>
      <c r="K193" s="383" t="s">
        <v>1094</v>
      </c>
      <c r="L193" s="406"/>
      <c r="M193" s="466">
        <v>67</v>
      </c>
      <c r="N193" s="451" t="str">
        <f t="shared" si="68"/>
        <v>2</v>
      </c>
      <c r="O193" s="452" t="str">
        <f t="shared" si="69"/>
        <v>2</v>
      </c>
      <c r="P193" s="201" t="str">
        <f t="shared" si="70"/>
        <v>N</v>
      </c>
      <c r="Q193" s="202"/>
      <c r="R193" s="202"/>
      <c r="S193" s="200"/>
      <c r="T193" s="247">
        <v>9</v>
      </c>
      <c r="U193" s="92">
        <f t="shared" si="71"/>
        <v>0.75</v>
      </c>
      <c r="V193" s="95" t="str">
        <f t="shared" si="72"/>
        <v>SG_FNE05</v>
      </c>
      <c r="W193" s="454"/>
      <c r="X193" s="392">
        <f t="shared" si="73"/>
        <v>0</v>
      </c>
      <c r="Y193" s="453"/>
      <c r="Z193" s="396">
        <f t="shared" si="74"/>
        <v>0</v>
      </c>
      <c r="AA193" s="397">
        <f t="shared" si="75"/>
        <v>0</v>
      </c>
      <c r="AB193" s="427"/>
      <c r="AC193" s="456"/>
      <c r="AD193" s="396">
        <f t="shared" si="76"/>
        <v>0</v>
      </c>
      <c r="AE193" s="397">
        <f t="shared" si="77"/>
        <v>0</v>
      </c>
      <c r="AF193" s="444">
        <f t="shared" si="78"/>
        <v>50</v>
      </c>
      <c r="AG193" s="251" t="e">
        <f t="shared" si="79"/>
        <v>#DIV/0!</v>
      </c>
      <c r="AH193" s="398">
        <f t="shared" si="80"/>
        <v>50</v>
      </c>
      <c r="AI193" s="459" t="str">
        <f t="shared" si="81"/>
        <v>Below Mix</v>
      </c>
      <c r="AJ193" s="327">
        <f t="shared" si="82"/>
        <v>1072</v>
      </c>
      <c r="AK193" s="323" t="e">
        <f t="shared" si="83"/>
        <v>#DIV/0!</v>
      </c>
      <c r="AL193" s="399">
        <f t="shared" si="84"/>
        <v>1122</v>
      </c>
      <c r="AM193" s="400">
        <f t="shared" si="85"/>
        <v>1122</v>
      </c>
      <c r="AN193" s="462" t="e">
        <f t="shared" si="86"/>
        <v>#DIV/0!</v>
      </c>
      <c r="AO193" s="461">
        <f t="shared" si="87"/>
        <v>1122</v>
      </c>
      <c r="AP193" s="148">
        <f t="shared" si="88"/>
        <v>0</v>
      </c>
      <c r="AQ193" s="148">
        <f t="shared" si="89"/>
        <v>0</v>
      </c>
      <c r="AR193" s="148"/>
      <c r="AS193" s="149">
        <f>VLOOKUP(H193, 'Link WS '!$E$5:$G$38, 2, FALSE)</f>
        <v>1122</v>
      </c>
      <c r="AT193" s="80">
        <f>VLOOKUP($H193, 'Link WS '!$E$5:$H$38, 3, FALSE)</f>
        <v>1482</v>
      </c>
      <c r="AU193" s="151">
        <f t="shared" si="90"/>
        <v>0</v>
      </c>
      <c r="AV193" s="150">
        <f>VLOOKUP($V193, 'Link WS '!$E$5:$H$38, 2, FALSE)</f>
        <v>1122</v>
      </c>
      <c r="AW193" s="150">
        <f>VLOOKUP($V193, 'Link WS '!$E$5:$H$38, 3, FALSE)</f>
        <v>1482</v>
      </c>
      <c r="AX193" s="150">
        <f>VLOOKUP($V193, 'Link WS '!$E$5:$H$38, 4, FALSE)</f>
        <v>1302</v>
      </c>
      <c r="AY193" s="143">
        <f t="shared" si="91"/>
        <v>0.86175115207373276</v>
      </c>
      <c r="AZ193" s="140" t="str">
        <f t="shared" si="92"/>
        <v>Paying 86% within JC</v>
      </c>
      <c r="BA193" s="80">
        <f t="shared" si="93"/>
        <v>1010</v>
      </c>
      <c r="BB193" s="80">
        <f t="shared" si="94"/>
        <v>112</v>
      </c>
      <c r="BC193" s="81" t="e">
        <f t="shared" si="95"/>
        <v>#DIV/0!</v>
      </c>
      <c r="BD193" s="312"/>
      <c r="BE193" s="184"/>
      <c r="BF193" s="184"/>
      <c r="BG193" s="184"/>
      <c r="BH193" s="184"/>
      <c r="BI193" s="184"/>
      <c r="BJ193" s="184"/>
      <c r="BK193" s="184"/>
      <c r="BL193" s="185"/>
      <c r="BM193" s="185"/>
      <c r="BN193" s="185"/>
      <c r="BO193" s="185"/>
      <c r="BP193" s="443">
        <f t="shared" si="96"/>
        <v>0</v>
      </c>
      <c r="BQ193" s="184" t="str">
        <f t="shared" si="97"/>
        <v>Not Needed</v>
      </c>
      <c r="BR193" s="283" t="e">
        <f t="shared" si="98"/>
        <v>#DIV/0!</v>
      </c>
      <c r="BS193" s="432">
        <f t="shared" si="99"/>
        <v>0</v>
      </c>
      <c r="BT193" s="1" t="str">
        <f t="shared" si="100"/>
        <v>Within Range</v>
      </c>
      <c r="BU193" s="1" t="str">
        <f t="shared" si="101"/>
        <v>Within Range</v>
      </c>
      <c r="BV193" s="407"/>
      <c r="BW193" s="407"/>
      <c r="BX193" s="448"/>
      <c r="BY193" s="469"/>
      <c r="BZ193" s="469"/>
    </row>
    <row r="194" spans="1:78" ht="12.75" customHeight="true">
      <c r="A194" s="79" t="s">
        <v>1304</v>
      </c>
      <c r="B194" s="79" t="s">
        <v>1305</v>
      </c>
      <c r="C194" s="79" t="s">
        <v>8</v>
      </c>
      <c r="D194" s="79" t="s">
        <v>9</v>
      </c>
      <c r="E194" s="79" t="s">
        <v>787</v>
      </c>
      <c r="F194" s="79" t="s">
        <v>804</v>
      </c>
      <c r="G194" s="79" t="s">
        <v>795</v>
      </c>
      <c r="H194" s="79" t="s">
        <v>818</v>
      </c>
      <c r="I194" s="480">
        <v>44501</v>
      </c>
      <c r="J194" s="406"/>
      <c r="K194" s="383" t="s">
        <v>1094</v>
      </c>
      <c r="L194" s="406"/>
      <c r="M194" s="466">
        <v>69</v>
      </c>
      <c r="N194" s="451" t="str">
        <f t="shared" si="68"/>
        <v>2</v>
      </c>
      <c r="O194" s="452" t="str">
        <f t="shared" si="69"/>
        <v>2</v>
      </c>
      <c r="P194" s="201" t="str">
        <f t="shared" si="70"/>
        <v>N</v>
      </c>
      <c r="Q194" s="202"/>
      <c r="R194" s="202"/>
      <c r="S194" s="200"/>
      <c r="T194" s="247">
        <v>7</v>
      </c>
      <c r="U194" s="92">
        <f t="shared" si="71"/>
        <v>0.57999999999999996</v>
      </c>
      <c r="V194" s="95" t="str">
        <f t="shared" si="72"/>
        <v>SG_FNE04</v>
      </c>
      <c r="W194" s="454"/>
      <c r="X194" s="392">
        <f t="shared" si="73"/>
        <v>0</v>
      </c>
      <c r="Y194" s="453"/>
      <c r="Z194" s="396">
        <f t="shared" si="74"/>
        <v>0</v>
      </c>
      <c r="AA194" s="397">
        <f t="shared" si="75"/>
        <v>0</v>
      </c>
      <c r="AB194" s="427"/>
      <c r="AC194" s="456"/>
      <c r="AD194" s="396">
        <f t="shared" si="76"/>
        <v>0</v>
      </c>
      <c r="AE194" s="397">
        <f t="shared" si="77"/>
        <v>0</v>
      </c>
      <c r="AF194" s="444">
        <f t="shared" si="78"/>
        <v>50</v>
      </c>
      <c r="AG194" s="251" t="e">
        <f t="shared" si="79"/>
        <v>#DIV/0!</v>
      </c>
      <c r="AH194" s="398">
        <f t="shared" si="80"/>
        <v>50</v>
      </c>
      <c r="AI194" s="459" t="str">
        <f t="shared" si="81"/>
        <v>Below Mix</v>
      </c>
      <c r="AJ194" s="327">
        <f t="shared" si="82"/>
        <v>854</v>
      </c>
      <c r="AK194" s="323" t="e">
        <f t="shared" si="83"/>
        <v>#DIV/0!</v>
      </c>
      <c r="AL194" s="399">
        <f t="shared" si="84"/>
        <v>904</v>
      </c>
      <c r="AM194" s="400">
        <f t="shared" si="85"/>
        <v>904</v>
      </c>
      <c r="AN194" s="462" t="e">
        <f t="shared" si="86"/>
        <v>#DIV/0!</v>
      </c>
      <c r="AO194" s="461">
        <f t="shared" si="87"/>
        <v>904</v>
      </c>
      <c r="AP194" s="148">
        <f t="shared" si="88"/>
        <v>0</v>
      </c>
      <c r="AQ194" s="148">
        <f t="shared" si="89"/>
        <v>0</v>
      </c>
      <c r="AR194" s="148"/>
      <c r="AS194" s="149">
        <f>VLOOKUP(H194, 'Link WS '!$E$5:$G$38, 2, FALSE)</f>
        <v>904</v>
      </c>
      <c r="AT194" s="80">
        <f>VLOOKUP($H194, 'Link WS '!$E$5:$H$38, 3, FALSE)</f>
        <v>1338</v>
      </c>
      <c r="AU194" s="151">
        <f t="shared" si="90"/>
        <v>0</v>
      </c>
      <c r="AV194" s="150">
        <f>VLOOKUP($V194, 'Link WS '!$E$5:$H$38, 2, FALSE)</f>
        <v>904</v>
      </c>
      <c r="AW194" s="150">
        <f>VLOOKUP($V194, 'Link WS '!$E$5:$H$38, 3, FALSE)</f>
        <v>1338</v>
      </c>
      <c r="AX194" s="150">
        <f>VLOOKUP($V194, 'Link WS '!$E$5:$H$38, 4, FALSE)</f>
        <v>1121</v>
      </c>
      <c r="AY194" s="143">
        <f t="shared" si="91"/>
        <v>0.80642283675289916</v>
      </c>
      <c r="AZ194" s="140" t="str">
        <f t="shared" si="92"/>
        <v>Paying 81% within JC</v>
      </c>
      <c r="BA194" s="80">
        <f t="shared" si="93"/>
        <v>814</v>
      </c>
      <c r="BB194" s="80">
        <f t="shared" si="94"/>
        <v>90</v>
      </c>
      <c r="BC194" s="81" t="e">
        <f t="shared" si="95"/>
        <v>#DIV/0!</v>
      </c>
      <c r="BD194" s="312"/>
      <c r="BE194" s="184"/>
      <c r="BF194" s="184"/>
      <c r="BG194" s="184"/>
      <c r="BH194" s="184"/>
      <c r="BI194" s="184"/>
      <c r="BJ194" s="184"/>
      <c r="BK194" s="184"/>
      <c r="BL194" s="185"/>
      <c r="BM194" s="185"/>
      <c r="BN194" s="185"/>
      <c r="BO194" s="185"/>
      <c r="BP194" s="443">
        <f t="shared" si="96"/>
        <v>0</v>
      </c>
      <c r="BQ194" s="184" t="str">
        <f t="shared" si="97"/>
        <v>Not Needed</v>
      </c>
      <c r="BR194" s="283" t="e">
        <f t="shared" si="98"/>
        <v>#DIV/0!</v>
      </c>
      <c r="BS194" s="432">
        <f t="shared" si="99"/>
        <v>0</v>
      </c>
      <c r="BT194" s="1" t="str">
        <f t="shared" si="100"/>
        <v>Within Range</v>
      </c>
      <c r="BU194" s="1" t="str">
        <f t="shared" si="101"/>
        <v>Within Range</v>
      </c>
      <c r="BV194" s="407"/>
      <c r="BW194" s="407"/>
      <c r="BX194" s="448"/>
      <c r="BY194" s="469"/>
      <c r="BZ194" s="469"/>
    </row>
    <row r="195" spans="1:78" ht="12.75" customHeight="true">
      <c r="A195" s="79" t="s">
        <v>1306</v>
      </c>
      <c r="B195" s="79" t="s">
        <v>1307</v>
      </c>
      <c r="C195" s="79" t="s">
        <v>8</v>
      </c>
      <c r="D195" s="79" t="s">
        <v>9</v>
      </c>
      <c r="E195" s="79" t="s">
        <v>787</v>
      </c>
      <c r="F195" s="79" t="s">
        <v>804</v>
      </c>
      <c r="G195" s="79" t="s">
        <v>798</v>
      </c>
      <c r="H195" s="79" t="s">
        <v>811</v>
      </c>
      <c r="I195" s="480">
        <v>44536</v>
      </c>
      <c r="J195" s="406"/>
      <c r="K195" s="383" t="s">
        <v>1094</v>
      </c>
      <c r="L195" s="406"/>
      <c r="M195" s="466">
        <v>70</v>
      </c>
      <c r="N195" s="451" t="str">
        <f t="shared" si="68"/>
        <v>3</v>
      </c>
      <c r="O195" s="452" t="str">
        <f t="shared" si="69"/>
        <v>3</v>
      </c>
      <c r="P195" s="201" t="str">
        <f t="shared" si="70"/>
        <v>N</v>
      </c>
      <c r="Q195" s="202"/>
      <c r="R195" s="202"/>
      <c r="S195" s="200"/>
      <c r="T195" s="247">
        <v>6</v>
      </c>
      <c r="U195" s="92">
        <f t="shared" si="71"/>
        <v>0.5</v>
      </c>
      <c r="V195" s="95" t="str">
        <f t="shared" si="72"/>
        <v>SG_NE06</v>
      </c>
      <c r="W195" s="454"/>
      <c r="X195" s="392">
        <f t="shared" si="73"/>
        <v>0</v>
      </c>
      <c r="Y195" s="453"/>
      <c r="Z195" s="396">
        <f t="shared" si="74"/>
        <v>0</v>
      </c>
      <c r="AA195" s="397">
        <f t="shared" si="75"/>
        <v>0</v>
      </c>
      <c r="AB195" s="427"/>
      <c r="AC195" s="456"/>
      <c r="AD195" s="396">
        <f t="shared" si="76"/>
        <v>0</v>
      </c>
      <c r="AE195" s="397">
        <f t="shared" si="77"/>
        <v>0</v>
      </c>
      <c r="AF195" s="444">
        <f t="shared" si="78"/>
        <v>50</v>
      </c>
      <c r="AG195" s="251" t="e">
        <f t="shared" si="79"/>
        <v>#DIV/0!</v>
      </c>
      <c r="AH195" s="398">
        <f t="shared" si="80"/>
        <v>50</v>
      </c>
      <c r="AI195" s="459" t="str">
        <f t="shared" si="81"/>
        <v>Below Mix</v>
      </c>
      <c r="AJ195" s="327">
        <f t="shared" si="82"/>
        <v>1900</v>
      </c>
      <c r="AK195" s="323" t="e">
        <f t="shared" si="83"/>
        <v>#DIV/0!</v>
      </c>
      <c r="AL195" s="399">
        <f t="shared" si="84"/>
        <v>1950</v>
      </c>
      <c r="AM195" s="400">
        <f t="shared" si="85"/>
        <v>1950</v>
      </c>
      <c r="AN195" s="462" t="e">
        <f t="shared" si="86"/>
        <v>#DIV/0!</v>
      </c>
      <c r="AO195" s="461">
        <f t="shared" si="87"/>
        <v>1950</v>
      </c>
      <c r="AP195" s="148">
        <f t="shared" si="88"/>
        <v>0</v>
      </c>
      <c r="AQ195" s="148">
        <f t="shared" si="89"/>
        <v>0</v>
      </c>
      <c r="AR195" s="148"/>
      <c r="AS195" s="149">
        <f>VLOOKUP(H195, 'Link WS '!$E$5:$G$38, 2, FALSE)</f>
        <v>1950</v>
      </c>
      <c r="AT195" s="80">
        <f>VLOOKUP($H195, 'Link WS '!$E$5:$H$38, 3, FALSE)</f>
        <v>2695</v>
      </c>
      <c r="AU195" s="151">
        <f t="shared" si="90"/>
        <v>0</v>
      </c>
      <c r="AV195" s="150">
        <f>VLOOKUP($V195, 'Link WS '!$E$5:$H$38, 2, FALSE)</f>
        <v>1950</v>
      </c>
      <c r="AW195" s="150">
        <f>VLOOKUP($V195, 'Link WS '!$E$5:$H$38, 3, FALSE)</f>
        <v>2695</v>
      </c>
      <c r="AX195" s="150">
        <f>VLOOKUP($V195, 'Link WS '!$E$5:$H$38, 4, FALSE)</f>
        <v>2323</v>
      </c>
      <c r="AY195" s="143">
        <f t="shared" si="91"/>
        <v>0.83943176926388297</v>
      </c>
      <c r="AZ195" s="140" t="str">
        <f t="shared" si="92"/>
        <v>Paying 84% within JC</v>
      </c>
      <c r="BA195" s="80">
        <f t="shared" si="93"/>
        <v>1755</v>
      </c>
      <c r="BB195" s="80">
        <f t="shared" si="94"/>
        <v>195</v>
      </c>
      <c r="BC195" s="81" t="e">
        <f t="shared" si="95"/>
        <v>#DIV/0!</v>
      </c>
      <c r="BD195" s="312"/>
      <c r="BE195" s="184"/>
      <c r="BF195" s="184"/>
      <c r="BG195" s="184"/>
      <c r="BH195" s="184"/>
      <c r="BI195" s="184"/>
      <c r="BJ195" s="184"/>
      <c r="BK195" s="184"/>
      <c r="BL195" s="185"/>
      <c r="BM195" s="185"/>
      <c r="BN195" s="185"/>
      <c r="BO195" s="185"/>
      <c r="BP195" s="443">
        <f t="shared" si="96"/>
        <v>0</v>
      </c>
      <c r="BQ195" s="184" t="str">
        <f t="shared" si="97"/>
        <v>Not Needed</v>
      </c>
      <c r="BR195" s="283" t="e">
        <f t="shared" si="98"/>
        <v>#DIV/0!</v>
      </c>
      <c r="BS195" s="432">
        <f t="shared" si="99"/>
        <v>0</v>
      </c>
      <c r="BT195" s="1" t="str">
        <f t="shared" si="100"/>
        <v>Within Range</v>
      </c>
      <c r="BU195" s="1" t="str">
        <f t="shared" si="101"/>
        <v>Within Range</v>
      </c>
      <c r="BV195" s="407"/>
      <c r="BW195" s="407"/>
      <c r="BX195" s="448"/>
      <c r="BY195" s="469"/>
      <c r="BZ195" s="469"/>
    </row>
    <row r="196" spans="1:78" ht="12.75" customHeight="true">
      <c r="A196" s="79" t="s">
        <v>1308</v>
      </c>
      <c r="B196" s="79" t="s">
        <v>1309</v>
      </c>
      <c r="C196" s="79" t="s">
        <v>8</v>
      </c>
      <c r="D196" s="79" t="s">
        <v>9</v>
      </c>
      <c r="E196" s="79" t="s">
        <v>787</v>
      </c>
      <c r="F196" s="79" t="s">
        <v>804</v>
      </c>
      <c r="G196" s="79" t="s">
        <v>783</v>
      </c>
      <c r="H196" s="79" t="s">
        <v>819</v>
      </c>
      <c r="I196" s="480">
        <v>44543</v>
      </c>
      <c r="J196" s="406"/>
      <c r="K196" s="383" t="s">
        <v>1094</v>
      </c>
      <c r="L196" s="406"/>
      <c r="M196" s="466">
        <v>69</v>
      </c>
      <c r="N196" s="451" t="str">
        <f t="shared" si="68"/>
        <v>2</v>
      </c>
      <c r="O196" s="452" t="str">
        <f t="shared" si="69"/>
        <v>2</v>
      </c>
      <c r="P196" s="201" t="str">
        <f t="shared" si="70"/>
        <v>N</v>
      </c>
      <c r="Q196" s="202"/>
      <c r="R196" s="202"/>
      <c r="S196" s="200"/>
      <c r="T196" s="247">
        <v>6</v>
      </c>
      <c r="U196" s="92">
        <f t="shared" si="71"/>
        <v>0.5</v>
      </c>
      <c r="V196" s="95" t="str">
        <f t="shared" si="72"/>
        <v>SG_FNE05</v>
      </c>
      <c r="W196" s="454"/>
      <c r="X196" s="392">
        <f t="shared" si="73"/>
        <v>0</v>
      </c>
      <c r="Y196" s="453"/>
      <c r="Z196" s="396">
        <f t="shared" si="74"/>
        <v>0</v>
      </c>
      <c r="AA196" s="397">
        <f t="shared" si="75"/>
        <v>0</v>
      </c>
      <c r="AB196" s="427"/>
      <c r="AC196" s="456"/>
      <c r="AD196" s="396">
        <f t="shared" si="76"/>
        <v>0</v>
      </c>
      <c r="AE196" s="397">
        <f t="shared" si="77"/>
        <v>0</v>
      </c>
      <c r="AF196" s="444">
        <f t="shared" si="78"/>
        <v>50</v>
      </c>
      <c r="AG196" s="251" t="e">
        <f t="shared" si="79"/>
        <v>#DIV/0!</v>
      </c>
      <c r="AH196" s="398">
        <f t="shared" si="80"/>
        <v>50</v>
      </c>
      <c r="AI196" s="459" t="str">
        <f t="shared" si="81"/>
        <v>Below Mix</v>
      </c>
      <c r="AJ196" s="327">
        <f t="shared" si="82"/>
        <v>1072</v>
      </c>
      <c r="AK196" s="323" t="e">
        <f t="shared" si="83"/>
        <v>#DIV/0!</v>
      </c>
      <c r="AL196" s="399">
        <f t="shared" si="84"/>
        <v>1122</v>
      </c>
      <c r="AM196" s="400">
        <f t="shared" si="85"/>
        <v>1122</v>
      </c>
      <c r="AN196" s="462" t="e">
        <f t="shared" si="86"/>
        <v>#DIV/0!</v>
      </c>
      <c r="AO196" s="461">
        <f t="shared" si="87"/>
        <v>1122</v>
      </c>
      <c r="AP196" s="148">
        <f t="shared" si="88"/>
        <v>0</v>
      </c>
      <c r="AQ196" s="148">
        <f t="shared" si="89"/>
        <v>0</v>
      </c>
      <c r="AR196" s="148"/>
      <c r="AS196" s="149">
        <f>VLOOKUP(H196, 'Link WS '!$E$5:$G$38, 2, FALSE)</f>
        <v>1122</v>
      </c>
      <c r="AT196" s="80">
        <f>VLOOKUP($H196, 'Link WS '!$E$5:$H$38, 3, FALSE)</f>
        <v>1482</v>
      </c>
      <c r="AU196" s="151">
        <f t="shared" si="90"/>
        <v>0</v>
      </c>
      <c r="AV196" s="150">
        <f>VLOOKUP($V196, 'Link WS '!$E$5:$H$38, 2, FALSE)</f>
        <v>1122</v>
      </c>
      <c r="AW196" s="150">
        <f>VLOOKUP($V196, 'Link WS '!$E$5:$H$38, 3, FALSE)</f>
        <v>1482</v>
      </c>
      <c r="AX196" s="150">
        <f>VLOOKUP($V196, 'Link WS '!$E$5:$H$38, 4, FALSE)</f>
        <v>1302</v>
      </c>
      <c r="AY196" s="143">
        <f t="shared" si="91"/>
        <v>0.86175115207373276</v>
      </c>
      <c r="AZ196" s="140" t="str">
        <f t="shared" si="92"/>
        <v>Paying 86% within JC</v>
      </c>
      <c r="BA196" s="80">
        <f t="shared" si="93"/>
        <v>1010</v>
      </c>
      <c r="BB196" s="80">
        <f t="shared" si="94"/>
        <v>112</v>
      </c>
      <c r="BC196" s="81" t="e">
        <f t="shared" si="95"/>
        <v>#DIV/0!</v>
      </c>
      <c r="BD196" s="312"/>
      <c r="BE196" s="184"/>
      <c r="BF196" s="184"/>
      <c r="BG196" s="184"/>
      <c r="BH196" s="184"/>
      <c r="BI196" s="184"/>
      <c r="BJ196" s="184"/>
      <c r="BK196" s="184"/>
      <c r="BL196" s="185"/>
      <c r="BM196" s="185"/>
      <c r="BN196" s="185"/>
      <c r="BO196" s="185"/>
      <c r="BP196" s="443">
        <f t="shared" si="96"/>
        <v>0</v>
      </c>
      <c r="BQ196" s="184" t="str">
        <f t="shared" si="97"/>
        <v>Not Needed</v>
      </c>
      <c r="BR196" s="283" t="e">
        <f t="shared" si="98"/>
        <v>#DIV/0!</v>
      </c>
      <c r="BS196" s="432">
        <f t="shared" si="99"/>
        <v>0</v>
      </c>
      <c r="BT196" s="1" t="str">
        <f t="shared" si="100"/>
        <v>Within Range</v>
      </c>
      <c r="BU196" s="1" t="str">
        <f t="shared" si="101"/>
        <v>Within Range</v>
      </c>
      <c r="BV196" s="407"/>
      <c r="BW196" s="407"/>
      <c r="BX196" s="448"/>
      <c r="BY196" s="469"/>
      <c r="BZ196" s="469"/>
    </row>
    <row r="197" spans="1:78" ht="12.75" customHeight="true">
      <c r="A197" s="79" t="s">
        <v>1310</v>
      </c>
      <c r="B197" s="79" t="s">
        <v>1311</v>
      </c>
      <c r="C197" s="79" t="s">
        <v>8</v>
      </c>
      <c r="D197" s="79" t="s">
        <v>9</v>
      </c>
      <c r="E197" s="79" t="s">
        <v>787</v>
      </c>
      <c r="F197" s="79" t="s">
        <v>804</v>
      </c>
      <c r="G197" s="79" t="s">
        <v>798</v>
      </c>
      <c r="H197" s="79" t="s">
        <v>820</v>
      </c>
      <c r="I197" s="480">
        <v>44585</v>
      </c>
      <c r="J197" s="406"/>
      <c r="K197" s="383" t="s">
        <v>1094</v>
      </c>
      <c r="L197" s="406"/>
      <c r="M197" s="466">
        <v>43</v>
      </c>
      <c r="N197" s="451" t="str">
        <f t="shared" si="68"/>
        <v>1</v>
      </c>
      <c r="O197" s="452" t="str">
        <f t="shared" si="69"/>
        <v>1</v>
      </c>
      <c r="P197" s="201" t="str">
        <f t="shared" si="70"/>
        <v>N</v>
      </c>
      <c r="Q197" s="202"/>
      <c r="R197" s="202"/>
      <c r="S197" s="200"/>
      <c r="T197" s="247">
        <v>5</v>
      </c>
      <c r="U197" s="92">
        <f t="shared" si="71"/>
        <v>0.42</v>
      </c>
      <c r="V197" s="95" t="str">
        <f t="shared" si="72"/>
        <v>SG_FNE06</v>
      </c>
      <c r="W197" s="454"/>
      <c r="X197" s="392">
        <f t="shared" si="73"/>
        <v>0</v>
      </c>
      <c r="Y197" s="453"/>
      <c r="Z197" s="396">
        <f t="shared" si="74"/>
        <v>0</v>
      </c>
      <c r="AA197" s="397">
        <f t="shared" si="75"/>
        <v>0</v>
      </c>
      <c r="AB197" s="427"/>
      <c r="AC197" s="456"/>
      <c r="AD197" s="396">
        <f t="shared" si="76"/>
        <v>0</v>
      </c>
      <c r="AE197" s="397">
        <f t="shared" si="77"/>
        <v>0</v>
      </c>
      <c r="AF197" s="444">
        <f t="shared" si="78"/>
        <v>50</v>
      </c>
      <c r="AG197" s="251" t="e">
        <f t="shared" si="79"/>
        <v>#DIV/0!</v>
      </c>
      <c r="AH197" s="398">
        <f t="shared" si="80"/>
        <v>50</v>
      </c>
      <c r="AI197" s="459" t="str">
        <f t="shared" si="81"/>
        <v>Below Mix</v>
      </c>
      <c r="AJ197" s="327">
        <f t="shared" si="82"/>
        <v>1249</v>
      </c>
      <c r="AK197" s="323" t="e">
        <f t="shared" si="83"/>
        <v>#DIV/0!</v>
      </c>
      <c r="AL197" s="399">
        <f t="shared" si="84"/>
        <v>1299</v>
      </c>
      <c r="AM197" s="400">
        <f t="shared" si="85"/>
        <v>1299</v>
      </c>
      <c r="AN197" s="462" t="e">
        <f t="shared" si="86"/>
        <v>#DIV/0!</v>
      </c>
      <c r="AO197" s="461">
        <f t="shared" si="87"/>
        <v>1299</v>
      </c>
      <c r="AP197" s="148">
        <f t="shared" si="88"/>
        <v>0</v>
      </c>
      <c r="AQ197" s="148">
        <f t="shared" si="89"/>
        <v>0</v>
      </c>
      <c r="AR197" s="148"/>
      <c r="AS197" s="149">
        <f>VLOOKUP(H197, 'Link WS '!$E$5:$G$38, 2, FALSE)</f>
        <v>1299</v>
      </c>
      <c r="AT197" s="80">
        <f>VLOOKUP($H197, 'Link WS '!$E$5:$H$38, 3, FALSE)</f>
        <v>1871</v>
      </c>
      <c r="AU197" s="151">
        <f t="shared" si="90"/>
        <v>0</v>
      </c>
      <c r="AV197" s="150">
        <f>VLOOKUP($V197, 'Link WS '!$E$5:$H$38, 2, FALSE)</f>
        <v>1299</v>
      </c>
      <c r="AW197" s="150">
        <f>VLOOKUP($V197, 'Link WS '!$E$5:$H$38, 3, FALSE)</f>
        <v>1871</v>
      </c>
      <c r="AX197" s="150">
        <f>VLOOKUP($V197, 'Link WS '!$E$5:$H$38, 4, FALSE)</f>
        <v>1585</v>
      </c>
      <c r="AY197" s="143">
        <f t="shared" si="91"/>
        <v>0.81955835962145107</v>
      </c>
      <c r="AZ197" s="140" t="str">
        <f t="shared" si="92"/>
        <v>Paying 82% within JC</v>
      </c>
      <c r="BA197" s="80">
        <f t="shared" si="93"/>
        <v>1169</v>
      </c>
      <c r="BB197" s="80">
        <f t="shared" si="94"/>
        <v>130</v>
      </c>
      <c r="BC197" s="81" t="e">
        <f t="shared" si="95"/>
        <v>#DIV/0!</v>
      </c>
      <c r="BD197" s="312"/>
      <c r="BE197" s="184"/>
      <c r="BF197" s="184"/>
      <c r="BG197" s="184"/>
      <c r="BH197" s="184"/>
      <c r="BI197" s="184"/>
      <c r="BJ197" s="184"/>
      <c r="BK197" s="184"/>
      <c r="BL197" s="185"/>
      <c r="BM197" s="185"/>
      <c r="BN197" s="185"/>
      <c r="BO197" s="185"/>
      <c r="BP197" s="443">
        <f t="shared" si="96"/>
        <v>0</v>
      </c>
      <c r="BQ197" s="184" t="str">
        <f t="shared" si="97"/>
        <v>Not Needed</v>
      </c>
      <c r="BR197" s="283" t="e">
        <f t="shared" si="98"/>
        <v>#DIV/0!</v>
      </c>
      <c r="BS197" s="432">
        <f t="shared" si="99"/>
        <v>0</v>
      </c>
      <c r="BT197" s="1" t="str">
        <f t="shared" si="100"/>
        <v>Within Range</v>
      </c>
      <c r="BU197" s="1" t="str">
        <f t="shared" si="101"/>
        <v>Within Range</v>
      </c>
      <c r="BV197" s="407"/>
      <c r="BW197" s="407"/>
      <c r="BX197" s="448"/>
      <c r="BY197" s="469"/>
      <c r="BZ197" s="469"/>
    </row>
    <row r="198" spans="1:78" ht="12.75" customHeight="true">
      <c r="A198" s="79" t="s">
        <v>1312</v>
      </c>
      <c r="B198" s="79" t="s">
        <v>1313</v>
      </c>
      <c r="C198" s="79" t="s">
        <v>8</v>
      </c>
      <c r="D198" s="79" t="s">
        <v>9</v>
      </c>
      <c r="E198" s="79" t="s">
        <v>787</v>
      </c>
      <c r="F198" s="79" t="s">
        <v>804</v>
      </c>
      <c r="G198" s="79" t="s">
        <v>798</v>
      </c>
      <c r="H198" s="79" t="s">
        <v>811</v>
      </c>
      <c r="I198" s="480">
        <v>44606</v>
      </c>
      <c r="J198" s="406"/>
      <c r="K198" s="383" t="s">
        <v>1094</v>
      </c>
      <c r="L198" s="406"/>
      <c r="M198" s="466">
        <v>70</v>
      </c>
      <c r="N198" s="451" t="str">
        <f t="shared" si="68"/>
        <v>3</v>
      </c>
      <c r="O198" s="452" t="str">
        <f t="shared" si="69"/>
        <v>3</v>
      </c>
      <c r="P198" s="201" t="str">
        <f t="shared" si="70"/>
        <v>N</v>
      </c>
      <c r="Q198" s="202"/>
      <c r="R198" s="202"/>
      <c r="S198" s="200"/>
      <c r="T198" s="247">
        <v>4</v>
      </c>
      <c r="U198" s="92">
        <f t="shared" si="71"/>
        <v>0.33</v>
      </c>
      <c r="V198" s="95" t="str">
        <f t="shared" si="72"/>
        <v>SG_NE06</v>
      </c>
      <c r="W198" s="454"/>
      <c r="X198" s="392">
        <f t="shared" si="73"/>
        <v>0</v>
      </c>
      <c r="Y198" s="453"/>
      <c r="Z198" s="396">
        <f t="shared" si="74"/>
        <v>0</v>
      </c>
      <c r="AA198" s="397">
        <f t="shared" si="75"/>
        <v>0</v>
      </c>
      <c r="AB198" s="427"/>
      <c r="AC198" s="456"/>
      <c r="AD198" s="396">
        <f t="shared" si="76"/>
        <v>0</v>
      </c>
      <c r="AE198" s="397">
        <f t="shared" si="77"/>
        <v>0</v>
      </c>
      <c r="AF198" s="444">
        <f t="shared" si="78"/>
        <v>50</v>
      </c>
      <c r="AG198" s="251" t="e">
        <f t="shared" si="79"/>
        <v>#DIV/0!</v>
      </c>
      <c r="AH198" s="398">
        <f t="shared" si="80"/>
        <v>50</v>
      </c>
      <c r="AI198" s="459" t="str">
        <f t="shared" si="81"/>
        <v>Below Mix</v>
      </c>
      <c r="AJ198" s="327">
        <f t="shared" si="82"/>
        <v>1900</v>
      </c>
      <c r="AK198" s="323" t="e">
        <f t="shared" si="83"/>
        <v>#DIV/0!</v>
      </c>
      <c r="AL198" s="399">
        <f t="shared" si="84"/>
        <v>1950</v>
      </c>
      <c r="AM198" s="400">
        <f t="shared" si="85"/>
        <v>1950</v>
      </c>
      <c r="AN198" s="462" t="e">
        <f t="shared" si="86"/>
        <v>#DIV/0!</v>
      </c>
      <c r="AO198" s="461">
        <f t="shared" si="87"/>
        <v>1950</v>
      </c>
      <c r="AP198" s="148">
        <f t="shared" si="88"/>
        <v>0</v>
      </c>
      <c r="AQ198" s="148">
        <f t="shared" si="89"/>
        <v>0</v>
      </c>
      <c r="AR198" s="148"/>
      <c r="AS198" s="149">
        <f>VLOOKUP(H198, 'Link WS '!$E$5:$G$38, 2, FALSE)</f>
        <v>1950</v>
      </c>
      <c r="AT198" s="80">
        <f>VLOOKUP($H198, 'Link WS '!$E$5:$H$38, 3, FALSE)</f>
        <v>2695</v>
      </c>
      <c r="AU198" s="151">
        <f t="shared" si="90"/>
        <v>0</v>
      </c>
      <c r="AV198" s="150">
        <f>VLOOKUP($V198, 'Link WS '!$E$5:$H$38, 2, FALSE)</f>
        <v>1950</v>
      </c>
      <c r="AW198" s="150">
        <f>VLOOKUP($V198, 'Link WS '!$E$5:$H$38, 3, FALSE)</f>
        <v>2695</v>
      </c>
      <c r="AX198" s="150">
        <f>VLOOKUP($V198, 'Link WS '!$E$5:$H$38, 4, FALSE)</f>
        <v>2323</v>
      </c>
      <c r="AY198" s="143">
        <f t="shared" si="91"/>
        <v>0.83943176926388297</v>
      </c>
      <c r="AZ198" s="140" t="str">
        <f t="shared" si="92"/>
        <v>Paying 84% within JC</v>
      </c>
      <c r="BA198" s="80">
        <f t="shared" si="93"/>
        <v>1755</v>
      </c>
      <c r="BB198" s="80">
        <f t="shared" si="94"/>
        <v>195</v>
      </c>
      <c r="BC198" s="81" t="e">
        <f t="shared" si="95"/>
        <v>#DIV/0!</v>
      </c>
      <c r="BD198" s="312"/>
      <c r="BE198" s="184"/>
      <c r="BF198" s="184"/>
      <c r="BG198" s="184"/>
      <c r="BH198" s="184"/>
      <c r="BI198" s="184"/>
      <c r="BJ198" s="184"/>
      <c r="BK198" s="184"/>
      <c r="BL198" s="185"/>
      <c r="BM198" s="185"/>
      <c r="BN198" s="185"/>
      <c r="BO198" s="185"/>
      <c r="BP198" s="443">
        <f t="shared" si="96"/>
        <v>0</v>
      </c>
      <c r="BQ198" s="184" t="str">
        <f t="shared" si="97"/>
        <v>Not Needed</v>
      </c>
      <c r="BR198" s="283" t="e">
        <f t="shared" si="98"/>
        <v>#DIV/0!</v>
      </c>
      <c r="BS198" s="432">
        <f t="shared" si="99"/>
        <v>0</v>
      </c>
      <c r="BT198" s="1" t="str">
        <f t="shared" si="100"/>
        <v>Within Range</v>
      </c>
      <c r="BU198" s="1" t="str">
        <f t="shared" si="101"/>
        <v>Within Range</v>
      </c>
      <c r="BV198" s="407"/>
      <c r="BW198" s="407"/>
      <c r="BX198" s="448"/>
      <c r="BY198" s="469"/>
      <c r="BZ198" s="469"/>
    </row>
    <row r="199" spans="1:78" ht="12.75" customHeight="true">
      <c r="A199" s="79" t="s">
        <v>1314</v>
      </c>
      <c r="B199" s="79" t="s">
        <v>1315</v>
      </c>
      <c r="C199" s="79" t="s">
        <v>8</v>
      </c>
      <c r="D199" s="79" t="s">
        <v>9</v>
      </c>
      <c r="E199" s="79" t="s">
        <v>787</v>
      </c>
      <c r="F199" s="79" t="s">
        <v>804</v>
      </c>
      <c r="G199" s="79" t="s">
        <v>798</v>
      </c>
      <c r="H199" s="79" t="s">
        <v>811</v>
      </c>
      <c r="I199" s="480">
        <v>44606</v>
      </c>
      <c r="J199" s="406"/>
      <c r="K199" s="383" t="s">
        <v>1094</v>
      </c>
      <c r="L199" s="406"/>
      <c r="M199" s="466">
        <v>70</v>
      </c>
      <c r="N199" s="451" t="str">
        <f t="shared" si="68"/>
        <v>3</v>
      </c>
      <c r="O199" s="452" t="str">
        <f t="shared" si="69"/>
        <v>3</v>
      </c>
      <c r="P199" s="201" t="str">
        <f t="shared" si="70"/>
        <v>N</v>
      </c>
      <c r="Q199" s="202"/>
      <c r="R199" s="202"/>
      <c r="S199" s="200"/>
      <c r="T199" s="247">
        <v>4</v>
      </c>
      <c r="U199" s="92">
        <f t="shared" si="71"/>
        <v>0.33</v>
      </c>
      <c r="V199" s="95" t="str">
        <f t="shared" si="72"/>
        <v>SG_NE06</v>
      </c>
      <c r="W199" s="454"/>
      <c r="X199" s="392">
        <f t="shared" si="73"/>
        <v>0</v>
      </c>
      <c r="Y199" s="453"/>
      <c r="Z199" s="396">
        <f t="shared" si="74"/>
        <v>0</v>
      </c>
      <c r="AA199" s="397">
        <f t="shared" si="75"/>
        <v>0</v>
      </c>
      <c r="AB199" s="427"/>
      <c r="AC199" s="456"/>
      <c r="AD199" s="396">
        <f t="shared" si="76"/>
        <v>0</v>
      </c>
      <c r="AE199" s="397">
        <f t="shared" si="77"/>
        <v>0</v>
      </c>
      <c r="AF199" s="444">
        <f t="shared" si="78"/>
        <v>50</v>
      </c>
      <c r="AG199" s="251" t="e">
        <f t="shared" si="79"/>
        <v>#DIV/0!</v>
      </c>
      <c r="AH199" s="398">
        <f t="shared" si="80"/>
        <v>50</v>
      </c>
      <c r="AI199" s="459" t="str">
        <f t="shared" si="81"/>
        <v>Below Mix</v>
      </c>
      <c r="AJ199" s="327">
        <f t="shared" si="82"/>
        <v>1900</v>
      </c>
      <c r="AK199" s="323" t="e">
        <f t="shared" si="83"/>
        <v>#DIV/0!</v>
      </c>
      <c r="AL199" s="399">
        <f t="shared" si="84"/>
        <v>1950</v>
      </c>
      <c r="AM199" s="400">
        <f t="shared" si="85"/>
        <v>1950</v>
      </c>
      <c r="AN199" s="462" t="e">
        <f t="shared" si="86"/>
        <v>#DIV/0!</v>
      </c>
      <c r="AO199" s="461">
        <f t="shared" si="87"/>
        <v>1950</v>
      </c>
      <c r="AP199" s="148">
        <f t="shared" si="88"/>
        <v>0</v>
      </c>
      <c r="AQ199" s="148">
        <f t="shared" si="89"/>
        <v>0</v>
      </c>
      <c r="AR199" s="148"/>
      <c r="AS199" s="149">
        <f>VLOOKUP(H199, 'Link WS '!$E$5:$G$38, 2, FALSE)</f>
        <v>1950</v>
      </c>
      <c r="AT199" s="80">
        <f>VLOOKUP($H199, 'Link WS '!$E$5:$H$38, 3, FALSE)</f>
        <v>2695</v>
      </c>
      <c r="AU199" s="151">
        <f t="shared" si="90"/>
        <v>0</v>
      </c>
      <c r="AV199" s="150">
        <f>VLOOKUP($V199, 'Link WS '!$E$5:$H$38, 2, FALSE)</f>
        <v>1950</v>
      </c>
      <c r="AW199" s="150">
        <f>VLOOKUP($V199, 'Link WS '!$E$5:$H$38, 3, FALSE)</f>
        <v>2695</v>
      </c>
      <c r="AX199" s="150">
        <f>VLOOKUP($V199, 'Link WS '!$E$5:$H$38, 4, FALSE)</f>
        <v>2323</v>
      </c>
      <c r="AY199" s="143">
        <f t="shared" si="91"/>
        <v>0.83943176926388297</v>
      </c>
      <c r="AZ199" s="140" t="str">
        <f t="shared" si="92"/>
        <v>Paying 84% within JC</v>
      </c>
      <c r="BA199" s="80">
        <f t="shared" si="93"/>
        <v>1755</v>
      </c>
      <c r="BB199" s="80">
        <f t="shared" si="94"/>
        <v>195</v>
      </c>
      <c r="BC199" s="81" t="e">
        <f t="shared" si="95"/>
        <v>#DIV/0!</v>
      </c>
      <c r="BD199" s="312"/>
      <c r="BE199" s="184"/>
      <c r="BF199" s="184"/>
      <c r="BG199" s="184"/>
      <c r="BH199" s="184"/>
      <c r="BI199" s="184"/>
      <c r="BJ199" s="184"/>
      <c r="BK199" s="184"/>
      <c r="BL199" s="185"/>
      <c r="BM199" s="185"/>
      <c r="BN199" s="185"/>
      <c r="BO199" s="185"/>
      <c r="BP199" s="443">
        <f t="shared" si="96"/>
        <v>0</v>
      </c>
      <c r="BQ199" s="184" t="str">
        <f t="shared" si="97"/>
        <v>Not Needed</v>
      </c>
      <c r="BR199" s="283" t="e">
        <f t="shared" si="98"/>
        <v>#DIV/0!</v>
      </c>
      <c r="BS199" s="432">
        <f t="shared" si="99"/>
        <v>0</v>
      </c>
      <c r="BT199" s="1" t="str">
        <f t="shared" si="100"/>
        <v>Within Range</v>
      </c>
      <c r="BU199" s="1" t="str">
        <f t="shared" si="101"/>
        <v>Within Range</v>
      </c>
      <c r="BV199" s="407"/>
      <c r="BW199" s="407"/>
      <c r="BX199" s="448"/>
      <c r="BY199" s="469"/>
      <c r="BZ199" s="469"/>
    </row>
    <row r="200" spans="1:78" ht="12.75" customHeight="true">
      <c r="A200" s="79" t="s">
        <v>724</v>
      </c>
      <c r="B200" s="79" t="s">
        <v>725</v>
      </c>
      <c r="C200" s="79" t="s">
        <v>13</v>
      </c>
      <c r="D200" s="79" t="s">
        <v>970</v>
      </c>
      <c r="E200" s="79" t="s">
        <v>787</v>
      </c>
      <c r="F200" s="79" t="s">
        <v>808</v>
      </c>
      <c r="G200" s="79" t="s">
        <v>785</v>
      </c>
      <c r="H200" s="79" t="s">
        <v>810</v>
      </c>
      <c r="I200" s="296">
        <v>40749</v>
      </c>
      <c r="J200" s="406"/>
      <c r="K200" s="383" t="s">
        <v>1094</v>
      </c>
      <c r="L200" s="406">
        <v>41821</v>
      </c>
      <c r="M200" s="466">
        <v>88</v>
      </c>
      <c r="N200" s="451" t="str">
        <f t="shared" si="68"/>
        <v>4</v>
      </c>
      <c r="O200" s="452" t="str">
        <f t="shared" si="69"/>
        <v>4</v>
      </c>
      <c r="P200" s="201" t="str">
        <f t="shared" si="70"/>
        <v>N</v>
      </c>
      <c r="Q200" s="202"/>
      <c r="R200" s="202"/>
      <c r="S200" s="200"/>
      <c r="T200" s="247">
        <v>1011</v>
      </c>
      <c r="U200" s="92">
        <f t="shared" si="71"/>
        <v>1</v>
      </c>
      <c r="V200" s="95" t="str">
        <f t="shared" si="72"/>
        <v>SG_NE07</v>
      </c>
      <c r="W200" s="454"/>
      <c r="X200" s="392">
        <f t="shared" si="73"/>
        <v>0</v>
      </c>
      <c r="Y200" s="453"/>
      <c r="Z200" s="396">
        <f t="shared" si="74"/>
        <v>0</v>
      </c>
      <c r="AA200" s="397">
        <f t="shared" si="75"/>
        <v>0</v>
      </c>
      <c r="AB200" s="427"/>
      <c r="AC200" s="456"/>
      <c r="AD200" s="396">
        <f t="shared" si="76"/>
        <v>0</v>
      </c>
      <c r="AE200" s="397">
        <f t="shared" si="77"/>
        <v>0</v>
      </c>
      <c r="AF200" s="444">
        <f t="shared" si="78"/>
        <v>50</v>
      </c>
      <c r="AG200" s="251" t="e">
        <f t="shared" si="79"/>
        <v>#DIV/0!</v>
      </c>
      <c r="AH200" s="398">
        <f t="shared" si="80"/>
        <v>50</v>
      </c>
      <c r="AI200" s="459" t="str">
        <f t="shared" si="81"/>
        <v>Below Mix</v>
      </c>
      <c r="AJ200" s="327">
        <f t="shared" si="82"/>
        <v>1995</v>
      </c>
      <c r="AK200" s="323" t="e">
        <f t="shared" si="83"/>
        <v>#DIV/0!</v>
      </c>
      <c r="AL200" s="399">
        <f t="shared" si="84"/>
        <v>2045</v>
      </c>
      <c r="AM200" s="400">
        <f t="shared" si="85"/>
        <v>2045</v>
      </c>
      <c r="AN200" s="462" t="e">
        <f t="shared" si="86"/>
        <v>#DIV/0!</v>
      </c>
      <c r="AO200" s="461">
        <f t="shared" si="87"/>
        <v>2045</v>
      </c>
      <c r="AP200" s="148">
        <f t="shared" si="88"/>
        <v>0</v>
      </c>
      <c r="AQ200" s="148">
        <f t="shared" si="89"/>
        <v>0</v>
      </c>
      <c r="AR200" s="148"/>
      <c r="AS200" s="149">
        <f>VLOOKUP(H200, 'Link WS '!$E$5:$G$38, 2, FALSE)</f>
        <v>2045</v>
      </c>
      <c r="AT200" s="80">
        <f>VLOOKUP($H200, 'Link WS '!$E$5:$H$38, 3, FALSE)</f>
        <v>2946</v>
      </c>
      <c r="AU200" s="151">
        <f t="shared" si="90"/>
        <v>0</v>
      </c>
      <c r="AV200" s="150">
        <f>VLOOKUP($V200, 'Link WS '!$E$5:$H$38, 2, FALSE)</f>
        <v>2045</v>
      </c>
      <c r="AW200" s="150">
        <f>VLOOKUP($V200, 'Link WS '!$E$5:$H$38, 3, FALSE)</f>
        <v>2946</v>
      </c>
      <c r="AX200" s="150">
        <f>VLOOKUP($V200, 'Link WS '!$E$5:$H$38, 4, FALSE)</f>
        <v>2496</v>
      </c>
      <c r="AY200" s="143">
        <f t="shared" si="91"/>
        <v>0.81931089743589747</v>
      </c>
      <c r="AZ200" s="140" t="str">
        <f t="shared" si="92"/>
        <v>Paying 82% within JC</v>
      </c>
      <c r="BA200" s="80">
        <f t="shared" si="93"/>
        <v>1840</v>
      </c>
      <c r="BB200" s="80">
        <f t="shared" si="94"/>
        <v>205</v>
      </c>
      <c r="BC200" s="81" t="e">
        <f t="shared" si="95"/>
        <v>#DIV/0!</v>
      </c>
      <c r="BD200" s="312"/>
      <c r="BE200" s="184"/>
      <c r="BF200" s="184"/>
      <c r="BG200" s="184"/>
      <c r="BH200" s="184"/>
      <c r="BI200" s="184"/>
      <c r="BJ200" s="184"/>
      <c r="BK200" s="184"/>
      <c r="BL200" s="185"/>
      <c r="BM200" s="185"/>
      <c r="BN200" s="185"/>
      <c r="BO200" s="185"/>
      <c r="BP200" s="443">
        <f t="shared" si="96"/>
        <v>0</v>
      </c>
      <c r="BQ200" s="184" t="str">
        <f t="shared" si="97"/>
        <v>Not Needed</v>
      </c>
      <c r="BR200" s="283" t="e">
        <f t="shared" si="98"/>
        <v>#DIV/0!</v>
      </c>
      <c r="BS200" s="432">
        <f t="shared" si="99"/>
        <v>0</v>
      </c>
      <c r="BT200" s="1" t="str">
        <f t="shared" si="100"/>
        <v>Within Range</v>
      </c>
      <c r="BU200" s="1" t="str">
        <f t="shared" si="101"/>
        <v>Within Range</v>
      </c>
      <c r="BV200" s="407"/>
      <c r="BW200" s="407"/>
      <c r="BX200" s="448"/>
      <c r="BY200" s="469"/>
      <c r="BZ200" s="469"/>
    </row>
    <row r="201" spans="1:78" ht="12.75" customHeight="true">
      <c r="A201" s="79" t="s">
        <v>728</v>
      </c>
      <c r="B201" s="79" t="s">
        <v>729</v>
      </c>
      <c r="C201" s="79" t="s">
        <v>13</v>
      </c>
      <c r="D201" s="79" t="s">
        <v>970</v>
      </c>
      <c r="E201" s="79" t="s">
        <v>787</v>
      </c>
      <c r="F201" s="79" t="s">
        <v>809</v>
      </c>
      <c r="G201" s="79" t="s">
        <v>786</v>
      </c>
      <c r="H201" s="79" t="s">
        <v>810</v>
      </c>
      <c r="I201" s="296">
        <v>41834</v>
      </c>
      <c r="J201" s="406"/>
      <c r="K201" s="383" t="s">
        <v>1094</v>
      </c>
      <c r="L201" s="406">
        <v>42917</v>
      </c>
      <c r="M201" s="466">
        <v>79</v>
      </c>
      <c r="N201" s="451" t="str">
        <f t="shared" ref="N201:N264" si="102">IF($M201&gt;=90,"5",IF($M201&gt;=80,"4",IF($M201&gt;=70,"3",IF($M201&gt;=50,"2","1"))))</f>
        <v>3</v>
      </c>
      <c r="O201" s="452" t="str">
        <f t="shared" ref="O201:O264" si="103">N201</f>
        <v>3</v>
      </c>
      <c r="P201" s="201" t="str">
        <f t="shared" ref="P201:P264" si="104">IF(Q201&lt;&gt;0, "Y", "N")</f>
        <v>N</v>
      </c>
      <c r="Q201" s="202"/>
      <c r="R201" s="202"/>
      <c r="S201" s="200"/>
      <c r="T201" s="247">
        <v>711</v>
      </c>
      <c r="U201" s="92">
        <f t="shared" ref="U201:U264" si="105">ROUND(IF(T201&lt;100, T201/12, 1),2)</f>
        <v>1</v>
      </c>
      <c r="V201" s="95" t="str">
        <f t="shared" ref="V201:V264" si="106">IF(Q201&gt;0,Q201,H201)</f>
        <v>SG_NE07</v>
      </c>
      <c r="W201" s="454"/>
      <c r="X201" s="392">
        <f t="shared" ref="X201:X264" si="107">ROUND((+S201*W201/100)*U201,0)</f>
        <v>0</v>
      </c>
      <c r="Y201" s="453"/>
      <c r="Z201" s="396">
        <f t="shared" ref="Z201:Z264" si="108">ROUND((S201*Y201*U201),0)</f>
        <v>0</v>
      </c>
      <c r="AA201" s="397">
        <f t="shared" ref="AA201:AA264" si="109">+S201+X201+Z201</f>
        <v>0</v>
      </c>
      <c r="AB201" s="427"/>
      <c r="AC201" s="456"/>
      <c r="AD201" s="396">
        <f t="shared" ref="AD201:AD264" si="110">ROUND((S201*AC201)*U201,0)</f>
        <v>0</v>
      </c>
      <c r="AE201" s="397">
        <f t="shared" ref="AE201:AE264" si="111">AA201+AD201</f>
        <v>0</v>
      </c>
      <c r="AF201" s="444">
        <f t="shared" ref="AF201:AF264" si="112">IF(BS201&gt;=50,BS201-BS201,50-BS201)</f>
        <v>50</v>
      </c>
      <c r="AG201" s="251" t="e">
        <f t="shared" ref="AG201:AG264" si="113">IF(AF201&lt;&gt;"NO", AF201/S201, 0)</f>
        <v>#DIV/0!</v>
      </c>
      <c r="AH201" s="398">
        <f t="shared" ref="AH201:AH264" si="114">IF(AF201&lt;&gt;"NO", AE201+AF201, AE201)</f>
        <v>50</v>
      </c>
      <c r="AI201" s="459" t="str">
        <f t="shared" ref="AI201:AI264" si="115">IF(AH201&gt;AW201,"Above Max",IF(AH201&lt;AV201,"Below Mix","In Range"))</f>
        <v>Below Mix</v>
      </c>
      <c r="AJ201" s="327">
        <f t="shared" ref="AJ201:AJ264" si="116">IF(AH201&gt;=AV201, "NO", AV201-AH201)</f>
        <v>1995</v>
      </c>
      <c r="AK201" s="323" t="e">
        <f t="shared" ref="AK201:AK264" si="117">IF(AJ201&lt;&gt;"NO", AJ201/S201, 0)</f>
        <v>#DIV/0!</v>
      </c>
      <c r="AL201" s="399">
        <f t="shared" ref="AL201:AL264" si="118"> IF(AJ201&lt;&gt;"NO",AH201+ AJ201,AH201)</f>
        <v>2045</v>
      </c>
      <c r="AM201" s="400">
        <f t="shared" ref="AM201:AM264" si="119">IF(AL201&gt;AW201,AW201,AL201)</f>
        <v>2045</v>
      </c>
      <c r="AN201" s="462" t="e">
        <f t="shared" ref="AN201:AN264" si="120">(AM201/S201)-1</f>
        <v>#DIV/0!</v>
      </c>
      <c r="AO201" s="461">
        <f t="shared" ref="AO201:AO264" si="121">AL201-S201</f>
        <v>2045</v>
      </c>
      <c r="AP201" s="148">
        <f t="shared" ref="AP201:AP264" si="122">AL201-AM201</f>
        <v>0</v>
      </c>
      <c r="AQ201" s="148">
        <f t="shared" ref="AQ201:AQ264" si="123">+ROUND((AP201*13/12),0)</f>
        <v>0</v>
      </c>
      <c r="AR201" s="148"/>
      <c r="AS201" s="149">
        <f>VLOOKUP(H201, 'Link WS '!$E$5:$G$38, 2, FALSE)</f>
        <v>2045</v>
      </c>
      <c r="AT201" s="80">
        <f>VLOOKUP($H201, 'Link WS '!$E$5:$H$38, 3, FALSE)</f>
        <v>2946</v>
      </c>
      <c r="AU201" s="151">
        <f t="shared" ref="AU201:AU264" si="124">S201/AT201</f>
        <v>0</v>
      </c>
      <c r="AV201" s="150">
        <f>VLOOKUP($V201, 'Link WS '!$E$5:$H$38, 2, FALSE)</f>
        <v>2045</v>
      </c>
      <c r="AW201" s="150">
        <f>VLOOKUP($V201, 'Link WS '!$E$5:$H$38, 3, FALSE)</f>
        <v>2946</v>
      </c>
      <c r="AX201" s="150">
        <f>VLOOKUP($V201, 'Link WS '!$E$5:$H$38, 4, FALSE)</f>
        <v>2496</v>
      </c>
      <c r="AY201" s="143">
        <f t="shared" ref="AY201:AY264" si="125">AM201/AX201</f>
        <v>0.81931089743589747</v>
      </c>
      <c r="AZ201" s="140" t="str">
        <f t="shared" ref="AZ201:AZ264" si="126">IF(AY201&gt;100%,CONCATENATE("Paying ", ROUND((AY201-100%)*100,0),"% Premium for the JC"), CONCATENATE("Paying ", ROUND(AY201*100,0),"% within JC"))</f>
        <v>Paying 82% within JC</v>
      </c>
      <c r="BA201" s="80">
        <f t="shared" ref="BA201:BA264" si="127">+AM201-BB201</f>
        <v>1840</v>
      </c>
      <c r="BB201" s="80">
        <f t="shared" ref="BB201:BB264" si="128">+ROUND((AM201*10%),0)</f>
        <v>205</v>
      </c>
      <c r="BC201" s="81" t="e">
        <f t="shared" ref="BC201:BC264" si="129">(AM201-S201)/S201</f>
        <v>#DIV/0!</v>
      </c>
      <c r="BD201" s="312"/>
      <c r="BE201" s="184"/>
      <c r="BF201" s="184"/>
      <c r="BG201" s="184"/>
      <c r="BH201" s="184"/>
      <c r="BI201" s="184"/>
      <c r="BJ201" s="184"/>
      <c r="BK201" s="184"/>
      <c r="BL201" s="185"/>
      <c r="BM201" s="185"/>
      <c r="BN201" s="185"/>
      <c r="BO201" s="185"/>
      <c r="BP201" s="443">
        <f t="shared" ref="BP201:BP264" si="130">(BM201+BN201+BO201)-(BG201+BI201+BK201)</f>
        <v>0</v>
      </c>
      <c r="BQ201" s="184" t="str">
        <f t="shared" ref="BQ201:BQ264" si="131">IF((BP201/12)&gt;$BQ$7, BP201/12, "Not Needed")</f>
        <v>Not Needed</v>
      </c>
      <c r="BR201" s="283" t="e">
        <f t="shared" ref="BR201:BR264" si="132">IF(BQ201="Not Needed", ((AM201+AQ201+AR201)-SUM(S201:S201))/SUM(S201:S201), ((AM201+AQ201+AR201+BQ201)-SUM(S201:S201))/SUM(S201:S201))</f>
        <v>#DIV/0!</v>
      </c>
      <c r="BS201" s="432">
        <f t="shared" ref="BS201:BS264" si="133">X201+Z201+AD201</f>
        <v>0</v>
      </c>
      <c r="BT201" s="1" t="str">
        <f t="shared" ref="BT201:BT264" si="134">IF(S201&gt;AW201, AW201, "Within Range")</f>
        <v>Within Range</v>
      </c>
      <c r="BU201" s="1" t="str">
        <f t="shared" ref="BU201:BU264" si="135">IF(AM201&gt;AW201, AW201, "Within Range")</f>
        <v>Within Range</v>
      </c>
      <c r="BV201" s="407"/>
      <c r="BW201" s="407"/>
      <c r="BX201" s="448"/>
      <c r="BY201" s="469"/>
      <c r="BZ201" s="469"/>
    </row>
    <row r="202" spans="1:78" ht="12.75" customHeight="true">
      <c r="A202" s="79" t="s">
        <v>730</v>
      </c>
      <c r="B202" s="79" t="s">
        <v>731</v>
      </c>
      <c r="C202" s="79" t="s">
        <v>13</v>
      </c>
      <c r="D202" s="79" t="s">
        <v>970</v>
      </c>
      <c r="E202" s="79" t="s">
        <v>787</v>
      </c>
      <c r="F202" s="79" t="s">
        <v>809</v>
      </c>
      <c r="G202" s="79" t="s">
        <v>786</v>
      </c>
      <c r="H202" s="79" t="s">
        <v>810</v>
      </c>
      <c r="I202" s="296">
        <v>42135</v>
      </c>
      <c r="J202" s="406"/>
      <c r="K202" s="383" t="s">
        <v>1094</v>
      </c>
      <c r="L202" s="406">
        <v>44378</v>
      </c>
      <c r="M202" s="466">
        <v>78</v>
      </c>
      <c r="N202" s="451" t="str">
        <f t="shared" si="102"/>
        <v>3</v>
      </c>
      <c r="O202" s="452" t="str">
        <f t="shared" si="103"/>
        <v>3</v>
      </c>
      <c r="P202" s="201" t="str">
        <f t="shared" si="104"/>
        <v>N</v>
      </c>
      <c r="Q202" s="202"/>
      <c r="R202" s="202"/>
      <c r="S202" s="200"/>
      <c r="T202" s="247">
        <v>701</v>
      </c>
      <c r="U202" s="92">
        <f t="shared" si="105"/>
        <v>1</v>
      </c>
      <c r="V202" s="95" t="str">
        <f t="shared" si="106"/>
        <v>SG_NE07</v>
      </c>
      <c r="W202" s="454"/>
      <c r="X202" s="392">
        <f t="shared" si="107"/>
        <v>0</v>
      </c>
      <c r="Y202" s="453"/>
      <c r="Z202" s="396">
        <f t="shared" si="108"/>
        <v>0</v>
      </c>
      <c r="AA202" s="397">
        <f t="shared" si="109"/>
        <v>0</v>
      </c>
      <c r="AB202" s="427"/>
      <c r="AC202" s="456"/>
      <c r="AD202" s="396">
        <f t="shared" si="110"/>
        <v>0</v>
      </c>
      <c r="AE202" s="397">
        <f t="shared" si="111"/>
        <v>0</v>
      </c>
      <c r="AF202" s="444">
        <f t="shared" si="112"/>
        <v>50</v>
      </c>
      <c r="AG202" s="251" t="e">
        <f t="shared" si="113"/>
        <v>#DIV/0!</v>
      </c>
      <c r="AH202" s="398">
        <f t="shared" si="114"/>
        <v>50</v>
      </c>
      <c r="AI202" s="459" t="str">
        <f t="shared" si="115"/>
        <v>Below Mix</v>
      </c>
      <c r="AJ202" s="327">
        <f t="shared" si="116"/>
        <v>1995</v>
      </c>
      <c r="AK202" s="323" t="e">
        <f t="shared" si="117"/>
        <v>#DIV/0!</v>
      </c>
      <c r="AL202" s="399">
        <f t="shared" si="118"/>
        <v>2045</v>
      </c>
      <c r="AM202" s="400">
        <f t="shared" si="119"/>
        <v>2045</v>
      </c>
      <c r="AN202" s="462" t="e">
        <f t="shared" si="120"/>
        <v>#DIV/0!</v>
      </c>
      <c r="AO202" s="461">
        <f t="shared" si="121"/>
        <v>2045</v>
      </c>
      <c r="AP202" s="148">
        <f t="shared" si="122"/>
        <v>0</v>
      </c>
      <c r="AQ202" s="148">
        <f t="shared" si="123"/>
        <v>0</v>
      </c>
      <c r="AR202" s="148"/>
      <c r="AS202" s="149">
        <f>VLOOKUP(H202, 'Link WS '!$E$5:$G$38, 2, FALSE)</f>
        <v>2045</v>
      </c>
      <c r="AT202" s="80">
        <f>VLOOKUP($H202, 'Link WS '!$E$5:$H$38, 3, FALSE)</f>
        <v>2946</v>
      </c>
      <c r="AU202" s="151">
        <f t="shared" si="124"/>
        <v>0</v>
      </c>
      <c r="AV202" s="150">
        <f>VLOOKUP($V202, 'Link WS '!$E$5:$H$38, 2, FALSE)</f>
        <v>2045</v>
      </c>
      <c r="AW202" s="150">
        <f>VLOOKUP($V202, 'Link WS '!$E$5:$H$38, 3, FALSE)</f>
        <v>2946</v>
      </c>
      <c r="AX202" s="150">
        <f>VLOOKUP($V202, 'Link WS '!$E$5:$H$38, 4, FALSE)</f>
        <v>2496</v>
      </c>
      <c r="AY202" s="143">
        <f t="shared" si="125"/>
        <v>0.81931089743589747</v>
      </c>
      <c r="AZ202" s="140" t="str">
        <f t="shared" si="126"/>
        <v>Paying 82% within JC</v>
      </c>
      <c r="BA202" s="80">
        <f t="shared" si="127"/>
        <v>1840</v>
      </c>
      <c r="BB202" s="80">
        <f t="shared" si="128"/>
        <v>205</v>
      </c>
      <c r="BC202" s="81" t="e">
        <f t="shared" si="129"/>
        <v>#DIV/0!</v>
      </c>
      <c r="BD202" s="312"/>
      <c r="BE202" s="184"/>
      <c r="BF202" s="184"/>
      <c r="BG202" s="184"/>
      <c r="BH202" s="184"/>
      <c r="BI202" s="184"/>
      <c r="BJ202" s="184"/>
      <c r="BK202" s="184"/>
      <c r="BL202" s="185"/>
      <c r="BM202" s="185"/>
      <c r="BN202" s="185"/>
      <c r="BO202" s="185"/>
      <c r="BP202" s="443">
        <f t="shared" si="130"/>
        <v>0</v>
      </c>
      <c r="BQ202" s="184" t="str">
        <f t="shared" si="131"/>
        <v>Not Needed</v>
      </c>
      <c r="BR202" s="283" t="e">
        <f t="shared" si="132"/>
        <v>#DIV/0!</v>
      </c>
      <c r="BS202" s="432">
        <f t="shared" si="133"/>
        <v>0</v>
      </c>
      <c r="BT202" s="1" t="str">
        <f t="shared" si="134"/>
        <v>Within Range</v>
      </c>
      <c r="BU202" s="1" t="str">
        <f t="shared" si="135"/>
        <v>Within Range</v>
      </c>
      <c r="BV202" s="407"/>
      <c r="BW202" s="407"/>
      <c r="BX202" s="448"/>
      <c r="BY202" s="469"/>
      <c r="BZ202" s="469"/>
    </row>
    <row r="203" spans="1:78" ht="12.75" customHeight="true">
      <c r="A203" s="79" t="s">
        <v>1140</v>
      </c>
      <c r="B203" s="79" t="s">
        <v>1141</v>
      </c>
      <c r="C203" s="79" t="s">
        <v>13</v>
      </c>
      <c r="D203" s="79" t="s">
        <v>970</v>
      </c>
      <c r="E203" s="79" t="s">
        <v>787</v>
      </c>
      <c r="F203" s="79" t="s">
        <v>808</v>
      </c>
      <c r="G203" s="79" t="s">
        <v>798</v>
      </c>
      <c r="H203" s="79" t="s">
        <v>811</v>
      </c>
      <c r="I203" s="296">
        <v>44228</v>
      </c>
      <c r="J203" s="406"/>
      <c r="K203" s="383" t="s">
        <v>1094</v>
      </c>
      <c r="L203" s="406"/>
      <c r="M203" s="466">
        <v>79</v>
      </c>
      <c r="N203" s="451" t="str">
        <f t="shared" si="102"/>
        <v>3</v>
      </c>
      <c r="O203" s="452" t="str">
        <f t="shared" si="103"/>
        <v>3</v>
      </c>
      <c r="P203" s="201" t="str">
        <f t="shared" si="104"/>
        <v>N</v>
      </c>
      <c r="Q203" s="202"/>
      <c r="R203" s="202"/>
      <c r="S203" s="200"/>
      <c r="T203" s="247">
        <v>104</v>
      </c>
      <c r="U203" s="92">
        <f t="shared" si="105"/>
        <v>1</v>
      </c>
      <c r="V203" s="95" t="str">
        <f t="shared" si="106"/>
        <v>SG_NE06</v>
      </c>
      <c r="W203" s="454"/>
      <c r="X203" s="392">
        <f t="shared" si="107"/>
        <v>0</v>
      </c>
      <c r="Y203" s="453"/>
      <c r="Z203" s="396">
        <f t="shared" si="108"/>
        <v>0</v>
      </c>
      <c r="AA203" s="397">
        <f t="shared" si="109"/>
        <v>0</v>
      </c>
      <c r="AB203" s="427"/>
      <c r="AC203" s="456"/>
      <c r="AD203" s="396">
        <f t="shared" si="110"/>
        <v>0</v>
      </c>
      <c r="AE203" s="397">
        <f t="shared" si="111"/>
        <v>0</v>
      </c>
      <c r="AF203" s="444">
        <f t="shared" si="112"/>
        <v>50</v>
      </c>
      <c r="AG203" s="251" t="e">
        <f t="shared" si="113"/>
        <v>#DIV/0!</v>
      </c>
      <c r="AH203" s="398">
        <f t="shared" si="114"/>
        <v>50</v>
      </c>
      <c r="AI203" s="459" t="str">
        <f t="shared" si="115"/>
        <v>Below Mix</v>
      </c>
      <c r="AJ203" s="327">
        <f t="shared" si="116"/>
        <v>1900</v>
      </c>
      <c r="AK203" s="323" t="e">
        <f t="shared" si="117"/>
        <v>#DIV/0!</v>
      </c>
      <c r="AL203" s="399">
        <f t="shared" si="118"/>
        <v>1950</v>
      </c>
      <c r="AM203" s="400">
        <f t="shared" si="119"/>
        <v>1950</v>
      </c>
      <c r="AN203" s="462" t="e">
        <f t="shared" si="120"/>
        <v>#DIV/0!</v>
      </c>
      <c r="AO203" s="461">
        <f t="shared" si="121"/>
        <v>1950</v>
      </c>
      <c r="AP203" s="148">
        <f t="shared" si="122"/>
        <v>0</v>
      </c>
      <c r="AQ203" s="148">
        <f t="shared" si="123"/>
        <v>0</v>
      </c>
      <c r="AR203" s="148"/>
      <c r="AS203" s="149">
        <f>VLOOKUP(H203, 'Link WS '!$E$5:$G$38, 2, FALSE)</f>
        <v>1950</v>
      </c>
      <c r="AT203" s="80">
        <f>VLOOKUP($H203, 'Link WS '!$E$5:$H$38, 3, FALSE)</f>
        <v>2695</v>
      </c>
      <c r="AU203" s="151">
        <f t="shared" si="124"/>
        <v>0</v>
      </c>
      <c r="AV203" s="150">
        <f>VLOOKUP($V203, 'Link WS '!$E$5:$H$38, 2, FALSE)</f>
        <v>1950</v>
      </c>
      <c r="AW203" s="150">
        <f>VLOOKUP($V203, 'Link WS '!$E$5:$H$38, 3, FALSE)</f>
        <v>2695</v>
      </c>
      <c r="AX203" s="150">
        <f>VLOOKUP($V203, 'Link WS '!$E$5:$H$38, 4, FALSE)</f>
        <v>2323</v>
      </c>
      <c r="AY203" s="143">
        <f t="shared" si="125"/>
        <v>0.83943176926388297</v>
      </c>
      <c r="AZ203" s="140" t="str">
        <f t="shared" si="126"/>
        <v>Paying 84% within JC</v>
      </c>
      <c r="BA203" s="80">
        <f t="shared" si="127"/>
        <v>1755</v>
      </c>
      <c r="BB203" s="80">
        <f t="shared" si="128"/>
        <v>195</v>
      </c>
      <c r="BC203" s="81" t="e">
        <f t="shared" si="129"/>
        <v>#DIV/0!</v>
      </c>
      <c r="BD203" s="312"/>
      <c r="BE203" s="184"/>
      <c r="BF203" s="184"/>
      <c r="BG203" s="184"/>
      <c r="BH203" s="184"/>
      <c r="BI203" s="184"/>
      <c r="BJ203" s="184"/>
      <c r="BK203" s="184"/>
      <c r="BL203" s="185"/>
      <c r="BM203" s="185"/>
      <c r="BN203" s="185"/>
      <c r="BO203" s="185"/>
      <c r="BP203" s="443">
        <f t="shared" si="130"/>
        <v>0</v>
      </c>
      <c r="BQ203" s="184" t="str">
        <f t="shared" si="131"/>
        <v>Not Needed</v>
      </c>
      <c r="BR203" s="283" t="e">
        <f t="shared" si="132"/>
        <v>#DIV/0!</v>
      </c>
      <c r="BS203" s="432">
        <f t="shared" si="133"/>
        <v>0</v>
      </c>
      <c r="BT203" s="1" t="str">
        <f t="shared" si="134"/>
        <v>Within Range</v>
      </c>
      <c r="BU203" s="1" t="str">
        <f t="shared" si="135"/>
        <v>Within Range</v>
      </c>
      <c r="BV203" s="407"/>
      <c r="BW203" s="407"/>
      <c r="BX203" s="448"/>
      <c r="BY203" s="469"/>
      <c r="BZ203" s="469"/>
    </row>
    <row r="204" spans="1:78" ht="12.75" customHeight="true">
      <c r="A204" s="79" t="s">
        <v>734</v>
      </c>
      <c r="B204" s="79" t="s">
        <v>735</v>
      </c>
      <c r="C204" s="79" t="s">
        <v>13</v>
      </c>
      <c r="D204" s="79" t="s">
        <v>971</v>
      </c>
      <c r="E204" s="79" t="s">
        <v>787</v>
      </c>
      <c r="F204" s="79" t="s">
        <v>808</v>
      </c>
      <c r="G204" s="79" t="s">
        <v>786</v>
      </c>
      <c r="H204" s="79" t="s">
        <v>810</v>
      </c>
      <c r="I204" s="296">
        <v>40791</v>
      </c>
      <c r="J204" s="406"/>
      <c r="K204" s="383" t="s">
        <v>1094</v>
      </c>
      <c r="L204" s="406">
        <v>44378</v>
      </c>
      <c r="M204" s="466">
        <v>78</v>
      </c>
      <c r="N204" s="451" t="str">
        <f t="shared" si="102"/>
        <v>3</v>
      </c>
      <c r="O204" s="452" t="str">
        <f t="shared" si="103"/>
        <v>3</v>
      </c>
      <c r="P204" s="201" t="str">
        <f t="shared" si="104"/>
        <v>N</v>
      </c>
      <c r="Q204" s="202"/>
      <c r="R204" s="202"/>
      <c r="S204" s="200"/>
      <c r="T204" s="247">
        <v>1009</v>
      </c>
      <c r="U204" s="92">
        <f t="shared" si="105"/>
        <v>1</v>
      </c>
      <c r="V204" s="95" t="str">
        <f t="shared" si="106"/>
        <v>SG_NE07</v>
      </c>
      <c r="W204" s="454"/>
      <c r="X204" s="392">
        <f t="shared" si="107"/>
        <v>0</v>
      </c>
      <c r="Y204" s="453"/>
      <c r="Z204" s="396">
        <f t="shared" si="108"/>
        <v>0</v>
      </c>
      <c r="AA204" s="397">
        <f t="shared" si="109"/>
        <v>0</v>
      </c>
      <c r="AB204" s="427"/>
      <c r="AC204" s="456"/>
      <c r="AD204" s="396">
        <f t="shared" si="110"/>
        <v>0</v>
      </c>
      <c r="AE204" s="397">
        <f t="shared" si="111"/>
        <v>0</v>
      </c>
      <c r="AF204" s="444">
        <f t="shared" si="112"/>
        <v>50</v>
      </c>
      <c r="AG204" s="251" t="e">
        <f t="shared" si="113"/>
        <v>#DIV/0!</v>
      </c>
      <c r="AH204" s="398">
        <f t="shared" si="114"/>
        <v>50</v>
      </c>
      <c r="AI204" s="459" t="str">
        <f t="shared" si="115"/>
        <v>Below Mix</v>
      </c>
      <c r="AJ204" s="327">
        <f t="shared" si="116"/>
        <v>1995</v>
      </c>
      <c r="AK204" s="323" t="e">
        <f t="shared" si="117"/>
        <v>#DIV/0!</v>
      </c>
      <c r="AL204" s="399">
        <f t="shared" si="118"/>
        <v>2045</v>
      </c>
      <c r="AM204" s="400">
        <f t="shared" si="119"/>
        <v>2045</v>
      </c>
      <c r="AN204" s="462" t="e">
        <f t="shared" si="120"/>
        <v>#DIV/0!</v>
      </c>
      <c r="AO204" s="461">
        <f t="shared" si="121"/>
        <v>2045</v>
      </c>
      <c r="AP204" s="148">
        <f t="shared" si="122"/>
        <v>0</v>
      </c>
      <c r="AQ204" s="148">
        <f t="shared" si="123"/>
        <v>0</v>
      </c>
      <c r="AR204" s="148"/>
      <c r="AS204" s="149">
        <f>VLOOKUP(H204, 'Link WS '!$E$5:$G$38, 2, FALSE)</f>
        <v>2045</v>
      </c>
      <c r="AT204" s="80">
        <f>VLOOKUP($H204, 'Link WS '!$E$5:$H$38, 3, FALSE)</f>
        <v>2946</v>
      </c>
      <c r="AU204" s="151">
        <f t="shared" si="124"/>
        <v>0</v>
      </c>
      <c r="AV204" s="150">
        <f>VLOOKUP($V204, 'Link WS '!$E$5:$H$38, 2, FALSE)</f>
        <v>2045</v>
      </c>
      <c r="AW204" s="150">
        <f>VLOOKUP($V204, 'Link WS '!$E$5:$H$38, 3, FALSE)</f>
        <v>2946</v>
      </c>
      <c r="AX204" s="150">
        <f>VLOOKUP($V204, 'Link WS '!$E$5:$H$38, 4, FALSE)</f>
        <v>2496</v>
      </c>
      <c r="AY204" s="143">
        <f t="shared" si="125"/>
        <v>0.81931089743589747</v>
      </c>
      <c r="AZ204" s="140" t="str">
        <f t="shared" si="126"/>
        <v>Paying 82% within JC</v>
      </c>
      <c r="BA204" s="80">
        <f t="shared" si="127"/>
        <v>1840</v>
      </c>
      <c r="BB204" s="80">
        <f t="shared" si="128"/>
        <v>205</v>
      </c>
      <c r="BC204" s="81" t="e">
        <f t="shared" si="129"/>
        <v>#DIV/0!</v>
      </c>
      <c r="BD204" s="312"/>
      <c r="BE204" s="184"/>
      <c r="BF204" s="184"/>
      <c r="BG204" s="184"/>
      <c r="BH204" s="184"/>
      <c r="BI204" s="184"/>
      <c r="BJ204" s="184"/>
      <c r="BK204" s="184"/>
      <c r="BL204" s="185"/>
      <c r="BM204" s="185"/>
      <c r="BN204" s="185"/>
      <c r="BO204" s="185"/>
      <c r="BP204" s="443">
        <f t="shared" si="130"/>
        <v>0</v>
      </c>
      <c r="BQ204" s="184" t="str">
        <f t="shared" si="131"/>
        <v>Not Needed</v>
      </c>
      <c r="BR204" s="283" t="e">
        <f t="shared" si="132"/>
        <v>#DIV/0!</v>
      </c>
      <c r="BS204" s="432">
        <f t="shared" si="133"/>
        <v>0</v>
      </c>
      <c r="BT204" s="1" t="str">
        <f t="shared" si="134"/>
        <v>Within Range</v>
      </c>
      <c r="BU204" s="1" t="str">
        <f t="shared" si="135"/>
        <v>Within Range</v>
      </c>
      <c r="BV204" s="407"/>
      <c r="BW204" s="407"/>
      <c r="BX204" s="448"/>
      <c r="BY204" s="469"/>
      <c r="BZ204" s="469"/>
    </row>
    <row r="205" spans="1:78" ht="12.75" customHeight="true">
      <c r="A205" s="79" t="s">
        <v>750</v>
      </c>
      <c r="B205" s="79" t="s">
        <v>751</v>
      </c>
      <c r="C205" s="79" t="s">
        <v>13</v>
      </c>
      <c r="D205" s="79" t="s">
        <v>971</v>
      </c>
      <c r="E205" s="79" t="s">
        <v>787</v>
      </c>
      <c r="F205" s="79" t="s">
        <v>809</v>
      </c>
      <c r="G205" s="79" t="s">
        <v>1198</v>
      </c>
      <c r="H205" s="79" t="s">
        <v>1195</v>
      </c>
      <c r="I205" s="296">
        <v>41253</v>
      </c>
      <c r="J205" s="406"/>
      <c r="K205" s="383" t="s">
        <v>1094</v>
      </c>
      <c r="L205" s="406">
        <v>42186</v>
      </c>
      <c r="M205" s="466">
        <v>78</v>
      </c>
      <c r="N205" s="451" t="str">
        <f t="shared" si="102"/>
        <v>3</v>
      </c>
      <c r="O205" s="452" t="str">
        <f t="shared" si="103"/>
        <v>3</v>
      </c>
      <c r="P205" s="201" t="str">
        <f t="shared" si="104"/>
        <v>N</v>
      </c>
      <c r="Q205" s="202"/>
      <c r="R205" s="202"/>
      <c r="S205" s="200"/>
      <c r="T205" s="247">
        <v>906</v>
      </c>
      <c r="U205" s="92">
        <f t="shared" si="105"/>
        <v>1</v>
      </c>
      <c r="V205" s="95" t="str">
        <f t="shared" si="106"/>
        <v>SG_NE02</v>
      </c>
      <c r="W205" s="454"/>
      <c r="X205" s="392">
        <f t="shared" si="107"/>
        <v>0</v>
      </c>
      <c r="Y205" s="453"/>
      <c r="Z205" s="396">
        <f t="shared" si="108"/>
        <v>0</v>
      </c>
      <c r="AA205" s="397">
        <f t="shared" si="109"/>
        <v>0</v>
      </c>
      <c r="AB205" s="427"/>
      <c r="AC205" s="456"/>
      <c r="AD205" s="396">
        <f t="shared" si="110"/>
        <v>0</v>
      </c>
      <c r="AE205" s="397">
        <f t="shared" si="111"/>
        <v>0</v>
      </c>
      <c r="AF205" s="444">
        <f t="shared" si="112"/>
        <v>50</v>
      </c>
      <c r="AG205" s="251" t="e">
        <f t="shared" si="113"/>
        <v>#DIV/0!</v>
      </c>
      <c r="AH205" s="398">
        <f t="shared" si="114"/>
        <v>50</v>
      </c>
      <c r="AI205" s="459" t="str">
        <f t="shared" si="115"/>
        <v>Below Mix</v>
      </c>
      <c r="AJ205" s="327">
        <f t="shared" si="116"/>
        <v>1116</v>
      </c>
      <c r="AK205" s="323" t="e">
        <f t="shared" si="117"/>
        <v>#DIV/0!</v>
      </c>
      <c r="AL205" s="399">
        <f t="shared" si="118"/>
        <v>1166</v>
      </c>
      <c r="AM205" s="400">
        <f t="shared" si="119"/>
        <v>1166</v>
      </c>
      <c r="AN205" s="462" t="e">
        <f t="shared" si="120"/>
        <v>#DIV/0!</v>
      </c>
      <c r="AO205" s="461">
        <f t="shared" si="121"/>
        <v>1166</v>
      </c>
      <c r="AP205" s="148">
        <f t="shared" si="122"/>
        <v>0</v>
      </c>
      <c r="AQ205" s="148">
        <f t="shared" si="123"/>
        <v>0</v>
      </c>
      <c r="AR205" s="148"/>
      <c r="AS205" s="149">
        <f>VLOOKUP(H205, 'Link WS '!$E$5:$G$38, 2, FALSE)</f>
        <v>1166</v>
      </c>
      <c r="AT205" s="80">
        <f>VLOOKUP($H205, 'Link WS '!$E$5:$H$38, 3, FALSE)</f>
        <v>1750</v>
      </c>
      <c r="AU205" s="151">
        <f t="shared" si="124"/>
        <v>0</v>
      </c>
      <c r="AV205" s="150">
        <f>VLOOKUP($V205, 'Link WS '!$E$5:$H$38, 2, FALSE)</f>
        <v>1166</v>
      </c>
      <c r="AW205" s="150">
        <f>VLOOKUP($V205, 'Link WS '!$E$5:$H$38, 3, FALSE)</f>
        <v>1750</v>
      </c>
      <c r="AX205" s="150">
        <f>VLOOKUP($V205, 'Link WS '!$E$5:$H$38, 4, FALSE)</f>
        <v>1458</v>
      </c>
      <c r="AY205" s="143">
        <f t="shared" si="125"/>
        <v>0.79972565157750342</v>
      </c>
      <c r="AZ205" s="140" t="str">
        <f t="shared" si="126"/>
        <v>Paying 80% within JC</v>
      </c>
      <c r="BA205" s="80">
        <f t="shared" si="127"/>
        <v>1049</v>
      </c>
      <c r="BB205" s="80">
        <f t="shared" si="128"/>
        <v>117</v>
      </c>
      <c r="BC205" s="81" t="e">
        <f t="shared" si="129"/>
        <v>#DIV/0!</v>
      </c>
      <c r="BD205" s="312"/>
      <c r="BE205" s="184"/>
      <c r="BF205" s="184"/>
      <c r="BG205" s="184"/>
      <c r="BH205" s="184"/>
      <c r="BI205" s="184"/>
      <c r="BJ205" s="184"/>
      <c r="BK205" s="184"/>
      <c r="BL205" s="185"/>
      <c r="BM205" s="185"/>
      <c r="BN205" s="185"/>
      <c r="BO205" s="185"/>
      <c r="BP205" s="443">
        <f t="shared" si="130"/>
        <v>0</v>
      </c>
      <c r="BQ205" s="184" t="str">
        <f t="shared" si="131"/>
        <v>Not Needed</v>
      </c>
      <c r="BR205" s="283" t="e">
        <f t="shared" si="132"/>
        <v>#DIV/0!</v>
      </c>
      <c r="BS205" s="432">
        <f t="shared" si="133"/>
        <v>0</v>
      </c>
      <c r="BT205" s="1" t="str">
        <f t="shared" si="134"/>
        <v>Within Range</v>
      </c>
      <c r="BU205" s="1" t="str">
        <f t="shared" si="135"/>
        <v>Within Range</v>
      </c>
      <c r="BV205" s="407"/>
      <c r="BW205" s="407"/>
      <c r="BX205" s="448"/>
      <c r="BY205" s="469"/>
      <c r="BZ205" s="469"/>
    </row>
    <row r="206" spans="1:78" ht="12.75" customHeight="true">
      <c r="A206" s="79" t="s">
        <v>736</v>
      </c>
      <c r="B206" s="79" t="s">
        <v>737</v>
      </c>
      <c r="C206" s="79" t="s">
        <v>13</v>
      </c>
      <c r="D206" s="79" t="s">
        <v>971</v>
      </c>
      <c r="E206" s="79" t="s">
        <v>787</v>
      </c>
      <c r="F206" s="79" t="s">
        <v>808</v>
      </c>
      <c r="G206" s="79" t="s">
        <v>784</v>
      </c>
      <c r="H206" s="79" t="s">
        <v>814</v>
      </c>
      <c r="I206" s="296">
        <v>41491</v>
      </c>
      <c r="J206" s="406"/>
      <c r="K206" s="383" t="s">
        <v>1094</v>
      </c>
      <c r="L206" s="406">
        <v>44013</v>
      </c>
      <c r="M206" s="466">
        <v>90</v>
      </c>
      <c r="N206" s="451" t="str">
        <f t="shared" si="102"/>
        <v>5</v>
      </c>
      <c r="O206" s="452" t="str">
        <f t="shared" si="103"/>
        <v>5</v>
      </c>
      <c r="P206" s="201" t="str">
        <f t="shared" si="104"/>
        <v>N</v>
      </c>
      <c r="Q206" s="202"/>
      <c r="R206" s="202"/>
      <c r="S206" s="200"/>
      <c r="T206" s="247">
        <v>810</v>
      </c>
      <c r="U206" s="92">
        <f t="shared" si="105"/>
        <v>1</v>
      </c>
      <c r="V206" s="95" t="str">
        <f t="shared" si="106"/>
        <v>SG_NE08</v>
      </c>
      <c r="W206" s="454"/>
      <c r="X206" s="392">
        <f t="shared" si="107"/>
        <v>0</v>
      </c>
      <c r="Y206" s="453"/>
      <c r="Z206" s="396">
        <f t="shared" si="108"/>
        <v>0</v>
      </c>
      <c r="AA206" s="397">
        <f t="shared" si="109"/>
        <v>0</v>
      </c>
      <c r="AB206" s="427"/>
      <c r="AC206" s="456"/>
      <c r="AD206" s="396">
        <f t="shared" si="110"/>
        <v>0</v>
      </c>
      <c r="AE206" s="397">
        <f t="shared" si="111"/>
        <v>0</v>
      </c>
      <c r="AF206" s="444">
        <f t="shared" si="112"/>
        <v>50</v>
      </c>
      <c r="AG206" s="251" t="e">
        <f t="shared" si="113"/>
        <v>#DIV/0!</v>
      </c>
      <c r="AH206" s="398">
        <f t="shared" si="114"/>
        <v>50</v>
      </c>
      <c r="AI206" s="459" t="str">
        <f t="shared" si="115"/>
        <v>Below Mix</v>
      </c>
      <c r="AJ206" s="327">
        <f t="shared" si="116"/>
        <v>2255</v>
      </c>
      <c r="AK206" s="323" t="e">
        <f t="shared" si="117"/>
        <v>#DIV/0!</v>
      </c>
      <c r="AL206" s="399">
        <f t="shared" si="118"/>
        <v>2305</v>
      </c>
      <c r="AM206" s="400">
        <f t="shared" si="119"/>
        <v>2305</v>
      </c>
      <c r="AN206" s="462" t="e">
        <f t="shared" si="120"/>
        <v>#DIV/0!</v>
      </c>
      <c r="AO206" s="461">
        <f t="shared" si="121"/>
        <v>2305</v>
      </c>
      <c r="AP206" s="148">
        <f t="shared" si="122"/>
        <v>0</v>
      </c>
      <c r="AQ206" s="148">
        <f t="shared" si="123"/>
        <v>0</v>
      </c>
      <c r="AR206" s="148"/>
      <c r="AS206" s="149">
        <f>VLOOKUP(H206, 'Link WS '!$E$5:$G$38, 2, FALSE)</f>
        <v>2305</v>
      </c>
      <c r="AT206" s="80">
        <f>VLOOKUP($H206, 'Link WS '!$E$5:$H$38, 3, FALSE)</f>
        <v>3295</v>
      </c>
      <c r="AU206" s="151">
        <f t="shared" si="124"/>
        <v>0</v>
      </c>
      <c r="AV206" s="150">
        <f>VLOOKUP($V206, 'Link WS '!$E$5:$H$38, 2, FALSE)</f>
        <v>2305</v>
      </c>
      <c r="AW206" s="150">
        <f>VLOOKUP($V206, 'Link WS '!$E$5:$H$38, 3, FALSE)</f>
        <v>3295</v>
      </c>
      <c r="AX206" s="150">
        <f>VLOOKUP($V206, 'Link WS '!$E$5:$H$38, 4, FALSE)</f>
        <v>2800</v>
      </c>
      <c r="AY206" s="143">
        <f t="shared" si="125"/>
        <v>0.82321428571428568</v>
      </c>
      <c r="AZ206" s="140" t="str">
        <f t="shared" si="126"/>
        <v>Paying 82% within JC</v>
      </c>
      <c r="BA206" s="80">
        <f t="shared" si="127"/>
        <v>2074</v>
      </c>
      <c r="BB206" s="80">
        <f t="shared" si="128"/>
        <v>231</v>
      </c>
      <c r="BC206" s="81" t="e">
        <f t="shared" si="129"/>
        <v>#DIV/0!</v>
      </c>
      <c r="BD206" s="312"/>
      <c r="BE206" s="184"/>
      <c r="BF206" s="184"/>
      <c r="BG206" s="184"/>
      <c r="BH206" s="184"/>
      <c r="BI206" s="184"/>
      <c r="BJ206" s="184"/>
      <c r="BK206" s="184"/>
      <c r="BL206" s="185"/>
      <c r="BM206" s="185"/>
      <c r="BN206" s="185"/>
      <c r="BO206" s="185"/>
      <c r="BP206" s="443">
        <f t="shared" si="130"/>
        <v>0</v>
      </c>
      <c r="BQ206" s="184" t="str">
        <f t="shared" si="131"/>
        <v>Not Needed</v>
      </c>
      <c r="BR206" s="283" t="e">
        <f t="shared" si="132"/>
        <v>#DIV/0!</v>
      </c>
      <c r="BS206" s="432">
        <f t="shared" si="133"/>
        <v>0</v>
      </c>
      <c r="BT206" s="1" t="str">
        <f t="shared" si="134"/>
        <v>Within Range</v>
      </c>
      <c r="BU206" s="1" t="str">
        <f t="shared" si="135"/>
        <v>Within Range</v>
      </c>
      <c r="BV206" s="407"/>
      <c r="BW206" s="407"/>
      <c r="BX206" s="448"/>
      <c r="BY206" s="469"/>
      <c r="BZ206" s="469"/>
    </row>
    <row r="207" spans="1:78" ht="12.75" customHeight="true">
      <c r="A207" s="79" t="s">
        <v>732</v>
      </c>
      <c r="B207" s="79" t="s">
        <v>733</v>
      </c>
      <c r="C207" s="79" t="s">
        <v>13</v>
      </c>
      <c r="D207" s="79" t="s">
        <v>971</v>
      </c>
      <c r="E207" s="79" t="s">
        <v>787</v>
      </c>
      <c r="F207" s="79" t="s">
        <v>809</v>
      </c>
      <c r="G207" s="79" t="s">
        <v>803</v>
      </c>
      <c r="H207" s="79" t="s">
        <v>811</v>
      </c>
      <c r="I207" s="296">
        <v>42191</v>
      </c>
      <c r="J207" s="406"/>
      <c r="K207" s="383" t="s">
        <v>1094</v>
      </c>
      <c r="L207" s="406"/>
      <c r="M207" s="466">
        <v>86</v>
      </c>
      <c r="N207" s="451" t="str">
        <f t="shared" si="102"/>
        <v>4</v>
      </c>
      <c r="O207" s="452" t="str">
        <f t="shared" si="103"/>
        <v>4</v>
      </c>
      <c r="P207" s="201" t="str">
        <f t="shared" si="104"/>
        <v>N</v>
      </c>
      <c r="Q207" s="202"/>
      <c r="R207" s="202"/>
      <c r="S207" s="200"/>
      <c r="T207" s="247">
        <v>611</v>
      </c>
      <c r="U207" s="92">
        <f t="shared" si="105"/>
        <v>1</v>
      </c>
      <c r="V207" s="95" t="str">
        <f t="shared" si="106"/>
        <v>SG_NE06</v>
      </c>
      <c r="W207" s="454"/>
      <c r="X207" s="392">
        <f t="shared" si="107"/>
        <v>0</v>
      </c>
      <c r="Y207" s="453"/>
      <c r="Z207" s="396">
        <f t="shared" si="108"/>
        <v>0</v>
      </c>
      <c r="AA207" s="397">
        <f t="shared" si="109"/>
        <v>0</v>
      </c>
      <c r="AB207" s="427"/>
      <c r="AC207" s="456"/>
      <c r="AD207" s="396">
        <f t="shared" si="110"/>
        <v>0</v>
      </c>
      <c r="AE207" s="397">
        <f t="shared" si="111"/>
        <v>0</v>
      </c>
      <c r="AF207" s="444">
        <f t="shared" si="112"/>
        <v>50</v>
      </c>
      <c r="AG207" s="251" t="e">
        <f t="shared" si="113"/>
        <v>#DIV/0!</v>
      </c>
      <c r="AH207" s="398">
        <f t="shared" si="114"/>
        <v>50</v>
      </c>
      <c r="AI207" s="459" t="str">
        <f t="shared" si="115"/>
        <v>Below Mix</v>
      </c>
      <c r="AJ207" s="327">
        <f t="shared" si="116"/>
        <v>1900</v>
      </c>
      <c r="AK207" s="323" t="e">
        <f t="shared" si="117"/>
        <v>#DIV/0!</v>
      </c>
      <c r="AL207" s="399">
        <f t="shared" si="118"/>
        <v>1950</v>
      </c>
      <c r="AM207" s="400">
        <f t="shared" si="119"/>
        <v>1950</v>
      </c>
      <c r="AN207" s="462" t="e">
        <f t="shared" si="120"/>
        <v>#DIV/0!</v>
      </c>
      <c r="AO207" s="461">
        <f t="shared" si="121"/>
        <v>1950</v>
      </c>
      <c r="AP207" s="148">
        <f t="shared" si="122"/>
        <v>0</v>
      </c>
      <c r="AQ207" s="148">
        <f t="shared" si="123"/>
        <v>0</v>
      </c>
      <c r="AR207" s="148"/>
      <c r="AS207" s="149">
        <f>VLOOKUP(H207, 'Link WS '!$E$5:$G$38, 2, FALSE)</f>
        <v>1950</v>
      </c>
      <c r="AT207" s="80">
        <f>VLOOKUP($H207, 'Link WS '!$E$5:$H$38, 3, FALSE)</f>
        <v>2695</v>
      </c>
      <c r="AU207" s="151">
        <f t="shared" si="124"/>
        <v>0</v>
      </c>
      <c r="AV207" s="150">
        <f>VLOOKUP($V207, 'Link WS '!$E$5:$H$38, 2, FALSE)</f>
        <v>1950</v>
      </c>
      <c r="AW207" s="150">
        <f>VLOOKUP($V207, 'Link WS '!$E$5:$H$38, 3, FALSE)</f>
        <v>2695</v>
      </c>
      <c r="AX207" s="150">
        <f>VLOOKUP($V207, 'Link WS '!$E$5:$H$38, 4, FALSE)</f>
        <v>2323</v>
      </c>
      <c r="AY207" s="143">
        <f t="shared" si="125"/>
        <v>0.83943176926388297</v>
      </c>
      <c r="AZ207" s="140" t="str">
        <f t="shared" si="126"/>
        <v>Paying 84% within JC</v>
      </c>
      <c r="BA207" s="80">
        <f t="shared" si="127"/>
        <v>1755</v>
      </c>
      <c r="BB207" s="80">
        <f t="shared" si="128"/>
        <v>195</v>
      </c>
      <c r="BC207" s="81" t="e">
        <f t="shared" si="129"/>
        <v>#DIV/0!</v>
      </c>
      <c r="BD207" s="312"/>
      <c r="BE207" s="184"/>
      <c r="BF207" s="184"/>
      <c r="BG207" s="184"/>
      <c r="BH207" s="184"/>
      <c r="BI207" s="184"/>
      <c r="BJ207" s="184"/>
      <c r="BK207" s="184"/>
      <c r="BL207" s="185"/>
      <c r="BM207" s="185"/>
      <c r="BN207" s="185"/>
      <c r="BO207" s="185"/>
      <c r="BP207" s="443">
        <f t="shared" si="130"/>
        <v>0</v>
      </c>
      <c r="BQ207" s="184" t="str">
        <f t="shared" si="131"/>
        <v>Not Needed</v>
      </c>
      <c r="BR207" s="283" t="e">
        <f t="shared" si="132"/>
        <v>#DIV/0!</v>
      </c>
      <c r="BS207" s="432">
        <f t="shared" si="133"/>
        <v>0</v>
      </c>
      <c r="BT207" s="1" t="str">
        <f t="shared" si="134"/>
        <v>Within Range</v>
      </c>
      <c r="BU207" s="1" t="str">
        <f t="shared" si="135"/>
        <v>Within Range</v>
      </c>
      <c r="BV207" s="407"/>
      <c r="BW207" s="407"/>
      <c r="BX207" s="448"/>
      <c r="BY207" s="469"/>
      <c r="BZ207" s="469"/>
    </row>
    <row r="208" spans="1:78" ht="12.75" customHeight="true">
      <c r="A208" s="79" t="s">
        <v>1088</v>
      </c>
      <c r="B208" s="79" t="s">
        <v>1089</v>
      </c>
      <c r="C208" s="79" t="s">
        <v>13</v>
      </c>
      <c r="D208" s="79" t="s">
        <v>971</v>
      </c>
      <c r="E208" s="79" t="s">
        <v>787</v>
      </c>
      <c r="F208" s="79" t="s">
        <v>808</v>
      </c>
      <c r="G208" s="79" t="s">
        <v>783</v>
      </c>
      <c r="H208" s="79" t="s">
        <v>812</v>
      </c>
      <c r="I208" s="296">
        <v>43598</v>
      </c>
      <c r="J208" s="406"/>
      <c r="K208" s="383" t="s">
        <v>1094</v>
      </c>
      <c r="L208" s="406">
        <v>44378</v>
      </c>
      <c r="M208" s="466">
        <v>49</v>
      </c>
      <c r="N208" s="451" t="str">
        <f t="shared" si="102"/>
        <v>1</v>
      </c>
      <c r="O208" s="452" t="str">
        <f t="shared" si="103"/>
        <v>1</v>
      </c>
      <c r="P208" s="201" t="str">
        <f t="shared" si="104"/>
        <v>N</v>
      </c>
      <c r="Q208" s="202"/>
      <c r="R208" s="202"/>
      <c r="S208" s="200"/>
      <c r="T208" s="247">
        <v>301</v>
      </c>
      <c r="U208" s="92">
        <f t="shared" si="105"/>
        <v>1</v>
      </c>
      <c r="V208" s="95" t="str">
        <f t="shared" si="106"/>
        <v>SG_NE05</v>
      </c>
      <c r="W208" s="454"/>
      <c r="X208" s="392">
        <f t="shared" si="107"/>
        <v>0</v>
      </c>
      <c r="Y208" s="453"/>
      <c r="Z208" s="396">
        <f t="shared" si="108"/>
        <v>0</v>
      </c>
      <c r="AA208" s="397">
        <f t="shared" si="109"/>
        <v>0</v>
      </c>
      <c r="AB208" s="427"/>
      <c r="AC208" s="456"/>
      <c r="AD208" s="396">
        <f t="shared" si="110"/>
        <v>0</v>
      </c>
      <c r="AE208" s="397">
        <f t="shared" si="111"/>
        <v>0</v>
      </c>
      <c r="AF208" s="444">
        <f t="shared" si="112"/>
        <v>50</v>
      </c>
      <c r="AG208" s="251" t="e">
        <f t="shared" si="113"/>
        <v>#DIV/0!</v>
      </c>
      <c r="AH208" s="398">
        <f t="shared" si="114"/>
        <v>50</v>
      </c>
      <c r="AI208" s="459" t="str">
        <f t="shared" si="115"/>
        <v>Below Mix</v>
      </c>
      <c r="AJ208" s="327">
        <f t="shared" si="116"/>
        <v>1545</v>
      </c>
      <c r="AK208" s="323" t="e">
        <f t="shared" si="117"/>
        <v>#DIV/0!</v>
      </c>
      <c r="AL208" s="399">
        <f t="shared" si="118"/>
        <v>1595</v>
      </c>
      <c r="AM208" s="400">
        <f t="shared" si="119"/>
        <v>1595</v>
      </c>
      <c r="AN208" s="462" t="e">
        <f t="shared" si="120"/>
        <v>#DIV/0!</v>
      </c>
      <c r="AO208" s="461">
        <f t="shared" si="121"/>
        <v>1595</v>
      </c>
      <c r="AP208" s="148">
        <f t="shared" si="122"/>
        <v>0</v>
      </c>
      <c r="AQ208" s="148">
        <f t="shared" si="123"/>
        <v>0</v>
      </c>
      <c r="AR208" s="148"/>
      <c r="AS208" s="149">
        <f>VLOOKUP(H208, 'Link WS '!$E$5:$G$38, 2, FALSE)</f>
        <v>1595</v>
      </c>
      <c r="AT208" s="80">
        <f>VLOOKUP($H208, 'Link WS '!$E$5:$H$38, 3, FALSE)</f>
        <v>2393</v>
      </c>
      <c r="AU208" s="151">
        <f t="shared" si="124"/>
        <v>0</v>
      </c>
      <c r="AV208" s="150">
        <f>VLOOKUP($V208, 'Link WS '!$E$5:$H$38, 2, FALSE)</f>
        <v>1595</v>
      </c>
      <c r="AW208" s="150">
        <f>VLOOKUP($V208, 'Link WS '!$E$5:$H$38, 3, FALSE)</f>
        <v>2393</v>
      </c>
      <c r="AX208" s="150">
        <f>VLOOKUP($V208, 'Link WS '!$E$5:$H$38, 4, FALSE)</f>
        <v>1994</v>
      </c>
      <c r="AY208" s="143">
        <f t="shared" si="125"/>
        <v>0.79989969909729186</v>
      </c>
      <c r="AZ208" s="140" t="str">
        <f t="shared" si="126"/>
        <v>Paying 80% within JC</v>
      </c>
      <c r="BA208" s="80">
        <f t="shared" si="127"/>
        <v>1435</v>
      </c>
      <c r="BB208" s="80">
        <f t="shared" si="128"/>
        <v>160</v>
      </c>
      <c r="BC208" s="81" t="e">
        <f t="shared" si="129"/>
        <v>#DIV/0!</v>
      </c>
      <c r="BD208" s="312"/>
      <c r="BE208" s="184"/>
      <c r="BF208" s="184"/>
      <c r="BG208" s="184"/>
      <c r="BH208" s="184"/>
      <c r="BI208" s="184"/>
      <c r="BJ208" s="184"/>
      <c r="BK208" s="184"/>
      <c r="BL208" s="185"/>
      <c r="BM208" s="185"/>
      <c r="BN208" s="185"/>
      <c r="BO208" s="185"/>
      <c r="BP208" s="443">
        <f t="shared" si="130"/>
        <v>0</v>
      </c>
      <c r="BQ208" s="184" t="str">
        <f t="shared" si="131"/>
        <v>Not Needed</v>
      </c>
      <c r="BR208" s="283" t="e">
        <f t="shared" si="132"/>
        <v>#DIV/0!</v>
      </c>
      <c r="BS208" s="432">
        <f t="shared" si="133"/>
        <v>0</v>
      </c>
      <c r="BT208" s="1" t="str">
        <f t="shared" si="134"/>
        <v>Within Range</v>
      </c>
      <c r="BU208" s="1" t="str">
        <f t="shared" si="135"/>
        <v>Within Range</v>
      </c>
      <c r="BV208" s="407"/>
      <c r="BW208" s="407"/>
      <c r="BX208" s="448"/>
      <c r="BY208" s="469"/>
      <c r="BZ208" s="469"/>
    </row>
    <row r="209" spans="1:78" ht="12.75" customHeight="true">
      <c r="A209" s="79" t="s">
        <v>698</v>
      </c>
      <c r="B209" s="79" t="s">
        <v>699</v>
      </c>
      <c r="C209" s="79" t="s">
        <v>1090</v>
      </c>
      <c r="D209" s="79" t="s">
        <v>14</v>
      </c>
      <c r="E209" s="79" t="s">
        <v>787</v>
      </c>
      <c r="F209" s="79" t="s">
        <v>1093</v>
      </c>
      <c r="G209" s="79" t="s">
        <v>786</v>
      </c>
      <c r="H209" s="79" t="s">
        <v>810</v>
      </c>
      <c r="I209" s="296">
        <v>38061</v>
      </c>
      <c r="J209" s="406"/>
      <c r="K209" s="383" t="s">
        <v>341</v>
      </c>
      <c r="L209" s="406">
        <v>43647</v>
      </c>
      <c r="M209" s="466">
        <v>79</v>
      </c>
      <c r="N209" s="451" t="str">
        <f t="shared" si="102"/>
        <v>3</v>
      </c>
      <c r="O209" s="452" t="str">
        <f t="shared" si="103"/>
        <v>3</v>
      </c>
      <c r="P209" s="201" t="str">
        <f t="shared" si="104"/>
        <v>N</v>
      </c>
      <c r="Q209" s="202"/>
      <c r="R209" s="202"/>
      <c r="S209" s="200"/>
      <c r="T209" s="247">
        <v>1803</v>
      </c>
      <c r="U209" s="92">
        <f t="shared" si="105"/>
        <v>1</v>
      </c>
      <c r="V209" s="95" t="str">
        <f t="shared" si="106"/>
        <v>SG_NE07</v>
      </c>
      <c r="W209" s="454"/>
      <c r="X209" s="392">
        <f t="shared" si="107"/>
        <v>0</v>
      </c>
      <c r="Y209" s="453"/>
      <c r="Z209" s="396">
        <f t="shared" si="108"/>
        <v>0</v>
      </c>
      <c r="AA209" s="397">
        <f t="shared" si="109"/>
        <v>0</v>
      </c>
      <c r="AB209" s="427"/>
      <c r="AC209" s="456"/>
      <c r="AD209" s="396">
        <f t="shared" si="110"/>
        <v>0</v>
      </c>
      <c r="AE209" s="397">
        <f t="shared" si="111"/>
        <v>0</v>
      </c>
      <c r="AF209" s="444">
        <f t="shared" si="112"/>
        <v>50</v>
      </c>
      <c r="AG209" s="251" t="e">
        <f t="shared" si="113"/>
        <v>#DIV/0!</v>
      </c>
      <c r="AH209" s="398">
        <f t="shared" si="114"/>
        <v>50</v>
      </c>
      <c r="AI209" s="459" t="str">
        <f t="shared" si="115"/>
        <v>Below Mix</v>
      </c>
      <c r="AJ209" s="327">
        <f t="shared" si="116"/>
        <v>1995</v>
      </c>
      <c r="AK209" s="323" t="e">
        <f t="shared" si="117"/>
        <v>#DIV/0!</v>
      </c>
      <c r="AL209" s="399">
        <f t="shared" si="118"/>
        <v>2045</v>
      </c>
      <c r="AM209" s="400">
        <f t="shared" si="119"/>
        <v>2045</v>
      </c>
      <c r="AN209" s="462" t="e">
        <f t="shared" si="120"/>
        <v>#DIV/0!</v>
      </c>
      <c r="AO209" s="461">
        <f t="shared" si="121"/>
        <v>2045</v>
      </c>
      <c r="AP209" s="148">
        <f t="shared" si="122"/>
        <v>0</v>
      </c>
      <c r="AQ209" s="148">
        <f t="shared" si="123"/>
        <v>0</v>
      </c>
      <c r="AR209" s="148"/>
      <c r="AS209" s="149">
        <f>VLOOKUP(H209, 'Link WS '!$E$5:$G$38, 2, FALSE)</f>
        <v>2045</v>
      </c>
      <c r="AT209" s="80">
        <f>VLOOKUP($H209, 'Link WS '!$E$5:$H$38, 3, FALSE)</f>
        <v>2946</v>
      </c>
      <c r="AU209" s="151">
        <f t="shared" si="124"/>
        <v>0</v>
      </c>
      <c r="AV209" s="150">
        <f>VLOOKUP($V209, 'Link WS '!$E$5:$H$38, 2, FALSE)</f>
        <v>2045</v>
      </c>
      <c r="AW209" s="150">
        <f>VLOOKUP($V209, 'Link WS '!$E$5:$H$38, 3, FALSE)</f>
        <v>2946</v>
      </c>
      <c r="AX209" s="150">
        <f>VLOOKUP($V209, 'Link WS '!$E$5:$H$38, 4, FALSE)</f>
        <v>2496</v>
      </c>
      <c r="AY209" s="143">
        <f t="shared" si="125"/>
        <v>0.81931089743589747</v>
      </c>
      <c r="AZ209" s="140" t="str">
        <f t="shared" si="126"/>
        <v>Paying 82% within JC</v>
      </c>
      <c r="BA209" s="80">
        <f t="shared" si="127"/>
        <v>1840</v>
      </c>
      <c r="BB209" s="80">
        <f t="shared" si="128"/>
        <v>205</v>
      </c>
      <c r="BC209" s="81" t="e">
        <f t="shared" si="129"/>
        <v>#DIV/0!</v>
      </c>
      <c r="BD209" s="312"/>
      <c r="BE209" s="184"/>
      <c r="BF209" s="184"/>
      <c r="BG209" s="184"/>
      <c r="BH209" s="184"/>
      <c r="BI209" s="184"/>
      <c r="BJ209" s="184"/>
      <c r="BK209" s="184"/>
      <c r="BL209" s="185"/>
      <c r="BM209" s="185"/>
      <c r="BN209" s="185"/>
      <c r="BO209" s="185"/>
      <c r="BP209" s="443">
        <f t="shared" si="130"/>
        <v>0</v>
      </c>
      <c r="BQ209" s="184" t="str">
        <f t="shared" si="131"/>
        <v>Not Needed</v>
      </c>
      <c r="BR209" s="283" t="e">
        <f t="shared" si="132"/>
        <v>#DIV/0!</v>
      </c>
      <c r="BS209" s="432">
        <f t="shared" si="133"/>
        <v>0</v>
      </c>
      <c r="BT209" s="1" t="str">
        <f t="shared" si="134"/>
        <v>Within Range</v>
      </c>
      <c r="BU209" s="1" t="str">
        <f t="shared" si="135"/>
        <v>Within Range</v>
      </c>
      <c r="BV209" s="407"/>
      <c r="BW209" s="407"/>
      <c r="BX209" s="448"/>
      <c r="BY209" s="469"/>
      <c r="BZ209" s="469"/>
    </row>
    <row r="210" spans="1:78" ht="12.75" customHeight="true">
      <c r="A210" s="79" t="s">
        <v>386</v>
      </c>
      <c r="B210" s="79" t="s">
        <v>387</v>
      </c>
      <c r="C210" s="79" t="s">
        <v>8</v>
      </c>
      <c r="D210" s="79" t="s">
        <v>9</v>
      </c>
      <c r="E210" s="79" t="s">
        <v>787</v>
      </c>
      <c r="F210" s="79" t="s">
        <v>804</v>
      </c>
      <c r="G210" s="79" t="s">
        <v>800</v>
      </c>
      <c r="H210" s="79" t="s">
        <v>814</v>
      </c>
      <c r="I210" s="296">
        <v>38852</v>
      </c>
      <c r="J210" s="406"/>
      <c r="K210" s="383" t="s">
        <v>341</v>
      </c>
      <c r="L210" s="406">
        <v>42186</v>
      </c>
      <c r="M210" s="466">
        <v>90</v>
      </c>
      <c r="N210" s="451" t="str">
        <f t="shared" si="102"/>
        <v>5</v>
      </c>
      <c r="O210" s="452" t="str">
        <f t="shared" si="103"/>
        <v>5</v>
      </c>
      <c r="P210" s="201" t="str">
        <f t="shared" si="104"/>
        <v>N</v>
      </c>
      <c r="Q210" s="202"/>
      <c r="R210" s="202"/>
      <c r="S210" s="200"/>
      <c r="T210" s="247">
        <v>1601</v>
      </c>
      <c r="U210" s="92">
        <f t="shared" si="105"/>
        <v>1</v>
      </c>
      <c r="V210" s="95" t="str">
        <f t="shared" si="106"/>
        <v>SG_NE08</v>
      </c>
      <c r="W210" s="454"/>
      <c r="X210" s="392">
        <f t="shared" si="107"/>
        <v>0</v>
      </c>
      <c r="Y210" s="453"/>
      <c r="Z210" s="396">
        <f t="shared" si="108"/>
        <v>0</v>
      </c>
      <c r="AA210" s="397">
        <f t="shared" si="109"/>
        <v>0</v>
      </c>
      <c r="AB210" s="427"/>
      <c r="AC210" s="456"/>
      <c r="AD210" s="396">
        <f t="shared" si="110"/>
        <v>0</v>
      </c>
      <c r="AE210" s="397">
        <f t="shared" si="111"/>
        <v>0</v>
      </c>
      <c r="AF210" s="444">
        <f t="shared" si="112"/>
        <v>50</v>
      </c>
      <c r="AG210" s="251" t="e">
        <f t="shared" si="113"/>
        <v>#DIV/0!</v>
      </c>
      <c r="AH210" s="398">
        <f t="shared" si="114"/>
        <v>50</v>
      </c>
      <c r="AI210" s="459" t="str">
        <f t="shared" si="115"/>
        <v>Below Mix</v>
      </c>
      <c r="AJ210" s="327">
        <f t="shared" si="116"/>
        <v>2255</v>
      </c>
      <c r="AK210" s="323" t="e">
        <f t="shared" si="117"/>
        <v>#DIV/0!</v>
      </c>
      <c r="AL210" s="399">
        <f t="shared" si="118"/>
        <v>2305</v>
      </c>
      <c r="AM210" s="400">
        <f t="shared" si="119"/>
        <v>2305</v>
      </c>
      <c r="AN210" s="462" t="e">
        <f t="shared" si="120"/>
        <v>#DIV/0!</v>
      </c>
      <c r="AO210" s="461">
        <f t="shared" si="121"/>
        <v>2305</v>
      </c>
      <c r="AP210" s="148">
        <f t="shared" si="122"/>
        <v>0</v>
      </c>
      <c r="AQ210" s="148">
        <f t="shared" si="123"/>
        <v>0</v>
      </c>
      <c r="AR210" s="148"/>
      <c r="AS210" s="149">
        <f>VLOOKUP(H210, 'Link WS '!$E$5:$G$38, 2, FALSE)</f>
        <v>2305</v>
      </c>
      <c r="AT210" s="80">
        <f>VLOOKUP($H210, 'Link WS '!$E$5:$H$38, 3, FALSE)</f>
        <v>3295</v>
      </c>
      <c r="AU210" s="151">
        <f t="shared" si="124"/>
        <v>0</v>
      </c>
      <c r="AV210" s="150">
        <f>VLOOKUP($V210, 'Link WS '!$E$5:$H$38, 2, FALSE)</f>
        <v>2305</v>
      </c>
      <c r="AW210" s="150">
        <f>VLOOKUP($V210, 'Link WS '!$E$5:$H$38, 3, FALSE)</f>
        <v>3295</v>
      </c>
      <c r="AX210" s="150">
        <f>VLOOKUP($V210, 'Link WS '!$E$5:$H$38, 4, FALSE)</f>
        <v>2800</v>
      </c>
      <c r="AY210" s="143">
        <f t="shared" si="125"/>
        <v>0.82321428571428568</v>
      </c>
      <c r="AZ210" s="140" t="str">
        <f t="shared" si="126"/>
        <v>Paying 82% within JC</v>
      </c>
      <c r="BA210" s="80">
        <f t="shared" si="127"/>
        <v>2074</v>
      </c>
      <c r="BB210" s="80">
        <f t="shared" si="128"/>
        <v>231</v>
      </c>
      <c r="BC210" s="81" t="e">
        <f t="shared" si="129"/>
        <v>#DIV/0!</v>
      </c>
      <c r="BD210" s="312"/>
      <c r="BE210" s="184"/>
      <c r="BF210" s="184"/>
      <c r="BG210" s="184"/>
      <c r="BH210" s="184"/>
      <c r="BI210" s="184"/>
      <c r="BJ210" s="184"/>
      <c r="BK210" s="184"/>
      <c r="BL210" s="185"/>
      <c r="BM210" s="185"/>
      <c r="BN210" s="185"/>
      <c r="BO210" s="185"/>
      <c r="BP210" s="443">
        <f t="shared" si="130"/>
        <v>0</v>
      </c>
      <c r="BQ210" s="184" t="str">
        <f t="shared" si="131"/>
        <v>Not Needed</v>
      </c>
      <c r="BR210" s="283" t="e">
        <f t="shared" si="132"/>
        <v>#DIV/0!</v>
      </c>
      <c r="BS210" s="432">
        <f t="shared" si="133"/>
        <v>0</v>
      </c>
      <c r="BT210" s="1" t="str">
        <f t="shared" si="134"/>
        <v>Within Range</v>
      </c>
      <c r="BU210" s="1" t="str">
        <f t="shared" si="135"/>
        <v>Within Range</v>
      </c>
      <c r="BV210" s="407"/>
      <c r="BW210" s="407"/>
      <c r="BX210" s="448"/>
      <c r="BY210" s="469"/>
      <c r="BZ210" s="469"/>
    </row>
    <row r="211" spans="1:78" ht="12.75" customHeight="true">
      <c r="A211" s="79" t="s">
        <v>942</v>
      </c>
      <c r="B211" s="79" t="s">
        <v>943</v>
      </c>
      <c r="C211" s="79" t="s">
        <v>8</v>
      </c>
      <c r="D211" s="79" t="s">
        <v>9</v>
      </c>
      <c r="E211" s="79" t="s">
        <v>787</v>
      </c>
      <c r="F211" s="79" t="s">
        <v>804</v>
      </c>
      <c r="G211" s="79" t="s">
        <v>784</v>
      </c>
      <c r="H211" s="79" t="s">
        <v>814</v>
      </c>
      <c r="I211" s="296">
        <v>43416</v>
      </c>
      <c r="J211" s="406"/>
      <c r="K211" s="383" t="s">
        <v>341</v>
      </c>
      <c r="L211" s="406">
        <v>44378</v>
      </c>
      <c r="M211" s="466">
        <v>79</v>
      </c>
      <c r="N211" s="451" t="str">
        <f t="shared" si="102"/>
        <v>3</v>
      </c>
      <c r="O211" s="452" t="str">
        <f t="shared" si="103"/>
        <v>3</v>
      </c>
      <c r="P211" s="201" t="str">
        <f t="shared" si="104"/>
        <v>N</v>
      </c>
      <c r="Q211" s="202"/>
      <c r="R211" s="202"/>
      <c r="S211" s="200"/>
      <c r="T211" s="247">
        <v>307</v>
      </c>
      <c r="U211" s="92">
        <f t="shared" si="105"/>
        <v>1</v>
      </c>
      <c r="V211" s="95" t="str">
        <f t="shared" si="106"/>
        <v>SG_NE08</v>
      </c>
      <c r="W211" s="454"/>
      <c r="X211" s="392">
        <f t="shared" si="107"/>
        <v>0</v>
      </c>
      <c r="Y211" s="453"/>
      <c r="Z211" s="396">
        <f t="shared" si="108"/>
        <v>0</v>
      </c>
      <c r="AA211" s="397">
        <f t="shared" si="109"/>
        <v>0</v>
      </c>
      <c r="AB211" s="427"/>
      <c r="AC211" s="456"/>
      <c r="AD211" s="396">
        <f t="shared" si="110"/>
        <v>0</v>
      </c>
      <c r="AE211" s="397">
        <f t="shared" si="111"/>
        <v>0</v>
      </c>
      <c r="AF211" s="444">
        <f t="shared" si="112"/>
        <v>50</v>
      </c>
      <c r="AG211" s="251" t="e">
        <f t="shared" si="113"/>
        <v>#DIV/0!</v>
      </c>
      <c r="AH211" s="398">
        <f t="shared" si="114"/>
        <v>50</v>
      </c>
      <c r="AI211" s="459" t="str">
        <f t="shared" si="115"/>
        <v>Below Mix</v>
      </c>
      <c r="AJ211" s="327">
        <f t="shared" si="116"/>
        <v>2255</v>
      </c>
      <c r="AK211" s="323" t="e">
        <f t="shared" si="117"/>
        <v>#DIV/0!</v>
      </c>
      <c r="AL211" s="399">
        <f t="shared" si="118"/>
        <v>2305</v>
      </c>
      <c r="AM211" s="400">
        <f t="shared" si="119"/>
        <v>2305</v>
      </c>
      <c r="AN211" s="462" t="e">
        <f t="shared" si="120"/>
        <v>#DIV/0!</v>
      </c>
      <c r="AO211" s="461">
        <f t="shared" si="121"/>
        <v>2305</v>
      </c>
      <c r="AP211" s="148">
        <f t="shared" si="122"/>
        <v>0</v>
      </c>
      <c r="AQ211" s="148">
        <f t="shared" si="123"/>
        <v>0</v>
      </c>
      <c r="AR211" s="148"/>
      <c r="AS211" s="149">
        <f>VLOOKUP(H211, 'Link WS '!$E$5:$G$38, 2, FALSE)</f>
        <v>2305</v>
      </c>
      <c r="AT211" s="80">
        <f>VLOOKUP($H211, 'Link WS '!$E$5:$H$38, 3, FALSE)</f>
        <v>3295</v>
      </c>
      <c r="AU211" s="151">
        <f t="shared" si="124"/>
        <v>0</v>
      </c>
      <c r="AV211" s="150">
        <f>VLOOKUP($V211, 'Link WS '!$E$5:$H$38, 2, FALSE)</f>
        <v>2305</v>
      </c>
      <c r="AW211" s="150">
        <f>VLOOKUP($V211, 'Link WS '!$E$5:$H$38, 3, FALSE)</f>
        <v>3295</v>
      </c>
      <c r="AX211" s="150">
        <f>VLOOKUP($V211, 'Link WS '!$E$5:$H$38, 4, FALSE)</f>
        <v>2800</v>
      </c>
      <c r="AY211" s="143">
        <f t="shared" si="125"/>
        <v>0.82321428571428568</v>
      </c>
      <c r="AZ211" s="140" t="str">
        <f t="shared" si="126"/>
        <v>Paying 82% within JC</v>
      </c>
      <c r="BA211" s="80">
        <f t="shared" si="127"/>
        <v>2074</v>
      </c>
      <c r="BB211" s="80">
        <f t="shared" si="128"/>
        <v>231</v>
      </c>
      <c r="BC211" s="81" t="e">
        <f t="shared" si="129"/>
        <v>#DIV/0!</v>
      </c>
      <c r="BD211" s="312"/>
      <c r="BE211" s="184"/>
      <c r="BF211" s="184"/>
      <c r="BG211" s="184"/>
      <c r="BH211" s="184"/>
      <c r="BI211" s="184"/>
      <c r="BJ211" s="184"/>
      <c r="BK211" s="184"/>
      <c r="BL211" s="185"/>
      <c r="BM211" s="185"/>
      <c r="BN211" s="185"/>
      <c r="BO211" s="185"/>
      <c r="BP211" s="443">
        <f t="shared" si="130"/>
        <v>0</v>
      </c>
      <c r="BQ211" s="184" t="str">
        <f t="shared" si="131"/>
        <v>Not Needed</v>
      </c>
      <c r="BR211" s="283" t="e">
        <f t="shared" si="132"/>
        <v>#DIV/0!</v>
      </c>
      <c r="BS211" s="432">
        <f t="shared" si="133"/>
        <v>0</v>
      </c>
      <c r="BT211" s="1" t="str">
        <f t="shared" si="134"/>
        <v>Within Range</v>
      </c>
      <c r="BU211" s="1" t="str">
        <f t="shared" si="135"/>
        <v>Within Range</v>
      </c>
      <c r="BV211" s="407"/>
      <c r="BW211" s="407"/>
      <c r="BX211" s="448"/>
      <c r="BY211" s="469"/>
      <c r="BZ211" s="469"/>
    </row>
    <row r="212" spans="1:78" ht="12.75" customHeight="true">
      <c r="A212" s="79" t="s">
        <v>1316</v>
      </c>
      <c r="B212" s="79" t="s">
        <v>1317</v>
      </c>
      <c r="C212" s="79" t="s">
        <v>8</v>
      </c>
      <c r="D212" s="79" t="s">
        <v>9</v>
      </c>
      <c r="E212" s="79" t="s">
        <v>787</v>
      </c>
      <c r="F212" s="79" t="s">
        <v>804</v>
      </c>
      <c r="G212" s="79" t="s">
        <v>798</v>
      </c>
      <c r="H212" s="79" t="s">
        <v>811</v>
      </c>
      <c r="I212" s="480">
        <v>44543</v>
      </c>
      <c r="J212" s="406"/>
      <c r="K212" s="383" t="s">
        <v>341</v>
      </c>
      <c r="L212" s="406"/>
      <c r="M212" s="466">
        <v>49</v>
      </c>
      <c r="N212" s="451" t="str">
        <f t="shared" si="102"/>
        <v>1</v>
      </c>
      <c r="O212" s="452" t="str">
        <f t="shared" si="103"/>
        <v>1</v>
      </c>
      <c r="P212" s="201" t="str">
        <f t="shared" si="104"/>
        <v>N</v>
      </c>
      <c r="Q212" s="202"/>
      <c r="R212" s="202"/>
      <c r="S212" s="200"/>
      <c r="T212" s="247">
        <v>6</v>
      </c>
      <c r="U212" s="92">
        <f t="shared" si="105"/>
        <v>0.5</v>
      </c>
      <c r="V212" s="95" t="str">
        <f t="shared" si="106"/>
        <v>SG_NE06</v>
      </c>
      <c r="W212" s="454"/>
      <c r="X212" s="392">
        <f t="shared" si="107"/>
        <v>0</v>
      </c>
      <c r="Y212" s="453"/>
      <c r="Z212" s="396">
        <f t="shared" si="108"/>
        <v>0</v>
      </c>
      <c r="AA212" s="397">
        <f t="shared" si="109"/>
        <v>0</v>
      </c>
      <c r="AB212" s="427"/>
      <c r="AC212" s="456"/>
      <c r="AD212" s="396">
        <f t="shared" si="110"/>
        <v>0</v>
      </c>
      <c r="AE212" s="397">
        <f t="shared" si="111"/>
        <v>0</v>
      </c>
      <c r="AF212" s="444">
        <f t="shared" si="112"/>
        <v>50</v>
      </c>
      <c r="AG212" s="251" t="e">
        <f t="shared" si="113"/>
        <v>#DIV/0!</v>
      </c>
      <c r="AH212" s="398">
        <f t="shared" si="114"/>
        <v>50</v>
      </c>
      <c r="AI212" s="459" t="str">
        <f t="shared" si="115"/>
        <v>Below Mix</v>
      </c>
      <c r="AJ212" s="327">
        <f t="shared" si="116"/>
        <v>1900</v>
      </c>
      <c r="AK212" s="323" t="e">
        <f t="shared" si="117"/>
        <v>#DIV/0!</v>
      </c>
      <c r="AL212" s="399">
        <f t="shared" si="118"/>
        <v>1950</v>
      </c>
      <c r="AM212" s="400">
        <f t="shared" si="119"/>
        <v>1950</v>
      </c>
      <c r="AN212" s="462" t="e">
        <f t="shared" si="120"/>
        <v>#DIV/0!</v>
      </c>
      <c r="AO212" s="461">
        <f t="shared" si="121"/>
        <v>1950</v>
      </c>
      <c r="AP212" s="148">
        <f t="shared" si="122"/>
        <v>0</v>
      </c>
      <c r="AQ212" s="148">
        <f t="shared" si="123"/>
        <v>0</v>
      </c>
      <c r="AR212" s="148"/>
      <c r="AS212" s="149">
        <f>VLOOKUP(H212, 'Link WS '!$E$5:$G$38, 2, FALSE)</f>
        <v>1950</v>
      </c>
      <c r="AT212" s="80">
        <f>VLOOKUP($H212, 'Link WS '!$E$5:$H$38, 3, FALSE)</f>
        <v>2695</v>
      </c>
      <c r="AU212" s="151">
        <f t="shared" si="124"/>
        <v>0</v>
      </c>
      <c r="AV212" s="150">
        <f>VLOOKUP($V212, 'Link WS '!$E$5:$H$38, 2, FALSE)</f>
        <v>1950</v>
      </c>
      <c r="AW212" s="150">
        <f>VLOOKUP($V212, 'Link WS '!$E$5:$H$38, 3, FALSE)</f>
        <v>2695</v>
      </c>
      <c r="AX212" s="150">
        <f>VLOOKUP($V212, 'Link WS '!$E$5:$H$38, 4, FALSE)</f>
        <v>2323</v>
      </c>
      <c r="AY212" s="143">
        <f t="shared" si="125"/>
        <v>0.83943176926388297</v>
      </c>
      <c r="AZ212" s="140" t="str">
        <f t="shared" si="126"/>
        <v>Paying 84% within JC</v>
      </c>
      <c r="BA212" s="80">
        <f t="shared" si="127"/>
        <v>1755</v>
      </c>
      <c r="BB212" s="80">
        <f t="shared" si="128"/>
        <v>195</v>
      </c>
      <c r="BC212" s="81" t="e">
        <f t="shared" si="129"/>
        <v>#DIV/0!</v>
      </c>
      <c r="BD212" s="312"/>
      <c r="BE212" s="184"/>
      <c r="BF212" s="184"/>
      <c r="BG212" s="184"/>
      <c r="BH212" s="184"/>
      <c r="BI212" s="184"/>
      <c r="BJ212" s="184"/>
      <c r="BK212" s="184"/>
      <c r="BL212" s="185"/>
      <c r="BM212" s="185"/>
      <c r="BN212" s="185"/>
      <c r="BO212" s="185"/>
      <c r="BP212" s="443">
        <f t="shared" si="130"/>
        <v>0</v>
      </c>
      <c r="BQ212" s="184" t="str">
        <f t="shared" si="131"/>
        <v>Not Needed</v>
      </c>
      <c r="BR212" s="283" t="e">
        <f t="shared" si="132"/>
        <v>#DIV/0!</v>
      </c>
      <c r="BS212" s="432">
        <f t="shared" si="133"/>
        <v>0</v>
      </c>
      <c r="BT212" s="1" t="str">
        <f t="shared" si="134"/>
        <v>Within Range</v>
      </c>
      <c r="BU212" s="1" t="str">
        <f t="shared" si="135"/>
        <v>Within Range</v>
      </c>
      <c r="BV212" s="407"/>
      <c r="BW212" s="407"/>
      <c r="BX212" s="448"/>
      <c r="BY212" s="469"/>
      <c r="BZ212" s="469"/>
    </row>
    <row r="213" spans="1:78" ht="12.75" customHeight="true">
      <c r="A213" s="79" t="s">
        <v>1318</v>
      </c>
      <c r="B213" s="79" t="s">
        <v>1319</v>
      </c>
      <c r="C213" s="79" t="s">
        <v>8</v>
      </c>
      <c r="D213" s="79" t="s">
        <v>9</v>
      </c>
      <c r="E213" s="79" t="s">
        <v>787</v>
      </c>
      <c r="F213" s="79" t="s">
        <v>804</v>
      </c>
      <c r="G213" s="79" t="s">
        <v>798</v>
      </c>
      <c r="H213" s="79" t="s">
        <v>811</v>
      </c>
      <c r="I213" s="480">
        <v>44585</v>
      </c>
      <c r="J213" s="406"/>
      <c r="K213" s="383" t="s">
        <v>341</v>
      </c>
      <c r="L213" s="406"/>
      <c r="M213" s="466">
        <v>49</v>
      </c>
      <c r="N213" s="451" t="str">
        <f t="shared" si="102"/>
        <v>1</v>
      </c>
      <c r="O213" s="452" t="str">
        <f t="shared" si="103"/>
        <v>1</v>
      </c>
      <c r="P213" s="201" t="str">
        <f t="shared" si="104"/>
        <v>N</v>
      </c>
      <c r="Q213" s="202"/>
      <c r="R213" s="202"/>
      <c r="S213" s="200"/>
      <c r="T213" s="247">
        <v>5</v>
      </c>
      <c r="U213" s="92">
        <f t="shared" si="105"/>
        <v>0.42</v>
      </c>
      <c r="V213" s="95" t="str">
        <f t="shared" si="106"/>
        <v>SG_NE06</v>
      </c>
      <c r="W213" s="454"/>
      <c r="X213" s="392">
        <f t="shared" si="107"/>
        <v>0</v>
      </c>
      <c r="Y213" s="453"/>
      <c r="Z213" s="396">
        <f t="shared" si="108"/>
        <v>0</v>
      </c>
      <c r="AA213" s="397">
        <f t="shared" si="109"/>
        <v>0</v>
      </c>
      <c r="AB213" s="427"/>
      <c r="AC213" s="456"/>
      <c r="AD213" s="396">
        <f t="shared" si="110"/>
        <v>0</v>
      </c>
      <c r="AE213" s="397">
        <f t="shared" si="111"/>
        <v>0</v>
      </c>
      <c r="AF213" s="444">
        <f t="shared" si="112"/>
        <v>50</v>
      </c>
      <c r="AG213" s="251" t="e">
        <f t="shared" si="113"/>
        <v>#DIV/0!</v>
      </c>
      <c r="AH213" s="398">
        <f t="shared" si="114"/>
        <v>50</v>
      </c>
      <c r="AI213" s="459" t="str">
        <f t="shared" si="115"/>
        <v>Below Mix</v>
      </c>
      <c r="AJ213" s="327">
        <f t="shared" si="116"/>
        <v>1900</v>
      </c>
      <c r="AK213" s="323" t="e">
        <f t="shared" si="117"/>
        <v>#DIV/0!</v>
      </c>
      <c r="AL213" s="399">
        <f t="shared" si="118"/>
        <v>1950</v>
      </c>
      <c r="AM213" s="400">
        <f t="shared" si="119"/>
        <v>1950</v>
      </c>
      <c r="AN213" s="462" t="e">
        <f t="shared" si="120"/>
        <v>#DIV/0!</v>
      </c>
      <c r="AO213" s="461">
        <f t="shared" si="121"/>
        <v>1950</v>
      </c>
      <c r="AP213" s="148">
        <f t="shared" si="122"/>
        <v>0</v>
      </c>
      <c r="AQ213" s="148">
        <f t="shared" si="123"/>
        <v>0</v>
      </c>
      <c r="AR213" s="148"/>
      <c r="AS213" s="149">
        <f>VLOOKUP(H213, 'Link WS '!$E$5:$G$38, 2, FALSE)</f>
        <v>1950</v>
      </c>
      <c r="AT213" s="80">
        <f>VLOOKUP($H213, 'Link WS '!$E$5:$H$38, 3, FALSE)</f>
        <v>2695</v>
      </c>
      <c r="AU213" s="151">
        <f t="shared" si="124"/>
        <v>0</v>
      </c>
      <c r="AV213" s="150">
        <f>VLOOKUP($V213, 'Link WS '!$E$5:$H$38, 2, FALSE)</f>
        <v>1950</v>
      </c>
      <c r="AW213" s="150">
        <f>VLOOKUP($V213, 'Link WS '!$E$5:$H$38, 3, FALSE)</f>
        <v>2695</v>
      </c>
      <c r="AX213" s="150">
        <f>VLOOKUP($V213, 'Link WS '!$E$5:$H$38, 4, FALSE)</f>
        <v>2323</v>
      </c>
      <c r="AY213" s="143">
        <f t="shared" si="125"/>
        <v>0.83943176926388297</v>
      </c>
      <c r="AZ213" s="140" t="str">
        <f t="shared" si="126"/>
        <v>Paying 84% within JC</v>
      </c>
      <c r="BA213" s="80">
        <f t="shared" si="127"/>
        <v>1755</v>
      </c>
      <c r="BB213" s="80">
        <f t="shared" si="128"/>
        <v>195</v>
      </c>
      <c r="BC213" s="81" t="e">
        <f t="shared" si="129"/>
        <v>#DIV/0!</v>
      </c>
      <c r="BD213" s="312"/>
      <c r="BE213" s="184"/>
      <c r="BF213" s="184"/>
      <c r="BG213" s="184"/>
      <c r="BH213" s="184"/>
      <c r="BI213" s="184"/>
      <c r="BJ213" s="184"/>
      <c r="BK213" s="184"/>
      <c r="BL213" s="185"/>
      <c r="BM213" s="185"/>
      <c r="BN213" s="185"/>
      <c r="BO213" s="185"/>
      <c r="BP213" s="443">
        <f t="shared" si="130"/>
        <v>0</v>
      </c>
      <c r="BQ213" s="184" t="str">
        <f t="shared" si="131"/>
        <v>Not Needed</v>
      </c>
      <c r="BR213" s="283" t="e">
        <f t="shared" si="132"/>
        <v>#DIV/0!</v>
      </c>
      <c r="BS213" s="432">
        <f t="shared" si="133"/>
        <v>0</v>
      </c>
      <c r="BT213" s="1" t="str">
        <f t="shared" si="134"/>
        <v>Within Range</v>
      </c>
      <c r="BU213" s="1" t="str">
        <f t="shared" si="135"/>
        <v>Within Range</v>
      </c>
      <c r="BV213" s="407"/>
      <c r="BW213" s="407"/>
      <c r="BX213" s="448"/>
      <c r="BY213" s="469"/>
      <c r="BZ213" s="469"/>
    </row>
    <row r="214" spans="1:78" ht="12.75" customHeight="true">
      <c r="A214" s="79" t="s">
        <v>1320</v>
      </c>
      <c r="B214" s="79" t="s">
        <v>1321</v>
      </c>
      <c r="C214" s="79" t="s">
        <v>8</v>
      </c>
      <c r="D214" s="79" t="s">
        <v>9</v>
      </c>
      <c r="E214" s="79" t="s">
        <v>787</v>
      </c>
      <c r="F214" s="79" t="s">
        <v>804</v>
      </c>
      <c r="G214" s="79" t="s">
        <v>798</v>
      </c>
      <c r="H214" s="79" t="s">
        <v>811</v>
      </c>
      <c r="I214" s="480">
        <v>44585</v>
      </c>
      <c r="J214" s="406"/>
      <c r="K214" s="383" t="s">
        <v>341</v>
      </c>
      <c r="L214" s="406"/>
      <c r="M214" s="466">
        <v>49</v>
      </c>
      <c r="N214" s="451" t="str">
        <f t="shared" si="102"/>
        <v>1</v>
      </c>
      <c r="O214" s="452" t="str">
        <f t="shared" si="103"/>
        <v>1</v>
      </c>
      <c r="P214" s="201" t="str">
        <f t="shared" si="104"/>
        <v>N</v>
      </c>
      <c r="Q214" s="202"/>
      <c r="R214" s="202"/>
      <c r="S214" s="200"/>
      <c r="T214" s="247">
        <v>5</v>
      </c>
      <c r="U214" s="92">
        <f t="shared" si="105"/>
        <v>0.42</v>
      </c>
      <c r="V214" s="95" t="str">
        <f t="shared" si="106"/>
        <v>SG_NE06</v>
      </c>
      <c r="W214" s="454"/>
      <c r="X214" s="392">
        <f t="shared" si="107"/>
        <v>0</v>
      </c>
      <c r="Y214" s="453"/>
      <c r="Z214" s="396">
        <f t="shared" si="108"/>
        <v>0</v>
      </c>
      <c r="AA214" s="397">
        <f t="shared" si="109"/>
        <v>0</v>
      </c>
      <c r="AB214" s="427"/>
      <c r="AC214" s="456"/>
      <c r="AD214" s="396">
        <f t="shared" si="110"/>
        <v>0</v>
      </c>
      <c r="AE214" s="397">
        <f t="shared" si="111"/>
        <v>0</v>
      </c>
      <c r="AF214" s="444">
        <f t="shared" si="112"/>
        <v>50</v>
      </c>
      <c r="AG214" s="251" t="e">
        <f t="shared" si="113"/>
        <v>#DIV/0!</v>
      </c>
      <c r="AH214" s="398">
        <f t="shared" si="114"/>
        <v>50</v>
      </c>
      <c r="AI214" s="459" t="str">
        <f t="shared" si="115"/>
        <v>Below Mix</v>
      </c>
      <c r="AJ214" s="327">
        <f t="shared" si="116"/>
        <v>1900</v>
      </c>
      <c r="AK214" s="323" t="e">
        <f t="shared" si="117"/>
        <v>#DIV/0!</v>
      </c>
      <c r="AL214" s="399">
        <f t="shared" si="118"/>
        <v>1950</v>
      </c>
      <c r="AM214" s="400">
        <f t="shared" si="119"/>
        <v>1950</v>
      </c>
      <c r="AN214" s="462" t="e">
        <f t="shared" si="120"/>
        <v>#DIV/0!</v>
      </c>
      <c r="AO214" s="461">
        <f t="shared" si="121"/>
        <v>1950</v>
      </c>
      <c r="AP214" s="148">
        <f t="shared" si="122"/>
        <v>0</v>
      </c>
      <c r="AQ214" s="148">
        <f t="shared" si="123"/>
        <v>0</v>
      </c>
      <c r="AR214" s="148"/>
      <c r="AS214" s="149">
        <f>VLOOKUP(H214, 'Link WS '!$E$5:$G$38, 2, FALSE)</f>
        <v>1950</v>
      </c>
      <c r="AT214" s="80">
        <f>VLOOKUP($H214, 'Link WS '!$E$5:$H$38, 3, FALSE)</f>
        <v>2695</v>
      </c>
      <c r="AU214" s="151">
        <f t="shared" si="124"/>
        <v>0</v>
      </c>
      <c r="AV214" s="150">
        <f>VLOOKUP($V214, 'Link WS '!$E$5:$H$38, 2, FALSE)</f>
        <v>1950</v>
      </c>
      <c r="AW214" s="150">
        <f>VLOOKUP($V214, 'Link WS '!$E$5:$H$38, 3, FALSE)</f>
        <v>2695</v>
      </c>
      <c r="AX214" s="150">
        <f>VLOOKUP($V214, 'Link WS '!$E$5:$H$38, 4, FALSE)</f>
        <v>2323</v>
      </c>
      <c r="AY214" s="143">
        <f t="shared" si="125"/>
        <v>0.83943176926388297</v>
      </c>
      <c r="AZ214" s="140" t="str">
        <f t="shared" si="126"/>
        <v>Paying 84% within JC</v>
      </c>
      <c r="BA214" s="80">
        <f t="shared" si="127"/>
        <v>1755</v>
      </c>
      <c r="BB214" s="80">
        <f t="shared" si="128"/>
        <v>195</v>
      </c>
      <c r="BC214" s="81" t="e">
        <f t="shared" si="129"/>
        <v>#DIV/0!</v>
      </c>
      <c r="BD214" s="312"/>
      <c r="BE214" s="184"/>
      <c r="BF214" s="184"/>
      <c r="BG214" s="184"/>
      <c r="BH214" s="184"/>
      <c r="BI214" s="184"/>
      <c r="BJ214" s="184"/>
      <c r="BK214" s="184"/>
      <c r="BL214" s="185"/>
      <c r="BM214" s="185"/>
      <c r="BN214" s="185"/>
      <c r="BO214" s="185"/>
      <c r="BP214" s="443">
        <f t="shared" si="130"/>
        <v>0</v>
      </c>
      <c r="BQ214" s="184" t="str">
        <f t="shared" si="131"/>
        <v>Not Needed</v>
      </c>
      <c r="BR214" s="283" t="e">
        <f t="shared" si="132"/>
        <v>#DIV/0!</v>
      </c>
      <c r="BS214" s="432">
        <f t="shared" si="133"/>
        <v>0</v>
      </c>
      <c r="BT214" s="1" t="str">
        <f t="shared" si="134"/>
        <v>Within Range</v>
      </c>
      <c r="BU214" s="1" t="str">
        <f t="shared" si="135"/>
        <v>Within Range</v>
      </c>
      <c r="BV214" s="407"/>
      <c r="BW214" s="407"/>
      <c r="BX214" s="448"/>
      <c r="BY214" s="469"/>
      <c r="BZ214" s="469"/>
    </row>
    <row r="215" spans="1:78" ht="12.75" customHeight="true">
      <c r="A215" s="79" t="s">
        <v>1322</v>
      </c>
      <c r="B215" s="79" t="s">
        <v>1323</v>
      </c>
      <c r="C215" s="79" t="s">
        <v>8</v>
      </c>
      <c r="D215" s="79" t="s">
        <v>9</v>
      </c>
      <c r="E215" s="79" t="s">
        <v>787</v>
      </c>
      <c r="F215" s="79" t="s">
        <v>804</v>
      </c>
      <c r="G215" s="79" t="s">
        <v>798</v>
      </c>
      <c r="H215" s="79" t="s">
        <v>811</v>
      </c>
      <c r="I215" s="480">
        <v>44592</v>
      </c>
      <c r="J215" s="406"/>
      <c r="K215" s="383" t="s">
        <v>341</v>
      </c>
      <c r="L215" s="406"/>
      <c r="M215" s="466">
        <v>49</v>
      </c>
      <c r="N215" s="451" t="str">
        <f t="shared" si="102"/>
        <v>1</v>
      </c>
      <c r="O215" s="452" t="str">
        <f t="shared" si="103"/>
        <v>1</v>
      </c>
      <c r="P215" s="201" t="str">
        <f t="shared" si="104"/>
        <v>N</v>
      </c>
      <c r="Q215" s="202"/>
      <c r="R215" s="202"/>
      <c r="S215" s="200"/>
      <c r="T215" s="247">
        <v>4</v>
      </c>
      <c r="U215" s="92">
        <f t="shared" si="105"/>
        <v>0.33</v>
      </c>
      <c r="V215" s="95" t="str">
        <f t="shared" si="106"/>
        <v>SG_NE06</v>
      </c>
      <c r="W215" s="454"/>
      <c r="X215" s="392">
        <f t="shared" si="107"/>
        <v>0</v>
      </c>
      <c r="Y215" s="453"/>
      <c r="Z215" s="396">
        <f t="shared" si="108"/>
        <v>0</v>
      </c>
      <c r="AA215" s="397">
        <f t="shared" si="109"/>
        <v>0</v>
      </c>
      <c r="AB215" s="427"/>
      <c r="AC215" s="456"/>
      <c r="AD215" s="396">
        <f t="shared" si="110"/>
        <v>0</v>
      </c>
      <c r="AE215" s="397">
        <f t="shared" si="111"/>
        <v>0</v>
      </c>
      <c r="AF215" s="444">
        <f t="shared" si="112"/>
        <v>50</v>
      </c>
      <c r="AG215" s="251" t="e">
        <f t="shared" si="113"/>
        <v>#DIV/0!</v>
      </c>
      <c r="AH215" s="398">
        <f t="shared" si="114"/>
        <v>50</v>
      </c>
      <c r="AI215" s="459" t="str">
        <f t="shared" si="115"/>
        <v>Below Mix</v>
      </c>
      <c r="AJ215" s="327">
        <f t="shared" si="116"/>
        <v>1900</v>
      </c>
      <c r="AK215" s="323" t="e">
        <f t="shared" si="117"/>
        <v>#DIV/0!</v>
      </c>
      <c r="AL215" s="399">
        <f t="shared" si="118"/>
        <v>1950</v>
      </c>
      <c r="AM215" s="400">
        <f t="shared" si="119"/>
        <v>1950</v>
      </c>
      <c r="AN215" s="462" t="e">
        <f t="shared" si="120"/>
        <v>#DIV/0!</v>
      </c>
      <c r="AO215" s="461">
        <f t="shared" si="121"/>
        <v>1950</v>
      </c>
      <c r="AP215" s="148">
        <f t="shared" si="122"/>
        <v>0</v>
      </c>
      <c r="AQ215" s="148">
        <f t="shared" si="123"/>
        <v>0</v>
      </c>
      <c r="AR215" s="148"/>
      <c r="AS215" s="149">
        <f>VLOOKUP(H215, 'Link WS '!$E$5:$G$38, 2, FALSE)</f>
        <v>1950</v>
      </c>
      <c r="AT215" s="80">
        <f>VLOOKUP($H215, 'Link WS '!$E$5:$H$38, 3, FALSE)</f>
        <v>2695</v>
      </c>
      <c r="AU215" s="151">
        <f t="shared" si="124"/>
        <v>0</v>
      </c>
      <c r="AV215" s="150">
        <f>VLOOKUP($V215, 'Link WS '!$E$5:$H$38, 2, FALSE)</f>
        <v>1950</v>
      </c>
      <c r="AW215" s="150">
        <f>VLOOKUP($V215, 'Link WS '!$E$5:$H$38, 3, FALSE)</f>
        <v>2695</v>
      </c>
      <c r="AX215" s="150">
        <f>VLOOKUP($V215, 'Link WS '!$E$5:$H$38, 4, FALSE)</f>
        <v>2323</v>
      </c>
      <c r="AY215" s="143">
        <f t="shared" si="125"/>
        <v>0.83943176926388297</v>
      </c>
      <c r="AZ215" s="140" t="str">
        <f t="shared" si="126"/>
        <v>Paying 84% within JC</v>
      </c>
      <c r="BA215" s="80">
        <f t="shared" si="127"/>
        <v>1755</v>
      </c>
      <c r="BB215" s="80">
        <f t="shared" si="128"/>
        <v>195</v>
      </c>
      <c r="BC215" s="81" t="e">
        <f t="shared" si="129"/>
        <v>#DIV/0!</v>
      </c>
      <c r="BD215" s="312"/>
      <c r="BE215" s="184"/>
      <c r="BF215" s="184"/>
      <c r="BG215" s="184"/>
      <c r="BH215" s="184"/>
      <c r="BI215" s="184"/>
      <c r="BJ215" s="184"/>
      <c r="BK215" s="184"/>
      <c r="BL215" s="185"/>
      <c r="BM215" s="185"/>
      <c r="BN215" s="185"/>
      <c r="BO215" s="185"/>
      <c r="BP215" s="443">
        <f t="shared" si="130"/>
        <v>0</v>
      </c>
      <c r="BQ215" s="184" t="str">
        <f t="shared" si="131"/>
        <v>Not Needed</v>
      </c>
      <c r="BR215" s="283" t="e">
        <f t="shared" si="132"/>
        <v>#DIV/0!</v>
      </c>
      <c r="BS215" s="432">
        <f t="shared" si="133"/>
        <v>0</v>
      </c>
      <c r="BT215" s="1" t="str">
        <f t="shared" si="134"/>
        <v>Within Range</v>
      </c>
      <c r="BU215" s="1" t="str">
        <f t="shared" si="135"/>
        <v>Within Range</v>
      </c>
      <c r="BV215" s="407"/>
      <c r="BW215" s="407"/>
      <c r="BX215" s="448"/>
      <c r="BY215" s="469"/>
      <c r="BZ215" s="469"/>
    </row>
    <row r="216" spans="1:78" ht="12.75" customHeight="true">
      <c r="A216" s="79" t="s">
        <v>1324</v>
      </c>
      <c r="B216" s="79" t="s">
        <v>1325</v>
      </c>
      <c r="C216" s="79" t="s">
        <v>8</v>
      </c>
      <c r="D216" s="79" t="s">
        <v>9</v>
      </c>
      <c r="E216" s="79" t="s">
        <v>787</v>
      </c>
      <c r="F216" s="79" t="s">
        <v>804</v>
      </c>
      <c r="G216" s="79" t="s">
        <v>798</v>
      </c>
      <c r="H216" s="79" t="s">
        <v>811</v>
      </c>
      <c r="I216" s="480">
        <v>44592</v>
      </c>
      <c r="J216" s="406"/>
      <c r="K216" s="383" t="s">
        <v>341</v>
      </c>
      <c r="L216" s="406"/>
      <c r="M216" s="466">
        <v>49</v>
      </c>
      <c r="N216" s="451" t="str">
        <f t="shared" si="102"/>
        <v>1</v>
      </c>
      <c r="O216" s="452" t="str">
        <f t="shared" si="103"/>
        <v>1</v>
      </c>
      <c r="P216" s="201" t="str">
        <f t="shared" si="104"/>
        <v>N</v>
      </c>
      <c r="Q216" s="202"/>
      <c r="R216" s="202"/>
      <c r="S216" s="200"/>
      <c r="T216" s="247">
        <v>4</v>
      </c>
      <c r="U216" s="92">
        <f t="shared" si="105"/>
        <v>0.33</v>
      </c>
      <c r="V216" s="95" t="str">
        <f t="shared" si="106"/>
        <v>SG_NE06</v>
      </c>
      <c r="W216" s="454"/>
      <c r="X216" s="392">
        <f t="shared" si="107"/>
        <v>0</v>
      </c>
      <c r="Y216" s="453"/>
      <c r="Z216" s="396">
        <f t="shared" si="108"/>
        <v>0</v>
      </c>
      <c r="AA216" s="397">
        <f t="shared" si="109"/>
        <v>0</v>
      </c>
      <c r="AB216" s="427"/>
      <c r="AC216" s="456"/>
      <c r="AD216" s="396">
        <f t="shared" si="110"/>
        <v>0</v>
      </c>
      <c r="AE216" s="397">
        <f t="shared" si="111"/>
        <v>0</v>
      </c>
      <c r="AF216" s="444">
        <f t="shared" si="112"/>
        <v>50</v>
      </c>
      <c r="AG216" s="251" t="e">
        <f t="shared" si="113"/>
        <v>#DIV/0!</v>
      </c>
      <c r="AH216" s="398">
        <f t="shared" si="114"/>
        <v>50</v>
      </c>
      <c r="AI216" s="459" t="str">
        <f t="shared" si="115"/>
        <v>Below Mix</v>
      </c>
      <c r="AJ216" s="327">
        <f t="shared" si="116"/>
        <v>1900</v>
      </c>
      <c r="AK216" s="323" t="e">
        <f t="shared" si="117"/>
        <v>#DIV/0!</v>
      </c>
      <c r="AL216" s="399">
        <f t="shared" si="118"/>
        <v>1950</v>
      </c>
      <c r="AM216" s="400">
        <f t="shared" si="119"/>
        <v>1950</v>
      </c>
      <c r="AN216" s="462" t="e">
        <f t="shared" si="120"/>
        <v>#DIV/0!</v>
      </c>
      <c r="AO216" s="461">
        <f t="shared" si="121"/>
        <v>1950</v>
      </c>
      <c r="AP216" s="148">
        <f t="shared" si="122"/>
        <v>0</v>
      </c>
      <c r="AQ216" s="148">
        <f t="shared" si="123"/>
        <v>0</v>
      </c>
      <c r="AR216" s="148"/>
      <c r="AS216" s="149">
        <f>VLOOKUP(H216, 'Link WS '!$E$5:$G$38, 2, FALSE)</f>
        <v>1950</v>
      </c>
      <c r="AT216" s="80">
        <f>VLOOKUP($H216, 'Link WS '!$E$5:$H$38, 3, FALSE)</f>
        <v>2695</v>
      </c>
      <c r="AU216" s="151">
        <f t="shared" si="124"/>
        <v>0</v>
      </c>
      <c r="AV216" s="150">
        <f>VLOOKUP($V216, 'Link WS '!$E$5:$H$38, 2, FALSE)</f>
        <v>1950</v>
      </c>
      <c r="AW216" s="150">
        <f>VLOOKUP($V216, 'Link WS '!$E$5:$H$38, 3, FALSE)</f>
        <v>2695</v>
      </c>
      <c r="AX216" s="150">
        <f>VLOOKUP($V216, 'Link WS '!$E$5:$H$38, 4, FALSE)</f>
        <v>2323</v>
      </c>
      <c r="AY216" s="143">
        <f t="shared" si="125"/>
        <v>0.83943176926388297</v>
      </c>
      <c r="AZ216" s="140" t="str">
        <f t="shared" si="126"/>
        <v>Paying 84% within JC</v>
      </c>
      <c r="BA216" s="80">
        <f t="shared" si="127"/>
        <v>1755</v>
      </c>
      <c r="BB216" s="80">
        <f t="shared" si="128"/>
        <v>195</v>
      </c>
      <c r="BC216" s="81" t="e">
        <f t="shared" si="129"/>
        <v>#DIV/0!</v>
      </c>
      <c r="BD216" s="312"/>
      <c r="BE216" s="184"/>
      <c r="BF216" s="184"/>
      <c r="BG216" s="184"/>
      <c r="BH216" s="184"/>
      <c r="BI216" s="184"/>
      <c r="BJ216" s="184"/>
      <c r="BK216" s="184"/>
      <c r="BL216" s="185"/>
      <c r="BM216" s="185"/>
      <c r="BN216" s="185"/>
      <c r="BO216" s="185"/>
      <c r="BP216" s="443">
        <f t="shared" si="130"/>
        <v>0</v>
      </c>
      <c r="BQ216" s="184" t="str">
        <f t="shared" si="131"/>
        <v>Not Needed</v>
      </c>
      <c r="BR216" s="283" t="e">
        <f t="shared" si="132"/>
        <v>#DIV/0!</v>
      </c>
      <c r="BS216" s="432">
        <f t="shared" si="133"/>
        <v>0</v>
      </c>
      <c r="BT216" s="1" t="str">
        <f t="shared" si="134"/>
        <v>Within Range</v>
      </c>
      <c r="BU216" s="1" t="str">
        <f t="shared" si="135"/>
        <v>Within Range</v>
      </c>
      <c r="BV216" s="407"/>
      <c r="BW216" s="407"/>
      <c r="BX216" s="448"/>
      <c r="BY216" s="469"/>
      <c r="BZ216" s="469"/>
    </row>
    <row r="217" spans="1:78" ht="12.75" customHeight="true">
      <c r="A217" s="79" t="s">
        <v>1326</v>
      </c>
      <c r="B217" s="79" t="s">
        <v>1327</v>
      </c>
      <c r="C217" s="79" t="s">
        <v>8</v>
      </c>
      <c r="D217" s="79" t="s">
        <v>9</v>
      </c>
      <c r="E217" s="79" t="s">
        <v>787</v>
      </c>
      <c r="F217" s="79" t="s">
        <v>804</v>
      </c>
      <c r="G217" s="79" t="s">
        <v>798</v>
      </c>
      <c r="H217" s="79" t="s">
        <v>811</v>
      </c>
      <c r="I217" s="480">
        <v>44599</v>
      </c>
      <c r="J217" s="406"/>
      <c r="K217" s="383" t="s">
        <v>341</v>
      </c>
      <c r="L217" s="406"/>
      <c r="M217" s="466">
        <v>49</v>
      </c>
      <c r="N217" s="451" t="str">
        <f t="shared" si="102"/>
        <v>1</v>
      </c>
      <c r="O217" s="452" t="str">
        <f t="shared" si="103"/>
        <v>1</v>
      </c>
      <c r="P217" s="201" t="str">
        <f t="shared" si="104"/>
        <v>N</v>
      </c>
      <c r="Q217" s="202"/>
      <c r="R217" s="202"/>
      <c r="S217" s="200"/>
      <c r="T217" s="247">
        <v>4</v>
      </c>
      <c r="U217" s="92">
        <f t="shared" si="105"/>
        <v>0.33</v>
      </c>
      <c r="V217" s="95" t="str">
        <f t="shared" si="106"/>
        <v>SG_NE06</v>
      </c>
      <c r="W217" s="454"/>
      <c r="X217" s="392">
        <f t="shared" si="107"/>
        <v>0</v>
      </c>
      <c r="Y217" s="453"/>
      <c r="Z217" s="396">
        <f t="shared" si="108"/>
        <v>0</v>
      </c>
      <c r="AA217" s="397">
        <f t="shared" si="109"/>
        <v>0</v>
      </c>
      <c r="AB217" s="427"/>
      <c r="AC217" s="456"/>
      <c r="AD217" s="396">
        <f t="shared" si="110"/>
        <v>0</v>
      </c>
      <c r="AE217" s="397">
        <f t="shared" si="111"/>
        <v>0</v>
      </c>
      <c r="AF217" s="444">
        <f t="shared" si="112"/>
        <v>50</v>
      </c>
      <c r="AG217" s="251" t="e">
        <f t="shared" si="113"/>
        <v>#DIV/0!</v>
      </c>
      <c r="AH217" s="398">
        <f t="shared" si="114"/>
        <v>50</v>
      </c>
      <c r="AI217" s="459" t="str">
        <f t="shared" si="115"/>
        <v>Below Mix</v>
      </c>
      <c r="AJ217" s="327">
        <f t="shared" si="116"/>
        <v>1900</v>
      </c>
      <c r="AK217" s="323" t="e">
        <f t="shared" si="117"/>
        <v>#DIV/0!</v>
      </c>
      <c r="AL217" s="399">
        <f t="shared" si="118"/>
        <v>1950</v>
      </c>
      <c r="AM217" s="400">
        <f t="shared" si="119"/>
        <v>1950</v>
      </c>
      <c r="AN217" s="462" t="e">
        <f t="shared" si="120"/>
        <v>#DIV/0!</v>
      </c>
      <c r="AO217" s="461">
        <f t="shared" si="121"/>
        <v>1950</v>
      </c>
      <c r="AP217" s="148">
        <f t="shared" si="122"/>
        <v>0</v>
      </c>
      <c r="AQ217" s="148">
        <f t="shared" si="123"/>
        <v>0</v>
      </c>
      <c r="AR217" s="148"/>
      <c r="AS217" s="149">
        <f>VLOOKUP(H217, 'Link WS '!$E$5:$G$38, 2, FALSE)</f>
        <v>1950</v>
      </c>
      <c r="AT217" s="80">
        <f>VLOOKUP($H217, 'Link WS '!$E$5:$H$38, 3, FALSE)</f>
        <v>2695</v>
      </c>
      <c r="AU217" s="151">
        <f t="shared" si="124"/>
        <v>0</v>
      </c>
      <c r="AV217" s="150">
        <f>VLOOKUP($V217, 'Link WS '!$E$5:$H$38, 2, FALSE)</f>
        <v>1950</v>
      </c>
      <c r="AW217" s="150">
        <f>VLOOKUP($V217, 'Link WS '!$E$5:$H$38, 3, FALSE)</f>
        <v>2695</v>
      </c>
      <c r="AX217" s="150">
        <f>VLOOKUP($V217, 'Link WS '!$E$5:$H$38, 4, FALSE)</f>
        <v>2323</v>
      </c>
      <c r="AY217" s="143">
        <f t="shared" si="125"/>
        <v>0.83943176926388297</v>
      </c>
      <c r="AZ217" s="140" t="str">
        <f t="shared" si="126"/>
        <v>Paying 84% within JC</v>
      </c>
      <c r="BA217" s="80">
        <f t="shared" si="127"/>
        <v>1755</v>
      </c>
      <c r="BB217" s="80">
        <f t="shared" si="128"/>
        <v>195</v>
      </c>
      <c r="BC217" s="81" t="e">
        <f t="shared" si="129"/>
        <v>#DIV/0!</v>
      </c>
      <c r="BD217" s="312"/>
      <c r="BE217" s="184"/>
      <c r="BF217" s="184"/>
      <c r="BG217" s="184"/>
      <c r="BH217" s="184"/>
      <c r="BI217" s="184"/>
      <c r="BJ217" s="184"/>
      <c r="BK217" s="184"/>
      <c r="BL217" s="185"/>
      <c r="BM217" s="185"/>
      <c r="BN217" s="185"/>
      <c r="BO217" s="185"/>
      <c r="BP217" s="443">
        <f t="shared" si="130"/>
        <v>0</v>
      </c>
      <c r="BQ217" s="184" t="str">
        <f t="shared" si="131"/>
        <v>Not Needed</v>
      </c>
      <c r="BR217" s="283" t="e">
        <f t="shared" si="132"/>
        <v>#DIV/0!</v>
      </c>
      <c r="BS217" s="432">
        <f t="shared" si="133"/>
        <v>0</v>
      </c>
      <c r="BT217" s="1" t="str">
        <f t="shared" si="134"/>
        <v>Within Range</v>
      </c>
      <c r="BU217" s="1" t="str">
        <f t="shared" si="135"/>
        <v>Within Range</v>
      </c>
      <c r="BV217" s="407"/>
      <c r="BW217" s="407"/>
      <c r="BX217" s="448"/>
      <c r="BY217" s="469"/>
      <c r="BZ217" s="469"/>
    </row>
    <row r="218" spans="1:78" ht="12.75" customHeight="true">
      <c r="A218" s="79" t="s">
        <v>1328</v>
      </c>
      <c r="B218" s="79" t="s">
        <v>1329</v>
      </c>
      <c r="C218" s="79" t="s">
        <v>8</v>
      </c>
      <c r="D218" s="79" t="s">
        <v>9</v>
      </c>
      <c r="E218" s="79" t="s">
        <v>787</v>
      </c>
      <c r="F218" s="79" t="s">
        <v>804</v>
      </c>
      <c r="G218" s="79" t="s">
        <v>798</v>
      </c>
      <c r="H218" s="79" t="s">
        <v>811</v>
      </c>
      <c r="I218" s="480">
        <v>44599</v>
      </c>
      <c r="J218" s="406"/>
      <c r="K218" s="383" t="s">
        <v>341</v>
      </c>
      <c r="L218" s="406"/>
      <c r="M218" s="466">
        <v>49</v>
      </c>
      <c r="N218" s="451" t="str">
        <f t="shared" si="102"/>
        <v>1</v>
      </c>
      <c r="O218" s="452" t="str">
        <f t="shared" si="103"/>
        <v>1</v>
      </c>
      <c r="P218" s="201" t="str">
        <f t="shared" si="104"/>
        <v>N</v>
      </c>
      <c r="Q218" s="202"/>
      <c r="R218" s="202"/>
      <c r="S218" s="200"/>
      <c r="T218" s="247">
        <v>4</v>
      </c>
      <c r="U218" s="92">
        <f t="shared" si="105"/>
        <v>0.33</v>
      </c>
      <c r="V218" s="95" t="str">
        <f t="shared" si="106"/>
        <v>SG_NE06</v>
      </c>
      <c r="W218" s="454"/>
      <c r="X218" s="392">
        <f t="shared" si="107"/>
        <v>0</v>
      </c>
      <c r="Y218" s="453"/>
      <c r="Z218" s="396">
        <f t="shared" si="108"/>
        <v>0</v>
      </c>
      <c r="AA218" s="397">
        <f t="shared" si="109"/>
        <v>0</v>
      </c>
      <c r="AB218" s="427"/>
      <c r="AC218" s="456"/>
      <c r="AD218" s="396">
        <f t="shared" si="110"/>
        <v>0</v>
      </c>
      <c r="AE218" s="397">
        <f t="shared" si="111"/>
        <v>0</v>
      </c>
      <c r="AF218" s="444">
        <f t="shared" si="112"/>
        <v>50</v>
      </c>
      <c r="AG218" s="251" t="e">
        <f t="shared" si="113"/>
        <v>#DIV/0!</v>
      </c>
      <c r="AH218" s="398">
        <f t="shared" si="114"/>
        <v>50</v>
      </c>
      <c r="AI218" s="459" t="str">
        <f t="shared" si="115"/>
        <v>Below Mix</v>
      </c>
      <c r="AJ218" s="327">
        <f t="shared" si="116"/>
        <v>1900</v>
      </c>
      <c r="AK218" s="323" t="e">
        <f t="shared" si="117"/>
        <v>#DIV/0!</v>
      </c>
      <c r="AL218" s="399">
        <f t="shared" si="118"/>
        <v>1950</v>
      </c>
      <c r="AM218" s="400">
        <f t="shared" si="119"/>
        <v>1950</v>
      </c>
      <c r="AN218" s="462" t="e">
        <f t="shared" si="120"/>
        <v>#DIV/0!</v>
      </c>
      <c r="AO218" s="461">
        <f t="shared" si="121"/>
        <v>1950</v>
      </c>
      <c r="AP218" s="148">
        <f t="shared" si="122"/>
        <v>0</v>
      </c>
      <c r="AQ218" s="148">
        <f t="shared" si="123"/>
        <v>0</v>
      </c>
      <c r="AR218" s="148"/>
      <c r="AS218" s="149">
        <f>VLOOKUP(H218, 'Link WS '!$E$5:$G$38, 2, FALSE)</f>
        <v>1950</v>
      </c>
      <c r="AT218" s="80">
        <f>VLOOKUP($H218, 'Link WS '!$E$5:$H$38, 3, FALSE)</f>
        <v>2695</v>
      </c>
      <c r="AU218" s="151">
        <f t="shared" si="124"/>
        <v>0</v>
      </c>
      <c r="AV218" s="150">
        <f>VLOOKUP($V218, 'Link WS '!$E$5:$H$38, 2, FALSE)</f>
        <v>1950</v>
      </c>
      <c r="AW218" s="150">
        <f>VLOOKUP($V218, 'Link WS '!$E$5:$H$38, 3, FALSE)</f>
        <v>2695</v>
      </c>
      <c r="AX218" s="150">
        <f>VLOOKUP($V218, 'Link WS '!$E$5:$H$38, 4, FALSE)</f>
        <v>2323</v>
      </c>
      <c r="AY218" s="143">
        <f t="shared" si="125"/>
        <v>0.83943176926388297</v>
      </c>
      <c r="AZ218" s="140" t="str">
        <f t="shared" si="126"/>
        <v>Paying 84% within JC</v>
      </c>
      <c r="BA218" s="80">
        <f t="shared" si="127"/>
        <v>1755</v>
      </c>
      <c r="BB218" s="80">
        <f t="shared" si="128"/>
        <v>195</v>
      </c>
      <c r="BC218" s="81" t="e">
        <f t="shared" si="129"/>
        <v>#DIV/0!</v>
      </c>
      <c r="BD218" s="312"/>
      <c r="BE218" s="184"/>
      <c r="BF218" s="184"/>
      <c r="BG218" s="184"/>
      <c r="BH218" s="184"/>
      <c r="BI218" s="184"/>
      <c r="BJ218" s="184"/>
      <c r="BK218" s="184"/>
      <c r="BL218" s="185"/>
      <c r="BM218" s="185"/>
      <c r="BN218" s="185"/>
      <c r="BO218" s="185"/>
      <c r="BP218" s="443">
        <f t="shared" si="130"/>
        <v>0</v>
      </c>
      <c r="BQ218" s="184" t="str">
        <f t="shared" si="131"/>
        <v>Not Needed</v>
      </c>
      <c r="BR218" s="283" t="e">
        <f t="shared" si="132"/>
        <v>#DIV/0!</v>
      </c>
      <c r="BS218" s="432">
        <f t="shared" si="133"/>
        <v>0</v>
      </c>
      <c r="BT218" s="1" t="str">
        <f t="shared" si="134"/>
        <v>Within Range</v>
      </c>
      <c r="BU218" s="1" t="str">
        <f t="shared" si="135"/>
        <v>Within Range</v>
      </c>
      <c r="BV218" s="407"/>
      <c r="BW218" s="407"/>
      <c r="BX218" s="448"/>
      <c r="BY218" s="469"/>
      <c r="BZ218" s="469"/>
    </row>
    <row r="219" spans="1:78" ht="12.75" customHeight="true">
      <c r="A219" s="79" t="s">
        <v>1330</v>
      </c>
      <c r="B219" s="79" t="s">
        <v>1331</v>
      </c>
      <c r="C219" s="79" t="s">
        <v>8</v>
      </c>
      <c r="D219" s="79" t="s">
        <v>9</v>
      </c>
      <c r="E219" s="79" t="s">
        <v>787</v>
      </c>
      <c r="F219" s="79" t="s">
        <v>804</v>
      </c>
      <c r="G219" s="79" t="s">
        <v>798</v>
      </c>
      <c r="H219" s="79" t="s">
        <v>811</v>
      </c>
      <c r="I219" s="480">
        <v>44606</v>
      </c>
      <c r="J219" s="406"/>
      <c r="K219" s="383" t="s">
        <v>341</v>
      </c>
      <c r="L219" s="406"/>
      <c r="M219" s="466">
        <v>49</v>
      </c>
      <c r="N219" s="451" t="str">
        <f t="shared" si="102"/>
        <v>1</v>
      </c>
      <c r="O219" s="452" t="str">
        <f t="shared" si="103"/>
        <v>1</v>
      </c>
      <c r="P219" s="201" t="str">
        <f t="shared" si="104"/>
        <v>N</v>
      </c>
      <c r="Q219" s="202"/>
      <c r="R219" s="202"/>
      <c r="S219" s="200"/>
      <c r="T219" s="247">
        <v>4</v>
      </c>
      <c r="U219" s="92">
        <f t="shared" si="105"/>
        <v>0.33</v>
      </c>
      <c r="V219" s="95" t="str">
        <f t="shared" si="106"/>
        <v>SG_NE06</v>
      </c>
      <c r="W219" s="454"/>
      <c r="X219" s="392">
        <f t="shared" si="107"/>
        <v>0</v>
      </c>
      <c r="Y219" s="453"/>
      <c r="Z219" s="396">
        <f t="shared" si="108"/>
        <v>0</v>
      </c>
      <c r="AA219" s="397">
        <f t="shared" si="109"/>
        <v>0</v>
      </c>
      <c r="AB219" s="427"/>
      <c r="AC219" s="456"/>
      <c r="AD219" s="396">
        <f t="shared" si="110"/>
        <v>0</v>
      </c>
      <c r="AE219" s="397">
        <f t="shared" si="111"/>
        <v>0</v>
      </c>
      <c r="AF219" s="444">
        <f t="shared" si="112"/>
        <v>50</v>
      </c>
      <c r="AG219" s="251" t="e">
        <f t="shared" si="113"/>
        <v>#DIV/0!</v>
      </c>
      <c r="AH219" s="398">
        <f t="shared" si="114"/>
        <v>50</v>
      </c>
      <c r="AI219" s="459" t="str">
        <f t="shared" si="115"/>
        <v>Below Mix</v>
      </c>
      <c r="AJ219" s="327">
        <f t="shared" si="116"/>
        <v>1900</v>
      </c>
      <c r="AK219" s="323" t="e">
        <f t="shared" si="117"/>
        <v>#DIV/0!</v>
      </c>
      <c r="AL219" s="399">
        <f t="shared" si="118"/>
        <v>1950</v>
      </c>
      <c r="AM219" s="400">
        <f t="shared" si="119"/>
        <v>1950</v>
      </c>
      <c r="AN219" s="462" t="e">
        <f t="shared" si="120"/>
        <v>#DIV/0!</v>
      </c>
      <c r="AO219" s="461">
        <f t="shared" si="121"/>
        <v>1950</v>
      </c>
      <c r="AP219" s="148">
        <f t="shared" si="122"/>
        <v>0</v>
      </c>
      <c r="AQ219" s="148">
        <f t="shared" si="123"/>
        <v>0</v>
      </c>
      <c r="AR219" s="148"/>
      <c r="AS219" s="149">
        <f>VLOOKUP(H219, 'Link WS '!$E$5:$G$38, 2, FALSE)</f>
        <v>1950</v>
      </c>
      <c r="AT219" s="80">
        <f>VLOOKUP($H219, 'Link WS '!$E$5:$H$38, 3, FALSE)</f>
        <v>2695</v>
      </c>
      <c r="AU219" s="151">
        <f t="shared" si="124"/>
        <v>0</v>
      </c>
      <c r="AV219" s="150">
        <f>VLOOKUP($V219, 'Link WS '!$E$5:$H$38, 2, FALSE)</f>
        <v>1950</v>
      </c>
      <c r="AW219" s="150">
        <f>VLOOKUP($V219, 'Link WS '!$E$5:$H$38, 3, FALSE)</f>
        <v>2695</v>
      </c>
      <c r="AX219" s="150">
        <f>VLOOKUP($V219, 'Link WS '!$E$5:$H$38, 4, FALSE)</f>
        <v>2323</v>
      </c>
      <c r="AY219" s="143">
        <f t="shared" si="125"/>
        <v>0.83943176926388297</v>
      </c>
      <c r="AZ219" s="140" t="str">
        <f t="shared" si="126"/>
        <v>Paying 84% within JC</v>
      </c>
      <c r="BA219" s="80">
        <f t="shared" si="127"/>
        <v>1755</v>
      </c>
      <c r="BB219" s="80">
        <f t="shared" si="128"/>
        <v>195</v>
      </c>
      <c r="BC219" s="81" t="e">
        <f t="shared" si="129"/>
        <v>#DIV/0!</v>
      </c>
      <c r="BD219" s="312"/>
      <c r="BE219" s="184"/>
      <c r="BF219" s="184"/>
      <c r="BG219" s="184"/>
      <c r="BH219" s="184"/>
      <c r="BI219" s="184"/>
      <c r="BJ219" s="184"/>
      <c r="BK219" s="184"/>
      <c r="BL219" s="185"/>
      <c r="BM219" s="185"/>
      <c r="BN219" s="185"/>
      <c r="BO219" s="185"/>
      <c r="BP219" s="443">
        <f t="shared" si="130"/>
        <v>0</v>
      </c>
      <c r="BQ219" s="184" t="str">
        <f t="shared" si="131"/>
        <v>Not Needed</v>
      </c>
      <c r="BR219" s="283" t="e">
        <f t="shared" si="132"/>
        <v>#DIV/0!</v>
      </c>
      <c r="BS219" s="432">
        <f t="shared" si="133"/>
        <v>0</v>
      </c>
      <c r="BT219" s="1" t="str">
        <f t="shared" si="134"/>
        <v>Within Range</v>
      </c>
      <c r="BU219" s="1" t="str">
        <f t="shared" si="135"/>
        <v>Within Range</v>
      </c>
      <c r="BV219" s="407"/>
      <c r="BW219" s="407"/>
      <c r="BX219" s="448"/>
      <c r="BY219" s="469"/>
      <c r="BZ219" s="469"/>
    </row>
    <row r="220" spans="1:78" ht="12.75" customHeight="true">
      <c r="A220" s="79" t="s">
        <v>1332</v>
      </c>
      <c r="B220" s="79" t="s">
        <v>1333</v>
      </c>
      <c r="C220" s="79" t="s">
        <v>8</v>
      </c>
      <c r="D220" s="79" t="s">
        <v>9</v>
      </c>
      <c r="E220" s="79" t="s">
        <v>787</v>
      </c>
      <c r="F220" s="79" t="s">
        <v>804</v>
      </c>
      <c r="G220" s="79" t="s">
        <v>798</v>
      </c>
      <c r="H220" s="79" t="s">
        <v>811</v>
      </c>
      <c r="I220" s="480">
        <v>44606</v>
      </c>
      <c r="J220" s="406"/>
      <c r="K220" s="383" t="s">
        <v>341</v>
      </c>
      <c r="L220" s="406"/>
      <c r="M220" s="466">
        <v>49</v>
      </c>
      <c r="N220" s="451" t="str">
        <f t="shared" si="102"/>
        <v>1</v>
      </c>
      <c r="O220" s="452" t="str">
        <f t="shared" si="103"/>
        <v>1</v>
      </c>
      <c r="P220" s="201" t="str">
        <f t="shared" si="104"/>
        <v>N</v>
      </c>
      <c r="Q220" s="202"/>
      <c r="R220" s="202"/>
      <c r="S220" s="200"/>
      <c r="T220" s="247">
        <v>4</v>
      </c>
      <c r="U220" s="92">
        <f t="shared" si="105"/>
        <v>0.33</v>
      </c>
      <c r="V220" s="95" t="str">
        <f t="shared" si="106"/>
        <v>SG_NE06</v>
      </c>
      <c r="W220" s="454"/>
      <c r="X220" s="392">
        <f t="shared" si="107"/>
        <v>0</v>
      </c>
      <c r="Y220" s="453"/>
      <c r="Z220" s="396">
        <f t="shared" si="108"/>
        <v>0</v>
      </c>
      <c r="AA220" s="397">
        <f t="shared" si="109"/>
        <v>0</v>
      </c>
      <c r="AB220" s="427"/>
      <c r="AC220" s="456"/>
      <c r="AD220" s="396">
        <f t="shared" si="110"/>
        <v>0</v>
      </c>
      <c r="AE220" s="397">
        <f t="shared" si="111"/>
        <v>0</v>
      </c>
      <c r="AF220" s="444">
        <f t="shared" si="112"/>
        <v>50</v>
      </c>
      <c r="AG220" s="251" t="e">
        <f t="shared" si="113"/>
        <v>#DIV/0!</v>
      </c>
      <c r="AH220" s="398">
        <f t="shared" si="114"/>
        <v>50</v>
      </c>
      <c r="AI220" s="459" t="str">
        <f t="shared" si="115"/>
        <v>Below Mix</v>
      </c>
      <c r="AJ220" s="327">
        <f t="shared" si="116"/>
        <v>1900</v>
      </c>
      <c r="AK220" s="323" t="e">
        <f t="shared" si="117"/>
        <v>#DIV/0!</v>
      </c>
      <c r="AL220" s="399">
        <f t="shared" si="118"/>
        <v>1950</v>
      </c>
      <c r="AM220" s="400">
        <f t="shared" si="119"/>
        <v>1950</v>
      </c>
      <c r="AN220" s="462" t="e">
        <f t="shared" si="120"/>
        <v>#DIV/0!</v>
      </c>
      <c r="AO220" s="461">
        <f t="shared" si="121"/>
        <v>1950</v>
      </c>
      <c r="AP220" s="148">
        <f t="shared" si="122"/>
        <v>0</v>
      </c>
      <c r="AQ220" s="148">
        <f t="shared" si="123"/>
        <v>0</v>
      </c>
      <c r="AR220" s="148"/>
      <c r="AS220" s="149">
        <f>VLOOKUP(H220, 'Link WS '!$E$5:$G$38, 2, FALSE)</f>
        <v>1950</v>
      </c>
      <c r="AT220" s="80">
        <f>VLOOKUP($H220, 'Link WS '!$E$5:$H$38, 3, FALSE)</f>
        <v>2695</v>
      </c>
      <c r="AU220" s="151">
        <f t="shared" si="124"/>
        <v>0</v>
      </c>
      <c r="AV220" s="150">
        <f>VLOOKUP($V220, 'Link WS '!$E$5:$H$38, 2, FALSE)</f>
        <v>1950</v>
      </c>
      <c r="AW220" s="150">
        <f>VLOOKUP($V220, 'Link WS '!$E$5:$H$38, 3, FALSE)</f>
        <v>2695</v>
      </c>
      <c r="AX220" s="150">
        <f>VLOOKUP($V220, 'Link WS '!$E$5:$H$38, 4, FALSE)</f>
        <v>2323</v>
      </c>
      <c r="AY220" s="143">
        <f t="shared" si="125"/>
        <v>0.83943176926388297</v>
      </c>
      <c r="AZ220" s="140" t="str">
        <f t="shared" si="126"/>
        <v>Paying 84% within JC</v>
      </c>
      <c r="BA220" s="80">
        <f t="shared" si="127"/>
        <v>1755</v>
      </c>
      <c r="BB220" s="80">
        <f t="shared" si="128"/>
        <v>195</v>
      </c>
      <c r="BC220" s="81" t="e">
        <f t="shared" si="129"/>
        <v>#DIV/0!</v>
      </c>
      <c r="BD220" s="312"/>
      <c r="BE220" s="184"/>
      <c r="BF220" s="184"/>
      <c r="BG220" s="184"/>
      <c r="BH220" s="184"/>
      <c r="BI220" s="184"/>
      <c r="BJ220" s="184"/>
      <c r="BK220" s="184"/>
      <c r="BL220" s="185"/>
      <c r="BM220" s="185"/>
      <c r="BN220" s="185"/>
      <c r="BO220" s="185"/>
      <c r="BP220" s="443">
        <f t="shared" si="130"/>
        <v>0</v>
      </c>
      <c r="BQ220" s="184" t="str">
        <f t="shared" si="131"/>
        <v>Not Needed</v>
      </c>
      <c r="BR220" s="283" t="e">
        <f t="shared" si="132"/>
        <v>#DIV/0!</v>
      </c>
      <c r="BS220" s="432">
        <f t="shared" si="133"/>
        <v>0</v>
      </c>
      <c r="BT220" s="1" t="str">
        <f t="shared" si="134"/>
        <v>Within Range</v>
      </c>
      <c r="BU220" s="1" t="str">
        <f t="shared" si="135"/>
        <v>Within Range</v>
      </c>
      <c r="BV220" s="407"/>
      <c r="BW220" s="407"/>
      <c r="BX220" s="448"/>
      <c r="BY220" s="469"/>
      <c r="BZ220" s="469"/>
    </row>
    <row r="221" spans="1:78" ht="12.75" customHeight="true">
      <c r="A221" s="79" t="s">
        <v>1334</v>
      </c>
      <c r="B221" s="79" t="s">
        <v>1335</v>
      </c>
      <c r="C221" s="79" t="s">
        <v>8</v>
      </c>
      <c r="D221" s="79" t="s">
        <v>9</v>
      </c>
      <c r="E221" s="79" t="s">
        <v>787</v>
      </c>
      <c r="F221" s="79" t="s">
        <v>804</v>
      </c>
      <c r="G221" s="79" t="s">
        <v>798</v>
      </c>
      <c r="H221" s="79" t="s">
        <v>811</v>
      </c>
      <c r="I221" s="480">
        <v>44606</v>
      </c>
      <c r="J221" s="406"/>
      <c r="K221" s="383" t="s">
        <v>341</v>
      </c>
      <c r="L221" s="406"/>
      <c r="M221" s="466">
        <v>49</v>
      </c>
      <c r="N221" s="451" t="str">
        <f t="shared" si="102"/>
        <v>1</v>
      </c>
      <c r="O221" s="452" t="str">
        <f t="shared" si="103"/>
        <v>1</v>
      </c>
      <c r="P221" s="201" t="str">
        <f t="shared" si="104"/>
        <v>N</v>
      </c>
      <c r="Q221" s="202"/>
      <c r="R221" s="202"/>
      <c r="S221" s="200"/>
      <c r="T221" s="247">
        <v>4</v>
      </c>
      <c r="U221" s="92">
        <f t="shared" si="105"/>
        <v>0.33</v>
      </c>
      <c r="V221" s="95" t="str">
        <f t="shared" si="106"/>
        <v>SG_NE06</v>
      </c>
      <c r="W221" s="454"/>
      <c r="X221" s="392">
        <f t="shared" si="107"/>
        <v>0</v>
      </c>
      <c r="Y221" s="453"/>
      <c r="Z221" s="396">
        <f t="shared" si="108"/>
        <v>0</v>
      </c>
      <c r="AA221" s="397">
        <f t="shared" si="109"/>
        <v>0</v>
      </c>
      <c r="AB221" s="427"/>
      <c r="AC221" s="456"/>
      <c r="AD221" s="396">
        <f t="shared" si="110"/>
        <v>0</v>
      </c>
      <c r="AE221" s="397">
        <f t="shared" si="111"/>
        <v>0</v>
      </c>
      <c r="AF221" s="444">
        <f t="shared" si="112"/>
        <v>50</v>
      </c>
      <c r="AG221" s="251" t="e">
        <f t="shared" si="113"/>
        <v>#DIV/0!</v>
      </c>
      <c r="AH221" s="398">
        <f t="shared" si="114"/>
        <v>50</v>
      </c>
      <c r="AI221" s="459" t="str">
        <f t="shared" si="115"/>
        <v>Below Mix</v>
      </c>
      <c r="AJ221" s="327">
        <f t="shared" si="116"/>
        <v>1900</v>
      </c>
      <c r="AK221" s="323" t="e">
        <f t="shared" si="117"/>
        <v>#DIV/0!</v>
      </c>
      <c r="AL221" s="399">
        <f t="shared" si="118"/>
        <v>1950</v>
      </c>
      <c r="AM221" s="400">
        <f t="shared" si="119"/>
        <v>1950</v>
      </c>
      <c r="AN221" s="462" t="e">
        <f t="shared" si="120"/>
        <v>#DIV/0!</v>
      </c>
      <c r="AO221" s="461">
        <f t="shared" si="121"/>
        <v>1950</v>
      </c>
      <c r="AP221" s="148">
        <f t="shared" si="122"/>
        <v>0</v>
      </c>
      <c r="AQ221" s="148">
        <f t="shared" si="123"/>
        <v>0</v>
      </c>
      <c r="AR221" s="148"/>
      <c r="AS221" s="149">
        <f>VLOOKUP(H221, 'Link WS '!$E$5:$G$38, 2, FALSE)</f>
        <v>1950</v>
      </c>
      <c r="AT221" s="80">
        <f>VLOOKUP($H221, 'Link WS '!$E$5:$H$38, 3, FALSE)</f>
        <v>2695</v>
      </c>
      <c r="AU221" s="151">
        <f t="shared" si="124"/>
        <v>0</v>
      </c>
      <c r="AV221" s="150">
        <f>VLOOKUP($V221, 'Link WS '!$E$5:$H$38, 2, FALSE)</f>
        <v>1950</v>
      </c>
      <c r="AW221" s="150">
        <f>VLOOKUP($V221, 'Link WS '!$E$5:$H$38, 3, FALSE)</f>
        <v>2695</v>
      </c>
      <c r="AX221" s="150">
        <f>VLOOKUP($V221, 'Link WS '!$E$5:$H$38, 4, FALSE)</f>
        <v>2323</v>
      </c>
      <c r="AY221" s="143">
        <f t="shared" si="125"/>
        <v>0.83943176926388297</v>
      </c>
      <c r="AZ221" s="140" t="str">
        <f t="shared" si="126"/>
        <v>Paying 84% within JC</v>
      </c>
      <c r="BA221" s="80">
        <f t="shared" si="127"/>
        <v>1755</v>
      </c>
      <c r="BB221" s="80">
        <f t="shared" si="128"/>
        <v>195</v>
      </c>
      <c r="BC221" s="81" t="e">
        <f t="shared" si="129"/>
        <v>#DIV/0!</v>
      </c>
      <c r="BD221" s="312"/>
      <c r="BE221" s="184"/>
      <c r="BF221" s="184"/>
      <c r="BG221" s="184"/>
      <c r="BH221" s="184"/>
      <c r="BI221" s="184"/>
      <c r="BJ221" s="184"/>
      <c r="BK221" s="184"/>
      <c r="BL221" s="185"/>
      <c r="BM221" s="185"/>
      <c r="BN221" s="185"/>
      <c r="BO221" s="185"/>
      <c r="BP221" s="443">
        <f t="shared" si="130"/>
        <v>0</v>
      </c>
      <c r="BQ221" s="184" t="str">
        <f t="shared" si="131"/>
        <v>Not Needed</v>
      </c>
      <c r="BR221" s="283" t="e">
        <f t="shared" si="132"/>
        <v>#DIV/0!</v>
      </c>
      <c r="BS221" s="432">
        <f t="shared" si="133"/>
        <v>0</v>
      </c>
      <c r="BT221" s="1" t="str">
        <f t="shared" si="134"/>
        <v>Within Range</v>
      </c>
      <c r="BU221" s="1" t="str">
        <f t="shared" si="135"/>
        <v>Within Range</v>
      </c>
      <c r="BV221" s="407"/>
      <c r="BW221" s="407"/>
      <c r="BX221" s="448"/>
      <c r="BY221" s="469"/>
      <c r="BZ221" s="469"/>
    </row>
    <row r="222" spans="1:78" ht="12.75" customHeight="true">
      <c r="A222" s="79" t="s">
        <v>1336</v>
      </c>
      <c r="B222" s="79" t="s">
        <v>1337</v>
      </c>
      <c r="C222" s="79" t="s">
        <v>8</v>
      </c>
      <c r="D222" s="79" t="s">
        <v>9</v>
      </c>
      <c r="E222" s="79" t="s">
        <v>787</v>
      </c>
      <c r="F222" s="79" t="s">
        <v>804</v>
      </c>
      <c r="G222" s="79" t="s">
        <v>798</v>
      </c>
      <c r="H222" s="79" t="s">
        <v>811</v>
      </c>
      <c r="I222" s="480">
        <v>44606</v>
      </c>
      <c r="J222" s="406"/>
      <c r="K222" s="383" t="s">
        <v>341</v>
      </c>
      <c r="L222" s="406"/>
      <c r="M222" s="466">
        <v>49</v>
      </c>
      <c r="N222" s="451" t="str">
        <f t="shared" si="102"/>
        <v>1</v>
      </c>
      <c r="O222" s="452" t="str">
        <f t="shared" si="103"/>
        <v>1</v>
      </c>
      <c r="P222" s="201" t="str">
        <f t="shared" si="104"/>
        <v>N</v>
      </c>
      <c r="Q222" s="202"/>
      <c r="R222" s="202"/>
      <c r="S222" s="200"/>
      <c r="T222" s="247">
        <v>4</v>
      </c>
      <c r="U222" s="92">
        <f t="shared" si="105"/>
        <v>0.33</v>
      </c>
      <c r="V222" s="95" t="str">
        <f t="shared" si="106"/>
        <v>SG_NE06</v>
      </c>
      <c r="W222" s="454"/>
      <c r="X222" s="392">
        <f t="shared" si="107"/>
        <v>0</v>
      </c>
      <c r="Y222" s="453"/>
      <c r="Z222" s="396">
        <f t="shared" si="108"/>
        <v>0</v>
      </c>
      <c r="AA222" s="397">
        <f t="shared" si="109"/>
        <v>0</v>
      </c>
      <c r="AB222" s="427"/>
      <c r="AC222" s="456"/>
      <c r="AD222" s="396">
        <f t="shared" si="110"/>
        <v>0</v>
      </c>
      <c r="AE222" s="397">
        <f t="shared" si="111"/>
        <v>0</v>
      </c>
      <c r="AF222" s="444">
        <f t="shared" si="112"/>
        <v>50</v>
      </c>
      <c r="AG222" s="251" t="e">
        <f t="shared" si="113"/>
        <v>#DIV/0!</v>
      </c>
      <c r="AH222" s="398">
        <f t="shared" si="114"/>
        <v>50</v>
      </c>
      <c r="AI222" s="459" t="str">
        <f t="shared" si="115"/>
        <v>Below Mix</v>
      </c>
      <c r="AJ222" s="327">
        <f t="shared" si="116"/>
        <v>1900</v>
      </c>
      <c r="AK222" s="323" t="e">
        <f t="shared" si="117"/>
        <v>#DIV/0!</v>
      </c>
      <c r="AL222" s="399">
        <f t="shared" si="118"/>
        <v>1950</v>
      </c>
      <c r="AM222" s="400">
        <f t="shared" si="119"/>
        <v>1950</v>
      </c>
      <c r="AN222" s="462" t="e">
        <f t="shared" si="120"/>
        <v>#DIV/0!</v>
      </c>
      <c r="AO222" s="461">
        <f t="shared" si="121"/>
        <v>1950</v>
      </c>
      <c r="AP222" s="148">
        <f t="shared" si="122"/>
        <v>0</v>
      </c>
      <c r="AQ222" s="148">
        <f t="shared" si="123"/>
        <v>0</v>
      </c>
      <c r="AR222" s="148"/>
      <c r="AS222" s="149">
        <f>VLOOKUP(H222, 'Link WS '!$E$5:$G$38, 2, FALSE)</f>
        <v>1950</v>
      </c>
      <c r="AT222" s="80">
        <f>VLOOKUP($H222, 'Link WS '!$E$5:$H$38, 3, FALSE)</f>
        <v>2695</v>
      </c>
      <c r="AU222" s="151">
        <f t="shared" si="124"/>
        <v>0</v>
      </c>
      <c r="AV222" s="150">
        <f>VLOOKUP($V222, 'Link WS '!$E$5:$H$38, 2, FALSE)</f>
        <v>1950</v>
      </c>
      <c r="AW222" s="150">
        <f>VLOOKUP($V222, 'Link WS '!$E$5:$H$38, 3, FALSE)</f>
        <v>2695</v>
      </c>
      <c r="AX222" s="150">
        <f>VLOOKUP($V222, 'Link WS '!$E$5:$H$38, 4, FALSE)</f>
        <v>2323</v>
      </c>
      <c r="AY222" s="143">
        <f t="shared" si="125"/>
        <v>0.83943176926388297</v>
      </c>
      <c r="AZ222" s="140" t="str">
        <f t="shared" si="126"/>
        <v>Paying 84% within JC</v>
      </c>
      <c r="BA222" s="80">
        <f t="shared" si="127"/>
        <v>1755</v>
      </c>
      <c r="BB222" s="80">
        <f t="shared" si="128"/>
        <v>195</v>
      </c>
      <c r="BC222" s="81" t="e">
        <f t="shared" si="129"/>
        <v>#DIV/0!</v>
      </c>
      <c r="BD222" s="312"/>
      <c r="BE222" s="184"/>
      <c r="BF222" s="184"/>
      <c r="BG222" s="184"/>
      <c r="BH222" s="184"/>
      <c r="BI222" s="184"/>
      <c r="BJ222" s="184"/>
      <c r="BK222" s="184"/>
      <c r="BL222" s="185"/>
      <c r="BM222" s="185"/>
      <c r="BN222" s="185"/>
      <c r="BO222" s="185"/>
      <c r="BP222" s="443">
        <f t="shared" si="130"/>
        <v>0</v>
      </c>
      <c r="BQ222" s="184" t="str">
        <f t="shared" si="131"/>
        <v>Not Needed</v>
      </c>
      <c r="BR222" s="283" t="e">
        <f t="shared" si="132"/>
        <v>#DIV/0!</v>
      </c>
      <c r="BS222" s="432">
        <f t="shared" si="133"/>
        <v>0</v>
      </c>
      <c r="BT222" s="1" t="str">
        <f t="shared" si="134"/>
        <v>Within Range</v>
      </c>
      <c r="BU222" s="1" t="str">
        <f t="shared" si="135"/>
        <v>Within Range</v>
      </c>
      <c r="BV222" s="407"/>
      <c r="BW222" s="407"/>
      <c r="BX222" s="448"/>
      <c r="BY222" s="469"/>
      <c r="BZ222" s="469"/>
    </row>
    <row r="223" spans="1:78" ht="12.75" customHeight="true">
      <c r="A223" s="79" t="s">
        <v>1338</v>
      </c>
      <c r="B223" s="79" t="s">
        <v>1339</v>
      </c>
      <c r="C223" s="79" t="s">
        <v>8</v>
      </c>
      <c r="D223" s="79" t="s">
        <v>9</v>
      </c>
      <c r="E223" s="79" t="s">
        <v>787</v>
      </c>
      <c r="F223" s="79" t="s">
        <v>804</v>
      </c>
      <c r="G223" s="79" t="s">
        <v>798</v>
      </c>
      <c r="H223" s="79" t="s">
        <v>811</v>
      </c>
      <c r="I223" s="480">
        <v>44606</v>
      </c>
      <c r="J223" s="406"/>
      <c r="K223" s="383" t="s">
        <v>341</v>
      </c>
      <c r="L223" s="406"/>
      <c r="M223" s="466">
        <v>49</v>
      </c>
      <c r="N223" s="451" t="str">
        <f t="shared" si="102"/>
        <v>1</v>
      </c>
      <c r="O223" s="452" t="str">
        <f t="shared" si="103"/>
        <v>1</v>
      </c>
      <c r="P223" s="201" t="str">
        <f t="shared" si="104"/>
        <v>N</v>
      </c>
      <c r="Q223" s="202"/>
      <c r="R223" s="202"/>
      <c r="S223" s="200"/>
      <c r="T223" s="247">
        <v>4</v>
      </c>
      <c r="U223" s="92">
        <f t="shared" si="105"/>
        <v>0.33</v>
      </c>
      <c r="V223" s="95" t="str">
        <f t="shared" si="106"/>
        <v>SG_NE06</v>
      </c>
      <c r="W223" s="454"/>
      <c r="X223" s="392">
        <f t="shared" si="107"/>
        <v>0</v>
      </c>
      <c r="Y223" s="453"/>
      <c r="Z223" s="396">
        <f t="shared" si="108"/>
        <v>0</v>
      </c>
      <c r="AA223" s="397">
        <f t="shared" si="109"/>
        <v>0</v>
      </c>
      <c r="AB223" s="427"/>
      <c r="AC223" s="456"/>
      <c r="AD223" s="396">
        <f t="shared" si="110"/>
        <v>0</v>
      </c>
      <c r="AE223" s="397">
        <f t="shared" si="111"/>
        <v>0</v>
      </c>
      <c r="AF223" s="444">
        <f t="shared" si="112"/>
        <v>50</v>
      </c>
      <c r="AG223" s="251" t="e">
        <f t="shared" si="113"/>
        <v>#DIV/0!</v>
      </c>
      <c r="AH223" s="398">
        <f t="shared" si="114"/>
        <v>50</v>
      </c>
      <c r="AI223" s="459" t="str">
        <f t="shared" si="115"/>
        <v>Below Mix</v>
      </c>
      <c r="AJ223" s="327">
        <f t="shared" si="116"/>
        <v>1900</v>
      </c>
      <c r="AK223" s="323" t="e">
        <f t="shared" si="117"/>
        <v>#DIV/0!</v>
      </c>
      <c r="AL223" s="399">
        <f t="shared" si="118"/>
        <v>1950</v>
      </c>
      <c r="AM223" s="400">
        <f t="shared" si="119"/>
        <v>1950</v>
      </c>
      <c r="AN223" s="462" t="e">
        <f t="shared" si="120"/>
        <v>#DIV/0!</v>
      </c>
      <c r="AO223" s="461">
        <f t="shared" si="121"/>
        <v>1950</v>
      </c>
      <c r="AP223" s="148">
        <f t="shared" si="122"/>
        <v>0</v>
      </c>
      <c r="AQ223" s="148">
        <f t="shared" si="123"/>
        <v>0</v>
      </c>
      <c r="AR223" s="148"/>
      <c r="AS223" s="149">
        <f>VLOOKUP(H223, 'Link WS '!$E$5:$G$38, 2, FALSE)</f>
        <v>1950</v>
      </c>
      <c r="AT223" s="80">
        <f>VLOOKUP($H223, 'Link WS '!$E$5:$H$38, 3, FALSE)</f>
        <v>2695</v>
      </c>
      <c r="AU223" s="151">
        <f t="shared" si="124"/>
        <v>0</v>
      </c>
      <c r="AV223" s="150">
        <f>VLOOKUP($V223, 'Link WS '!$E$5:$H$38, 2, FALSE)</f>
        <v>1950</v>
      </c>
      <c r="AW223" s="150">
        <f>VLOOKUP($V223, 'Link WS '!$E$5:$H$38, 3, FALSE)</f>
        <v>2695</v>
      </c>
      <c r="AX223" s="150">
        <f>VLOOKUP($V223, 'Link WS '!$E$5:$H$38, 4, FALSE)</f>
        <v>2323</v>
      </c>
      <c r="AY223" s="143">
        <f t="shared" si="125"/>
        <v>0.83943176926388297</v>
      </c>
      <c r="AZ223" s="140" t="str">
        <f t="shared" si="126"/>
        <v>Paying 84% within JC</v>
      </c>
      <c r="BA223" s="80">
        <f t="shared" si="127"/>
        <v>1755</v>
      </c>
      <c r="BB223" s="80">
        <f t="shared" si="128"/>
        <v>195</v>
      </c>
      <c r="BC223" s="81" t="e">
        <f t="shared" si="129"/>
        <v>#DIV/0!</v>
      </c>
      <c r="BD223" s="312"/>
      <c r="BE223" s="184"/>
      <c r="BF223" s="184"/>
      <c r="BG223" s="184"/>
      <c r="BH223" s="184"/>
      <c r="BI223" s="184"/>
      <c r="BJ223" s="184"/>
      <c r="BK223" s="184"/>
      <c r="BL223" s="185"/>
      <c r="BM223" s="185"/>
      <c r="BN223" s="185"/>
      <c r="BO223" s="185"/>
      <c r="BP223" s="443">
        <f t="shared" si="130"/>
        <v>0</v>
      </c>
      <c r="BQ223" s="184" t="str">
        <f t="shared" si="131"/>
        <v>Not Needed</v>
      </c>
      <c r="BR223" s="283" t="e">
        <f t="shared" si="132"/>
        <v>#DIV/0!</v>
      </c>
      <c r="BS223" s="432">
        <f t="shared" si="133"/>
        <v>0</v>
      </c>
      <c r="BT223" s="1" t="str">
        <f t="shared" si="134"/>
        <v>Within Range</v>
      </c>
      <c r="BU223" s="1" t="str">
        <f t="shared" si="135"/>
        <v>Within Range</v>
      </c>
      <c r="BV223" s="407"/>
      <c r="BW223" s="407"/>
      <c r="BX223" s="448"/>
      <c r="BY223" s="469"/>
      <c r="BZ223" s="469"/>
    </row>
    <row r="224" spans="1:78" ht="12.75" customHeight="true">
      <c r="A224" s="79" t="s">
        <v>1340</v>
      </c>
      <c r="B224" s="79" t="s">
        <v>1341</v>
      </c>
      <c r="C224" s="79" t="s">
        <v>8</v>
      </c>
      <c r="D224" s="79" t="s">
        <v>9</v>
      </c>
      <c r="E224" s="79" t="s">
        <v>787</v>
      </c>
      <c r="F224" s="79" t="s">
        <v>804</v>
      </c>
      <c r="G224" s="79" t="s">
        <v>798</v>
      </c>
      <c r="H224" s="79" t="s">
        <v>811</v>
      </c>
      <c r="I224" s="480">
        <v>44606</v>
      </c>
      <c r="J224" s="406"/>
      <c r="K224" s="383" t="s">
        <v>341</v>
      </c>
      <c r="L224" s="406"/>
      <c r="M224" s="466">
        <v>49</v>
      </c>
      <c r="N224" s="451" t="str">
        <f t="shared" si="102"/>
        <v>1</v>
      </c>
      <c r="O224" s="452" t="str">
        <f t="shared" si="103"/>
        <v>1</v>
      </c>
      <c r="P224" s="201" t="str">
        <f t="shared" si="104"/>
        <v>N</v>
      </c>
      <c r="Q224" s="202"/>
      <c r="R224" s="202"/>
      <c r="S224" s="200"/>
      <c r="T224" s="247">
        <v>4</v>
      </c>
      <c r="U224" s="92">
        <f t="shared" si="105"/>
        <v>0.33</v>
      </c>
      <c r="V224" s="95" t="str">
        <f t="shared" si="106"/>
        <v>SG_NE06</v>
      </c>
      <c r="W224" s="454"/>
      <c r="X224" s="392">
        <f t="shared" si="107"/>
        <v>0</v>
      </c>
      <c r="Y224" s="453"/>
      <c r="Z224" s="396">
        <f t="shared" si="108"/>
        <v>0</v>
      </c>
      <c r="AA224" s="397">
        <f t="shared" si="109"/>
        <v>0</v>
      </c>
      <c r="AB224" s="427"/>
      <c r="AC224" s="456"/>
      <c r="AD224" s="396">
        <f t="shared" si="110"/>
        <v>0</v>
      </c>
      <c r="AE224" s="397">
        <f t="shared" si="111"/>
        <v>0</v>
      </c>
      <c r="AF224" s="444">
        <f t="shared" si="112"/>
        <v>50</v>
      </c>
      <c r="AG224" s="251" t="e">
        <f t="shared" si="113"/>
        <v>#DIV/0!</v>
      </c>
      <c r="AH224" s="398">
        <f t="shared" si="114"/>
        <v>50</v>
      </c>
      <c r="AI224" s="459" t="str">
        <f t="shared" si="115"/>
        <v>Below Mix</v>
      </c>
      <c r="AJ224" s="327">
        <f t="shared" si="116"/>
        <v>1900</v>
      </c>
      <c r="AK224" s="323" t="e">
        <f t="shared" si="117"/>
        <v>#DIV/0!</v>
      </c>
      <c r="AL224" s="399">
        <f t="shared" si="118"/>
        <v>1950</v>
      </c>
      <c r="AM224" s="400">
        <f t="shared" si="119"/>
        <v>1950</v>
      </c>
      <c r="AN224" s="462" t="e">
        <f t="shared" si="120"/>
        <v>#DIV/0!</v>
      </c>
      <c r="AO224" s="461">
        <f t="shared" si="121"/>
        <v>1950</v>
      </c>
      <c r="AP224" s="148">
        <f t="shared" si="122"/>
        <v>0</v>
      </c>
      <c r="AQ224" s="148">
        <f t="shared" si="123"/>
        <v>0</v>
      </c>
      <c r="AR224" s="148"/>
      <c r="AS224" s="149">
        <f>VLOOKUP(H224, 'Link WS '!$E$5:$G$38, 2, FALSE)</f>
        <v>1950</v>
      </c>
      <c r="AT224" s="80">
        <f>VLOOKUP($H224, 'Link WS '!$E$5:$H$38, 3, FALSE)</f>
        <v>2695</v>
      </c>
      <c r="AU224" s="151">
        <f t="shared" si="124"/>
        <v>0</v>
      </c>
      <c r="AV224" s="150">
        <f>VLOOKUP($V224, 'Link WS '!$E$5:$H$38, 2, FALSE)</f>
        <v>1950</v>
      </c>
      <c r="AW224" s="150">
        <f>VLOOKUP($V224, 'Link WS '!$E$5:$H$38, 3, FALSE)</f>
        <v>2695</v>
      </c>
      <c r="AX224" s="150">
        <f>VLOOKUP($V224, 'Link WS '!$E$5:$H$38, 4, FALSE)</f>
        <v>2323</v>
      </c>
      <c r="AY224" s="143">
        <f t="shared" si="125"/>
        <v>0.83943176926388297</v>
      </c>
      <c r="AZ224" s="140" t="str">
        <f t="shared" si="126"/>
        <v>Paying 84% within JC</v>
      </c>
      <c r="BA224" s="80">
        <f t="shared" si="127"/>
        <v>1755</v>
      </c>
      <c r="BB224" s="80">
        <f t="shared" si="128"/>
        <v>195</v>
      </c>
      <c r="BC224" s="81" t="e">
        <f t="shared" si="129"/>
        <v>#DIV/0!</v>
      </c>
      <c r="BD224" s="312"/>
      <c r="BE224" s="184"/>
      <c r="BF224" s="184"/>
      <c r="BG224" s="184"/>
      <c r="BH224" s="184"/>
      <c r="BI224" s="184"/>
      <c r="BJ224" s="184"/>
      <c r="BK224" s="184"/>
      <c r="BL224" s="185"/>
      <c r="BM224" s="185"/>
      <c r="BN224" s="185"/>
      <c r="BO224" s="185"/>
      <c r="BP224" s="443">
        <f t="shared" si="130"/>
        <v>0</v>
      </c>
      <c r="BQ224" s="184" t="str">
        <f t="shared" si="131"/>
        <v>Not Needed</v>
      </c>
      <c r="BR224" s="283" t="e">
        <f t="shared" si="132"/>
        <v>#DIV/0!</v>
      </c>
      <c r="BS224" s="432">
        <f t="shared" si="133"/>
        <v>0</v>
      </c>
      <c r="BT224" s="1" t="str">
        <f t="shared" si="134"/>
        <v>Within Range</v>
      </c>
      <c r="BU224" s="1" t="str">
        <f t="shared" si="135"/>
        <v>Within Range</v>
      </c>
      <c r="BV224" s="407"/>
      <c r="BW224" s="407"/>
      <c r="BX224" s="448"/>
      <c r="BY224" s="469"/>
      <c r="BZ224" s="469"/>
    </row>
    <row r="225" spans="1:78" ht="12.75" customHeight="true">
      <c r="A225" s="79" t="s">
        <v>1342</v>
      </c>
      <c r="B225" s="79" t="s">
        <v>1343</v>
      </c>
      <c r="C225" s="79" t="s">
        <v>8</v>
      </c>
      <c r="D225" s="79" t="s">
        <v>9</v>
      </c>
      <c r="E225" s="79" t="s">
        <v>787</v>
      </c>
      <c r="F225" s="79" t="s">
        <v>804</v>
      </c>
      <c r="G225" s="79" t="s">
        <v>798</v>
      </c>
      <c r="H225" s="79" t="s">
        <v>811</v>
      </c>
      <c r="I225" s="480">
        <v>44606</v>
      </c>
      <c r="J225" s="406"/>
      <c r="K225" s="383" t="s">
        <v>341</v>
      </c>
      <c r="L225" s="406"/>
      <c r="M225" s="466">
        <v>49</v>
      </c>
      <c r="N225" s="451" t="str">
        <f t="shared" si="102"/>
        <v>1</v>
      </c>
      <c r="O225" s="452" t="str">
        <f t="shared" si="103"/>
        <v>1</v>
      </c>
      <c r="P225" s="201" t="str">
        <f t="shared" si="104"/>
        <v>N</v>
      </c>
      <c r="Q225" s="202"/>
      <c r="R225" s="202"/>
      <c r="S225" s="200"/>
      <c r="T225" s="247">
        <v>4</v>
      </c>
      <c r="U225" s="92">
        <f t="shared" si="105"/>
        <v>0.33</v>
      </c>
      <c r="V225" s="95" t="str">
        <f t="shared" si="106"/>
        <v>SG_NE06</v>
      </c>
      <c r="W225" s="454"/>
      <c r="X225" s="392">
        <f t="shared" si="107"/>
        <v>0</v>
      </c>
      <c r="Y225" s="453"/>
      <c r="Z225" s="396">
        <f t="shared" si="108"/>
        <v>0</v>
      </c>
      <c r="AA225" s="397">
        <f t="shared" si="109"/>
        <v>0</v>
      </c>
      <c r="AB225" s="427"/>
      <c r="AC225" s="456"/>
      <c r="AD225" s="396">
        <f t="shared" si="110"/>
        <v>0</v>
      </c>
      <c r="AE225" s="397">
        <f t="shared" si="111"/>
        <v>0</v>
      </c>
      <c r="AF225" s="444">
        <f t="shared" si="112"/>
        <v>50</v>
      </c>
      <c r="AG225" s="251" t="e">
        <f t="shared" si="113"/>
        <v>#DIV/0!</v>
      </c>
      <c r="AH225" s="398">
        <f t="shared" si="114"/>
        <v>50</v>
      </c>
      <c r="AI225" s="459" t="str">
        <f t="shared" si="115"/>
        <v>Below Mix</v>
      </c>
      <c r="AJ225" s="327">
        <f t="shared" si="116"/>
        <v>1900</v>
      </c>
      <c r="AK225" s="323" t="e">
        <f t="shared" si="117"/>
        <v>#DIV/0!</v>
      </c>
      <c r="AL225" s="399">
        <f t="shared" si="118"/>
        <v>1950</v>
      </c>
      <c r="AM225" s="400">
        <f t="shared" si="119"/>
        <v>1950</v>
      </c>
      <c r="AN225" s="462" t="e">
        <f t="shared" si="120"/>
        <v>#DIV/0!</v>
      </c>
      <c r="AO225" s="461">
        <f t="shared" si="121"/>
        <v>1950</v>
      </c>
      <c r="AP225" s="148">
        <f t="shared" si="122"/>
        <v>0</v>
      </c>
      <c r="AQ225" s="148">
        <f t="shared" si="123"/>
        <v>0</v>
      </c>
      <c r="AR225" s="148"/>
      <c r="AS225" s="149">
        <f>VLOOKUP(H225, 'Link WS '!$E$5:$G$38, 2, FALSE)</f>
        <v>1950</v>
      </c>
      <c r="AT225" s="80">
        <f>VLOOKUP($H225, 'Link WS '!$E$5:$H$38, 3, FALSE)</f>
        <v>2695</v>
      </c>
      <c r="AU225" s="151">
        <f t="shared" si="124"/>
        <v>0</v>
      </c>
      <c r="AV225" s="150">
        <f>VLOOKUP($V225, 'Link WS '!$E$5:$H$38, 2, FALSE)</f>
        <v>1950</v>
      </c>
      <c r="AW225" s="150">
        <f>VLOOKUP($V225, 'Link WS '!$E$5:$H$38, 3, FALSE)</f>
        <v>2695</v>
      </c>
      <c r="AX225" s="150">
        <f>VLOOKUP($V225, 'Link WS '!$E$5:$H$38, 4, FALSE)</f>
        <v>2323</v>
      </c>
      <c r="AY225" s="143">
        <f t="shared" si="125"/>
        <v>0.83943176926388297</v>
      </c>
      <c r="AZ225" s="140" t="str">
        <f t="shared" si="126"/>
        <v>Paying 84% within JC</v>
      </c>
      <c r="BA225" s="80">
        <f t="shared" si="127"/>
        <v>1755</v>
      </c>
      <c r="BB225" s="80">
        <f t="shared" si="128"/>
        <v>195</v>
      </c>
      <c r="BC225" s="81" t="e">
        <f t="shared" si="129"/>
        <v>#DIV/0!</v>
      </c>
      <c r="BD225" s="312"/>
      <c r="BE225" s="184"/>
      <c r="BF225" s="184"/>
      <c r="BG225" s="184"/>
      <c r="BH225" s="184"/>
      <c r="BI225" s="184"/>
      <c r="BJ225" s="184"/>
      <c r="BK225" s="184"/>
      <c r="BL225" s="185"/>
      <c r="BM225" s="185"/>
      <c r="BN225" s="185"/>
      <c r="BO225" s="185"/>
      <c r="BP225" s="443">
        <f t="shared" si="130"/>
        <v>0</v>
      </c>
      <c r="BQ225" s="184" t="str">
        <f t="shared" si="131"/>
        <v>Not Needed</v>
      </c>
      <c r="BR225" s="283" t="e">
        <f t="shared" si="132"/>
        <v>#DIV/0!</v>
      </c>
      <c r="BS225" s="432">
        <f t="shared" si="133"/>
        <v>0</v>
      </c>
      <c r="BT225" s="1" t="str">
        <f t="shared" si="134"/>
        <v>Within Range</v>
      </c>
      <c r="BU225" s="1" t="str">
        <f t="shared" si="135"/>
        <v>Within Range</v>
      </c>
      <c r="BV225" s="407"/>
      <c r="BW225" s="407"/>
      <c r="BX225" s="448"/>
      <c r="BY225" s="469"/>
      <c r="BZ225" s="469"/>
    </row>
    <row r="226" spans="1:78" ht="12.75" customHeight="true">
      <c r="A226" s="79" t="s">
        <v>1344</v>
      </c>
      <c r="B226" s="79" t="s">
        <v>1345</v>
      </c>
      <c r="C226" s="79" t="s">
        <v>8</v>
      </c>
      <c r="D226" s="79" t="s">
        <v>9</v>
      </c>
      <c r="E226" s="79" t="s">
        <v>787</v>
      </c>
      <c r="F226" s="79" t="s">
        <v>804</v>
      </c>
      <c r="G226" s="79" t="s">
        <v>798</v>
      </c>
      <c r="H226" s="79" t="s">
        <v>811</v>
      </c>
      <c r="I226" s="480">
        <v>44606</v>
      </c>
      <c r="J226" s="406"/>
      <c r="K226" s="383" t="s">
        <v>341</v>
      </c>
      <c r="L226" s="406"/>
      <c r="M226" s="466">
        <v>49</v>
      </c>
      <c r="N226" s="451" t="str">
        <f t="shared" si="102"/>
        <v>1</v>
      </c>
      <c r="O226" s="452" t="str">
        <f t="shared" si="103"/>
        <v>1</v>
      </c>
      <c r="P226" s="201" t="str">
        <f t="shared" si="104"/>
        <v>N</v>
      </c>
      <c r="Q226" s="202"/>
      <c r="R226" s="202"/>
      <c r="S226" s="200"/>
      <c r="T226" s="247">
        <v>4</v>
      </c>
      <c r="U226" s="92">
        <f t="shared" si="105"/>
        <v>0.33</v>
      </c>
      <c r="V226" s="95" t="str">
        <f t="shared" si="106"/>
        <v>SG_NE06</v>
      </c>
      <c r="W226" s="454"/>
      <c r="X226" s="392">
        <f t="shared" si="107"/>
        <v>0</v>
      </c>
      <c r="Y226" s="453"/>
      <c r="Z226" s="396">
        <f t="shared" si="108"/>
        <v>0</v>
      </c>
      <c r="AA226" s="397">
        <f t="shared" si="109"/>
        <v>0</v>
      </c>
      <c r="AB226" s="427"/>
      <c r="AC226" s="456"/>
      <c r="AD226" s="396">
        <f t="shared" si="110"/>
        <v>0</v>
      </c>
      <c r="AE226" s="397">
        <f t="shared" si="111"/>
        <v>0</v>
      </c>
      <c r="AF226" s="444">
        <f t="shared" si="112"/>
        <v>50</v>
      </c>
      <c r="AG226" s="251" t="e">
        <f t="shared" si="113"/>
        <v>#DIV/0!</v>
      </c>
      <c r="AH226" s="398">
        <f t="shared" si="114"/>
        <v>50</v>
      </c>
      <c r="AI226" s="459" t="str">
        <f t="shared" si="115"/>
        <v>Below Mix</v>
      </c>
      <c r="AJ226" s="327">
        <f t="shared" si="116"/>
        <v>1900</v>
      </c>
      <c r="AK226" s="323" t="e">
        <f t="shared" si="117"/>
        <v>#DIV/0!</v>
      </c>
      <c r="AL226" s="399">
        <f t="shared" si="118"/>
        <v>1950</v>
      </c>
      <c r="AM226" s="400">
        <f t="shared" si="119"/>
        <v>1950</v>
      </c>
      <c r="AN226" s="462" t="e">
        <f t="shared" si="120"/>
        <v>#DIV/0!</v>
      </c>
      <c r="AO226" s="461">
        <f t="shared" si="121"/>
        <v>1950</v>
      </c>
      <c r="AP226" s="148">
        <f t="shared" si="122"/>
        <v>0</v>
      </c>
      <c r="AQ226" s="148">
        <f t="shared" si="123"/>
        <v>0</v>
      </c>
      <c r="AR226" s="148"/>
      <c r="AS226" s="149">
        <f>VLOOKUP(H226, 'Link WS '!$E$5:$G$38, 2, FALSE)</f>
        <v>1950</v>
      </c>
      <c r="AT226" s="80">
        <f>VLOOKUP($H226, 'Link WS '!$E$5:$H$38, 3, FALSE)</f>
        <v>2695</v>
      </c>
      <c r="AU226" s="151">
        <f t="shared" si="124"/>
        <v>0</v>
      </c>
      <c r="AV226" s="150">
        <f>VLOOKUP($V226, 'Link WS '!$E$5:$H$38, 2, FALSE)</f>
        <v>1950</v>
      </c>
      <c r="AW226" s="150">
        <f>VLOOKUP($V226, 'Link WS '!$E$5:$H$38, 3, FALSE)</f>
        <v>2695</v>
      </c>
      <c r="AX226" s="150">
        <f>VLOOKUP($V226, 'Link WS '!$E$5:$H$38, 4, FALSE)</f>
        <v>2323</v>
      </c>
      <c r="AY226" s="143">
        <f t="shared" si="125"/>
        <v>0.83943176926388297</v>
      </c>
      <c r="AZ226" s="140" t="str">
        <f t="shared" si="126"/>
        <v>Paying 84% within JC</v>
      </c>
      <c r="BA226" s="80">
        <f t="shared" si="127"/>
        <v>1755</v>
      </c>
      <c r="BB226" s="80">
        <f t="shared" si="128"/>
        <v>195</v>
      </c>
      <c r="BC226" s="81" t="e">
        <f t="shared" si="129"/>
        <v>#DIV/0!</v>
      </c>
      <c r="BD226" s="312"/>
      <c r="BE226" s="184"/>
      <c r="BF226" s="184"/>
      <c r="BG226" s="184"/>
      <c r="BH226" s="184"/>
      <c r="BI226" s="184"/>
      <c r="BJ226" s="184"/>
      <c r="BK226" s="184"/>
      <c r="BL226" s="185"/>
      <c r="BM226" s="185"/>
      <c r="BN226" s="185"/>
      <c r="BO226" s="185"/>
      <c r="BP226" s="443">
        <f t="shared" si="130"/>
        <v>0</v>
      </c>
      <c r="BQ226" s="184" t="str">
        <f t="shared" si="131"/>
        <v>Not Needed</v>
      </c>
      <c r="BR226" s="283" t="e">
        <f t="shared" si="132"/>
        <v>#DIV/0!</v>
      </c>
      <c r="BS226" s="432">
        <f t="shared" si="133"/>
        <v>0</v>
      </c>
      <c r="BT226" s="1" t="str">
        <f t="shared" si="134"/>
        <v>Within Range</v>
      </c>
      <c r="BU226" s="1" t="str">
        <f t="shared" si="135"/>
        <v>Within Range</v>
      </c>
      <c r="BV226" s="407"/>
      <c r="BW226" s="407"/>
      <c r="BX226" s="448"/>
      <c r="BY226" s="469"/>
      <c r="BZ226" s="469"/>
    </row>
    <row r="227" spans="1:78" ht="12.75" customHeight="true">
      <c r="A227" s="79" t="s">
        <v>1346</v>
      </c>
      <c r="B227" s="79" t="s">
        <v>1347</v>
      </c>
      <c r="C227" s="79" t="s">
        <v>8</v>
      </c>
      <c r="D227" s="79" t="s">
        <v>9</v>
      </c>
      <c r="E227" s="79" t="s">
        <v>787</v>
      </c>
      <c r="F227" s="79" t="s">
        <v>804</v>
      </c>
      <c r="G227" s="79" t="s">
        <v>798</v>
      </c>
      <c r="H227" s="79" t="s">
        <v>811</v>
      </c>
      <c r="I227" s="480">
        <v>44606</v>
      </c>
      <c r="J227" s="406"/>
      <c r="K227" s="383" t="s">
        <v>341</v>
      </c>
      <c r="L227" s="406"/>
      <c r="M227" s="466">
        <v>49</v>
      </c>
      <c r="N227" s="451" t="str">
        <f t="shared" si="102"/>
        <v>1</v>
      </c>
      <c r="O227" s="452" t="str">
        <f t="shared" si="103"/>
        <v>1</v>
      </c>
      <c r="P227" s="201" t="str">
        <f t="shared" si="104"/>
        <v>N</v>
      </c>
      <c r="Q227" s="202"/>
      <c r="R227" s="202"/>
      <c r="S227" s="200"/>
      <c r="T227" s="247">
        <v>4</v>
      </c>
      <c r="U227" s="92">
        <f t="shared" si="105"/>
        <v>0.33</v>
      </c>
      <c r="V227" s="95" t="str">
        <f t="shared" si="106"/>
        <v>SG_NE06</v>
      </c>
      <c r="W227" s="454"/>
      <c r="X227" s="392">
        <f t="shared" si="107"/>
        <v>0</v>
      </c>
      <c r="Y227" s="453"/>
      <c r="Z227" s="396">
        <f t="shared" si="108"/>
        <v>0</v>
      </c>
      <c r="AA227" s="397">
        <f t="shared" si="109"/>
        <v>0</v>
      </c>
      <c r="AB227" s="427"/>
      <c r="AC227" s="456"/>
      <c r="AD227" s="396">
        <f t="shared" si="110"/>
        <v>0</v>
      </c>
      <c r="AE227" s="397">
        <f t="shared" si="111"/>
        <v>0</v>
      </c>
      <c r="AF227" s="444">
        <f t="shared" si="112"/>
        <v>50</v>
      </c>
      <c r="AG227" s="251" t="e">
        <f t="shared" si="113"/>
        <v>#DIV/0!</v>
      </c>
      <c r="AH227" s="398">
        <f t="shared" si="114"/>
        <v>50</v>
      </c>
      <c r="AI227" s="459" t="str">
        <f t="shared" si="115"/>
        <v>Below Mix</v>
      </c>
      <c r="AJ227" s="327">
        <f t="shared" si="116"/>
        <v>1900</v>
      </c>
      <c r="AK227" s="323" t="e">
        <f t="shared" si="117"/>
        <v>#DIV/0!</v>
      </c>
      <c r="AL227" s="399">
        <f t="shared" si="118"/>
        <v>1950</v>
      </c>
      <c r="AM227" s="400">
        <f t="shared" si="119"/>
        <v>1950</v>
      </c>
      <c r="AN227" s="462" t="e">
        <f t="shared" si="120"/>
        <v>#DIV/0!</v>
      </c>
      <c r="AO227" s="461">
        <f t="shared" si="121"/>
        <v>1950</v>
      </c>
      <c r="AP227" s="148">
        <f t="shared" si="122"/>
        <v>0</v>
      </c>
      <c r="AQ227" s="148">
        <f t="shared" si="123"/>
        <v>0</v>
      </c>
      <c r="AR227" s="148"/>
      <c r="AS227" s="149">
        <f>VLOOKUP(H227, 'Link WS '!$E$5:$G$38, 2, FALSE)</f>
        <v>1950</v>
      </c>
      <c r="AT227" s="80">
        <f>VLOOKUP($H227, 'Link WS '!$E$5:$H$38, 3, FALSE)</f>
        <v>2695</v>
      </c>
      <c r="AU227" s="151">
        <f t="shared" si="124"/>
        <v>0</v>
      </c>
      <c r="AV227" s="150">
        <f>VLOOKUP($V227, 'Link WS '!$E$5:$H$38, 2, FALSE)</f>
        <v>1950</v>
      </c>
      <c r="AW227" s="150">
        <f>VLOOKUP($V227, 'Link WS '!$E$5:$H$38, 3, FALSE)</f>
        <v>2695</v>
      </c>
      <c r="AX227" s="150">
        <f>VLOOKUP($V227, 'Link WS '!$E$5:$H$38, 4, FALSE)</f>
        <v>2323</v>
      </c>
      <c r="AY227" s="143">
        <f t="shared" si="125"/>
        <v>0.83943176926388297</v>
      </c>
      <c r="AZ227" s="140" t="str">
        <f t="shared" si="126"/>
        <v>Paying 84% within JC</v>
      </c>
      <c r="BA227" s="80">
        <f t="shared" si="127"/>
        <v>1755</v>
      </c>
      <c r="BB227" s="80">
        <f t="shared" si="128"/>
        <v>195</v>
      </c>
      <c r="BC227" s="81" t="e">
        <f t="shared" si="129"/>
        <v>#DIV/0!</v>
      </c>
      <c r="BD227" s="312"/>
      <c r="BE227" s="184"/>
      <c r="BF227" s="184"/>
      <c r="BG227" s="184"/>
      <c r="BH227" s="184"/>
      <c r="BI227" s="184"/>
      <c r="BJ227" s="184"/>
      <c r="BK227" s="184"/>
      <c r="BL227" s="185"/>
      <c r="BM227" s="185"/>
      <c r="BN227" s="185"/>
      <c r="BO227" s="185"/>
      <c r="BP227" s="443">
        <f t="shared" si="130"/>
        <v>0</v>
      </c>
      <c r="BQ227" s="184" t="str">
        <f t="shared" si="131"/>
        <v>Not Needed</v>
      </c>
      <c r="BR227" s="283" t="e">
        <f t="shared" si="132"/>
        <v>#DIV/0!</v>
      </c>
      <c r="BS227" s="432">
        <f t="shared" si="133"/>
        <v>0</v>
      </c>
      <c r="BT227" s="1" t="str">
        <f t="shared" si="134"/>
        <v>Within Range</v>
      </c>
      <c r="BU227" s="1" t="str">
        <f t="shared" si="135"/>
        <v>Within Range</v>
      </c>
      <c r="BV227" s="407"/>
      <c r="BW227" s="407"/>
      <c r="BX227" s="448"/>
      <c r="BY227" s="469"/>
      <c r="BZ227" s="469"/>
    </row>
    <row r="228" spans="1:78" ht="12.75" customHeight="true">
      <c r="A228" s="79" t="s">
        <v>1348</v>
      </c>
      <c r="B228" s="79" t="s">
        <v>1349</v>
      </c>
      <c r="C228" s="79" t="s">
        <v>8</v>
      </c>
      <c r="D228" s="79" t="s">
        <v>9</v>
      </c>
      <c r="E228" s="79" t="s">
        <v>787</v>
      </c>
      <c r="F228" s="79" t="s">
        <v>804</v>
      </c>
      <c r="G228" s="79" t="s">
        <v>798</v>
      </c>
      <c r="H228" s="79" t="s">
        <v>811</v>
      </c>
      <c r="I228" s="480">
        <v>44606</v>
      </c>
      <c r="J228" s="406"/>
      <c r="K228" s="383" t="s">
        <v>341</v>
      </c>
      <c r="L228" s="406"/>
      <c r="M228" s="466">
        <v>49</v>
      </c>
      <c r="N228" s="451" t="str">
        <f t="shared" si="102"/>
        <v>1</v>
      </c>
      <c r="O228" s="452" t="str">
        <f t="shared" si="103"/>
        <v>1</v>
      </c>
      <c r="P228" s="201" t="str">
        <f t="shared" si="104"/>
        <v>N</v>
      </c>
      <c r="Q228" s="202"/>
      <c r="R228" s="202"/>
      <c r="S228" s="200"/>
      <c r="T228" s="247">
        <v>4</v>
      </c>
      <c r="U228" s="92">
        <f t="shared" si="105"/>
        <v>0.33</v>
      </c>
      <c r="V228" s="95" t="str">
        <f t="shared" si="106"/>
        <v>SG_NE06</v>
      </c>
      <c r="W228" s="454"/>
      <c r="X228" s="392">
        <f t="shared" si="107"/>
        <v>0</v>
      </c>
      <c r="Y228" s="453"/>
      <c r="Z228" s="396">
        <f t="shared" si="108"/>
        <v>0</v>
      </c>
      <c r="AA228" s="397">
        <f t="shared" si="109"/>
        <v>0</v>
      </c>
      <c r="AB228" s="427"/>
      <c r="AC228" s="456"/>
      <c r="AD228" s="396">
        <f t="shared" si="110"/>
        <v>0</v>
      </c>
      <c r="AE228" s="397">
        <f t="shared" si="111"/>
        <v>0</v>
      </c>
      <c r="AF228" s="444">
        <f t="shared" si="112"/>
        <v>50</v>
      </c>
      <c r="AG228" s="251" t="e">
        <f t="shared" si="113"/>
        <v>#DIV/0!</v>
      </c>
      <c r="AH228" s="398">
        <f t="shared" si="114"/>
        <v>50</v>
      </c>
      <c r="AI228" s="459" t="str">
        <f t="shared" si="115"/>
        <v>Below Mix</v>
      </c>
      <c r="AJ228" s="327">
        <f t="shared" si="116"/>
        <v>1900</v>
      </c>
      <c r="AK228" s="323" t="e">
        <f t="shared" si="117"/>
        <v>#DIV/0!</v>
      </c>
      <c r="AL228" s="399">
        <f t="shared" si="118"/>
        <v>1950</v>
      </c>
      <c r="AM228" s="400">
        <f t="shared" si="119"/>
        <v>1950</v>
      </c>
      <c r="AN228" s="462" t="e">
        <f t="shared" si="120"/>
        <v>#DIV/0!</v>
      </c>
      <c r="AO228" s="461">
        <f t="shared" si="121"/>
        <v>1950</v>
      </c>
      <c r="AP228" s="148">
        <f t="shared" si="122"/>
        <v>0</v>
      </c>
      <c r="AQ228" s="148">
        <f t="shared" si="123"/>
        <v>0</v>
      </c>
      <c r="AR228" s="148"/>
      <c r="AS228" s="149">
        <f>VLOOKUP(H228, 'Link WS '!$E$5:$G$38, 2, FALSE)</f>
        <v>1950</v>
      </c>
      <c r="AT228" s="80">
        <f>VLOOKUP($H228, 'Link WS '!$E$5:$H$38, 3, FALSE)</f>
        <v>2695</v>
      </c>
      <c r="AU228" s="151">
        <f t="shared" si="124"/>
        <v>0</v>
      </c>
      <c r="AV228" s="150">
        <f>VLOOKUP($V228, 'Link WS '!$E$5:$H$38, 2, FALSE)</f>
        <v>1950</v>
      </c>
      <c r="AW228" s="150">
        <f>VLOOKUP($V228, 'Link WS '!$E$5:$H$38, 3, FALSE)</f>
        <v>2695</v>
      </c>
      <c r="AX228" s="150">
        <f>VLOOKUP($V228, 'Link WS '!$E$5:$H$38, 4, FALSE)</f>
        <v>2323</v>
      </c>
      <c r="AY228" s="143">
        <f t="shared" si="125"/>
        <v>0.83943176926388297</v>
      </c>
      <c r="AZ228" s="140" t="str">
        <f t="shared" si="126"/>
        <v>Paying 84% within JC</v>
      </c>
      <c r="BA228" s="80">
        <f t="shared" si="127"/>
        <v>1755</v>
      </c>
      <c r="BB228" s="80">
        <f t="shared" si="128"/>
        <v>195</v>
      </c>
      <c r="BC228" s="81" t="e">
        <f t="shared" si="129"/>
        <v>#DIV/0!</v>
      </c>
      <c r="BD228" s="312"/>
      <c r="BE228" s="184"/>
      <c r="BF228" s="184"/>
      <c r="BG228" s="184"/>
      <c r="BH228" s="184"/>
      <c r="BI228" s="184"/>
      <c r="BJ228" s="184"/>
      <c r="BK228" s="184"/>
      <c r="BL228" s="185"/>
      <c r="BM228" s="185"/>
      <c r="BN228" s="185"/>
      <c r="BO228" s="185"/>
      <c r="BP228" s="443">
        <f t="shared" si="130"/>
        <v>0</v>
      </c>
      <c r="BQ228" s="184" t="str">
        <f t="shared" si="131"/>
        <v>Not Needed</v>
      </c>
      <c r="BR228" s="283" t="e">
        <f t="shared" si="132"/>
        <v>#DIV/0!</v>
      </c>
      <c r="BS228" s="432">
        <f t="shared" si="133"/>
        <v>0</v>
      </c>
      <c r="BT228" s="1" t="str">
        <f t="shared" si="134"/>
        <v>Within Range</v>
      </c>
      <c r="BU228" s="1" t="str">
        <f t="shared" si="135"/>
        <v>Within Range</v>
      </c>
      <c r="BV228" s="407"/>
      <c r="BW228" s="407"/>
      <c r="BX228" s="448"/>
      <c r="BY228" s="469"/>
      <c r="BZ228" s="469"/>
    </row>
    <row r="229" spans="1:78" ht="12.75" customHeight="true">
      <c r="A229" s="79" t="s">
        <v>1350</v>
      </c>
      <c r="B229" s="79" t="s">
        <v>1351</v>
      </c>
      <c r="C229" s="79" t="s">
        <v>8</v>
      </c>
      <c r="D229" s="79" t="s">
        <v>9</v>
      </c>
      <c r="E229" s="79" t="s">
        <v>787</v>
      </c>
      <c r="F229" s="79" t="s">
        <v>804</v>
      </c>
      <c r="G229" s="79" t="s">
        <v>798</v>
      </c>
      <c r="H229" s="79" t="s">
        <v>811</v>
      </c>
      <c r="I229" s="480">
        <v>44620</v>
      </c>
      <c r="J229" s="406"/>
      <c r="K229" s="383" t="s">
        <v>341</v>
      </c>
      <c r="L229" s="406"/>
      <c r="M229" s="466">
        <v>49</v>
      </c>
      <c r="N229" s="451" t="str">
        <f t="shared" si="102"/>
        <v>1</v>
      </c>
      <c r="O229" s="452" t="str">
        <f t="shared" si="103"/>
        <v>1</v>
      </c>
      <c r="P229" s="201" t="str">
        <f t="shared" si="104"/>
        <v>N</v>
      </c>
      <c r="Q229" s="202"/>
      <c r="R229" s="202"/>
      <c r="S229" s="200"/>
      <c r="T229" s="247">
        <v>4</v>
      </c>
      <c r="U229" s="92">
        <f t="shared" si="105"/>
        <v>0.33</v>
      </c>
      <c r="V229" s="95" t="str">
        <f t="shared" si="106"/>
        <v>SG_NE06</v>
      </c>
      <c r="W229" s="454"/>
      <c r="X229" s="392">
        <f t="shared" si="107"/>
        <v>0</v>
      </c>
      <c r="Y229" s="453"/>
      <c r="Z229" s="396">
        <f t="shared" si="108"/>
        <v>0</v>
      </c>
      <c r="AA229" s="397">
        <f t="shared" si="109"/>
        <v>0</v>
      </c>
      <c r="AB229" s="427"/>
      <c r="AC229" s="456"/>
      <c r="AD229" s="396">
        <f t="shared" si="110"/>
        <v>0</v>
      </c>
      <c r="AE229" s="397">
        <f t="shared" si="111"/>
        <v>0</v>
      </c>
      <c r="AF229" s="444">
        <f t="shared" si="112"/>
        <v>50</v>
      </c>
      <c r="AG229" s="251" t="e">
        <f t="shared" si="113"/>
        <v>#DIV/0!</v>
      </c>
      <c r="AH229" s="398">
        <f t="shared" si="114"/>
        <v>50</v>
      </c>
      <c r="AI229" s="459" t="str">
        <f t="shared" si="115"/>
        <v>Below Mix</v>
      </c>
      <c r="AJ229" s="327">
        <f t="shared" si="116"/>
        <v>1900</v>
      </c>
      <c r="AK229" s="323" t="e">
        <f t="shared" si="117"/>
        <v>#DIV/0!</v>
      </c>
      <c r="AL229" s="399">
        <f t="shared" si="118"/>
        <v>1950</v>
      </c>
      <c r="AM229" s="400">
        <f t="shared" si="119"/>
        <v>1950</v>
      </c>
      <c r="AN229" s="462" t="e">
        <f t="shared" si="120"/>
        <v>#DIV/0!</v>
      </c>
      <c r="AO229" s="461">
        <f t="shared" si="121"/>
        <v>1950</v>
      </c>
      <c r="AP229" s="148">
        <f t="shared" si="122"/>
        <v>0</v>
      </c>
      <c r="AQ229" s="148">
        <f t="shared" si="123"/>
        <v>0</v>
      </c>
      <c r="AR229" s="148"/>
      <c r="AS229" s="149">
        <f>VLOOKUP(H229, 'Link WS '!$E$5:$G$38, 2, FALSE)</f>
        <v>1950</v>
      </c>
      <c r="AT229" s="80">
        <f>VLOOKUP($H229, 'Link WS '!$E$5:$H$38, 3, FALSE)</f>
        <v>2695</v>
      </c>
      <c r="AU229" s="151">
        <f t="shared" si="124"/>
        <v>0</v>
      </c>
      <c r="AV229" s="150">
        <f>VLOOKUP($V229, 'Link WS '!$E$5:$H$38, 2, FALSE)</f>
        <v>1950</v>
      </c>
      <c r="AW229" s="150">
        <f>VLOOKUP($V229, 'Link WS '!$E$5:$H$38, 3, FALSE)</f>
        <v>2695</v>
      </c>
      <c r="AX229" s="150">
        <f>VLOOKUP($V229, 'Link WS '!$E$5:$H$38, 4, FALSE)</f>
        <v>2323</v>
      </c>
      <c r="AY229" s="143">
        <f t="shared" si="125"/>
        <v>0.83943176926388297</v>
      </c>
      <c r="AZ229" s="140" t="str">
        <f t="shared" si="126"/>
        <v>Paying 84% within JC</v>
      </c>
      <c r="BA229" s="80">
        <f t="shared" si="127"/>
        <v>1755</v>
      </c>
      <c r="BB229" s="80">
        <f t="shared" si="128"/>
        <v>195</v>
      </c>
      <c r="BC229" s="81" t="e">
        <f t="shared" si="129"/>
        <v>#DIV/0!</v>
      </c>
      <c r="BD229" s="312"/>
      <c r="BE229" s="184"/>
      <c r="BF229" s="184"/>
      <c r="BG229" s="184"/>
      <c r="BH229" s="184"/>
      <c r="BI229" s="184"/>
      <c r="BJ229" s="184"/>
      <c r="BK229" s="184"/>
      <c r="BL229" s="185"/>
      <c r="BM229" s="185"/>
      <c r="BN229" s="185"/>
      <c r="BO229" s="185"/>
      <c r="BP229" s="443">
        <f t="shared" si="130"/>
        <v>0</v>
      </c>
      <c r="BQ229" s="184" t="str">
        <f t="shared" si="131"/>
        <v>Not Needed</v>
      </c>
      <c r="BR229" s="283" t="e">
        <f t="shared" si="132"/>
        <v>#DIV/0!</v>
      </c>
      <c r="BS229" s="432">
        <f t="shared" si="133"/>
        <v>0</v>
      </c>
      <c r="BT229" s="1" t="str">
        <f t="shared" si="134"/>
        <v>Within Range</v>
      </c>
      <c r="BU229" s="1" t="str">
        <f t="shared" si="135"/>
        <v>Within Range</v>
      </c>
      <c r="BV229" s="407"/>
      <c r="BW229" s="407"/>
      <c r="BX229" s="448"/>
      <c r="BY229" s="469"/>
      <c r="BZ229" s="469"/>
    </row>
    <row r="230" spans="1:78" ht="12.75" customHeight="true">
      <c r="A230" s="79" t="s">
        <v>1352</v>
      </c>
      <c r="B230" s="79" t="s">
        <v>1353</v>
      </c>
      <c r="C230" s="79" t="s">
        <v>8</v>
      </c>
      <c r="D230" s="79" t="s">
        <v>9</v>
      </c>
      <c r="E230" s="79" t="s">
        <v>787</v>
      </c>
      <c r="F230" s="79" t="s">
        <v>804</v>
      </c>
      <c r="G230" s="79" t="s">
        <v>795</v>
      </c>
      <c r="H230" s="79" t="s">
        <v>813</v>
      </c>
      <c r="I230" s="480">
        <v>44620</v>
      </c>
      <c r="J230" s="406"/>
      <c r="K230" s="383" t="s">
        <v>341</v>
      </c>
      <c r="L230" s="406"/>
      <c r="M230" s="466">
        <v>49</v>
      </c>
      <c r="N230" s="451" t="str">
        <f t="shared" si="102"/>
        <v>1</v>
      </c>
      <c r="O230" s="452" t="str">
        <f t="shared" si="103"/>
        <v>1</v>
      </c>
      <c r="P230" s="201" t="str">
        <f t="shared" si="104"/>
        <v>N</v>
      </c>
      <c r="Q230" s="202"/>
      <c r="R230" s="202"/>
      <c r="S230" s="200"/>
      <c r="T230" s="247">
        <v>4</v>
      </c>
      <c r="U230" s="92">
        <f t="shared" si="105"/>
        <v>0.33</v>
      </c>
      <c r="V230" s="95" t="str">
        <f t="shared" si="106"/>
        <v>SG_NE04</v>
      </c>
      <c r="W230" s="454"/>
      <c r="X230" s="392">
        <f t="shared" si="107"/>
        <v>0</v>
      </c>
      <c r="Y230" s="453"/>
      <c r="Z230" s="396">
        <f t="shared" si="108"/>
        <v>0</v>
      </c>
      <c r="AA230" s="397">
        <f t="shared" si="109"/>
        <v>0</v>
      </c>
      <c r="AB230" s="427"/>
      <c r="AC230" s="456"/>
      <c r="AD230" s="396">
        <f t="shared" si="110"/>
        <v>0</v>
      </c>
      <c r="AE230" s="397">
        <f t="shared" si="111"/>
        <v>0</v>
      </c>
      <c r="AF230" s="444">
        <f t="shared" si="112"/>
        <v>50</v>
      </c>
      <c r="AG230" s="251" t="e">
        <f t="shared" si="113"/>
        <v>#DIV/0!</v>
      </c>
      <c r="AH230" s="398">
        <f t="shared" si="114"/>
        <v>50</v>
      </c>
      <c r="AI230" s="459" t="str">
        <f t="shared" si="115"/>
        <v>Below Mix</v>
      </c>
      <c r="AJ230" s="327">
        <f t="shared" si="116"/>
        <v>1365</v>
      </c>
      <c r="AK230" s="323" t="e">
        <f t="shared" si="117"/>
        <v>#DIV/0!</v>
      </c>
      <c r="AL230" s="399">
        <f t="shared" si="118"/>
        <v>1415</v>
      </c>
      <c r="AM230" s="400">
        <f t="shared" si="119"/>
        <v>1415</v>
      </c>
      <c r="AN230" s="462" t="e">
        <f t="shared" si="120"/>
        <v>#DIV/0!</v>
      </c>
      <c r="AO230" s="461">
        <f t="shared" si="121"/>
        <v>1415</v>
      </c>
      <c r="AP230" s="148">
        <f t="shared" si="122"/>
        <v>0</v>
      </c>
      <c r="AQ230" s="148">
        <f t="shared" si="123"/>
        <v>0</v>
      </c>
      <c r="AR230" s="148"/>
      <c r="AS230" s="149">
        <f>VLOOKUP(H230, 'Link WS '!$E$5:$G$38, 2, FALSE)</f>
        <v>1415</v>
      </c>
      <c r="AT230" s="80">
        <f>VLOOKUP($H230, 'Link WS '!$E$5:$H$38, 3, FALSE)</f>
        <v>2123</v>
      </c>
      <c r="AU230" s="151">
        <f t="shared" si="124"/>
        <v>0</v>
      </c>
      <c r="AV230" s="150">
        <f>VLOOKUP($V230, 'Link WS '!$E$5:$H$38, 2, FALSE)</f>
        <v>1415</v>
      </c>
      <c r="AW230" s="150">
        <f>VLOOKUP($V230, 'Link WS '!$E$5:$H$38, 3, FALSE)</f>
        <v>2123</v>
      </c>
      <c r="AX230" s="150">
        <f>VLOOKUP($V230, 'Link WS '!$E$5:$H$38, 4, FALSE)</f>
        <v>1769</v>
      </c>
      <c r="AY230" s="143">
        <f t="shared" si="125"/>
        <v>0.79988694177501418</v>
      </c>
      <c r="AZ230" s="140" t="str">
        <f t="shared" si="126"/>
        <v>Paying 80% within JC</v>
      </c>
      <c r="BA230" s="80">
        <f t="shared" si="127"/>
        <v>1273</v>
      </c>
      <c r="BB230" s="80">
        <f t="shared" si="128"/>
        <v>142</v>
      </c>
      <c r="BC230" s="81" t="e">
        <f t="shared" si="129"/>
        <v>#DIV/0!</v>
      </c>
      <c r="BD230" s="312"/>
      <c r="BE230" s="184"/>
      <c r="BF230" s="184"/>
      <c r="BG230" s="184"/>
      <c r="BH230" s="184"/>
      <c r="BI230" s="184"/>
      <c r="BJ230" s="184"/>
      <c r="BK230" s="184"/>
      <c r="BL230" s="185"/>
      <c r="BM230" s="185"/>
      <c r="BN230" s="185"/>
      <c r="BO230" s="185"/>
      <c r="BP230" s="443">
        <f t="shared" si="130"/>
        <v>0</v>
      </c>
      <c r="BQ230" s="184" t="str">
        <f t="shared" si="131"/>
        <v>Not Needed</v>
      </c>
      <c r="BR230" s="283" t="e">
        <f t="shared" si="132"/>
        <v>#DIV/0!</v>
      </c>
      <c r="BS230" s="432">
        <f t="shared" si="133"/>
        <v>0</v>
      </c>
      <c r="BT230" s="1" t="str">
        <f t="shared" si="134"/>
        <v>Within Range</v>
      </c>
      <c r="BU230" s="1" t="str">
        <f t="shared" si="135"/>
        <v>Within Range</v>
      </c>
      <c r="BV230" s="407"/>
      <c r="BW230" s="407"/>
      <c r="BX230" s="448"/>
      <c r="BY230" s="469"/>
      <c r="BZ230" s="469"/>
    </row>
    <row r="231" spans="1:78" ht="12.75" customHeight="true">
      <c r="A231" s="79" t="s">
        <v>1354</v>
      </c>
      <c r="B231" s="79" t="s">
        <v>1355</v>
      </c>
      <c r="C231" s="79" t="s">
        <v>8</v>
      </c>
      <c r="D231" s="79" t="s">
        <v>9</v>
      </c>
      <c r="E231" s="79" t="s">
        <v>787</v>
      </c>
      <c r="F231" s="79" t="s">
        <v>804</v>
      </c>
      <c r="G231" s="79" t="s">
        <v>798</v>
      </c>
      <c r="H231" s="79" t="s">
        <v>811</v>
      </c>
      <c r="I231" s="480">
        <v>44620</v>
      </c>
      <c r="J231" s="406"/>
      <c r="K231" s="383" t="s">
        <v>341</v>
      </c>
      <c r="L231" s="406"/>
      <c r="M231" s="466">
        <v>49</v>
      </c>
      <c r="N231" s="451" t="str">
        <f t="shared" si="102"/>
        <v>1</v>
      </c>
      <c r="O231" s="452" t="str">
        <f t="shared" si="103"/>
        <v>1</v>
      </c>
      <c r="P231" s="201" t="str">
        <f t="shared" si="104"/>
        <v>N</v>
      </c>
      <c r="Q231" s="202"/>
      <c r="R231" s="202"/>
      <c r="S231" s="200"/>
      <c r="T231" s="247">
        <v>4</v>
      </c>
      <c r="U231" s="92">
        <f t="shared" si="105"/>
        <v>0.33</v>
      </c>
      <c r="V231" s="95" t="str">
        <f t="shared" si="106"/>
        <v>SG_NE06</v>
      </c>
      <c r="W231" s="454"/>
      <c r="X231" s="392">
        <f t="shared" si="107"/>
        <v>0</v>
      </c>
      <c r="Y231" s="453"/>
      <c r="Z231" s="396">
        <f t="shared" si="108"/>
        <v>0</v>
      </c>
      <c r="AA231" s="397">
        <f t="shared" si="109"/>
        <v>0</v>
      </c>
      <c r="AB231" s="427"/>
      <c r="AC231" s="456"/>
      <c r="AD231" s="396">
        <f t="shared" si="110"/>
        <v>0</v>
      </c>
      <c r="AE231" s="397">
        <f t="shared" si="111"/>
        <v>0</v>
      </c>
      <c r="AF231" s="444">
        <f t="shared" si="112"/>
        <v>50</v>
      </c>
      <c r="AG231" s="251" t="e">
        <f t="shared" si="113"/>
        <v>#DIV/0!</v>
      </c>
      <c r="AH231" s="398">
        <f t="shared" si="114"/>
        <v>50</v>
      </c>
      <c r="AI231" s="459" t="str">
        <f t="shared" si="115"/>
        <v>Below Mix</v>
      </c>
      <c r="AJ231" s="327">
        <f t="shared" si="116"/>
        <v>1900</v>
      </c>
      <c r="AK231" s="323" t="e">
        <f t="shared" si="117"/>
        <v>#DIV/0!</v>
      </c>
      <c r="AL231" s="399">
        <f t="shared" si="118"/>
        <v>1950</v>
      </c>
      <c r="AM231" s="400">
        <f t="shared" si="119"/>
        <v>1950</v>
      </c>
      <c r="AN231" s="462" t="e">
        <f t="shared" si="120"/>
        <v>#DIV/0!</v>
      </c>
      <c r="AO231" s="461">
        <f t="shared" si="121"/>
        <v>1950</v>
      </c>
      <c r="AP231" s="148">
        <f t="shared" si="122"/>
        <v>0</v>
      </c>
      <c r="AQ231" s="148">
        <f t="shared" si="123"/>
        <v>0</v>
      </c>
      <c r="AR231" s="148"/>
      <c r="AS231" s="149">
        <f>VLOOKUP(H231, 'Link WS '!$E$5:$G$38, 2, FALSE)</f>
        <v>1950</v>
      </c>
      <c r="AT231" s="80">
        <f>VLOOKUP($H231, 'Link WS '!$E$5:$H$38, 3, FALSE)</f>
        <v>2695</v>
      </c>
      <c r="AU231" s="151">
        <f t="shared" si="124"/>
        <v>0</v>
      </c>
      <c r="AV231" s="150">
        <f>VLOOKUP($V231, 'Link WS '!$E$5:$H$38, 2, FALSE)</f>
        <v>1950</v>
      </c>
      <c r="AW231" s="150">
        <f>VLOOKUP($V231, 'Link WS '!$E$5:$H$38, 3, FALSE)</f>
        <v>2695</v>
      </c>
      <c r="AX231" s="150">
        <f>VLOOKUP($V231, 'Link WS '!$E$5:$H$38, 4, FALSE)</f>
        <v>2323</v>
      </c>
      <c r="AY231" s="143">
        <f t="shared" si="125"/>
        <v>0.83943176926388297</v>
      </c>
      <c r="AZ231" s="140" t="str">
        <f t="shared" si="126"/>
        <v>Paying 84% within JC</v>
      </c>
      <c r="BA231" s="80">
        <f t="shared" si="127"/>
        <v>1755</v>
      </c>
      <c r="BB231" s="80">
        <f t="shared" si="128"/>
        <v>195</v>
      </c>
      <c r="BC231" s="81" t="e">
        <f t="shared" si="129"/>
        <v>#DIV/0!</v>
      </c>
      <c r="BD231" s="312"/>
      <c r="BE231" s="184"/>
      <c r="BF231" s="184"/>
      <c r="BG231" s="184"/>
      <c r="BH231" s="184"/>
      <c r="BI231" s="184"/>
      <c r="BJ231" s="184"/>
      <c r="BK231" s="184"/>
      <c r="BL231" s="185"/>
      <c r="BM231" s="185"/>
      <c r="BN231" s="185"/>
      <c r="BO231" s="185"/>
      <c r="BP231" s="443">
        <f t="shared" si="130"/>
        <v>0</v>
      </c>
      <c r="BQ231" s="184" t="str">
        <f t="shared" si="131"/>
        <v>Not Needed</v>
      </c>
      <c r="BR231" s="283" t="e">
        <f t="shared" si="132"/>
        <v>#DIV/0!</v>
      </c>
      <c r="BS231" s="432">
        <f t="shared" si="133"/>
        <v>0</v>
      </c>
      <c r="BT231" s="1" t="str">
        <f t="shared" si="134"/>
        <v>Within Range</v>
      </c>
      <c r="BU231" s="1" t="str">
        <f t="shared" si="135"/>
        <v>Within Range</v>
      </c>
      <c r="BV231" s="407"/>
      <c r="BW231" s="407"/>
      <c r="BX231" s="448"/>
      <c r="BY231" s="469"/>
      <c r="BZ231" s="469"/>
    </row>
    <row r="232" spans="1:78" ht="12.75" customHeight="true">
      <c r="A232" s="79" t="s">
        <v>1356</v>
      </c>
      <c r="B232" s="79" t="s">
        <v>1357</v>
      </c>
      <c r="C232" s="79" t="s">
        <v>8</v>
      </c>
      <c r="D232" s="79" t="s">
        <v>9</v>
      </c>
      <c r="E232" s="79" t="s">
        <v>787</v>
      </c>
      <c r="F232" s="79" t="s">
        <v>804</v>
      </c>
      <c r="G232" s="79" t="s">
        <v>798</v>
      </c>
      <c r="H232" s="79" t="s">
        <v>811</v>
      </c>
      <c r="I232" s="480">
        <v>44620</v>
      </c>
      <c r="J232" s="406"/>
      <c r="K232" s="383" t="s">
        <v>341</v>
      </c>
      <c r="L232" s="406"/>
      <c r="M232" s="466">
        <v>49</v>
      </c>
      <c r="N232" s="451" t="str">
        <f t="shared" si="102"/>
        <v>1</v>
      </c>
      <c r="O232" s="452" t="str">
        <f t="shared" si="103"/>
        <v>1</v>
      </c>
      <c r="P232" s="201" t="str">
        <f t="shared" si="104"/>
        <v>N</v>
      </c>
      <c r="Q232" s="202"/>
      <c r="R232" s="202"/>
      <c r="S232" s="200"/>
      <c r="T232" s="247">
        <v>4</v>
      </c>
      <c r="U232" s="92">
        <f t="shared" si="105"/>
        <v>0.33</v>
      </c>
      <c r="V232" s="95" t="str">
        <f t="shared" si="106"/>
        <v>SG_NE06</v>
      </c>
      <c r="W232" s="454"/>
      <c r="X232" s="392">
        <f t="shared" si="107"/>
        <v>0</v>
      </c>
      <c r="Y232" s="453"/>
      <c r="Z232" s="396">
        <f t="shared" si="108"/>
        <v>0</v>
      </c>
      <c r="AA232" s="397">
        <f t="shared" si="109"/>
        <v>0</v>
      </c>
      <c r="AB232" s="427"/>
      <c r="AC232" s="456"/>
      <c r="AD232" s="396">
        <f t="shared" si="110"/>
        <v>0</v>
      </c>
      <c r="AE232" s="397">
        <f t="shared" si="111"/>
        <v>0</v>
      </c>
      <c r="AF232" s="444">
        <f t="shared" si="112"/>
        <v>50</v>
      </c>
      <c r="AG232" s="251" t="e">
        <f t="shared" si="113"/>
        <v>#DIV/0!</v>
      </c>
      <c r="AH232" s="398">
        <f t="shared" si="114"/>
        <v>50</v>
      </c>
      <c r="AI232" s="459" t="str">
        <f t="shared" si="115"/>
        <v>Below Mix</v>
      </c>
      <c r="AJ232" s="327">
        <f t="shared" si="116"/>
        <v>1900</v>
      </c>
      <c r="AK232" s="323" t="e">
        <f t="shared" si="117"/>
        <v>#DIV/0!</v>
      </c>
      <c r="AL232" s="399">
        <f t="shared" si="118"/>
        <v>1950</v>
      </c>
      <c r="AM232" s="400">
        <f t="shared" si="119"/>
        <v>1950</v>
      </c>
      <c r="AN232" s="462" t="e">
        <f t="shared" si="120"/>
        <v>#DIV/0!</v>
      </c>
      <c r="AO232" s="461">
        <f t="shared" si="121"/>
        <v>1950</v>
      </c>
      <c r="AP232" s="148">
        <f t="shared" si="122"/>
        <v>0</v>
      </c>
      <c r="AQ232" s="148">
        <f t="shared" si="123"/>
        <v>0</v>
      </c>
      <c r="AR232" s="148"/>
      <c r="AS232" s="149">
        <f>VLOOKUP(H232, 'Link WS '!$E$5:$G$38, 2, FALSE)</f>
        <v>1950</v>
      </c>
      <c r="AT232" s="80">
        <f>VLOOKUP($H232, 'Link WS '!$E$5:$H$38, 3, FALSE)</f>
        <v>2695</v>
      </c>
      <c r="AU232" s="151">
        <f t="shared" si="124"/>
        <v>0</v>
      </c>
      <c r="AV232" s="150">
        <f>VLOOKUP($V232, 'Link WS '!$E$5:$H$38, 2, FALSE)</f>
        <v>1950</v>
      </c>
      <c r="AW232" s="150">
        <f>VLOOKUP($V232, 'Link WS '!$E$5:$H$38, 3, FALSE)</f>
        <v>2695</v>
      </c>
      <c r="AX232" s="150">
        <f>VLOOKUP($V232, 'Link WS '!$E$5:$H$38, 4, FALSE)</f>
        <v>2323</v>
      </c>
      <c r="AY232" s="143">
        <f t="shared" si="125"/>
        <v>0.83943176926388297</v>
      </c>
      <c r="AZ232" s="140" t="str">
        <f t="shared" si="126"/>
        <v>Paying 84% within JC</v>
      </c>
      <c r="BA232" s="80">
        <f t="shared" si="127"/>
        <v>1755</v>
      </c>
      <c r="BB232" s="80">
        <f t="shared" si="128"/>
        <v>195</v>
      </c>
      <c r="BC232" s="81" t="e">
        <f t="shared" si="129"/>
        <v>#DIV/0!</v>
      </c>
      <c r="BD232" s="312"/>
      <c r="BE232" s="184"/>
      <c r="BF232" s="184"/>
      <c r="BG232" s="184"/>
      <c r="BH232" s="184"/>
      <c r="BI232" s="184"/>
      <c r="BJ232" s="184"/>
      <c r="BK232" s="184"/>
      <c r="BL232" s="185"/>
      <c r="BM232" s="185"/>
      <c r="BN232" s="185"/>
      <c r="BO232" s="185"/>
      <c r="BP232" s="443">
        <f t="shared" si="130"/>
        <v>0</v>
      </c>
      <c r="BQ232" s="184" t="str">
        <f t="shared" si="131"/>
        <v>Not Needed</v>
      </c>
      <c r="BR232" s="283" t="e">
        <f t="shared" si="132"/>
        <v>#DIV/0!</v>
      </c>
      <c r="BS232" s="432">
        <f t="shared" si="133"/>
        <v>0</v>
      </c>
      <c r="BT232" s="1" t="str">
        <f t="shared" si="134"/>
        <v>Within Range</v>
      </c>
      <c r="BU232" s="1" t="str">
        <f t="shared" si="135"/>
        <v>Within Range</v>
      </c>
      <c r="BV232" s="407"/>
      <c r="BW232" s="407"/>
      <c r="BX232" s="448"/>
      <c r="BY232" s="469"/>
      <c r="BZ232" s="469"/>
    </row>
    <row r="233" spans="1:78" ht="12.75" customHeight="true">
      <c r="A233" s="79" t="s">
        <v>1358</v>
      </c>
      <c r="B233" s="79" t="s">
        <v>1359</v>
      </c>
      <c r="C233" s="79" t="s">
        <v>8</v>
      </c>
      <c r="D233" s="79" t="s">
        <v>9</v>
      </c>
      <c r="E233" s="79" t="s">
        <v>787</v>
      </c>
      <c r="F233" s="79" t="s">
        <v>804</v>
      </c>
      <c r="G233" s="79" t="s">
        <v>798</v>
      </c>
      <c r="H233" s="79" t="s">
        <v>811</v>
      </c>
      <c r="I233" s="480">
        <v>44620</v>
      </c>
      <c r="J233" s="406"/>
      <c r="K233" s="383" t="s">
        <v>341</v>
      </c>
      <c r="L233" s="406"/>
      <c r="M233" s="466">
        <v>49</v>
      </c>
      <c r="N233" s="451" t="str">
        <f t="shared" si="102"/>
        <v>1</v>
      </c>
      <c r="O233" s="452" t="str">
        <f t="shared" si="103"/>
        <v>1</v>
      </c>
      <c r="P233" s="201" t="str">
        <f t="shared" si="104"/>
        <v>N</v>
      </c>
      <c r="Q233" s="202"/>
      <c r="R233" s="202"/>
      <c r="S233" s="200"/>
      <c r="T233" s="247">
        <v>4</v>
      </c>
      <c r="U233" s="92">
        <f t="shared" si="105"/>
        <v>0.33</v>
      </c>
      <c r="V233" s="95" t="str">
        <f t="shared" si="106"/>
        <v>SG_NE06</v>
      </c>
      <c r="W233" s="454"/>
      <c r="X233" s="392">
        <f t="shared" si="107"/>
        <v>0</v>
      </c>
      <c r="Y233" s="453"/>
      <c r="Z233" s="396">
        <f t="shared" si="108"/>
        <v>0</v>
      </c>
      <c r="AA233" s="397">
        <f t="shared" si="109"/>
        <v>0</v>
      </c>
      <c r="AB233" s="427"/>
      <c r="AC233" s="456"/>
      <c r="AD233" s="396">
        <f t="shared" si="110"/>
        <v>0</v>
      </c>
      <c r="AE233" s="397">
        <f t="shared" si="111"/>
        <v>0</v>
      </c>
      <c r="AF233" s="444">
        <f t="shared" si="112"/>
        <v>50</v>
      </c>
      <c r="AG233" s="251" t="e">
        <f t="shared" si="113"/>
        <v>#DIV/0!</v>
      </c>
      <c r="AH233" s="398">
        <f t="shared" si="114"/>
        <v>50</v>
      </c>
      <c r="AI233" s="459" t="str">
        <f t="shared" si="115"/>
        <v>Below Mix</v>
      </c>
      <c r="AJ233" s="327">
        <f t="shared" si="116"/>
        <v>1900</v>
      </c>
      <c r="AK233" s="323" t="e">
        <f t="shared" si="117"/>
        <v>#DIV/0!</v>
      </c>
      <c r="AL233" s="399">
        <f t="shared" si="118"/>
        <v>1950</v>
      </c>
      <c r="AM233" s="400">
        <f t="shared" si="119"/>
        <v>1950</v>
      </c>
      <c r="AN233" s="462" t="e">
        <f t="shared" si="120"/>
        <v>#DIV/0!</v>
      </c>
      <c r="AO233" s="461">
        <f t="shared" si="121"/>
        <v>1950</v>
      </c>
      <c r="AP233" s="148">
        <f t="shared" si="122"/>
        <v>0</v>
      </c>
      <c r="AQ233" s="148">
        <f t="shared" si="123"/>
        <v>0</v>
      </c>
      <c r="AR233" s="148"/>
      <c r="AS233" s="149">
        <f>VLOOKUP(H233, 'Link WS '!$E$5:$G$38, 2, FALSE)</f>
        <v>1950</v>
      </c>
      <c r="AT233" s="80">
        <f>VLOOKUP($H233, 'Link WS '!$E$5:$H$38, 3, FALSE)</f>
        <v>2695</v>
      </c>
      <c r="AU233" s="151">
        <f t="shared" si="124"/>
        <v>0</v>
      </c>
      <c r="AV233" s="150">
        <f>VLOOKUP($V233, 'Link WS '!$E$5:$H$38, 2, FALSE)</f>
        <v>1950</v>
      </c>
      <c r="AW233" s="150">
        <f>VLOOKUP($V233, 'Link WS '!$E$5:$H$38, 3, FALSE)</f>
        <v>2695</v>
      </c>
      <c r="AX233" s="150">
        <f>VLOOKUP($V233, 'Link WS '!$E$5:$H$38, 4, FALSE)</f>
        <v>2323</v>
      </c>
      <c r="AY233" s="143">
        <f t="shared" si="125"/>
        <v>0.83943176926388297</v>
      </c>
      <c r="AZ233" s="140" t="str">
        <f t="shared" si="126"/>
        <v>Paying 84% within JC</v>
      </c>
      <c r="BA233" s="80">
        <f t="shared" si="127"/>
        <v>1755</v>
      </c>
      <c r="BB233" s="80">
        <f t="shared" si="128"/>
        <v>195</v>
      </c>
      <c r="BC233" s="81" t="e">
        <f t="shared" si="129"/>
        <v>#DIV/0!</v>
      </c>
      <c r="BD233" s="312"/>
      <c r="BE233" s="184"/>
      <c r="BF233" s="184"/>
      <c r="BG233" s="184"/>
      <c r="BH233" s="184"/>
      <c r="BI233" s="184"/>
      <c r="BJ233" s="184"/>
      <c r="BK233" s="184"/>
      <c r="BL233" s="185"/>
      <c r="BM233" s="185"/>
      <c r="BN233" s="185"/>
      <c r="BO233" s="185"/>
      <c r="BP233" s="443">
        <f t="shared" si="130"/>
        <v>0</v>
      </c>
      <c r="BQ233" s="184" t="str">
        <f t="shared" si="131"/>
        <v>Not Needed</v>
      </c>
      <c r="BR233" s="283" t="e">
        <f t="shared" si="132"/>
        <v>#DIV/0!</v>
      </c>
      <c r="BS233" s="432">
        <f t="shared" si="133"/>
        <v>0</v>
      </c>
      <c r="BT233" s="1" t="str">
        <f t="shared" si="134"/>
        <v>Within Range</v>
      </c>
      <c r="BU233" s="1" t="str">
        <f t="shared" si="135"/>
        <v>Within Range</v>
      </c>
      <c r="BV233" s="407"/>
      <c r="BW233" s="407"/>
      <c r="BX233" s="448"/>
      <c r="BY233" s="469"/>
      <c r="BZ233" s="469"/>
    </row>
    <row r="234" spans="1:78" ht="12.75" customHeight="true">
      <c r="A234" s="79" t="s">
        <v>1360</v>
      </c>
      <c r="B234" s="79" t="s">
        <v>1361</v>
      </c>
      <c r="C234" s="79" t="s">
        <v>8</v>
      </c>
      <c r="D234" s="79" t="s">
        <v>9</v>
      </c>
      <c r="E234" s="79" t="s">
        <v>787</v>
      </c>
      <c r="F234" s="79" t="s">
        <v>804</v>
      </c>
      <c r="G234" s="79" t="s">
        <v>798</v>
      </c>
      <c r="H234" s="79" t="s">
        <v>811</v>
      </c>
      <c r="I234" s="480">
        <v>44620</v>
      </c>
      <c r="J234" s="406"/>
      <c r="K234" s="383" t="s">
        <v>341</v>
      </c>
      <c r="L234" s="406"/>
      <c r="M234" s="466">
        <v>49</v>
      </c>
      <c r="N234" s="451" t="str">
        <f t="shared" si="102"/>
        <v>1</v>
      </c>
      <c r="O234" s="452" t="str">
        <f t="shared" si="103"/>
        <v>1</v>
      </c>
      <c r="P234" s="201" t="str">
        <f t="shared" si="104"/>
        <v>N</v>
      </c>
      <c r="Q234" s="202"/>
      <c r="R234" s="202"/>
      <c r="S234" s="200"/>
      <c r="T234" s="247">
        <v>4</v>
      </c>
      <c r="U234" s="92">
        <f t="shared" si="105"/>
        <v>0.33</v>
      </c>
      <c r="V234" s="95" t="str">
        <f t="shared" si="106"/>
        <v>SG_NE06</v>
      </c>
      <c r="W234" s="454"/>
      <c r="X234" s="392">
        <f t="shared" si="107"/>
        <v>0</v>
      </c>
      <c r="Y234" s="453"/>
      <c r="Z234" s="396">
        <f t="shared" si="108"/>
        <v>0</v>
      </c>
      <c r="AA234" s="397">
        <f t="shared" si="109"/>
        <v>0</v>
      </c>
      <c r="AB234" s="427"/>
      <c r="AC234" s="456"/>
      <c r="AD234" s="396">
        <f t="shared" si="110"/>
        <v>0</v>
      </c>
      <c r="AE234" s="397">
        <f t="shared" si="111"/>
        <v>0</v>
      </c>
      <c r="AF234" s="444">
        <f t="shared" si="112"/>
        <v>50</v>
      </c>
      <c r="AG234" s="251" t="e">
        <f t="shared" si="113"/>
        <v>#DIV/0!</v>
      </c>
      <c r="AH234" s="398">
        <f t="shared" si="114"/>
        <v>50</v>
      </c>
      <c r="AI234" s="459" t="str">
        <f t="shared" si="115"/>
        <v>Below Mix</v>
      </c>
      <c r="AJ234" s="327">
        <f t="shared" si="116"/>
        <v>1900</v>
      </c>
      <c r="AK234" s="323" t="e">
        <f t="shared" si="117"/>
        <v>#DIV/0!</v>
      </c>
      <c r="AL234" s="399">
        <f t="shared" si="118"/>
        <v>1950</v>
      </c>
      <c r="AM234" s="400">
        <f t="shared" si="119"/>
        <v>1950</v>
      </c>
      <c r="AN234" s="462" t="e">
        <f t="shared" si="120"/>
        <v>#DIV/0!</v>
      </c>
      <c r="AO234" s="461">
        <f t="shared" si="121"/>
        <v>1950</v>
      </c>
      <c r="AP234" s="148">
        <f t="shared" si="122"/>
        <v>0</v>
      </c>
      <c r="AQ234" s="148">
        <f t="shared" si="123"/>
        <v>0</v>
      </c>
      <c r="AR234" s="148"/>
      <c r="AS234" s="149">
        <f>VLOOKUP(H234, 'Link WS '!$E$5:$G$38, 2, FALSE)</f>
        <v>1950</v>
      </c>
      <c r="AT234" s="80">
        <f>VLOOKUP($H234, 'Link WS '!$E$5:$H$38, 3, FALSE)</f>
        <v>2695</v>
      </c>
      <c r="AU234" s="151">
        <f t="shared" si="124"/>
        <v>0</v>
      </c>
      <c r="AV234" s="150">
        <f>VLOOKUP($V234, 'Link WS '!$E$5:$H$38, 2, FALSE)</f>
        <v>1950</v>
      </c>
      <c r="AW234" s="150">
        <f>VLOOKUP($V234, 'Link WS '!$E$5:$H$38, 3, FALSE)</f>
        <v>2695</v>
      </c>
      <c r="AX234" s="150">
        <f>VLOOKUP($V234, 'Link WS '!$E$5:$H$38, 4, FALSE)</f>
        <v>2323</v>
      </c>
      <c r="AY234" s="143">
        <f t="shared" si="125"/>
        <v>0.83943176926388297</v>
      </c>
      <c r="AZ234" s="140" t="str">
        <f t="shared" si="126"/>
        <v>Paying 84% within JC</v>
      </c>
      <c r="BA234" s="80">
        <f t="shared" si="127"/>
        <v>1755</v>
      </c>
      <c r="BB234" s="80">
        <f t="shared" si="128"/>
        <v>195</v>
      </c>
      <c r="BC234" s="81" t="e">
        <f t="shared" si="129"/>
        <v>#DIV/0!</v>
      </c>
      <c r="BD234" s="312"/>
      <c r="BE234" s="184"/>
      <c r="BF234" s="184"/>
      <c r="BG234" s="184"/>
      <c r="BH234" s="184"/>
      <c r="BI234" s="184"/>
      <c r="BJ234" s="184"/>
      <c r="BK234" s="184"/>
      <c r="BL234" s="185"/>
      <c r="BM234" s="185"/>
      <c r="BN234" s="185"/>
      <c r="BO234" s="185"/>
      <c r="BP234" s="443">
        <f t="shared" si="130"/>
        <v>0</v>
      </c>
      <c r="BQ234" s="184" t="str">
        <f t="shared" si="131"/>
        <v>Not Needed</v>
      </c>
      <c r="BR234" s="283" t="e">
        <f t="shared" si="132"/>
        <v>#DIV/0!</v>
      </c>
      <c r="BS234" s="432">
        <f t="shared" si="133"/>
        <v>0</v>
      </c>
      <c r="BT234" s="1" t="str">
        <f t="shared" si="134"/>
        <v>Within Range</v>
      </c>
      <c r="BU234" s="1" t="str">
        <f t="shared" si="135"/>
        <v>Within Range</v>
      </c>
      <c r="BV234" s="407"/>
      <c r="BW234" s="407"/>
      <c r="BX234" s="448"/>
      <c r="BY234" s="469"/>
      <c r="BZ234" s="469"/>
    </row>
    <row r="235" spans="1:78" ht="12.75" customHeight="true">
      <c r="A235" s="79" t="s">
        <v>1362</v>
      </c>
      <c r="B235" s="79" t="s">
        <v>1363</v>
      </c>
      <c r="C235" s="79" t="s">
        <v>8</v>
      </c>
      <c r="D235" s="79" t="s">
        <v>9</v>
      </c>
      <c r="E235" s="79" t="s">
        <v>787</v>
      </c>
      <c r="F235" s="79" t="s">
        <v>804</v>
      </c>
      <c r="G235" s="79" t="s">
        <v>798</v>
      </c>
      <c r="H235" s="79" t="s">
        <v>811</v>
      </c>
      <c r="I235" s="480">
        <v>44627</v>
      </c>
      <c r="J235" s="406"/>
      <c r="K235" s="383" t="s">
        <v>341</v>
      </c>
      <c r="L235" s="406"/>
      <c r="M235" s="466">
        <v>49</v>
      </c>
      <c r="N235" s="451" t="str">
        <f t="shared" si="102"/>
        <v>1</v>
      </c>
      <c r="O235" s="452" t="str">
        <f t="shared" si="103"/>
        <v>1</v>
      </c>
      <c r="P235" s="201" t="str">
        <f t="shared" si="104"/>
        <v>N</v>
      </c>
      <c r="Q235" s="202"/>
      <c r="R235" s="202"/>
      <c r="S235" s="200"/>
      <c r="T235" s="247">
        <v>3</v>
      </c>
      <c r="U235" s="92">
        <f t="shared" si="105"/>
        <v>0.25</v>
      </c>
      <c r="V235" s="95" t="str">
        <f t="shared" si="106"/>
        <v>SG_NE06</v>
      </c>
      <c r="W235" s="454"/>
      <c r="X235" s="392">
        <f t="shared" si="107"/>
        <v>0</v>
      </c>
      <c r="Y235" s="453"/>
      <c r="Z235" s="396">
        <f t="shared" si="108"/>
        <v>0</v>
      </c>
      <c r="AA235" s="397">
        <f t="shared" si="109"/>
        <v>0</v>
      </c>
      <c r="AB235" s="427"/>
      <c r="AC235" s="456"/>
      <c r="AD235" s="396">
        <f t="shared" si="110"/>
        <v>0</v>
      </c>
      <c r="AE235" s="397">
        <f t="shared" si="111"/>
        <v>0</v>
      </c>
      <c r="AF235" s="444">
        <f t="shared" si="112"/>
        <v>50</v>
      </c>
      <c r="AG235" s="251" t="e">
        <f t="shared" si="113"/>
        <v>#DIV/0!</v>
      </c>
      <c r="AH235" s="398">
        <f t="shared" si="114"/>
        <v>50</v>
      </c>
      <c r="AI235" s="459" t="str">
        <f t="shared" si="115"/>
        <v>Below Mix</v>
      </c>
      <c r="AJ235" s="327">
        <f t="shared" si="116"/>
        <v>1900</v>
      </c>
      <c r="AK235" s="323" t="e">
        <f t="shared" si="117"/>
        <v>#DIV/0!</v>
      </c>
      <c r="AL235" s="399">
        <f t="shared" si="118"/>
        <v>1950</v>
      </c>
      <c r="AM235" s="400">
        <f t="shared" si="119"/>
        <v>1950</v>
      </c>
      <c r="AN235" s="462" t="e">
        <f t="shared" si="120"/>
        <v>#DIV/0!</v>
      </c>
      <c r="AO235" s="461">
        <f t="shared" si="121"/>
        <v>1950</v>
      </c>
      <c r="AP235" s="148">
        <f t="shared" si="122"/>
        <v>0</v>
      </c>
      <c r="AQ235" s="148">
        <f t="shared" si="123"/>
        <v>0</v>
      </c>
      <c r="AR235" s="148"/>
      <c r="AS235" s="149">
        <f>VLOOKUP(H235, 'Link WS '!$E$5:$G$38, 2, FALSE)</f>
        <v>1950</v>
      </c>
      <c r="AT235" s="80">
        <f>VLOOKUP($H235, 'Link WS '!$E$5:$H$38, 3, FALSE)</f>
        <v>2695</v>
      </c>
      <c r="AU235" s="151">
        <f t="shared" si="124"/>
        <v>0</v>
      </c>
      <c r="AV235" s="150">
        <f>VLOOKUP($V235, 'Link WS '!$E$5:$H$38, 2, FALSE)</f>
        <v>1950</v>
      </c>
      <c r="AW235" s="150">
        <f>VLOOKUP($V235, 'Link WS '!$E$5:$H$38, 3, FALSE)</f>
        <v>2695</v>
      </c>
      <c r="AX235" s="150">
        <f>VLOOKUP($V235, 'Link WS '!$E$5:$H$38, 4, FALSE)</f>
        <v>2323</v>
      </c>
      <c r="AY235" s="143">
        <f t="shared" si="125"/>
        <v>0.83943176926388297</v>
      </c>
      <c r="AZ235" s="140" t="str">
        <f t="shared" si="126"/>
        <v>Paying 84% within JC</v>
      </c>
      <c r="BA235" s="80">
        <f t="shared" si="127"/>
        <v>1755</v>
      </c>
      <c r="BB235" s="80">
        <f t="shared" si="128"/>
        <v>195</v>
      </c>
      <c r="BC235" s="81" t="e">
        <f t="shared" si="129"/>
        <v>#DIV/0!</v>
      </c>
      <c r="BD235" s="312"/>
      <c r="BE235" s="184"/>
      <c r="BF235" s="184"/>
      <c r="BG235" s="184"/>
      <c r="BH235" s="184"/>
      <c r="BI235" s="184"/>
      <c r="BJ235" s="184"/>
      <c r="BK235" s="184"/>
      <c r="BL235" s="185"/>
      <c r="BM235" s="185"/>
      <c r="BN235" s="185"/>
      <c r="BO235" s="185"/>
      <c r="BP235" s="443">
        <f t="shared" si="130"/>
        <v>0</v>
      </c>
      <c r="BQ235" s="184" t="str">
        <f t="shared" si="131"/>
        <v>Not Needed</v>
      </c>
      <c r="BR235" s="283" t="e">
        <f t="shared" si="132"/>
        <v>#DIV/0!</v>
      </c>
      <c r="BS235" s="432">
        <f t="shared" si="133"/>
        <v>0</v>
      </c>
      <c r="BT235" s="1" t="str">
        <f t="shared" si="134"/>
        <v>Within Range</v>
      </c>
      <c r="BU235" s="1" t="str">
        <f t="shared" si="135"/>
        <v>Within Range</v>
      </c>
      <c r="BV235" s="407"/>
      <c r="BW235" s="407"/>
      <c r="BX235" s="448"/>
      <c r="BY235" s="469"/>
      <c r="BZ235" s="469"/>
    </row>
    <row r="236" spans="1:78" ht="12.75" customHeight="true">
      <c r="A236" s="79" t="s">
        <v>1364</v>
      </c>
      <c r="B236" s="79" t="s">
        <v>1365</v>
      </c>
      <c r="C236" s="79" t="s">
        <v>8</v>
      </c>
      <c r="D236" s="79" t="s">
        <v>9</v>
      </c>
      <c r="E236" s="79" t="s">
        <v>787</v>
      </c>
      <c r="F236" s="79" t="s">
        <v>804</v>
      </c>
      <c r="G236" s="79" t="s">
        <v>795</v>
      </c>
      <c r="H236" s="79" t="s">
        <v>813</v>
      </c>
      <c r="I236" s="480">
        <v>44627</v>
      </c>
      <c r="J236" s="406"/>
      <c r="K236" s="383" t="s">
        <v>341</v>
      </c>
      <c r="L236" s="406"/>
      <c r="M236" s="466">
        <v>49</v>
      </c>
      <c r="N236" s="451" t="str">
        <f t="shared" si="102"/>
        <v>1</v>
      </c>
      <c r="O236" s="452" t="str">
        <f t="shared" si="103"/>
        <v>1</v>
      </c>
      <c r="P236" s="201" t="str">
        <f t="shared" si="104"/>
        <v>N</v>
      </c>
      <c r="Q236" s="202"/>
      <c r="R236" s="202"/>
      <c r="S236" s="200"/>
      <c r="T236" s="247">
        <v>3</v>
      </c>
      <c r="U236" s="92">
        <f t="shared" si="105"/>
        <v>0.25</v>
      </c>
      <c r="V236" s="95" t="str">
        <f t="shared" si="106"/>
        <v>SG_NE04</v>
      </c>
      <c r="W236" s="454"/>
      <c r="X236" s="392">
        <f t="shared" si="107"/>
        <v>0</v>
      </c>
      <c r="Y236" s="453"/>
      <c r="Z236" s="396">
        <f t="shared" si="108"/>
        <v>0</v>
      </c>
      <c r="AA236" s="397">
        <f t="shared" si="109"/>
        <v>0</v>
      </c>
      <c r="AB236" s="427"/>
      <c r="AC236" s="456"/>
      <c r="AD236" s="396">
        <f t="shared" si="110"/>
        <v>0</v>
      </c>
      <c r="AE236" s="397">
        <f t="shared" si="111"/>
        <v>0</v>
      </c>
      <c r="AF236" s="444">
        <f t="shared" si="112"/>
        <v>50</v>
      </c>
      <c r="AG236" s="251" t="e">
        <f t="shared" si="113"/>
        <v>#DIV/0!</v>
      </c>
      <c r="AH236" s="398">
        <f t="shared" si="114"/>
        <v>50</v>
      </c>
      <c r="AI236" s="459" t="str">
        <f t="shared" si="115"/>
        <v>Below Mix</v>
      </c>
      <c r="AJ236" s="327">
        <f t="shared" si="116"/>
        <v>1365</v>
      </c>
      <c r="AK236" s="323" t="e">
        <f t="shared" si="117"/>
        <v>#DIV/0!</v>
      </c>
      <c r="AL236" s="399">
        <f t="shared" si="118"/>
        <v>1415</v>
      </c>
      <c r="AM236" s="400">
        <f t="shared" si="119"/>
        <v>1415</v>
      </c>
      <c r="AN236" s="462" t="e">
        <f t="shared" si="120"/>
        <v>#DIV/0!</v>
      </c>
      <c r="AO236" s="461">
        <f t="shared" si="121"/>
        <v>1415</v>
      </c>
      <c r="AP236" s="148">
        <f t="shared" si="122"/>
        <v>0</v>
      </c>
      <c r="AQ236" s="148">
        <f t="shared" si="123"/>
        <v>0</v>
      </c>
      <c r="AR236" s="148"/>
      <c r="AS236" s="149">
        <f>VLOOKUP(H236, 'Link WS '!$E$5:$G$38, 2, FALSE)</f>
        <v>1415</v>
      </c>
      <c r="AT236" s="80">
        <f>VLOOKUP($H236, 'Link WS '!$E$5:$H$38, 3, FALSE)</f>
        <v>2123</v>
      </c>
      <c r="AU236" s="151">
        <f t="shared" si="124"/>
        <v>0</v>
      </c>
      <c r="AV236" s="150">
        <f>VLOOKUP($V236, 'Link WS '!$E$5:$H$38, 2, FALSE)</f>
        <v>1415</v>
      </c>
      <c r="AW236" s="150">
        <f>VLOOKUP($V236, 'Link WS '!$E$5:$H$38, 3, FALSE)</f>
        <v>2123</v>
      </c>
      <c r="AX236" s="150">
        <f>VLOOKUP($V236, 'Link WS '!$E$5:$H$38, 4, FALSE)</f>
        <v>1769</v>
      </c>
      <c r="AY236" s="143">
        <f t="shared" si="125"/>
        <v>0.79988694177501418</v>
      </c>
      <c r="AZ236" s="140" t="str">
        <f t="shared" si="126"/>
        <v>Paying 80% within JC</v>
      </c>
      <c r="BA236" s="80">
        <f t="shared" si="127"/>
        <v>1273</v>
      </c>
      <c r="BB236" s="80">
        <f t="shared" si="128"/>
        <v>142</v>
      </c>
      <c r="BC236" s="81" t="e">
        <f t="shared" si="129"/>
        <v>#DIV/0!</v>
      </c>
      <c r="BD236" s="312"/>
      <c r="BE236" s="184"/>
      <c r="BF236" s="184"/>
      <c r="BG236" s="184"/>
      <c r="BH236" s="184"/>
      <c r="BI236" s="184"/>
      <c r="BJ236" s="184"/>
      <c r="BK236" s="184"/>
      <c r="BL236" s="185"/>
      <c r="BM236" s="185"/>
      <c r="BN236" s="185"/>
      <c r="BO236" s="185"/>
      <c r="BP236" s="443">
        <f t="shared" si="130"/>
        <v>0</v>
      </c>
      <c r="BQ236" s="184" t="str">
        <f t="shared" si="131"/>
        <v>Not Needed</v>
      </c>
      <c r="BR236" s="283" t="e">
        <f t="shared" si="132"/>
        <v>#DIV/0!</v>
      </c>
      <c r="BS236" s="432">
        <f t="shared" si="133"/>
        <v>0</v>
      </c>
      <c r="BT236" s="1" t="str">
        <f t="shared" si="134"/>
        <v>Within Range</v>
      </c>
      <c r="BU236" s="1" t="str">
        <f t="shared" si="135"/>
        <v>Within Range</v>
      </c>
      <c r="BV236" s="407"/>
      <c r="BW236" s="407"/>
      <c r="BX236" s="448"/>
      <c r="BY236" s="469"/>
      <c r="BZ236" s="469"/>
    </row>
    <row r="237" spans="1:78" ht="12.75" customHeight="true">
      <c r="A237" s="79" t="s">
        <v>1366</v>
      </c>
      <c r="B237" s="79" t="s">
        <v>1367</v>
      </c>
      <c r="C237" s="79" t="s">
        <v>8</v>
      </c>
      <c r="D237" s="79" t="s">
        <v>9</v>
      </c>
      <c r="E237" s="79" t="s">
        <v>787</v>
      </c>
      <c r="F237" s="79" t="s">
        <v>804</v>
      </c>
      <c r="G237" s="79" t="s">
        <v>798</v>
      </c>
      <c r="H237" s="79" t="s">
        <v>811</v>
      </c>
      <c r="I237" s="480">
        <v>44620</v>
      </c>
      <c r="J237" s="406"/>
      <c r="K237" s="383" t="s">
        <v>341</v>
      </c>
      <c r="L237" s="406"/>
      <c r="M237" s="466">
        <v>49</v>
      </c>
      <c r="N237" s="451" t="str">
        <f t="shared" si="102"/>
        <v>1</v>
      </c>
      <c r="O237" s="452" t="str">
        <f t="shared" si="103"/>
        <v>1</v>
      </c>
      <c r="P237" s="201" t="str">
        <f t="shared" si="104"/>
        <v>N</v>
      </c>
      <c r="Q237" s="202"/>
      <c r="R237" s="202"/>
      <c r="S237" s="200"/>
      <c r="T237" s="247">
        <v>4</v>
      </c>
      <c r="U237" s="92">
        <f t="shared" si="105"/>
        <v>0.33</v>
      </c>
      <c r="V237" s="95" t="str">
        <f t="shared" si="106"/>
        <v>SG_NE06</v>
      </c>
      <c r="W237" s="454"/>
      <c r="X237" s="392">
        <f t="shared" si="107"/>
        <v>0</v>
      </c>
      <c r="Y237" s="453"/>
      <c r="Z237" s="396">
        <f t="shared" si="108"/>
        <v>0</v>
      </c>
      <c r="AA237" s="397">
        <f t="shared" si="109"/>
        <v>0</v>
      </c>
      <c r="AB237" s="427"/>
      <c r="AC237" s="456"/>
      <c r="AD237" s="396">
        <f t="shared" si="110"/>
        <v>0</v>
      </c>
      <c r="AE237" s="397">
        <f t="shared" si="111"/>
        <v>0</v>
      </c>
      <c r="AF237" s="444">
        <f t="shared" si="112"/>
        <v>50</v>
      </c>
      <c r="AG237" s="251" t="e">
        <f t="shared" si="113"/>
        <v>#DIV/0!</v>
      </c>
      <c r="AH237" s="398">
        <f t="shared" si="114"/>
        <v>50</v>
      </c>
      <c r="AI237" s="459" t="str">
        <f t="shared" si="115"/>
        <v>Below Mix</v>
      </c>
      <c r="AJ237" s="327">
        <f t="shared" si="116"/>
        <v>1900</v>
      </c>
      <c r="AK237" s="323" t="e">
        <f t="shared" si="117"/>
        <v>#DIV/0!</v>
      </c>
      <c r="AL237" s="399">
        <f t="shared" si="118"/>
        <v>1950</v>
      </c>
      <c r="AM237" s="400">
        <f t="shared" si="119"/>
        <v>1950</v>
      </c>
      <c r="AN237" s="462" t="e">
        <f t="shared" si="120"/>
        <v>#DIV/0!</v>
      </c>
      <c r="AO237" s="461">
        <f t="shared" si="121"/>
        <v>1950</v>
      </c>
      <c r="AP237" s="148">
        <f t="shared" si="122"/>
        <v>0</v>
      </c>
      <c r="AQ237" s="148">
        <f t="shared" si="123"/>
        <v>0</v>
      </c>
      <c r="AR237" s="148"/>
      <c r="AS237" s="149">
        <f>VLOOKUP(H237, 'Link WS '!$E$5:$G$38, 2, FALSE)</f>
        <v>1950</v>
      </c>
      <c r="AT237" s="80">
        <f>VLOOKUP($H237, 'Link WS '!$E$5:$H$38, 3, FALSE)</f>
        <v>2695</v>
      </c>
      <c r="AU237" s="151">
        <f t="shared" si="124"/>
        <v>0</v>
      </c>
      <c r="AV237" s="150">
        <f>VLOOKUP($V237, 'Link WS '!$E$5:$H$38, 2, FALSE)</f>
        <v>1950</v>
      </c>
      <c r="AW237" s="150">
        <f>VLOOKUP($V237, 'Link WS '!$E$5:$H$38, 3, FALSE)</f>
        <v>2695</v>
      </c>
      <c r="AX237" s="150">
        <f>VLOOKUP($V237, 'Link WS '!$E$5:$H$38, 4, FALSE)</f>
        <v>2323</v>
      </c>
      <c r="AY237" s="143">
        <f t="shared" si="125"/>
        <v>0.83943176926388297</v>
      </c>
      <c r="AZ237" s="140" t="str">
        <f t="shared" si="126"/>
        <v>Paying 84% within JC</v>
      </c>
      <c r="BA237" s="80">
        <f t="shared" si="127"/>
        <v>1755</v>
      </c>
      <c r="BB237" s="80">
        <f t="shared" si="128"/>
        <v>195</v>
      </c>
      <c r="BC237" s="81" t="e">
        <f t="shared" si="129"/>
        <v>#DIV/0!</v>
      </c>
      <c r="BD237" s="312"/>
      <c r="BE237" s="184"/>
      <c r="BF237" s="184"/>
      <c r="BG237" s="184"/>
      <c r="BH237" s="184"/>
      <c r="BI237" s="184"/>
      <c r="BJ237" s="184"/>
      <c r="BK237" s="184"/>
      <c r="BL237" s="185"/>
      <c r="BM237" s="185"/>
      <c r="BN237" s="185"/>
      <c r="BO237" s="185"/>
      <c r="BP237" s="443">
        <f t="shared" si="130"/>
        <v>0</v>
      </c>
      <c r="BQ237" s="184" t="str">
        <f t="shared" si="131"/>
        <v>Not Needed</v>
      </c>
      <c r="BR237" s="283" t="e">
        <f t="shared" si="132"/>
        <v>#DIV/0!</v>
      </c>
      <c r="BS237" s="432">
        <f t="shared" si="133"/>
        <v>0</v>
      </c>
      <c r="BT237" s="1" t="str">
        <f t="shared" si="134"/>
        <v>Within Range</v>
      </c>
      <c r="BU237" s="1" t="str">
        <f t="shared" si="135"/>
        <v>Within Range</v>
      </c>
      <c r="BV237" s="407"/>
      <c r="BW237" s="407"/>
      <c r="BX237" s="448"/>
      <c r="BY237" s="469"/>
      <c r="BZ237" s="469"/>
    </row>
    <row r="238" spans="1:78" ht="12.75" customHeight="true">
      <c r="A238" s="79" t="s">
        <v>1368</v>
      </c>
      <c r="B238" s="79" t="s">
        <v>1369</v>
      </c>
      <c r="C238" s="79" t="s">
        <v>8</v>
      </c>
      <c r="D238" s="79" t="s">
        <v>9</v>
      </c>
      <c r="E238" s="79" t="s">
        <v>787</v>
      </c>
      <c r="F238" s="79" t="s">
        <v>804</v>
      </c>
      <c r="G238" s="79" t="s">
        <v>798</v>
      </c>
      <c r="H238" s="79" t="s">
        <v>811</v>
      </c>
      <c r="I238" s="480">
        <v>44620</v>
      </c>
      <c r="J238" s="406"/>
      <c r="K238" s="383" t="s">
        <v>341</v>
      </c>
      <c r="L238" s="406"/>
      <c r="M238" s="466">
        <v>49</v>
      </c>
      <c r="N238" s="451" t="str">
        <f t="shared" si="102"/>
        <v>1</v>
      </c>
      <c r="O238" s="452" t="str">
        <f t="shared" si="103"/>
        <v>1</v>
      </c>
      <c r="P238" s="201" t="str">
        <f t="shared" si="104"/>
        <v>N</v>
      </c>
      <c r="Q238" s="202"/>
      <c r="R238" s="202"/>
      <c r="S238" s="200"/>
      <c r="T238" s="247">
        <v>4</v>
      </c>
      <c r="U238" s="92">
        <f t="shared" si="105"/>
        <v>0.33</v>
      </c>
      <c r="V238" s="95" t="str">
        <f t="shared" si="106"/>
        <v>SG_NE06</v>
      </c>
      <c r="W238" s="454"/>
      <c r="X238" s="392">
        <f t="shared" si="107"/>
        <v>0</v>
      </c>
      <c r="Y238" s="453"/>
      <c r="Z238" s="396">
        <f t="shared" si="108"/>
        <v>0</v>
      </c>
      <c r="AA238" s="397">
        <f t="shared" si="109"/>
        <v>0</v>
      </c>
      <c r="AB238" s="427"/>
      <c r="AC238" s="456"/>
      <c r="AD238" s="396">
        <f t="shared" si="110"/>
        <v>0</v>
      </c>
      <c r="AE238" s="397">
        <f t="shared" si="111"/>
        <v>0</v>
      </c>
      <c r="AF238" s="444">
        <f t="shared" si="112"/>
        <v>50</v>
      </c>
      <c r="AG238" s="251" t="e">
        <f t="shared" si="113"/>
        <v>#DIV/0!</v>
      </c>
      <c r="AH238" s="398">
        <f t="shared" si="114"/>
        <v>50</v>
      </c>
      <c r="AI238" s="459" t="str">
        <f t="shared" si="115"/>
        <v>Below Mix</v>
      </c>
      <c r="AJ238" s="327">
        <f t="shared" si="116"/>
        <v>1900</v>
      </c>
      <c r="AK238" s="323" t="e">
        <f t="shared" si="117"/>
        <v>#DIV/0!</v>
      </c>
      <c r="AL238" s="399">
        <f t="shared" si="118"/>
        <v>1950</v>
      </c>
      <c r="AM238" s="400">
        <f t="shared" si="119"/>
        <v>1950</v>
      </c>
      <c r="AN238" s="462" t="e">
        <f t="shared" si="120"/>
        <v>#DIV/0!</v>
      </c>
      <c r="AO238" s="461">
        <f t="shared" si="121"/>
        <v>1950</v>
      </c>
      <c r="AP238" s="148">
        <f t="shared" si="122"/>
        <v>0</v>
      </c>
      <c r="AQ238" s="148">
        <f t="shared" si="123"/>
        <v>0</v>
      </c>
      <c r="AR238" s="148"/>
      <c r="AS238" s="149">
        <f>VLOOKUP(H238, 'Link WS '!$E$5:$G$38, 2, FALSE)</f>
        <v>1950</v>
      </c>
      <c r="AT238" s="80">
        <f>VLOOKUP($H238, 'Link WS '!$E$5:$H$38, 3, FALSE)</f>
        <v>2695</v>
      </c>
      <c r="AU238" s="151">
        <f t="shared" si="124"/>
        <v>0</v>
      </c>
      <c r="AV238" s="150">
        <f>VLOOKUP($V238, 'Link WS '!$E$5:$H$38, 2, FALSE)</f>
        <v>1950</v>
      </c>
      <c r="AW238" s="150">
        <f>VLOOKUP($V238, 'Link WS '!$E$5:$H$38, 3, FALSE)</f>
        <v>2695</v>
      </c>
      <c r="AX238" s="150">
        <f>VLOOKUP($V238, 'Link WS '!$E$5:$H$38, 4, FALSE)</f>
        <v>2323</v>
      </c>
      <c r="AY238" s="143">
        <f t="shared" si="125"/>
        <v>0.83943176926388297</v>
      </c>
      <c r="AZ238" s="140" t="str">
        <f t="shared" si="126"/>
        <v>Paying 84% within JC</v>
      </c>
      <c r="BA238" s="80">
        <f t="shared" si="127"/>
        <v>1755</v>
      </c>
      <c r="BB238" s="80">
        <f t="shared" si="128"/>
        <v>195</v>
      </c>
      <c r="BC238" s="81" t="e">
        <f t="shared" si="129"/>
        <v>#DIV/0!</v>
      </c>
      <c r="BD238" s="312"/>
      <c r="BE238" s="184"/>
      <c r="BF238" s="184"/>
      <c r="BG238" s="184"/>
      <c r="BH238" s="184"/>
      <c r="BI238" s="184"/>
      <c r="BJ238" s="184"/>
      <c r="BK238" s="184"/>
      <c r="BL238" s="185"/>
      <c r="BM238" s="185"/>
      <c r="BN238" s="185"/>
      <c r="BO238" s="185"/>
      <c r="BP238" s="443">
        <f t="shared" si="130"/>
        <v>0</v>
      </c>
      <c r="BQ238" s="184" t="str">
        <f t="shared" si="131"/>
        <v>Not Needed</v>
      </c>
      <c r="BR238" s="283" t="e">
        <f t="shared" si="132"/>
        <v>#DIV/0!</v>
      </c>
      <c r="BS238" s="432">
        <f t="shared" si="133"/>
        <v>0</v>
      </c>
      <c r="BT238" s="1" t="str">
        <f t="shared" si="134"/>
        <v>Within Range</v>
      </c>
      <c r="BU238" s="1" t="str">
        <f t="shared" si="135"/>
        <v>Within Range</v>
      </c>
      <c r="BV238" s="407"/>
      <c r="BW238" s="407"/>
      <c r="BX238" s="448"/>
      <c r="BY238" s="469"/>
      <c r="BZ238" s="469"/>
    </row>
    <row r="239" spans="1:78" ht="12.75" customHeight="true">
      <c r="A239" s="79" t="s">
        <v>1370</v>
      </c>
      <c r="B239" s="79" t="s">
        <v>1371</v>
      </c>
      <c r="C239" s="79" t="s">
        <v>8</v>
      </c>
      <c r="D239" s="79" t="s">
        <v>9</v>
      </c>
      <c r="E239" s="79" t="s">
        <v>787</v>
      </c>
      <c r="F239" s="79" t="s">
        <v>804</v>
      </c>
      <c r="G239" s="79" t="s">
        <v>795</v>
      </c>
      <c r="H239" s="79" t="s">
        <v>813</v>
      </c>
      <c r="I239" s="480">
        <v>44620</v>
      </c>
      <c r="J239" s="406"/>
      <c r="K239" s="383" t="s">
        <v>341</v>
      </c>
      <c r="L239" s="406"/>
      <c r="M239" s="466">
        <v>49</v>
      </c>
      <c r="N239" s="451" t="str">
        <f t="shared" si="102"/>
        <v>1</v>
      </c>
      <c r="O239" s="452" t="str">
        <f t="shared" si="103"/>
        <v>1</v>
      </c>
      <c r="P239" s="201" t="str">
        <f t="shared" si="104"/>
        <v>N</v>
      </c>
      <c r="Q239" s="202"/>
      <c r="R239" s="202"/>
      <c r="S239" s="200"/>
      <c r="T239" s="247">
        <v>4</v>
      </c>
      <c r="U239" s="92">
        <f t="shared" si="105"/>
        <v>0.33</v>
      </c>
      <c r="V239" s="95" t="str">
        <f t="shared" si="106"/>
        <v>SG_NE04</v>
      </c>
      <c r="W239" s="454"/>
      <c r="X239" s="392">
        <f t="shared" si="107"/>
        <v>0</v>
      </c>
      <c r="Y239" s="453"/>
      <c r="Z239" s="396">
        <f t="shared" si="108"/>
        <v>0</v>
      </c>
      <c r="AA239" s="397">
        <f t="shared" si="109"/>
        <v>0</v>
      </c>
      <c r="AB239" s="427"/>
      <c r="AC239" s="456"/>
      <c r="AD239" s="396">
        <f t="shared" si="110"/>
        <v>0</v>
      </c>
      <c r="AE239" s="397">
        <f t="shared" si="111"/>
        <v>0</v>
      </c>
      <c r="AF239" s="444">
        <f t="shared" si="112"/>
        <v>50</v>
      </c>
      <c r="AG239" s="251" t="e">
        <f t="shared" si="113"/>
        <v>#DIV/0!</v>
      </c>
      <c r="AH239" s="398">
        <f t="shared" si="114"/>
        <v>50</v>
      </c>
      <c r="AI239" s="459" t="str">
        <f t="shared" si="115"/>
        <v>Below Mix</v>
      </c>
      <c r="AJ239" s="327">
        <f t="shared" si="116"/>
        <v>1365</v>
      </c>
      <c r="AK239" s="323" t="e">
        <f t="shared" si="117"/>
        <v>#DIV/0!</v>
      </c>
      <c r="AL239" s="399">
        <f t="shared" si="118"/>
        <v>1415</v>
      </c>
      <c r="AM239" s="400">
        <f t="shared" si="119"/>
        <v>1415</v>
      </c>
      <c r="AN239" s="462" t="e">
        <f t="shared" si="120"/>
        <v>#DIV/0!</v>
      </c>
      <c r="AO239" s="461">
        <f t="shared" si="121"/>
        <v>1415</v>
      </c>
      <c r="AP239" s="148">
        <f t="shared" si="122"/>
        <v>0</v>
      </c>
      <c r="AQ239" s="148">
        <f t="shared" si="123"/>
        <v>0</v>
      </c>
      <c r="AR239" s="148"/>
      <c r="AS239" s="149">
        <f>VLOOKUP(H239, 'Link WS '!$E$5:$G$38, 2, FALSE)</f>
        <v>1415</v>
      </c>
      <c r="AT239" s="80">
        <f>VLOOKUP($H239, 'Link WS '!$E$5:$H$38, 3, FALSE)</f>
        <v>2123</v>
      </c>
      <c r="AU239" s="151">
        <f t="shared" si="124"/>
        <v>0</v>
      </c>
      <c r="AV239" s="150">
        <f>VLOOKUP($V239, 'Link WS '!$E$5:$H$38, 2, FALSE)</f>
        <v>1415</v>
      </c>
      <c r="AW239" s="150">
        <f>VLOOKUP($V239, 'Link WS '!$E$5:$H$38, 3, FALSE)</f>
        <v>2123</v>
      </c>
      <c r="AX239" s="150">
        <f>VLOOKUP($V239, 'Link WS '!$E$5:$H$38, 4, FALSE)</f>
        <v>1769</v>
      </c>
      <c r="AY239" s="143">
        <f t="shared" si="125"/>
        <v>0.79988694177501418</v>
      </c>
      <c r="AZ239" s="140" t="str">
        <f t="shared" si="126"/>
        <v>Paying 80% within JC</v>
      </c>
      <c r="BA239" s="80">
        <f t="shared" si="127"/>
        <v>1273</v>
      </c>
      <c r="BB239" s="80">
        <f t="shared" si="128"/>
        <v>142</v>
      </c>
      <c r="BC239" s="81" t="e">
        <f t="shared" si="129"/>
        <v>#DIV/0!</v>
      </c>
      <c r="BD239" s="312"/>
      <c r="BE239" s="184"/>
      <c r="BF239" s="184"/>
      <c r="BG239" s="184"/>
      <c r="BH239" s="184"/>
      <c r="BI239" s="184"/>
      <c r="BJ239" s="184"/>
      <c r="BK239" s="184"/>
      <c r="BL239" s="185"/>
      <c r="BM239" s="185"/>
      <c r="BN239" s="185"/>
      <c r="BO239" s="185"/>
      <c r="BP239" s="443">
        <f t="shared" si="130"/>
        <v>0</v>
      </c>
      <c r="BQ239" s="184" t="str">
        <f t="shared" si="131"/>
        <v>Not Needed</v>
      </c>
      <c r="BR239" s="283" t="e">
        <f t="shared" si="132"/>
        <v>#DIV/0!</v>
      </c>
      <c r="BS239" s="432">
        <f t="shared" si="133"/>
        <v>0</v>
      </c>
      <c r="BT239" s="1" t="str">
        <f t="shared" si="134"/>
        <v>Within Range</v>
      </c>
      <c r="BU239" s="1" t="str">
        <f t="shared" si="135"/>
        <v>Within Range</v>
      </c>
      <c r="BV239" s="407"/>
      <c r="BW239" s="407"/>
      <c r="BX239" s="448"/>
      <c r="BY239" s="469"/>
      <c r="BZ239" s="469"/>
    </row>
    <row r="240" spans="1:78" ht="12.75" customHeight="true">
      <c r="A240" s="79" t="s">
        <v>1372</v>
      </c>
      <c r="B240" s="79" t="s">
        <v>1373</v>
      </c>
      <c r="C240" s="79" t="s">
        <v>8</v>
      </c>
      <c r="D240" s="79" t="s">
        <v>9</v>
      </c>
      <c r="E240" s="79" t="s">
        <v>787</v>
      </c>
      <c r="F240" s="79" t="s">
        <v>804</v>
      </c>
      <c r="G240" s="79" t="s">
        <v>798</v>
      </c>
      <c r="H240" s="79" t="s">
        <v>811</v>
      </c>
      <c r="I240" s="480">
        <v>44620</v>
      </c>
      <c r="J240" s="406"/>
      <c r="K240" s="383" t="s">
        <v>341</v>
      </c>
      <c r="L240" s="406"/>
      <c r="M240" s="466">
        <v>49</v>
      </c>
      <c r="N240" s="451" t="str">
        <f t="shared" si="102"/>
        <v>1</v>
      </c>
      <c r="O240" s="452" t="str">
        <f t="shared" si="103"/>
        <v>1</v>
      </c>
      <c r="P240" s="201" t="str">
        <f t="shared" si="104"/>
        <v>N</v>
      </c>
      <c r="Q240" s="202"/>
      <c r="R240" s="202"/>
      <c r="S240" s="200"/>
      <c r="T240" s="247">
        <v>4</v>
      </c>
      <c r="U240" s="92">
        <f t="shared" si="105"/>
        <v>0.33</v>
      </c>
      <c r="V240" s="95" t="str">
        <f t="shared" si="106"/>
        <v>SG_NE06</v>
      </c>
      <c r="W240" s="454"/>
      <c r="X240" s="392">
        <f t="shared" si="107"/>
        <v>0</v>
      </c>
      <c r="Y240" s="453"/>
      <c r="Z240" s="396">
        <f t="shared" si="108"/>
        <v>0</v>
      </c>
      <c r="AA240" s="397">
        <f t="shared" si="109"/>
        <v>0</v>
      </c>
      <c r="AB240" s="427"/>
      <c r="AC240" s="456"/>
      <c r="AD240" s="396">
        <f t="shared" si="110"/>
        <v>0</v>
      </c>
      <c r="AE240" s="397">
        <f t="shared" si="111"/>
        <v>0</v>
      </c>
      <c r="AF240" s="444">
        <f t="shared" si="112"/>
        <v>50</v>
      </c>
      <c r="AG240" s="251" t="e">
        <f t="shared" si="113"/>
        <v>#DIV/0!</v>
      </c>
      <c r="AH240" s="398">
        <f t="shared" si="114"/>
        <v>50</v>
      </c>
      <c r="AI240" s="459" t="str">
        <f t="shared" si="115"/>
        <v>Below Mix</v>
      </c>
      <c r="AJ240" s="327">
        <f t="shared" si="116"/>
        <v>1900</v>
      </c>
      <c r="AK240" s="323" t="e">
        <f t="shared" si="117"/>
        <v>#DIV/0!</v>
      </c>
      <c r="AL240" s="399">
        <f t="shared" si="118"/>
        <v>1950</v>
      </c>
      <c r="AM240" s="400">
        <f t="shared" si="119"/>
        <v>1950</v>
      </c>
      <c r="AN240" s="462" t="e">
        <f t="shared" si="120"/>
        <v>#DIV/0!</v>
      </c>
      <c r="AO240" s="461">
        <f t="shared" si="121"/>
        <v>1950</v>
      </c>
      <c r="AP240" s="148">
        <f t="shared" si="122"/>
        <v>0</v>
      </c>
      <c r="AQ240" s="148">
        <f t="shared" si="123"/>
        <v>0</v>
      </c>
      <c r="AR240" s="148"/>
      <c r="AS240" s="149">
        <f>VLOOKUP(H240, 'Link WS '!$E$5:$G$38, 2, FALSE)</f>
        <v>1950</v>
      </c>
      <c r="AT240" s="80">
        <f>VLOOKUP($H240, 'Link WS '!$E$5:$H$38, 3, FALSE)</f>
        <v>2695</v>
      </c>
      <c r="AU240" s="151">
        <f t="shared" si="124"/>
        <v>0</v>
      </c>
      <c r="AV240" s="150">
        <f>VLOOKUP($V240, 'Link WS '!$E$5:$H$38, 2, FALSE)</f>
        <v>1950</v>
      </c>
      <c r="AW240" s="150">
        <f>VLOOKUP($V240, 'Link WS '!$E$5:$H$38, 3, FALSE)</f>
        <v>2695</v>
      </c>
      <c r="AX240" s="150">
        <f>VLOOKUP($V240, 'Link WS '!$E$5:$H$38, 4, FALSE)</f>
        <v>2323</v>
      </c>
      <c r="AY240" s="143">
        <f t="shared" si="125"/>
        <v>0.83943176926388297</v>
      </c>
      <c r="AZ240" s="140" t="str">
        <f t="shared" si="126"/>
        <v>Paying 84% within JC</v>
      </c>
      <c r="BA240" s="80">
        <f t="shared" si="127"/>
        <v>1755</v>
      </c>
      <c r="BB240" s="80">
        <f t="shared" si="128"/>
        <v>195</v>
      </c>
      <c r="BC240" s="81" t="e">
        <f t="shared" si="129"/>
        <v>#DIV/0!</v>
      </c>
      <c r="BD240" s="312"/>
      <c r="BE240" s="184"/>
      <c r="BF240" s="184"/>
      <c r="BG240" s="184"/>
      <c r="BH240" s="184"/>
      <c r="BI240" s="184"/>
      <c r="BJ240" s="184"/>
      <c r="BK240" s="184"/>
      <c r="BL240" s="185"/>
      <c r="BM240" s="185"/>
      <c r="BN240" s="185"/>
      <c r="BO240" s="185"/>
      <c r="BP240" s="443">
        <f t="shared" si="130"/>
        <v>0</v>
      </c>
      <c r="BQ240" s="184" t="str">
        <f t="shared" si="131"/>
        <v>Not Needed</v>
      </c>
      <c r="BR240" s="283" t="e">
        <f t="shared" si="132"/>
        <v>#DIV/0!</v>
      </c>
      <c r="BS240" s="432">
        <f t="shared" si="133"/>
        <v>0</v>
      </c>
      <c r="BT240" s="1" t="str">
        <f t="shared" si="134"/>
        <v>Within Range</v>
      </c>
      <c r="BU240" s="1" t="str">
        <f t="shared" si="135"/>
        <v>Within Range</v>
      </c>
      <c r="BV240" s="407"/>
      <c r="BW240" s="407"/>
      <c r="BX240" s="448"/>
      <c r="BY240" s="469"/>
      <c r="BZ240" s="469"/>
    </row>
    <row r="241" spans="1:78" ht="12.75" customHeight="true">
      <c r="A241" s="79" t="s">
        <v>1374</v>
      </c>
      <c r="B241" s="79" t="s">
        <v>1375</v>
      </c>
      <c r="C241" s="79" t="s">
        <v>8</v>
      </c>
      <c r="D241" s="79" t="s">
        <v>9</v>
      </c>
      <c r="E241" s="79" t="s">
        <v>787</v>
      </c>
      <c r="F241" s="79" t="s">
        <v>804</v>
      </c>
      <c r="G241" s="79" t="s">
        <v>798</v>
      </c>
      <c r="H241" s="79" t="s">
        <v>811</v>
      </c>
      <c r="I241" s="480">
        <v>44620</v>
      </c>
      <c r="J241" s="406"/>
      <c r="K241" s="383" t="s">
        <v>341</v>
      </c>
      <c r="L241" s="406"/>
      <c r="M241" s="466">
        <v>49</v>
      </c>
      <c r="N241" s="451" t="str">
        <f t="shared" si="102"/>
        <v>1</v>
      </c>
      <c r="O241" s="452" t="str">
        <f t="shared" si="103"/>
        <v>1</v>
      </c>
      <c r="P241" s="201" t="str">
        <f t="shared" si="104"/>
        <v>N</v>
      </c>
      <c r="Q241" s="202"/>
      <c r="R241" s="202"/>
      <c r="S241" s="200"/>
      <c r="T241" s="247">
        <v>4</v>
      </c>
      <c r="U241" s="92">
        <f t="shared" si="105"/>
        <v>0.33</v>
      </c>
      <c r="V241" s="95" t="str">
        <f t="shared" si="106"/>
        <v>SG_NE06</v>
      </c>
      <c r="W241" s="454"/>
      <c r="X241" s="392">
        <f t="shared" si="107"/>
        <v>0</v>
      </c>
      <c r="Y241" s="453"/>
      <c r="Z241" s="396">
        <f t="shared" si="108"/>
        <v>0</v>
      </c>
      <c r="AA241" s="397">
        <f t="shared" si="109"/>
        <v>0</v>
      </c>
      <c r="AB241" s="427"/>
      <c r="AC241" s="456"/>
      <c r="AD241" s="396">
        <f t="shared" si="110"/>
        <v>0</v>
      </c>
      <c r="AE241" s="397">
        <f t="shared" si="111"/>
        <v>0</v>
      </c>
      <c r="AF241" s="444">
        <f t="shared" si="112"/>
        <v>50</v>
      </c>
      <c r="AG241" s="251" t="e">
        <f t="shared" si="113"/>
        <v>#DIV/0!</v>
      </c>
      <c r="AH241" s="398">
        <f t="shared" si="114"/>
        <v>50</v>
      </c>
      <c r="AI241" s="459" t="str">
        <f t="shared" si="115"/>
        <v>Below Mix</v>
      </c>
      <c r="AJ241" s="327">
        <f t="shared" si="116"/>
        <v>1900</v>
      </c>
      <c r="AK241" s="323" t="e">
        <f t="shared" si="117"/>
        <v>#DIV/0!</v>
      </c>
      <c r="AL241" s="399">
        <f t="shared" si="118"/>
        <v>1950</v>
      </c>
      <c r="AM241" s="400">
        <f t="shared" si="119"/>
        <v>1950</v>
      </c>
      <c r="AN241" s="462" t="e">
        <f t="shared" si="120"/>
        <v>#DIV/0!</v>
      </c>
      <c r="AO241" s="461">
        <f t="shared" si="121"/>
        <v>1950</v>
      </c>
      <c r="AP241" s="148">
        <f t="shared" si="122"/>
        <v>0</v>
      </c>
      <c r="AQ241" s="148">
        <f t="shared" si="123"/>
        <v>0</v>
      </c>
      <c r="AR241" s="148"/>
      <c r="AS241" s="149">
        <f>VLOOKUP(H241, 'Link WS '!$E$5:$G$38, 2, FALSE)</f>
        <v>1950</v>
      </c>
      <c r="AT241" s="80">
        <f>VLOOKUP($H241, 'Link WS '!$E$5:$H$38, 3, FALSE)</f>
        <v>2695</v>
      </c>
      <c r="AU241" s="151">
        <f t="shared" si="124"/>
        <v>0</v>
      </c>
      <c r="AV241" s="150">
        <f>VLOOKUP($V241, 'Link WS '!$E$5:$H$38, 2, FALSE)</f>
        <v>1950</v>
      </c>
      <c r="AW241" s="150">
        <f>VLOOKUP($V241, 'Link WS '!$E$5:$H$38, 3, FALSE)</f>
        <v>2695</v>
      </c>
      <c r="AX241" s="150">
        <f>VLOOKUP($V241, 'Link WS '!$E$5:$H$38, 4, FALSE)</f>
        <v>2323</v>
      </c>
      <c r="AY241" s="143">
        <f t="shared" si="125"/>
        <v>0.83943176926388297</v>
      </c>
      <c r="AZ241" s="140" t="str">
        <f t="shared" si="126"/>
        <v>Paying 84% within JC</v>
      </c>
      <c r="BA241" s="80">
        <f t="shared" si="127"/>
        <v>1755</v>
      </c>
      <c r="BB241" s="80">
        <f t="shared" si="128"/>
        <v>195</v>
      </c>
      <c r="BC241" s="81" t="e">
        <f t="shared" si="129"/>
        <v>#DIV/0!</v>
      </c>
      <c r="BD241" s="312"/>
      <c r="BE241" s="184"/>
      <c r="BF241" s="184"/>
      <c r="BG241" s="184"/>
      <c r="BH241" s="184"/>
      <c r="BI241" s="184"/>
      <c r="BJ241" s="184"/>
      <c r="BK241" s="184"/>
      <c r="BL241" s="185"/>
      <c r="BM241" s="185"/>
      <c r="BN241" s="185"/>
      <c r="BO241" s="185"/>
      <c r="BP241" s="443">
        <f t="shared" si="130"/>
        <v>0</v>
      </c>
      <c r="BQ241" s="184" t="str">
        <f t="shared" si="131"/>
        <v>Not Needed</v>
      </c>
      <c r="BR241" s="283" t="e">
        <f t="shared" si="132"/>
        <v>#DIV/0!</v>
      </c>
      <c r="BS241" s="432">
        <f t="shared" si="133"/>
        <v>0</v>
      </c>
      <c r="BT241" s="1" t="str">
        <f t="shared" si="134"/>
        <v>Within Range</v>
      </c>
      <c r="BU241" s="1" t="str">
        <f t="shared" si="135"/>
        <v>Within Range</v>
      </c>
      <c r="BV241" s="407"/>
      <c r="BW241" s="407"/>
      <c r="BX241" s="448"/>
      <c r="BY241" s="469"/>
      <c r="BZ241" s="469"/>
    </row>
    <row r="242" spans="1:78" ht="12.75" customHeight="true">
      <c r="A242" s="79" t="s">
        <v>1376</v>
      </c>
      <c r="B242" s="79" t="s">
        <v>1377</v>
      </c>
      <c r="C242" s="79" t="s">
        <v>8</v>
      </c>
      <c r="D242" s="79" t="s">
        <v>9</v>
      </c>
      <c r="E242" s="79" t="s">
        <v>787</v>
      </c>
      <c r="F242" s="79" t="s">
        <v>804</v>
      </c>
      <c r="G242" s="79" t="s">
        <v>798</v>
      </c>
      <c r="H242" s="79" t="s">
        <v>811</v>
      </c>
      <c r="I242" s="480">
        <v>44620</v>
      </c>
      <c r="J242" s="406"/>
      <c r="K242" s="383" t="s">
        <v>341</v>
      </c>
      <c r="L242" s="406"/>
      <c r="M242" s="466">
        <v>49</v>
      </c>
      <c r="N242" s="451" t="str">
        <f t="shared" si="102"/>
        <v>1</v>
      </c>
      <c r="O242" s="452" t="str">
        <f t="shared" si="103"/>
        <v>1</v>
      </c>
      <c r="P242" s="201" t="str">
        <f t="shared" si="104"/>
        <v>N</v>
      </c>
      <c r="Q242" s="202"/>
      <c r="R242" s="202"/>
      <c r="S242" s="200"/>
      <c r="T242" s="247">
        <v>4</v>
      </c>
      <c r="U242" s="92">
        <f t="shared" si="105"/>
        <v>0.33</v>
      </c>
      <c r="V242" s="95" t="str">
        <f t="shared" si="106"/>
        <v>SG_NE06</v>
      </c>
      <c r="W242" s="454"/>
      <c r="X242" s="392">
        <f t="shared" si="107"/>
        <v>0</v>
      </c>
      <c r="Y242" s="453"/>
      <c r="Z242" s="396">
        <f t="shared" si="108"/>
        <v>0</v>
      </c>
      <c r="AA242" s="397">
        <f t="shared" si="109"/>
        <v>0</v>
      </c>
      <c r="AB242" s="427"/>
      <c r="AC242" s="456"/>
      <c r="AD242" s="396">
        <f t="shared" si="110"/>
        <v>0</v>
      </c>
      <c r="AE242" s="397">
        <f t="shared" si="111"/>
        <v>0</v>
      </c>
      <c r="AF242" s="444">
        <f t="shared" si="112"/>
        <v>50</v>
      </c>
      <c r="AG242" s="251" t="e">
        <f t="shared" si="113"/>
        <v>#DIV/0!</v>
      </c>
      <c r="AH242" s="398">
        <f t="shared" si="114"/>
        <v>50</v>
      </c>
      <c r="AI242" s="459" t="str">
        <f t="shared" si="115"/>
        <v>Below Mix</v>
      </c>
      <c r="AJ242" s="327">
        <f t="shared" si="116"/>
        <v>1900</v>
      </c>
      <c r="AK242" s="323" t="e">
        <f t="shared" si="117"/>
        <v>#DIV/0!</v>
      </c>
      <c r="AL242" s="399">
        <f t="shared" si="118"/>
        <v>1950</v>
      </c>
      <c r="AM242" s="400">
        <f t="shared" si="119"/>
        <v>1950</v>
      </c>
      <c r="AN242" s="462" t="e">
        <f t="shared" si="120"/>
        <v>#DIV/0!</v>
      </c>
      <c r="AO242" s="461">
        <f t="shared" si="121"/>
        <v>1950</v>
      </c>
      <c r="AP242" s="148">
        <f t="shared" si="122"/>
        <v>0</v>
      </c>
      <c r="AQ242" s="148">
        <f t="shared" si="123"/>
        <v>0</v>
      </c>
      <c r="AR242" s="148"/>
      <c r="AS242" s="149">
        <f>VLOOKUP(H242, 'Link WS '!$E$5:$G$38, 2, FALSE)</f>
        <v>1950</v>
      </c>
      <c r="AT242" s="80">
        <f>VLOOKUP($H242, 'Link WS '!$E$5:$H$38, 3, FALSE)</f>
        <v>2695</v>
      </c>
      <c r="AU242" s="151">
        <f t="shared" si="124"/>
        <v>0</v>
      </c>
      <c r="AV242" s="150">
        <f>VLOOKUP($V242, 'Link WS '!$E$5:$H$38, 2, FALSE)</f>
        <v>1950</v>
      </c>
      <c r="AW242" s="150">
        <f>VLOOKUP($V242, 'Link WS '!$E$5:$H$38, 3, FALSE)</f>
        <v>2695</v>
      </c>
      <c r="AX242" s="150">
        <f>VLOOKUP($V242, 'Link WS '!$E$5:$H$38, 4, FALSE)</f>
        <v>2323</v>
      </c>
      <c r="AY242" s="143">
        <f t="shared" si="125"/>
        <v>0.83943176926388297</v>
      </c>
      <c r="AZ242" s="140" t="str">
        <f t="shared" si="126"/>
        <v>Paying 84% within JC</v>
      </c>
      <c r="BA242" s="80">
        <f t="shared" si="127"/>
        <v>1755</v>
      </c>
      <c r="BB242" s="80">
        <f t="shared" si="128"/>
        <v>195</v>
      </c>
      <c r="BC242" s="81" t="e">
        <f t="shared" si="129"/>
        <v>#DIV/0!</v>
      </c>
      <c r="BD242" s="312"/>
      <c r="BE242" s="184"/>
      <c r="BF242" s="184"/>
      <c r="BG242" s="184"/>
      <c r="BH242" s="184"/>
      <c r="BI242" s="184"/>
      <c r="BJ242" s="184"/>
      <c r="BK242" s="184"/>
      <c r="BL242" s="185"/>
      <c r="BM242" s="185"/>
      <c r="BN242" s="185"/>
      <c r="BO242" s="185"/>
      <c r="BP242" s="443">
        <f t="shared" si="130"/>
        <v>0</v>
      </c>
      <c r="BQ242" s="184" t="str">
        <f t="shared" si="131"/>
        <v>Not Needed</v>
      </c>
      <c r="BR242" s="283" t="e">
        <f t="shared" si="132"/>
        <v>#DIV/0!</v>
      </c>
      <c r="BS242" s="432">
        <f t="shared" si="133"/>
        <v>0</v>
      </c>
      <c r="BT242" s="1" t="str">
        <f t="shared" si="134"/>
        <v>Within Range</v>
      </c>
      <c r="BU242" s="1" t="str">
        <f t="shared" si="135"/>
        <v>Within Range</v>
      </c>
      <c r="BV242" s="407"/>
      <c r="BW242" s="407"/>
      <c r="BX242" s="448"/>
      <c r="BY242" s="469"/>
      <c r="BZ242" s="469"/>
    </row>
    <row r="243" spans="1:78" ht="12.75" customHeight="true">
      <c r="A243" s="79" t="s">
        <v>1378</v>
      </c>
      <c r="B243" s="79" t="s">
        <v>1379</v>
      </c>
      <c r="C243" s="79" t="s">
        <v>8</v>
      </c>
      <c r="D243" s="79" t="s">
        <v>9</v>
      </c>
      <c r="E243" s="79" t="s">
        <v>787</v>
      </c>
      <c r="F243" s="79" t="s">
        <v>804</v>
      </c>
      <c r="G243" s="79" t="s">
        <v>795</v>
      </c>
      <c r="H243" s="79" t="s">
        <v>813</v>
      </c>
      <c r="I243" s="480">
        <v>44620</v>
      </c>
      <c r="J243" s="406"/>
      <c r="K243" s="383" t="s">
        <v>341</v>
      </c>
      <c r="L243" s="406"/>
      <c r="M243" s="466">
        <v>49</v>
      </c>
      <c r="N243" s="451" t="str">
        <f t="shared" si="102"/>
        <v>1</v>
      </c>
      <c r="O243" s="452" t="str">
        <f t="shared" si="103"/>
        <v>1</v>
      </c>
      <c r="P243" s="201" t="str">
        <f t="shared" si="104"/>
        <v>N</v>
      </c>
      <c r="Q243" s="202"/>
      <c r="R243" s="202"/>
      <c r="S243" s="200"/>
      <c r="T243" s="247">
        <v>4</v>
      </c>
      <c r="U243" s="92">
        <f t="shared" si="105"/>
        <v>0.33</v>
      </c>
      <c r="V243" s="95" t="str">
        <f t="shared" si="106"/>
        <v>SG_NE04</v>
      </c>
      <c r="W243" s="454"/>
      <c r="X243" s="392">
        <f t="shared" si="107"/>
        <v>0</v>
      </c>
      <c r="Y243" s="453"/>
      <c r="Z243" s="396">
        <f t="shared" si="108"/>
        <v>0</v>
      </c>
      <c r="AA243" s="397">
        <f t="shared" si="109"/>
        <v>0</v>
      </c>
      <c r="AB243" s="427"/>
      <c r="AC243" s="456"/>
      <c r="AD243" s="396">
        <f t="shared" si="110"/>
        <v>0</v>
      </c>
      <c r="AE243" s="397">
        <f t="shared" si="111"/>
        <v>0</v>
      </c>
      <c r="AF243" s="444">
        <f t="shared" si="112"/>
        <v>50</v>
      </c>
      <c r="AG243" s="251" t="e">
        <f t="shared" si="113"/>
        <v>#DIV/0!</v>
      </c>
      <c r="AH243" s="398">
        <f t="shared" si="114"/>
        <v>50</v>
      </c>
      <c r="AI243" s="459" t="str">
        <f t="shared" si="115"/>
        <v>Below Mix</v>
      </c>
      <c r="AJ243" s="327">
        <f t="shared" si="116"/>
        <v>1365</v>
      </c>
      <c r="AK243" s="323" t="e">
        <f t="shared" si="117"/>
        <v>#DIV/0!</v>
      </c>
      <c r="AL243" s="399">
        <f t="shared" si="118"/>
        <v>1415</v>
      </c>
      <c r="AM243" s="400">
        <f t="shared" si="119"/>
        <v>1415</v>
      </c>
      <c r="AN243" s="462" t="e">
        <f t="shared" si="120"/>
        <v>#DIV/0!</v>
      </c>
      <c r="AO243" s="461">
        <f t="shared" si="121"/>
        <v>1415</v>
      </c>
      <c r="AP243" s="148">
        <f t="shared" si="122"/>
        <v>0</v>
      </c>
      <c r="AQ243" s="148">
        <f t="shared" si="123"/>
        <v>0</v>
      </c>
      <c r="AR243" s="148"/>
      <c r="AS243" s="149">
        <f>VLOOKUP(H243, 'Link WS '!$E$5:$G$38, 2, FALSE)</f>
        <v>1415</v>
      </c>
      <c r="AT243" s="80">
        <f>VLOOKUP($H243, 'Link WS '!$E$5:$H$38, 3, FALSE)</f>
        <v>2123</v>
      </c>
      <c r="AU243" s="151">
        <f t="shared" si="124"/>
        <v>0</v>
      </c>
      <c r="AV243" s="150">
        <f>VLOOKUP($V243, 'Link WS '!$E$5:$H$38, 2, FALSE)</f>
        <v>1415</v>
      </c>
      <c r="AW243" s="150">
        <f>VLOOKUP($V243, 'Link WS '!$E$5:$H$38, 3, FALSE)</f>
        <v>2123</v>
      </c>
      <c r="AX243" s="150">
        <f>VLOOKUP($V243, 'Link WS '!$E$5:$H$38, 4, FALSE)</f>
        <v>1769</v>
      </c>
      <c r="AY243" s="143">
        <f t="shared" si="125"/>
        <v>0.79988694177501418</v>
      </c>
      <c r="AZ243" s="140" t="str">
        <f t="shared" si="126"/>
        <v>Paying 80% within JC</v>
      </c>
      <c r="BA243" s="80">
        <f t="shared" si="127"/>
        <v>1273</v>
      </c>
      <c r="BB243" s="80">
        <f t="shared" si="128"/>
        <v>142</v>
      </c>
      <c r="BC243" s="81" t="e">
        <f t="shared" si="129"/>
        <v>#DIV/0!</v>
      </c>
      <c r="BD243" s="312"/>
      <c r="BE243" s="184"/>
      <c r="BF243" s="184"/>
      <c r="BG243" s="184"/>
      <c r="BH243" s="184"/>
      <c r="BI243" s="184"/>
      <c r="BJ243" s="184"/>
      <c r="BK243" s="184"/>
      <c r="BL243" s="185"/>
      <c r="BM243" s="185"/>
      <c r="BN243" s="185"/>
      <c r="BO243" s="185"/>
      <c r="BP243" s="443">
        <f t="shared" si="130"/>
        <v>0</v>
      </c>
      <c r="BQ243" s="184" t="str">
        <f t="shared" si="131"/>
        <v>Not Needed</v>
      </c>
      <c r="BR243" s="283" t="e">
        <f t="shared" si="132"/>
        <v>#DIV/0!</v>
      </c>
      <c r="BS243" s="432">
        <f t="shared" si="133"/>
        <v>0</v>
      </c>
      <c r="BT243" s="1" t="str">
        <f t="shared" si="134"/>
        <v>Within Range</v>
      </c>
      <c r="BU243" s="1" t="str">
        <f t="shared" si="135"/>
        <v>Within Range</v>
      </c>
      <c r="BV243" s="407"/>
      <c r="BW243" s="407"/>
      <c r="BX243" s="448"/>
      <c r="BY243" s="469"/>
      <c r="BZ243" s="469"/>
    </row>
    <row r="244" spans="1:78" ht="12.75" customHeight="true">
      <c r="A244" s="79" t="s">
        <v>1380</v>
      </c>
      <c r="B244" s="79" t="s">
        <v>1381</v>
      </c>
      <c r="C244" s="79" t="s">
        <v>8</v>
      </c>
      <c r="D244" s="79" t="s">
        <v>9</v>
      </c>
      <c r="E244" s="79" t="s">
        <v>787</v>
      </c>
      <c r="F244" s="79" t="s">
        <v>804</v>
      </c>
      <c r="G244" s="79" t="s">
        <v>798</v>
      </c>
      <c r="H244" s="79" t="s">
        <v>811</v>
      </c>
      <c r="I244" s="480">
        <v>44620</v>
      </c>
      <c r="J244" s="406"/>
      <c r="K244" s="383" t="s">
        <v>341</v>
      </c>
      <c r="L244" s="406"/>
      <c r="M244" s="466">
        <v>49</v>
      </c>
      <c r="N244" s="451" t="str">
        <f t="shared" si="102"/>
        <v>1</v>
      </c>
      <c r="O244" s="452" t="str">
        <f t="shared" si="103"/>
        <v>1</v>
      </c>
      <c r="P244" s="201" t="str">
        <f t="shared" si="104"/>
        <v>N</v>
      </c>
      <c r="Q244" s="202"/>
      <c r="R244" s="202"/>
      <c r="S244" s="200"/>
      <c r="T244" s="247">
        <v>4</v>
      </c>
      <c r="U244" s="92">
        <f t="shared" si="105"/>
        <v>0.33</v>
      </c>
      <c r="V244" s="95" t="str">
        <f t="shared" si="106"/>
        <v>SG_NE06</v>
      </c>
      <c r="W244" s="454"/>
      <c r="X244" s="392">
        <f t="shared" si="107"/>
        <v>0</v>
      </c>
      <c r="Y244" s="453"/>
      <c r="Z244" s="396">
        <f t="shared" si="108"/>
        <v>0</v>
      </c>
      <c r="AA244" s="397">
        <f t="shared" si="109"/>
        <v>0</v>
      </c>
      <c r="AB244" s="427"/>
      <c r="AC244" s="456"/>
      <c r="AD244" s="396">
        <f t="shared" si="110"/>
        <v>0</v>
      </c>
      <c r="AE244" s="397">
        <f t="shared" si="111"/>
        <v>0</v>
      </c>
      <c r="AF244" s="444">
        <f t="shared" si="112"/>
        <v>50</v>
      </c>
      <c r="AG244" s="251" t="e">
        <f t="shared" si="113"/>
        <v>#DIV/0!</v>
      </c>
      <c r="AH244" s="398">
        <f t="shared" si="114"/>
        <v>50</v>
      </c>
      <c r="AI244" s="459" t="str">
        <f t="shared" si="115"/>
        <v>Below Mix</v>
      </c>
      <c r="AJ244" s="327">
        <f t="shared" si="116"/>
        <v>1900</v>
      </c>
      <c r="AK244" s="323" t="e">
        <f t="shared" si="117"/>
        <v>#DIV/0!</v>
      </c>
      <c r="AL244" s="399">
        <f t="shared" si="118"/>
        <v>1950</v>
      </c>
      <c r="AM244" s="400">
        <f t="shared" si="119"/>
        <v>1950</v>
      </c>
      <c r="AN244" s="462" t="e">
        <f t="shared" si="120"/>
        <v>#DIV/0!</v>
      </c>
      <c r="AO244" s="461">
        <f t="shared" si="121"/>
        <v>1950</v>
      </c>
      <c r="AP244" s="148">
        <f t="shared" si="122"/>
        <v>0</v>
      </c>
      <c r="AQ244" s="148">
        <f t="shared" si="123"/>
        <v>0</v>
      </c>
      <c r="AR244" s="148"/>
      <c r="AS244" s="149">
        <f>VLOOKUP(H244, 'Link WS '!$E$5:$G$38, 2, FALSE)</f>
        <v>1950</v>
      </c>
      <c r="AT244" s="80">
        <f>VLOOKUP($H244, 'Link WS '!$E$5:$H$38, 3, FALSE)</f>
        <v>2695</v>
      </c>
      <c r="AU244" s="151">
        <f t="shared" si="124"/>
        <v>0</v>
      </c>
      <c r="AV244" s="150">
        <f>VLOOKUP($V244, 'Link WS '!$E$5:$H$38, 2, FALSE)</f>
        <v>1950</v>
      </c>
      <c r="AW244" s="150">
        <f>VLOOKUP($V244, 'Link WS '!$E$5:$H$38, 3, FALSE)</f>
        <v>2695</v>
      </c>
      <c r="AX244" s="150">
        <f>VLOOKUP($V244, 'Link WS '!$E$5:$H$38, 4, FALSE)</f>
        <v>2323</v>
      </c>
      <c r="AY244" s="143">
        <f t="shared" si="125"/>
        <v>0.83943176926388297</v>
      </c>
      <c r="AZ244" s="140" t="str">
        <f t="shared" si="126"/>
        <v>Paying 84% within JC</v>
      </c>
      <c r="BA244" s="80">
        <f t="shared" si="127"/>
        <v>1755</v>
      </c>
      <c r="BB244" s="80">
        <f t="shared" si="128"/>
        <v>195</v>
      </c>
      <c r="BC244" s="81" t="e">
        <f t="shared" si="129"/>
        <v>#DIV/0!</v>
      </c>
      <c r="BD244" s="312"/>
      <c r="BE244" s="184"/>
      <c r="BF244" s="184"/>
      <c r="BG244" s="184"/>
      <c r="BH244" s="184"/>
      <c r="BI244" s="184"/>
      <c r="BJ244" s="184"/>
      <c r="BK244" s="184"/>
      <c r="BL244" s="185"/>
      <c r="BM244" s="185"/>
      <c r="BN244" s="185"/>
      <c r="BO244" s="185"/>
      <c r="BP244" s="443">
        <f t="shared" si="130"/>
        <v>0</v>
      </c>
      <c r="BQ244" s="184" t="str">
        <f t="shared" si="131"/>
        <v>Not Needed</v>
      </c>
      <c r="BR244" s="283" t="e">
        <f t="shared" si="132"/>
        <v>#DIV/0!</v>
      </c>
      <c r="BS244" s="432">
        <f t="shared" si="133"/>
        <v>0</v>
      </c>
      <c r="BT244" s="1" t="str">
        <f t="shared" si="134"/>
        <v>Within Range</v>
      </c>
      <c r="BU244" s="1" t="str">
        <f t="shared" si="135"/>
        <v>Within Range</v>
      </c>
      <c r="BV244" s="407"/>
      <c r="BW244" s="407"/>
      <c r="BX244" s="448"/>
      <c r="BY244" s="469"/>
      <c r="BZ244" s="469"/>
    </row>
    <row r="245" spans="1:78" ht="12.75" customHeight="true">
      <c r="A245" s="79" t="s">
        <v>1382</v>
      </c>
      <c r="B245" s="79" t="s">
        <v>1383</v>
      </c>
      <c r="C245" s="79" t="s">
        <v>8</v>
      </c>
      <c r="D245" s="79" t="s">
        <v>9</v>
      </c>
      <c r="E245" s="79" t="s">
        <v>787</v>
      </c>
      <c r="F245" s="79" t="s">
        <v>804</v>
      </c>
      <c r="G245" s="79" t="s">
        <v>798</v>
      </c>
      <c r="H245" s="79" t="s">
        <v>811</v>
      </c>
      <c r="I245" s="480">
        <v>44620</v>
      </c>
      <c r="J245" s="406"/>
      <c r="K245" s="383" t="s">
        <v>341</v>
      </c>
      <c r="L245" s="406"/>
      <c r="M245" s="466">
        <v>49</v>
      </c>
      <c r="N245" s="451" t="str">
        <f t="shared" si="102"/>
        <v>1</v>
      </c>
      <c r="O245" s="452" t="str">
        <f t="shared" si="103"/>
        <v>1</v>
      </c>
      <c r="P245" s="201" t="str">
        <f t="shared" si="104"/>
        <v>N</v>
      </c>
      <c r="Q245" s="202"/>
      <c r="R245" s="202"/>
      <c r="S245" s="200"/>
      <c r="T245" s="247">
        <v>4</v>
      </c>
      <c r="U245" s="92">
        <f t="shared" si="105"/>
        <v>0.33</v>
      </c>
      <c r="V245" s="95" t="str">
        <f t="shared" si="106"/>
        <v>SG_NE06</v>
      </c>
      <c r="W245" s="454"/>
      <c r="X245" s="392">
        <f t="shared" si="107"/>
        <v>0</v>
      </c>
      <c r="Y245" s="453"/>
      <c r="Z245" s="396">
        <f t="shared" si="108"/>
        <v>0</v>
      </c>
      <c r="AA245" s="397">
        <f t="shared" si="109"/>
        <v>0</v>
      </c>
      <c r="AB245" s="427"/>
      <c r="AC245" s="456"/>
      <c r="AD245" s="396">
        <f t="shared" si="110"/>
        <v>0</v>
      </c>
      <c r="AE245" s="397">
        <f t="shared" si="111"/>
        <v>0</v>
      </c>
      <c r="AF245" s="444">
        <f t="shared" si="112"/>
        <v>50</v>
      </c>
      <c r="AG245" s="251" t="e">
        <f t="shared" si="113"/>
        <v>#DIV/0!</v>
      </c>
      <c r="AH245" s="398">
        <f t="shared" si="114"/>
        <v>50</v>
      </c>
      <c r="AI245" s="459" t="str">
        <f t="shared" si="115"/>
        <v>Below Mix</v>
      </c>
      <c r="AJ245" s="327">
        <f t="shared" si="116"/>
        <v>1900</v>
      </c>
      <c r="AK245" s="323" t="e">
        <f t="shared" si="117"/>
        <v>#DIV/0!</v>
      </c>
      <c r="AL245" s="399">
        <f t="shared" si="118"/>
        <v>1950</v>
      </c>
      <c r="AM245" s="400">
        <f t="shared" si="119"/>
        <v>1950</v>
      </c>
      <c r="AN245" s="462" t="e">
        <f t="shared" si="120"/>
        <v>#DIV/0!</v>
      </c>
      <c r="AO245" s="461">
        <f t="shared" si="121"/>
        <v>1950</v>
      </c>
      <c r="AP245" s="148">
        <f t="shared" si="122"/>
        <v>0</v>
      </c>
      <c r="AQ245" s="148">
        <f t="shared" si="123"/>
        <v>0</v>
      </c>
      <c r="AR245" s="148"/>
      <c r="AS245" s="149">
        <f>VLOOKUP(H245, 'Link WS '!$E$5:$G$38, 2, FALSE)</f>
        <v>1950</v>
      </c>
      <c r="AT245" s="80">
        <f>VLOOKUP($H245, 'Link WS '!$E$5:$H$38, 3, FALSE)</f>
        <v>2695</v>
      </c>
      <c r="AU245" s="151">
        <f t="shared" si="124"/>
        <v>0</v>
      </c>
      <c r="AV245" s="150">
        <f>VLOOKUP($V245, 'Link WS '!$E$5:$H$38, 2, FALSE)</f>
        <v>1950</v>
      </c>
      <c r="AW245" s="150">
        <f>VLOOKUP($V245, 'Link WS '!$E$5:$H$38, 3, FALSE)</f>
        <v>2695</v>
      </c>
      <c r="AX245" s="150">
        <f>VLOOKUP($V245, 'Link WS '!$E$5:$H$38, 4, FALSE)</f>
        <v>2323</v>
      </c>
      <c r="AY245" s="143">
        <f t="shared" si="125"/>
        <v>0.83943176926388297</v>
      </c>
      <c r="AZ245" s="140" t="str">
        <f t="shared" si="126"/>
        <v>Paying 84% within JC</v>
      </c>
      <c r="BA245" s="80">
        <f t="shared" si="127"/>
        <v>1755</v>
      </c>
      <c r="BB245" s="80">
        <f t="shared" si="128"/>
        <v>195</v>
      </c>
      <c r="BC245" s="81" t="e">
        <f t="shared" si="129"/>
        <v>#DIV/0!</v>
      </c>
      <c r="BD245" s="312"/>
      <c r="BE245" s="184"/>
      <c r="BF245" s="184"/>
      <c r="BG245" s="184"/>
      <c r="BH245" s="184"/>
      <c r="BI245" s="184"/>
      <c r="BJ245" s="184"/>
      <c r="BK245" s="184"/>
      <c r="BL245" s="185"/>
      <c r="BM245" s="185"/>
      <c r="BN245" s="185"/>
      <c r="BO245" s="185"/>
      <c r="BP245" s="443">
        <f t="shared" si="130"/>
        <v>0</v>
      </c>
      <c r="BQ245" s="184" t="str">
        <f t="shared" si="131"/>
        <v>Not Needed</v>
      </c>
      <c r="BR245" s="283" t="e">
        <f t="shared" si="132"/>
        <v>#DIV/0!</v>
      </c>
      <c r="BS245" s="432">
        <f t="shared" si="133"/>
        <v>0</v>
      </c>
      <c r="BT245" s="1" t="str">
        <f t="shared" si="134"/>
        <v>Within Range</v>
      </c>
      <c r="BU245" s="1" t="str">
        <f t="shared" si="135"/>
        <v>Within Range</v>
      </c>
      <c r="BV245" s="407"/>
      <c r="BW245" s="407"/>
      <c r="BX245" s="448"/>
      <c r="BY245" s="469"/>
      <c r="BZ245" s="469"/>
    </row>
    <row r="246" spans="1:78" ht="12.75" customHeight="true">
      <c r="A246" s="79" t="s">
        <v>1384</v>
      </c>
      <c r="B246" s="79" t="s">
        <v>1385</v>
      </c>
      <c r="C246" s="79" t="s">
        <v>8</v>
      </c>
      <c r="D246" s="79" t="s">
        <v>9</v>
      </c>
      <c r="E246" s="79" t="s">
        <v>787</v>
      </c>
      <c r="F246" s="79" t="s">
        <v>804</v>
      </c>
      <c r="G246" s="79" t="s">
        <v>798</v>
      </c>
      <c r="H246" s="79" t="s">
        <v>811</v>
      </c>
      <c r="I246" s="480">
        <v>44620</v>
      </c>
      <c r="J246" s="406"/>
      <c r="K246" s="383" t="s">
        <v>341</v>
      </c>
      <c r="L246" s="406"/>
      <c r="M246" s="466">
        <v>49</v>
      </c>
      <c r="N246" s="451" t="str">
        <f t="shared" si="102"/>
        <v>1</v>
      </c>
      <c r="O246" s="452" t="str">
        <f t="shared" si="103"/>
        <v>1</v>
      </c>
      <c r="P246" s="201" t="str">
        <f t="shared" si="104"/>
        <v>N</v>
      </c>
      <c r="Q246" s="202"/>
      <c r="R246" s="202"/>
      <c r="S246" s="200"/>
      <c r="T246" s="247">
        <v>4</v>
      </c>
      <c r="U246" s="92">
        <f t="shared" si="105"/>
        <v>0.33</v>
      </c>
      <c r="V246" s="95" t="str">
        <f t="shared" si="106"/>
        <v>SG_NE06</v>
      </c>
      <c r="W246" s="454"/>
      <c r="X246" s="392">
        <f t="shared" si="107"/>
        <v>0</v>
      </c>
      <c r="Y246" s="453"/>
      <c r="Z246" s="396">
        <f t="shared" si="108"/>
        <v>0</v>
      </c>
      <c r="AA246" s="397">
        <f t="shared" si="109"/>
        <v>0</v>
      </c>
      <c r="AB246" s="427"/>
      <c r="AC246" s="456"/>
      <c r="AD246" s="396">
        <f t="shared" si="110"/>
        <v>0</v>
      </c>
      <c r="AE246" s="397">
        <f t="shared" si="111"/>
        <v>0</v>
      </c>
      <c r="AF246" s="444">
        <f t="shared" si="112"/>
        <v>50</v>
      </c>
      <c r="AG246" s="251" t="e">
        <f t="shared" si="113"/>
        <v>#DIV/0!</v>
      </c>
      <c r="AH246" s="398">
        <f t="shared" si="114"/>
        <v>50</v>
      </c>
      <c r="AI246" s="459" t="str">
        <f t="shared" si="115"/>
        <v>Below Mix</v>
      </c>
      <c r="AJ246" s="327">
        <f t="shared" si="116"/>
        <v>1900</v>
      </c>
      <c r="AK246" s="323" t="e">
        <f t="shared" si="117"/>
        <v>#DIV/0!</v>
      </c>
      <c r="AL246" s="399">
        <f t="shared" si="118"/>
        <v>1950</v>
      </c>
      <c r="AM246" s="400">
        <f t="shared" si="119"/>
        <v>1950</v>
      </c>
      <c r="AN246" s="462" t="e">
        <f t="shared" si="120"/>
        <v>#DIV/0!</v>
      </c>
      <c r="AO246" s="461">
        <f t="shared" si="121"/>
        <v>1950</v>
      </c>
      <c r="AP246" s="148">
        <f t="shared" si="122"/>
        <v>0</v>
      </c>
      <c r="AQ246" s="148">
        <f t="shared" si="123"/>
        <v>0</v>
      </c>
      <c r="AR246" s="148"/>
      <c r="AS246" s="149">
        <f>VLOOKUP(H246, 'Link WS '!$E$5:$G$38, 2, FALSE)</f>
        <v>1950</v>
      </c>
      <c r="AT246" s="80">
        <f>VLOOKUP($H246, 'Link WS '!$E$5:$H$38, 3, FALSE)</f>
        <v>2695</v>
      </c>
      <c r="AU246" s="151">
        <f t="shared" si="124"/>
        <v>0</v>
      </c>
      <c r="AV246" s="150">
        <f>VLOOKUP($V246, 'Link WS '!$E$5:$H$38, 2, FALSE)</f>
        <v>1950</v>
      </c>
      <c r="AW246" s="150">
        <f>VLOOKUP($V246, 'Link WS '!$E$5:$H$38, 3, FALSE)</f>
        <v>2695</v>
      </c>
      <c r="AX246" s="150">
        <f>VLOOKUP($V246, 'Link WS '!$E$5:$H$38, 4, FALSE)</f>
        <v>2323</v>
      </c>
      <c r="AY246" s="143">
        <f t="shared" si="125"/>
        <v>0.83943176926388297</v>
      </c>
      <c r="AZ246" s="140" t="str">
        <f t="shared" si="126"/>
        <v>Paying 84% within JC</v>
      </c>
      <c r="BA246" s="80">
        <f t="shared" si="127"/>
        <v>1755</v>
      </c>
      <c r="BB246" s="80">
        <f t="shared" si="128"/>
        <v>195</v>
      </c>
      <c r="BC246" s="81" t="e">
        <f t="shared" si="129"/>
        <v>#DIV/0!</v>
      </c>
      <c r="BD246" s="312"/>
      <c r="BE246" s="184"/>
      <c r="BF246" s="184"/>
      <c r="BG246" s="184"/>
      <c r="BH246" s="184"/>
      <c r="BI246" s="184"/>
      <c r="BJ246" s="184"/>
      <c r="BK246" s="184"/>
      <c r="BL246" s="185"/>
      <c r="BM246" s="185"/>
      <c r="BN246" s="185"/>
      <c r="BO246" s="185"/>
      <c r="BP246" s="443">
        <f t="shared" si="130"/>
        <v>0</v>
      </c>
      <c r="BQ246" s="184" t="str">
        <f t="shared" si="131"/>
        <v>Not Needed</v>
      </c>
      <c r="BR246" s="283" t="e">
        <f t="shared" si="132"/>
        <v>#DIV/0!</v>
      </c>
      <c r="BS246" s="432">
        <f t="shared" si="133"/>
        <v>0</v>
      </c>
      <c r="BT246" s="1" t="str">
        <f t="shared" si="134"/>
        <v>Within Range</v>
      </c>
      <c r="BU246" s="1" t="str">
        <f t="shared" si="135"/>
        <v>Within Range</v>
      </c>
      <c r="BV246" s="407"/>
      <c r="BW246" s="407"/>
      <c r="BX246" s="448"/>
      <c r="BY246" s="469"/>
      <c r="BZ246" s="469"/>
    </row>
    <row r="247" spans="1:78" ht="12.75" customHeight="true">
      <c r="A247" s="79" t="s">
        <v>1386</v>
      </c>
      <c r="B247" s="79" t="s">
        <v>1387</v>
      </c>
      <c r="C247" s="79" t="s">
        <v>8</v>
      </c>
      <c r="D247" s="79" t="s">
        <v>9</v>
      </c>
      <c r="E247" s="79" t="s">
        <v>787</v>
      </c>
      <c r="F247" s="79" t="s">
        <v>804</v>
      </c>
      <c r="G247" s="79" t="s">
        <v>795</v>
      </c>
      <c r="H247" s="79" t="s">
        <v>813</v>
      </c>
      <c r="I247" s="480">
        <v>44627</v>
      </c>
      <c r="J247" s="406"/>
      <c r="K247" s="383" t="s">
        <v>341</v>
      </c>
      <c r="L247" s="406"/>
      <c r="M247" s="466">
        <v>49</v>
      </c>
      <c r="N247" s="451" t="str">
        <f t="shared" si="102"/>
        <v>1</v>
      </c>
      <c r="O247" s="452" t="str">
        <f t="shared" si="103"/>
        <v>1</v>
      </c>
      <c r="P247" s="201" t="str">
        <f t="shared" si="104"/>
        <v>N</v>
      </c>
      <c r="Q247" s="202"/>
      <c r="R247" s="202"/>
      <c r="S247" s="200"/>
      <c r="T247" s="247">
        <v>3</v>
      </c>
      <c r="U247" s="92">
        <f t="shared" si="105"/>
        <v>0.25</v>
      </c>
      <c r="V247" s="95" t="str">
        <f t="shared" si="106"/>
        <v>SG_NE04</v>
      </c>
      <c r="W247" s="454"/>
      <c r="X247" s="392">
        <f t="shared" si="107"/>
        <v>0</v>
      </c>
      <c r="Y247" s="453"/>
      <c r="Z247" s="396">
        <f t="shared" si="108"/>
        <v>0</v>
      </c>
      <c r="AA247" s="397">
        <f t="shared" si="109"/>
        <v>0</v>
      </c>
      <c r="AB247" s="427"/>
      <c r="AC247" s="456"/>
      <c r="AD247" s="396">
        <f t="shared" si="110"/>
        <v>0</v>
      </c>
      <c r="AE247" s="397">
        <f t="shared" si="111"/>
        <v>0</v>
      </c>
      <c r="AF247" s="444">
        <f t="shared" si="112"/>
        <v>50</v>
      </c>
      <c r="AG247" s="251" t="e">
        <f t="shared" si="113"/>
        <v>#DIV/0!</v>
      </c>
      <c r="AH247" s="398">
        <f t="shared" si="114"/>
        <v>50</v>
      </c>
      <c r="AI247" s="459" t="str">
        <f t="shared" si="115"/>
        <v>Below Mix</v>
      </c>
      <c r="AJ247" s="327">
        <f t="shared" si="116"/>
        <v>1365</v>
      </c>
      <c r="AK247" s="323" t="e">
        <f t="shared" si="117"/>
        <v>#DIV/0!</v>
      </c>
      <c r="AL247" s="399">
        <f t="shared" si="118"/>
        <v>1415</v>
      </c>
      <c r="AM247" s="400">
        <f t="shared" si="119"/>
        <v>1415</v>
      </c>
      <c r="AN247" s="462" t="e">
        <f t="shared" si="120"/>
        <v>#DIV/0!</v>
      </c>
      <c r="AO247" s="461">
        <f t="shared" si="121"/>
        <v>1415</v>
      </c>
      <c r="AP247" s="148">
        <f t="shared" si="122"/>
        <v>0</v>
      </c>
      <c r="AQ247" s="148">
        <f t="shared" si="123"/>
        <v>0</v>
      </c>
      <c r="AR247" s="148"/>
      <c r="AS247" s="149">
        <f>VLOOKUP(H247, 'Link WS '!$E$5:$G$38, 2, FALSE)</f>
        <v>1415</v>
      </c>
      <c r="AT247" s="80">
        <f>VLOOKUP($H247, 'Link WS '!$E$5:$H$38, 3, FALSE)</f>
        <v>2123</v>
      </c>
      <c r="AU247" s="151">
        <f t="shared" si="124"/>
        <v>0</v>
      </c>
      <c r="AV247" s="150">
        <f>VLOOKUP($V247, 'Link WS '!$E$5:$H$38, 2, FALSE)</f>
        <v>1415</v>
      </c>
      <c r="AW247" s="150">
        <f>VLOOKUP($V247, 'Link WS '!$E$5:$H$38, 3, FALSE)</f>
        <v>2123</v>
      </c>
      <c r="AX247" s="150">
        <f>VLOOKUP($V247, 'Link WS '!$E$5:$H$38, 4, FALSE)</f>
        <v>1769</v>
      </c>
      <c r="AY247" s="143">
        <f t="shared" si="125"/>
        <v>0.79988694177501418</v>
      </c>
      <c r="AZ247" s="140" t="str">
        <f t="shared" si="126"/>
        <v>Paying 80% within JC</v>
      </c>
      <c r="BA247" s="80">
        <f t="shared" si="127"/>
        <v>1273</v>
      </c>
      <c r="BB247" s="80">
        <f t="shared" si="128"/>
        <v>142</v>
      </c>
      <c r="BC247" s="81" t="e">
        <f t="shared" si="129"/>
        <v>#DIV/0!</v>
      </c>
      <c r="BD247" s="312"/>
      <c r="BE247" s="184"/>
      <c r="BF247" s="184"/>
      <c r="BG247" s="184"/>
      <c r="BH247" s="184"/>
      <c r="BI247" s="184"/>
      <c r="BJ247" s="184"/>
      <c r="BK247" s="184"/>
      <c r="BL247" s="185"/>
      <c r="BM247" s="185"/>
      <c r="BN247" s="185"/>
      <c r="BO247" s="185"/>
      <c r="BP247" s="443">
        <f t="shared" si="130"/>
        <v>0</v>
      </c>
      <c r="BQ247" s="184" t="str">
        <f t="shared" si="131"/>
        <v>Not Needed</v>
      </c>
      <c r="BR247" s="283" t="e">
        <f t="shared" si="132"/>
        <v>#DIV/0!</v>
      </c>
      <c r="BS247" s="432">
        <f t="shared" si="133"/>
        <v>0</v>
      </c>
      <c r="BT247" s="1" t="str">
        <f t="shared" si="134"/>
        <v>Within Range</v>
      </c>
      <c r="BU247" s="1" t="str">
        <f t="shared" si="135"/>
        <v>Within Range</v>
      </c>
      <c r="BV247" s="407"/>
      <c r="BW247" s="407"/>
      <c r="BX247" s="448"/>
      <c r="BY247" s="469"/>
      <c r="BZ247" s="469"/>
    </row>
    <row r="248" spans="1:78" ht="12.75" customHeight="true">
      <c r="A248" s="79" t="s">
        <v>1388</v>
      </c>
      <c r="B248" s="79" t="s">
        <v>1389</v>
      </c>
      <c r="C248" s="79" t="s">
        <v>8</v>
      </c>
      <c r="D248" s="79" t="s">
        <v>9</v>
      </c>
      <c r="E248" s="79" t="s">
        <v>787</v>
      </c>
      <c r="F248" s="79" t="s">
        <v>804</v>
      </c>
      <c r="G248" s="79" t="s">
        <v>798</v>
      </c>
      <c r="H248" s="79" t="s">
        <v>811</v>
      </c>
      <c r="I248" s="480">
        <v>44627</v>
      </c>
      <c r="J248" s="406"/>
      <c r="K248" s="383" t="s">
        <v>341</v>
      </c>
      <c r="L248" s="406"/>
      <c r="M248" s="466">
        <v>49</v>
      </c>
      <c r="N248" s="451" t="str">
        <f t="shared" si="102"/>
        <v>1</v>
      </c>
      <c r="O248" s="452" t="str">
        <f t="shared" si="103"/>
        <v>1</v>
      </c>
      <c r="P248" s="201" t="str">
        <f t="shared" si="104"/>
        <v>N</v>
      </c>
      <c r="Q248" s="202"/>
      <c r="R248" s="202"/>
      <c r="S248" s="200"/>
      <c r="T248" s="247">
        <v>3</v>
      </c>
      <c r="U248" s="92">
        <f t="shared" si="105"/>
        <v>0.25</v>
      </c>
      <c r="V248" s="95" t="str">
        <f t="shared" si="106"/>
        <v>SG_NE06</v>
      </c>
      <c r="W248" s="454"/>
      <c r="X248" s="392">
        <f t="shared" si="107"/>
        <v>0</v>
      </c>
      <c r="Y248" s="453"/>
      <c r="Z248" s="396">
        <f t="shared" si="108"/>
        <v>0</v>
      </c>
      <c r="AA248" s="397">
        <f t="shared" si="109"/>
        <v>0</v>
      </c>
      <c r="AB248" s="427"/>
      <c r="AC248" s="456"/>
      <c r="AD248" s="396">
        <f t="shared" si="110"/>
        <v>0</v>
      </c>
      <c r="AE248" s="397">
        <f t="shared" si="111"/>
        <v>0</v>
      </c>
      <c r="AF248" s="444">
        <f t="shared" si="112"/>
        <v>50</v>
      </c>
      <c r="AG248" s="251" t="e">
        <f t="shared" si="113"/>
        <v>#DIV/0!</v>
      </c>
      <c r="AH248" s="398">
        <f t="shared" si="114"/>
        <v>50</v>
      </c>
      <c r="AI248" s="459" t="str">
        <f t="shared" si="115"/>
        <v>Below Mix</v>
      </c>
      <c r="AJ248" s="327">
        <f t="shared" si="116"/>
        <v>1900</v>
      </c>
      <c r="AK248" s="323" t="e">
        <f t="shared" si="117"/>
        <v>#DIV/0!</v>
      </c>
      <c r="AL248" s="399">
        <f t="shared" si="118"/>
        <v>1950</v>
      </c>
      <c r="AM248" s="400">
        <f t="shared" si="119"/>
        <v>1950</v>
      </c>
      <c r="AN248" s="462" t="e">
        <f t="shared" si="120"/>
        <v>#DIV/0!</v>
      </c>
      <c r="AO248" s="461">
        <f t="shared" si="121"/>
        <v>1950</v>
      </c>
      <c r="AP248" s="148">
        <f t="shared" si="122"/>
        <v>0</v>
      </c>
      <c r="AQ248" s="148">
        <f t="shared" si="123"/>
        <v>0</v>
      </c>
      <c r="AR248" s="148"/>
      <c r="AS248" s="149">
        <f>VLOOKUP(H248, 'Link WS '!$E$5:$G$38, 2, FALSE)</f>
        <v>1950</v>
      </c>
      <c r="AT248" s="80">
        <f>VLOOKUP($H248, 'Link WS '!$E$5:$H$38, 3, FALSE)</f>
        <v>2695</v>
      </c>
      <c r="AU248" s="151">
        <f t="shared" si="124"/>
        <v>0</v>
      </c>
      <c r="AV248" s="150">
        <f>VLOOKUP($V248, 'Link WS '!$E$5:$H$38, 2, FALSE)</f>
        <v>1950</v>
      </c>
      <c r="AW248" s="150">
        <f>VLOOKUP($V248, 'Link WS '!$E$5:$H$38, 3, FALSE)</f>
        <v>2695</v>
      </c>
      <c r="AX248" s="150">
        <f>VLOOKUP($V248, 'Link WS '!$E$5:$H$38, 4, FALSE)</f>
        <v>2323</v>
      </c>
      <c r="AY248" s="143">
        <f t="shared" si="125"/>
        <v>0.83943176926388297</v>
      </c>
      <c r="AZ248" s="140" t="str">
        <f t="shared" si="126"/>
        <v>Paying 84% within JC</v>
      </c>
      <c r="BA248" s="80">
        <f t="shared" si="127"/>
        <v>1755</v>
      </c>
      <c r="BB248" s="80">
        <f t="shared" si="128"/>
        <v>195</v>
      </c>
      <c r="BC248" s="81" t="e">
        <f t="shared" si="129"/>
        <v>#DIV/0!</v>
      </c>
      <c r="BD248" s="312"/>
      <c r="BE248" s="184"/>
      <c r="BF248" s="184"/>
      <c r="BG248" s="184"/>
      <c r="BH248" s="184"/>
      <c r="BI248" s="184"/>
      <c r="BJ248" s="184"/>
      <c r="BK248" s="184"/>
      <c r="BL248" s="185"/>
      <c r="BM248" s="185"/>
      <c r="BN248" s="185"/>
      <c r="BO248" s="185"/>
      <c r="BP248" s="443">
        <f t="shared" si="130"/>
        <v>0</v>
      </c>
      <c r="BQ248" s="184" t="str">
        <f t="shared" si="131"/>
        <v>Not Needed</v>
      </c>
      <c r="BR248" s="283" t="e">
        <f t="shared" si="132"/>
        <v>#DIV/0!</v>
      </c>
      <c r="BS248" s="432">
        <f t="shared" si="133"/>
        <v>0</v>
      </c>
      <c r="BT248" s="1" t="str">
        <f t="shared" si="134"/>
        <v>Within Range</v>
      </c>
      <c r="BU248" s="1" t="str">
        <f t="shared" si="135"/>
        <v>Within Range</v>
      </c>
      <c r="BV248" s="407"/>
      <c r="BW248" s="407"/>
      <c r="BX248" s="448"/>
      <c r="BY248" s="469"/>
      <c r="BZ248" s="469"/>
    </row>
    <row r="249" spans="1:78" ht="12.75" customHeight="true">
      <c r="A249" s="79" t="s">
        <v>1390</v>
      </c>
      <c r="B249" s="79" t="s">
        <v>1391</v>
      </c>
      <c r="C249" s="79" t="s">
        <v>8</v>
      </c>
      <c r="D249" s="79" t="s">
        <v>9</v>
      </c>
      <c r="E249" s="79" t="s">
        <v>787</v>
      </c>
      <c r="F249" s="79" t="s">
        <v>804</v>
      </c>
      <c r="G249" s="79" t="s">
        <v>795</v>
      </c>
      <c r="H249" s="79" t="s">
        <v>813</v>
      </c>
      <c r="I249" s="480">
        <v>44627</v>
      </c>
      <c r="J249" s="406"/>
      <c r="K249" s="383" t="s">
        <v>341</v>
      </c>
      <c r="L249" s="406"/>
      <c r="M249" s="466">
        <v>49</v>
      </c>
      <c r="N249" s="451" t="str">
        <f t="shared" si="102"/>
        <v>1</v>
      </c>
      <c r="O249" s="452" t="str">
        <f t="shared" si="103"/>
        <v>1</v>
      </c>
      <c r="P249" s="201" t="str">
        <f t="shared" si="104"/>
        <v>N</v>
      </c>
      <c r="Q249" s="202"/>
      <c r="R249" s="202"/>
      <c r="S249" s="200"/>
      <c r="T249" s="247">
        <v>3</v>
      </c>
      <c r="U249" s="92">
        <f t="shared" si="105"/>
        <v>0.25</v>
      </c>
      <c r="V249" s="95" t="str">
        <f t="shared" si="106"/>
        <v>SG_NE04</v>
      </c>
      <c r="W249" s="454"/>
      <c r="X249" s="392">
        <f t="shared" si="107"/>
        <v>0</v>
      </c>
      <c r="Y249" s="453"/>
      <c r="Z249" s="396">
        <f t="shared" si="108"/>
        <v>0</v>
      </c>
      <c r="AA249" s="397">
        <f t="shared" si="109"/>
        <v>0</v>
      </c>
      <c r="AB249" s="427"/>
      <c r="AC249" s="456"/>
      <c r="AD249" s="396">
        <f t="shared" si="110"/>
        <v>0</v>
      </c>
      <c r="AE249" s="397">
        <f t="shared" si="111"/>
        <v>0</v>
      </c>
      <c r="AF249" s="444">
        <f t="shared" si="112"/>
        <v>50</v>
      </c>
      <c r="AG249" s="251" t="e">
        <f t="shared" si="113"/>
        <v>#DIV/0!</v>
      </c>
      <c r="AH249" s="398">
        <f t="shared" si="114"/>
        <v>50</v>
      </c>
      <c r="AI249" s="459" t="str">
        <f t="shared" si="115"/>
        <v>Below Mix</v>
      </c>
      <c r="AJ249" s="327">
        <f t="shared" si="116"/>
        <v>1365</v>
      </c>
      <c r="AK249" s="323" t="e">
        <f t="shared" si="117"/>
        <v>#DIV/0!</v>
      </c>
      <c r="AL249" s="399">
        <f t="shared" si="118"/>
        <v>1415</v>
      </c>
      <c r="AM249" s="400">
        <f t="shared" si="119"/>
        <v>1415</v>
      </c>
      <c r="AN249" s="462" t="e">
        <f t="shared" si="120"/>
        <v>#DIV/0!</v>
      </c>
      <c r="AO249" s="461">
        <f t="shared" si="121"/>
        <v>1415</v>
      </c>
      <c r="AP249" s="148">
        <f t="shared" si="122"/>
        <v>0</v>
      </c>
      <c r="AQ249" s="148">
        <f t="shared" si="123"/>
        <v>0</v>
      </c>
      <c r="AR249" s="148"/>
      <c r="AS249" s="149">
        <f>VLOOKUP(H249, 'Link WS '!$E$5:$G$38, 2, FALSE)</f>
        <v>1415</v>
      </c>
      <c r="AT249" s="80">
        <f>VLOOKUP($H249, 'Link WS '!$E$5:$H$38, 3, FALSE)</f>
        <v>2123</v>
      </c>
      <c r="AU249" s="151">
        <f t="shared" si="124"/>
        <v>0</v>
      </c>
      <c r="AV249" s="150">
        <f>VLOOKUP($V249, 'Link WS '!$E$5:$H$38, 2, FALSE)</f>
        <v>1415</v>
      </c>
      <c r="AW249" s="150">
        <f>VLOOKUP($V249, 'Link WS '!$E$5:$H$38, 3, FALSE)</f>
        <v>2123</v>
      </c>
      <c r="AX249" s="150">
        <f>VLOOKUP($V249, 'Link WS '!$E$5:$H$38, 4, FALSE)</f>
        <v>1769</v>
      </c>
      <c r="AY249" s="143">
        <f t="shared" si="125"/>
        <v>0.79988694177501418</v>
      </c>
      <c r="AZ249" s="140" t="str">
        <f t="shared" si="126"/>
        <v>Paying 80% within JC</v>
      </c>
      <c r="BA249" s="80">
        <f t="shared" si="127"/>
        <v>1273</v>
      </c>
      <c r="BB249" s="80">
        <f t="shared" si="128"/>
        <v>142</v>
      </c>
      <c r="BC249" s="81" t="e">
        <f t="shared" si="129"/>
        <v>#DIV/0!</v>
      </c>
      <c r="BD249" s="312"/>
      <c r="BE249" s="184"/>
      <c r="BF249" s="184"/>
      <c r="BG249" s="184"/>
      <c r="BH249" s="184"/>
      <c r="BI249" s="184"/>
      <c r="BJ249" s="184"/>
      <c r="BK249" s="184"/>
      <c r="BL249" s="185"/>
      <c r="BM249" s="185"/>
      <c r="BN249" s="185"/>
      <c r="BO249" s="185"/>
      <c r="BP249" s="443">
        <f t="shared" si="130"/>
        <v>0</v>
      </c>
      <c r="BQ249" s="184" t="str">
        <f t="shared" si="131"/>
        <v>Not Needed</v>
      </c>
      <c r="BR249" s="283" t="e">
        <f t="shared" si="132"/>
        <v>#DIV/0!</v>
      </c>
      <c r="BS249" s="432">
        <f t="shared" si="133"/>
        <v>0</v>
      </c>
      <c r="BT249" s="1" t="str">
        <f t="shared" si="134"/>
        <v>Within Range</v>
      </c>
      <c r="BU249" s="1" t="str">
        <f t="shared" si="135"/>
        <v>Within Range</v>
      </c>
      <c r="BV249" s="407"/>
      <c r="BW249" s="407"/>
      <c r="BX249" s="448"/>
      <c r="BY249" s="469"/>
      <c r="BZ249" s="469"/>
    </row>
    <row r="250" spans="1:78" ht="12.75" customHeight="true">
      <c r="A250" s="79" t="s">
        <v>1392</v>
      </c>
      <c r="B250" s="79" t="s">
        <v>1393</v>
      </c>
      <c r="C250" s="79" t="s">
        <v>8</v>
      </c>
      <c r="D250" s="79" t="s">
        <v>9</v>
      </c>
      <c r="E250" s="79" t="s">
        <v>787</v>
      </c>
      <c r="F250" s="79" t="s">
        <v>804</v>
      </c>
      <c r="G250" s="79" t="s">
        <v>798</v>
      </c>
      <c r="H250" s="79" t="s">
        <v>811</v>
      </c>
      <c r="I250" s="480">
        <v>44627</v>
      </c>
      <c r="J250" s="406"/>
      <c r="K250" s="383" t="s">
        <v>341</v>
      </c>
      <c r="L250" s="406"/>
      <c r="M250" s="466">
        <v>49</v>
      </c>
      <c r="N250" s="451" t="str">
        <f t="shared" si="102"/>
        <v>1</v>
      </c>
      <c r="O250" s="452" t="str">
        <f t="shared" si="103"/>
        <v>1</v>
      </c>
      <c r="P250" s="201" t="str">
        <f t="shared" si="104"/>
        <v>N</v>
      </c>
      <c r="Q250" s="202"/>
      <c r="R250" s="202"/>
      <c r="S250" s="200"/>
      <c r="T250" s="247">
        <v>3</v>
      </c>
      <c r="U250" s="92">
        <f t="shared" si="105"/>
        <v>0.25</v>
      </c>
      <c r="V250" s="95" t="str">
        <f t="shared" si="106"/>
        <v>SG_NE06</v>
      </c>
      <c r="W250" s="454"/>
      <c r="X250" s="392">
        <f t="shared" si="107"/>
        <v>0</v>
      </c>
      <c r="Y250" s="453"/>
      <c r="Z250" s="396">
        <f t="shared" si="108"/>
        <v>0</v>
      </c>
      <c r="AA250" s="397">
        <f t="shared" si="109"/>
        <v>0</v>
      </c>
      <c r="AB250" s="427"/>
      <c r="AC250" s="456"/>
      <c r="AD250" s="396">
        <f t="shared" si="110"/>
        <v>0</v>
      </c>
      <c r="AE250" s="397">
        <f t="shared" si="111"/>
        <v>0</v>
      </c>
      <c r="AF250" s="444">
        <f t="shared" si="112"/>
        <v>50</v>
      </c>
      <c r="AG250" s="251" t="e">
        <f t="shared" si="113"/>
        <v>#DIV/0!</v>
      </c>
      <c r="AH250" s="398">
        <f t="shared" si="114"/>
        <v>50</v>
      </c>
      <c r="AI250" s="459" t="str">
        <f t="shared" si="115"/>
        <v>Below Mix</v>
      </c>
      <c r="AJ250" s="327">
        <f t="shared" si="116"/>
        <v>1900</v>
      </c>
      <c r="AK250" s="323" t="e">
        <f t="shared" si="117"/>
        <v>#DIV/0!</v>
      </c>
      <c r="AL250" s="399">
        <f t="shared" si="118"/>
        <v>1950</v>
      </c>
      <c r="AM250" s="400">
        <f t="shared" si="119"/>
        <v>1950</v>
      </c>
      <c r="AN250" s="462" t="e">
        <f t="shared" si="120"/>
        <v>#DIV/0!</v>
      </c>
      <c r="AO250" s="461">
        <f t="shared" si="121"/>
        <v>1950</v>
      </c>
      <c r="AP250" s="148">
        <f t="shared" si="122"/>
        <v>0</v>
      </c>
      <c r="AQ250" s="148">
        <f t="shared" si="123"/>
        <v>0</v>
      </c>
      <c r="AR250" s="148"/>
      <c r="AS250" s="149">
        <f>VLOOKUP(H250, 'Link WS '!$E$5:$G$38, 2, FALSE)</f>
        <v>1950</v>
      </c>
      <c r="AT250" s="80">
        <f>VLOOKUP($H250, 'Link WS '!$E$5:$H$38, 3, FALSE)</f>
        <v>2695</v>
      </c>
      <c r="AU250" s="151">
        <f t="shared" si="124"/>
        <v>0</v>
      </c>
      <c r="AV250" s="150">
        <f>VLOOKUP($V250, 'Link WS '!$E$5:$H$38, 2, FALSE)</f>
        <v>1950</v>
      </c>
      <c r="AW250" s="150">
        <f>VLOOKUP($V250, 'Link WS '!$E$5:$H$38, 3, FALSE)</f>
        <v>2695</v>
      </c>
      <c r="AX250" s="150">
        <f>VLOOKUP($V250, 'Link WS '!$E$5:$H$38, 4, FALSE)</f>
        <v>2323</v>
      </c>
      <c r="AY250" s="143">
        <f t="shared" si="125"/>
        <v>0.83943176926388297</v>
      </c>
      <c r="AZ250" s="140" t="str">
        <f t="shared" si="126"/>
        <v>Paying 84% within JC</v>
      </c>
      <c r="BA250" s="80">
        <f t="shared" si="127"/>
        <v>1755</v>
      </c>
      <c r="BB250" s="80">
        <f t="shared" si="128"/>
        <v>195</v>
      </c>
      <c r="BC250" s="81" t="e">
        <f t="shared" si="129"/>
        <v>#DIV/0!</v>
      </c>
      <c r="BD250" s="312"/>
      <c r="BE250" s="184"/>
      <c r="BF250" s="184"/>
      <c r="BG250" s="184"/>
      <c r="BH250" s="184"/>
      <c r="BI250" s="184"/>
      <c r="BJ250" s="184"/>
      <c r="BK250" s="184"/>
      <c r="BL250" s="185"/>
      <c r="BM250" s="185"/>
      <c r="BN250" s="185"/>
      <c r="BO250" s="185"/>
      <c r="BP250" s="443">
        <f t="shared" si="130"/>
        <v>0</v>
      </c>
      <c r="BQ250" s="184" t="str">
        <f t="shared" si="131"/>
        <v>Not Needed</v>
      </c>
      <c r="BR250" s="283" t="e">
        <f t="shared" si="132"/>
        <v>#DIV/0!</v>
      </c>
      <c r="BS250" s="432">
        <f t="shared" si="133"/>
        <v>0</v>
      </c>
      <c r="BT250" s="1" t="str">
        <f t="shared" si="134"/>
        <v>Within Range</v>
      </c>
      <c r="BU250" s="1" t="str">
        <f t="shared" si="135"/>
        <v>Within Range</v>
      </c>
      <c r="BV250" s="407"/>
      <c r="BW250" s="407"/>
      <c r="BX250" s="448"/>
      <c r="BY250" s="469"/>
      <c r="BZ250" s="469"/>
    </row>
    <row r="251" spans="1:78" ht="12.75" customHeight="true">
      <c r="A251" s="79" t="s">
        <v>1394</v>
      </c>
      <c r="B251" s="79" t="s">
        <v>1395</v>
      </c>
      <c r="C251" s="79" t="s">
        <v>8</v>
      </c>
      <c r="D251" s="79" t="s">
        <v>9</v>
      </c>
      <c r="E251" s="79" t="s">
        <v>787</v>
      </c>
      <c r="F251" s="79" t="s">
        <v>804</v>
      </c>
      <c r="G251" s="79" t="s">
        <v>798</v>
      </c>
      <c r="H251" s="79" t="s">
        <v>811</v>
      </c>
      <c r="I251" s="480">
        <v>44627</v>
      </c>
      <c r="J251" s="406"/>
      <c r="K251" s="383" t="s">
        <v>341</v>
      </c>
      <c r="L251" s="406"/>
      <c r="M251" s="466">
        <v>49</v>
      </c>
      <c r="N251" s="451" t="str">
        <f t="shared" si="102"/>
        <v>1</v>
      </c>
      <c r="O251" s="452" t="str">
        <f t="shared" si="103"/>
        <v>1</v>
      </c>
      <c r="P251" s="201" t="str">
        <f t="shared" si="104"/>
        <v>N</v>
      </c>
      <c r="Q251" s="202"/>
      <c r="R251" s="202"/>
      <c r="S251" s="200"/>
      <c r="T251" s="247">
        <v>3</v>
      </c>
      <c r="U251" s="92">
        <f t="shared" si="105"/>
        <v>0.25</v>
      </c>
      <c r="V251" s="95" t="str">
        <f t="shared" si="106"/>
        <v>SG_NE06</v>
      </c>
      <c r="W251" s="454"/>
      <c r="X251" s="392">
        <f t="shared" si="107"/>
        <v>0</v>
      </c>
      <c r="Y251" s="453"/>
      <c r="Z251" s="396">
        <f t="shared" si="108"/>
        <v>0</v>
      </c>
      <c r="AA251" s="397">
        <f t="shared" si="109"/>
        <v>0</v>
      </c>
      <c r="AB251" s="427"/>
      <c r="AC251" s="456"/>
      <c r="AD251" s="396">
        <f t="shared" si="110"/>
        <v>0</v>
      </c>
      <c r="AE251" s="397">
        <f t="shared" si="111"/>
        <v>0</v>
      </c>
      <c r="AF251" s="444">
        <f t="shared" si="112"/>
        <v>50</v>
      </c>
      <c r="AG251" s="251" t="e">
        <f t="shared" si="113"/>
        <v>#DIV/0!</v>
      </c>
      <c r="AH251" s="398">
        <f t="shared" si="114"/>
        <v>50</v>
      </c>
      <c r="AI251" s="459" t="str">
        <f t="shared" si="115"/>
        <v>Below Mix</v>
      </c>
      <c r="AJ251" s="327">
        <f t="shared" si="116"/>
        <v>1900</v>
      </c>
      <c r="AK251" s="323" t="e">
        <f t="shared" si="117"/>
        <v>#DIV/0!</v>
      </c>
      <c r="AL251" s="399">
        <f t="shared" si="118"/>
        <v>1950</v>
      </c>
      <c r="AM251" s="400">
        <f t="shared" si="119"/>
        <v>1950</v>
      </c>
      <c r="AN251" s="462" t="e">
        <f t="shared" si="120"/>
        <v>#DIV/0!</v>
      </c>
      <c r="AO251" s="461">
        <f t="shared" si="121"/>
        <v>1950</v>
      </c>
      <c r="AP251" s="148">
        <f t="shared" si="122"/>
        <v>0</v>
      </c>
      <c r="AQ251" s="148">
        <f t="shared" si="123"/>
        <v>0</v>
      </c>
      <c r="AR251" s="148"/>
      <c r="AS251" s="149">
        <f>VLOOKUP(H251, 'Link WS '!$E$5:$G$38, 2, FALSE)</f>
        <v>1950</v>
      </c>
      <c r="AT251" s="80">
        <f>VLOOKUP($H251, 'Link WS '!$E$5:$H$38, 3, FALSE)</f>
        <v>2695</v>
      </c>
      <c r="AU251" s="151">
        <f t="shared" si="124"/>
        <v>0</v>
      </c>
      <c r="AV251" s="150">
        <f>VLOOKUP($V251, 'Link WS '!$E$5:$H$38, 2, FALSE)</f>
        <v>1950</v>
      </c>
      <c r="AW251" s="150">
        <f>VLOOKUP($V251, 'Link WS '!$E$5:$H$38, 3, FALSE)</f>
        <v>2695</v>
      </c>
      <c r="AX251" s="150">
        <f>VLOOKUP($V251, 'Link WS '!$E$5:$H$38, 4, FALSE)</f>
        <v>2323</v>
      </c>
      <c r="AY251" s="143">
        <f t="shared" si="125"/>
        <v>0.83943176926388297</v>
      </c>
      <c r="AZ251" s="140" t="str">
        <f t="shared" si="126"/>
        <v>Paying 84% within JC</v>
      </c>
      <c r="BA251" s="80">
        <f t="shared" si="127"/>
        <v>1755</v>
      </c>
      <c r="BB251" s="80">
        <f t="shared" si="128"/>
        <v>195</v>
      </c>
      <c r="BC251" s="81" t="e">
        <f t="shared" si="129"/>
        <v>#DIV/0!</v>
      </c>
      <c r="BD251" s="312"/>
      <c r="BE251" s="184"/>
      <c r="BF251" s="184"/>
      <c r="BG251" s="184"/>
      <c r="BH251" s="184"/>
      <c r="BI251" s="184"/>
      <c r="BJ251" s="184"/>
      <c r="BK251" s="184"/>
      <c r="BL251" s="185"/>
      <c r="BM251" s="185"/>
      <c r="BN251" s="185"/>
      <c r="BO251" s="185"/>
      <c r="BP251" s="443">
        <f t="shared" si="130"/>
        <v>0</v>
      </c>
      <c r="BQ251" s="184" t="str">
        <f t="shared" si="131"/>
        <v>Not Needed</v>
      </c>
      <c r="BR251" s="283" t="e">
        <f t="shared" si="132"/>
        <v>#DIV/0!</v>
      </c>
      <c r="BS251" s="432">
        <f t="shared" si="133"/>
        <v>0</v>
      </c>
      <c r="BT251" s="1" t="str">
        <f t="shared" si="134"/>
        <v>Within Range</v>
      </c>
      <c r="BU251" s="1" t="str">
        <f t="shared" si="135"/>
        <v>Within Range</v>
      </c>
      <c r="BV251" s="407"/>
      <c r="BW251" s="407"/>
      <c r="BX251" s="448"/>
      <c r="BY251" s="469"/>
      <c r="BZ251" s="469"/>
    </row>
    <row r="252" spans="1:78" ht="12.75" customHeight="true">
      <c r="A252" s="79" t="s">
        <v>1396</v>
      </c>
      <c r="B252" s="79" t="s">
        <v>1397</v>
      </c>
      <c r="C252" s="79" t="s">
        <v>8</v>
      </c>
      <c r="D252" s="79" t="s">
        <v>9</v>
      </c>
      <c r="E252" s="79" t="s">
        <v>787</v>
      </c>
      <c r="F252" s="79" t="s">
        <v>804</v>
      </c>
      <c r="G252" s="79" t="s">
        <v>798</v>
      </c>
      <c r="H252" s="79" t="s">
        <v>811</v>
      </c>
      <c r="I252" s="480">
        <v>44627</v>
      </c>
      <c r="J252" s="406"/>
      <c r="K252" s="383" t="s">
        <v>341</v>
      </c>
      <c r="L252" s="406"/>
      <c r="M252" s="466">
        <v>49</v>
      </c>
      <c r="N252" s="451" t="str">
        <f t="shared" si="102"/>
        <v>1</v>
      </c>
      <c r="O252" s="452" t="str">
        <f t="shared" si="103"/>
        <v>1</v>
      </c>
      <c r="P252" s="201" t="str">
        <f t="shared" si="104"/>
        <v>N</v>
      </c>
      <c r="Q252" s="202"/>
      <c r="R252" s="202"/>
      <c r="S252" s="200"/>
      <c r="T252" s="247">
        <v>3</v>
      </c>
      <c r="U252" s="92">
        <f t="shared" si="105"/>
        <v>0.25</v>
      </c>
      <c r="V252" s="95" t="str">
        <f t="shared" si="106"/>
        <v>SG_NE06</v>
      </c>
      <c r="W252" s="454"/>
      <c r="X252" s="392">
        <f t="shared" si="107"/>
        <v>0</v>
      </c>
      <c r="Y252" s="453"/>
      <c r="Z252" s="396">
        <f t="shared" si="108"/>
        <v>0</v>
      </c>
      <c r="AA252" s="397">
        <f t="shared" si="109"/>
        <v>0</v>
      </c>
      <c r="AB252" s="427"/>
      <c r="AC252" s="456"/>
      <c r="AD252" s="396">
        <f t="shared" si="110"/>
        <v>0</v>
      </c>
      <c r="AE252" s="397">
        <f t="shared" si="111"/>
        <v>0</v>
      </c>
      <c r="AF252" s="444">
        <f t="shared" si="112"/>
        <v>50</v>
      </c>
      <c r="AG252" s="251" t="e">
        <f t="shared" si="113"/>
        <v>#DIV/0!</v>
      </c>
      <c r="AH252" s="398">
        <f t="shared" si="114"/>
        <v>50</v>
      </c>
      <c r="AI252" s="459" t="str">
        <f t="shared" si="115"/>
        <v>Below Mix</v>
      </c>
      <c r="AJ252" s="327">
        <f t="shared" si="116"/>
        <v>1900</v>
      </c>
      <c r="AK252" s="323" t="e">
        <f t="shared" si="117"/>
        <v>#DIV/0!</v>
      </c>
      <c r="AL252" s="399">
        <f t="shared" si="118"/>
        <v>1950</v>
      </c>
      <c r="AM252" s="400">
        <f t="shared" si="119"/>
        <v>1950</v>
      </c>
      <c r="AN252" s="462" t="e">
        <f t="shared" si="120"/>
        <v>#DIV/0!</v>
      </c>
      <c r="AO252" s="461">
        <f t="shared" si="121"/>
        <v>1950</v>
      </c>
      <c r="AP252" s="148">
        <f t="shared" si="122"/>
        <v>0</v>
      </c>
      <c r="AQ252" s="148">
        <f t="shared" si="123"/>
        <v>0</v>
      </c>
      <c r="AR252" s="148"/>
      <c r="AS252" s="149">
        <f>VLOOKUP(H252, 'Link WS '!$E$5:$G$38, 2, FALSE)</f>
        <v>1950</v>
      </c>
      <c r="AT252" s="80">
        <f>VLOOKUP($H252, 'Link WS '!$E$5:$H$38, 3, FALSE)</f>
        <v>2695</v>
      </c>
      <c r="AU252" s="151">
        <f t="shared" si="124"/>
        <v>0</v>
      </c>
      <c r="AV252" s="150">
        <f>VLOOKUP($V252, 'Link WS '!$E$5:$H$38, 2, FALSE)</f>
        <v>1950</v>
      </c>
      <c r="AW252" s="150">
        <f>VLOOKUP($V252, 'Link WS '!$E$5:$H$38, 3, FALSE)</f>
        <v>2695</v>
      </c>
      <c r="AX252" s="150">
        <f>VLOOKUP($V252, 'Link WS '!$E$5:$H$38, 4, FALSE)</f>
        <v>2323</v>
      </c>
      <c r="AY252" s="143">
        <f t="shared" si="125"/>
        <v>0.83943176926388297</v>
      </c>
      <c r="AZ252" s="140" t="str">
        <f t="shared" si="126"/>
        <v>Paying 84% within JC</v>
      </c>
      <c r="BA252" s="80">
        <f t="shared" si="127"/>
        <v>1755</v>
      </c>
      <c r="BB252" s="80">
        <f t="shared" si="128"/>
        <v>195</v>
      </c>
      <c r="BC252" s="81" t="e">
        <f t="shared" si="129"/>
        <v>#DIV/0!</v>
      </c>
      <c r="BD252" s="312"/>
      <c r="BE252" s="184"/>
      <c r="BF252" s="184"/>
      <c r="BG252" s="184"/>
      <c r="BH252" s="184"/>
      <c r="BI252" s="184"/>
      <c r="BJ252" s="184"/>
      <c r="BK252" s="184"/>
      <c r="BL252" s="185"/>
      <c r="BM252" s="185"/>
      <c r="BN252" s="185"/>
      <c r="BO252" s="185"/>
      <c r="BP252" s="443">
        <f t="shared" si="130"/>
        <v>0</v>
      </c>
      <c r="BQ252" s="184" t="str">
        <f t="shared" si="131"/>
        <v>Not Needed</v>
      </c>
      <c r="BR252" s="283" t="e">
        <f t="shared" si="132"/>
        <v>#DIV/0!</v>
      </c>
      <c r="BS252" s="432">
        <f t="shared" si="133"/>
        <v>0</v>
      </c>
      <c r="BT252" s="1" t="str">
        <f t="shared" si="134"/>
        <v>Within Range</v>
      </c>
      <c r="BU252" s="1" t="str">
        <f t="shared" si="135"/>
        <v>Within Range</v>
      </c>
      <c r="BV252" s="407"/>
      <c r="BW252" s="407"/>
      <c r="BX252" s="448"/>
      <c r="BY252" s="469"/>
      <c r="BZ252" s="469"/>
    </row>
    <row r="253" spans="1:78" ht="12.75" customHeight="true">
      <c r="A253" s="79" t="s">
        <v>1398</v>
      </c>
      <c r="B253" s="79" t="s">
        <v>1399</v>
      </c>
      <c r="C253" s="79" t="s">
        <v>8</v>
      </c>
      <c r="D253" s="79" t="s">
        <v>9</v>
      </c>
      <c r="E253" s="79" t="s">
        <v>787</v>
      </c>
      <c r="F253" s="79" t="s">
        <v>804</v>
      </c>
      <c r="G253" s="79" t="s">
        <v>798</v>
      </c>
      <c r="H253" s="79" t="s">
        <v>811</v>
      </c>
      <c r="I253" s="480">
        <v>44627</v>
      </c>
      <c r="J253" s="406"/>
      <c r="K253" s="383" t="s">
        <v>341</v>
      </c>
      <c r="L253" s="406"/>
      <c r="M253" s="466">
        <v>49</v>
      </c>
      <c r="N253" s="451" t="str">
        <f t="shared" si="102"/>
        <v>1</v>
      </c>
      <c r="O253" s="452" t="str">
        <f t="shared" si="103"/>
        <v>1</v>
      </c>
      <c r="P253" s="201" t="str">
        <f t="shared" si="104"/>
        <v>N</v>
      </c>
      <c r="Q253" s="202"/>
      <c r="R253" s="202"/>
      <c r="S253" s="200"/>
      <c r="T253" s="247">
        <v>3</v>
      </c>
      <c r="U253" s="92">
        <f t="shared" si="105"/>
        <v>0.25</v>
      </c>
      <c r="V253" s="95" t="str">
        <f t="shared" si="106"/>
        <v>SG_NE06</v>
      </c>
      <c r="W253" s="454"/>
      <c r="X253" s="392">
        <f t="shared" si="107"/>
        <v>0</v>
      </c>
      <c r="Y253" s="453"/>
      <c r="Z253" s="396">
        <f t="shared" si="108"/>
        <v>0</v>
      </c>
      <c r="AA253" s="397">
        <f t="shared" si="109"/>
        <v>0</v>
      </c>
      <c r="AB253" s="427"/>
      <c r="AC253" s="456"/>
      <c r="AD253" s="396">
        <f t="shared" si="110"/>
        <v>0</v>
      </c>
      <c r="AE253" s="397">
        <f t="shared" si="111"/>
        <v>0</v>
      </c>
      <c r="AF253" s="444">
        <f t="shared" si="112"/>
        <v>50</v>
      </c>
      <c r="AG253" s="251" t="e">
        <f t="shared" si="113"/>
        <v>#DIV/0!</v>
      </c>
      <c r="AH253" s="398">
        <f t="shared" si="114"/>
        <v>50</v>
      </c>
      <c r="AI253" s="459" t="str">
        <f t="shared" si="115"/>
        <v>Below Mix</v>
      </c>
      <c r="AJ253" s="327">
        <f t="shared" si="116"/>
        <v>1900</v>
      </c>
      <c r="AK253" s="323" t="e">
        <f t="shared" si="117"/>
        <v>#DIV/0!</v>
      </c>
      <c r="AL253" s="399">
        <f t="shared" si="118"/>
        <v>1950</v>
      </c>
      <c r="AM253" s="400">
        <f t="shared" si="119"/>
        <v>1950</v>
      </c>
      <c r="AN253" s="462" t="e">
        <f t="shared" si="120"/>
        <v>#DIV/0!</v>
      </c>
      <c r="AO253" s="461">
        <f t="shared" si="121"/>
        <v>1950</v>
      </c>
      <c r="AP253" s="148">
        <f t="shared" si="122"/>
        <v>0</v>
      </c>
      <c r="AQ253" s="148">
        <f t="shared" si="123"/>
        <v>0</v>
      </c>
      <c r="AR253" s="148"/>
      <c r="AS253" s="149">
        <f>VLOOKUP(H253, 'Link WS '!$E$5:$G$38, 2, FALSE)</f>
        <v>1950</v>
      </c>
      <c r="AT253" s="80">
        <f>VLOOKUP($H253, 'Link WS '!$E$5:$H$38, 3, FALSE)</f>
        <v>2695</v>
      </c>
      <c r="AU253" s="151">
        <f t="shared" si="124"/>
        <v>0</v>
      </c>
      <c r="AV253" s="150">
        <f>VLOOKUP($V253, 'Link WS '!$E$5:$H$38, 2, FALSE)</f>
        <v>1950</v>
      </c>
      <c r="AW253" s="150">
        <f>VLOOKUP($V253, 'Link WS '!$E$5:$H$38, 3, FALSE)</f>
        <v>2695</v>
      </c>
      <c r="AX253" s="150">
        <f>VLOOKUP($V253, 'Link WS '!$E$5:$H$38, 4, FALSE)</f>
        <v>2323</v>
      </c>
      <c r="AY253" s="143">
        <f t="shared" si="125"/>
        <v>0.83943176926388297</v>
      </c>
      <c r="AZ253" s="140" t="str">
        <f t="shared" si="126"/>
        <v>Paying 84% within JC</v>
      </c>
      <c r="BA253" s="80">
        <f t="shared" si="127"/>
        <v>1755</v>
      </c>
      <c r="BB253" s="80">
        <f t="shared" si="128"/>
        <v>195</v>
      </c>
      <c r="BC253" s="81" t="e">
        <f t="shared" si="129"/>
        <v>#DIV/0!</v>
      </c>
      <c r="BD253" s="312"/>
      <c r="BE253" s="184"/>
      <c r="BF253" s="184"/>
      <c r="BG253" s="184"/>
      <c r="BH253" s="184"/>
      <c r="BI253" s="184"/>
      <c r="BJ253" s="184"/>
      <c r="BK253" s="184"/>
      <c r="BL253" s="185"/>
      <c r="BM253" s="185"/>
      <c r="BN253" s="185"/>
      <c r="BO253" s="185"/>
      <c r="BP253" s="443">
        <f t="shared" si="130"/>
        <v>0</v>
      </c>
      <c r="BQ253" s="184" t="str">
        <f t="shared" si="131"/>
        <v>Not Needed</v>
      </c>
      <c r="BR253" s="283" t="e">
        <f t="shared" si="132"/>
        <v>#DIV/0!</v>
      </c>
      <c r="BS253" s="432">
        <f t="shared" si="133"/>
        <v>0</v>
      </c>
      <c r="BT253" s="1" t="str">
        <f t="shared" si="134"/>
        <v>Within Range</v>
      </c>
      <c r="BU253" s="1" t="str">
        <f t="shared" si="135"/>
        <v>Within Range</v>
      </c>
      <c r="BV253" s="407"/>
      <c r="BW253" s="407"/>
      <c r="BX253" s="448"/>
      <c r="BY253" s="469"/>
      <c r="BZ253" s="469"/>
    </row>
    <row r="254" spans="1:78" ht="12.75" customHeight="true">
      <c r="A254" s="79" t="s">
        <v>1400</v>
      </c>
      <c r="B254" s="79" t="s">
        <v>1401</v>
      </c>
      <c r="C254" s="79" t="s">
        <v>8</v>
      </c>
      <c r="D254" s="79" t="s">
        <v>9</v>
      </c>
      <c r="E254" s="79" t="s">
        <v>787</v>
      </c>
      <c r="F254" s="79" t="s">
        <v>804</v>
      </c>
      <c r="G254" s="79" t="s">
        <v>795</v>
      </c>
      <c r="H254" s="79" t="s">
        <v>813</v>
      </c>
      <c r="I254" s="480">
        <v>44627</v>
      </c>
      <c r="J254" s="406"/>
      <c r="K254" s="383" t="s">
        <v>341</v>
      </c>
      <c r="L254" s="406"/>
      <c r="M254" s="466">
        <v>49</v>
      </c>
      <c r="N254" s="451" t="str">
        <f t="shared" si="102"/>
        <v>1</v>
      </c>
      <c r="O254" s="452" t="str">
        <f t="shared" si="103"/>
        <v>1</v>
      </c>
      <c r="P254" s="201" t="str">
        <f t="shared" si="104"/>
        <v>N</v>
      </c>
      <c r="Q254" s="202"/>
      <c r="R254" s="202"/>
      <c r="S254" s="200"/>
      <c r="T254" s="247">
        <v>3</v>
      </c>
      <c r="U254" s="92">
        <f t="shared" si="105"/>
        <v>0.25</v>
      </c>
      <c r="V254" s="95" t="str">
        <f t="shared" si="106"/>
        <v>SG_NE04</v>
      </c>
      <c r="W254" s="454"/>
      <c r="X254" s="392">
        <f t="shared" si="107"/>
        <v>0</v>
      </c>
      <c r="Y254" s="453"/>
      <c r="Z254" s="396">
        <f t="shared" si="108"/>
        <v>0</v>
      </c>
      <c r="AA254" s="397">
        <f t="shared" si="109"/>
        <v>0</v>
      </c>
      <c r="AB254" s="427"/>
      <c r="AC254" s="456"/>
      <c r="AD254" s="396">
        <f t="shared" si="110"/>
        <v>0</v>
      </c>
      <c r="AE254" s="397">
        <f t="shared" si="111"/>
        <v>0</v>
      </c>
      <c r="AF254" s="444">
        <f t="shared" si="112"/>
        <v>50</v>
      </c>
      <c r="AG254" s="251" t="e">
        <f t="shared" si="113"/>
        <v>#DIV/0!</v>
      </c>
      <c r="AH254" s="398">
        <f t="shared" si="114"/>
        <v>50</v>
      </c>
      <c r="AI254" s="459" t="str">
        <f t="shared" si="115"/>
        <v>Below Mix</v>
      </c>
      <c r="AJ254" s="327">
        <f t="shared" si="116"/>
        <v>1365</v>
      </c>
      <c r="AK254" s="323" t="e">
        <f t="shared" si="117"/>
        <v>#DIV/0!</v>
      </c>
      <c r="AL254" s="399">
        <f t="shared" si="118"/>
        <v>1415</v>
      </c>
      <c r="AM254" s="400">
        <f t="shared" si="119"/>
        <v>1415</v>
      </c>
      <c r="AN254" s="462" t="e">
        <f t="shared" si="120"/>
        <v>#DIV/0!</v>
      </c>
      <c r="AO254" s="461">
        <f t="shared" si="121"/>
        <v>1415</v>
      </c>
      <c r="AP254" s="148">
        <f t="shared" si="122"/>
        <v>0</v>
      </c>
      <c r="AQ254" s="148">
        <f t="shared" si="123"/>
        <v>0</v>
      </c>
      <c r="AR254" s="148"/>
      <c r="AS254" s="149">
        <f>VLOOKUP(H254, 'Link WS '!$E$5:$G$38, 2, FALSE)</f>
        <v>1415</v>
      </c>
      <c r="AT254" s="80">
        <f>VLOOKUP($H254, 'Link WS '!$E$5:$H$38, 3, FALSE)</f>
        <v>2123</v>
      </c>
      <c r="AU254" s="151">
        <f t="shared" si="124"/>
        <v>0</v>
      </c>
      <c r="AV254" s="150">
        <f>VLOOKUP($V254, 'Link WS '!$E$5:$H$38, 2, FALSE)</f>
        <v>1415</v>
      </c>
      <c r="AW254" s="150">
        <f>VLOOKUP($V254, 'Link WS '!$E$5:$H$38, 3, FALSE)</f>
        <v>2123</v>
      </c>
      <c r="AX254" s="150">
        <f>VLOOKUP($V254, 'Link WS '!$E$5:$H$38, 4, FALSE)</f>
        <v>1769</v>
      </c>
      <c r="AY254" s="143">
        <f t="shared" si="125"/>
        <v>0.79988694177501418</v>
      </c>
      <c r="AZ254" s="140" t="str">
        <f t="shared" si="126"/>
        <v>Paying 80% within JC</v>
      </c>
      <c r="BA254" s="80">
        <f t="shared" si="127"/>
        <v>1273</v>
      </c>
      <c r="BB254" s="80">
        <f t="shared" si="128"/>
        <v>142</v>
      </c>
      <c r="BC254" s="81" t="e">
        <f t="shared" si="129"/>
        <v>#DIV/0!</v>
      </c>
      <c r="BD254" s="312"/>
      <c r="BE254" s="184"/>
      <c r="BF254" s="184"/>
      <c r="BG254" s="184"/>
      <c r="BH254" s="184"/>
      <c r="BI254" s="184"/>
      <c r="BJ254" s="184"/>
      <c r="BK254" s="184"/>
      <c r="BL254" s="185"/>
      <c r="BM254" s="185"/>
      <c r="BN254" s="185"/>
      <c r="BO254" s="185"/>
      <c r="BP254" s="443">
        <f t="shared" si="130"/>
        <v>0</v>
      </c>
      <c r="BQ254" s="184" t="str">
        <f t="shared" si="131"/>
        <v>Not Needed</v>
      </c>
      <c r="BR254" s="283" t="e">
        <f t="shared" si="132"/>
        <v>#DIV/0!</v>
      </c>
      <c r="BS254" s="432">
        <f t="shared" si="133"/>
        <v>0</v>
      </c>
      <c r="BT254" s="1" t="str">
        <f t="shared" si="134"/>
        <v>Within Range</v>
      </c>
      <c r="BU254" s="1" t="str">
        <f t="shared" si="135"/>
        <v>Within Range</v>
      </c>
      <c r="BV254" s="407"/>
      <c r="BW254" s="407"/>
      <c r="BX254" s="448"/>
      <c r="BY254" s="469"/>
      <c r="BZ254" s="469"/>
    </row>
    <row r="255" spans="1:78" ht="12.75" customHeight="true">
      <c r="A255" s="79" t="s">
        <v>1402</v>
      </c>
      <c r="B255" s="79" t="s">
        <v>1403</v>
      </c>
      <c r="C255" s="79" t="s">
        <v>8</v>
      </c>
      <c r="D255" s="79" t="s">
        <v>9</v>
      </c>
      <c r="E255" s="79" t="s">
        <v>787</v>
      </c>
      <c r="F255" s="79" t="s">
        <v>804</v>
      </c>
      <c r="G255" s="79" t="s">
        <v>795</v>
      </c>
      <c r="H255" s="79" t="s">
        <v>813</v>
      </c>
      <c r="I255" s="480">
        <v>44627</v>
      </c>
      <c r="J255" s="406"/>
      <c r="K255" s="383" t="s">
        <v>341</v>
      </c>
      <c r="L255" s="406"/>
      <c r="M255" s="466">
        <v>49</v>
      </c>
      <c r="N255" s="451" t="str">
        <f t="shared" si="102"/>
        <v>1</v>
      </c>
      <c r="O255" s="452" t="str">
        <f t="shared" si="103"/>
        <v>1</v>
      </c>
      <c r="P255" s="201" t="str">
        <f t="shared" si="104"/>
        <v>N</v>
      </c>
      <c r="Q255" s="202"/>
      <c r="R255" s="202"/>
      <c r="S255" s="200"/>
      <c r="T255" s="247">
        <v>3</v>
      </c>
      <c r="U255" s="92">
        <f t="shared" si="105"/>
        <v>0.25</v>
      </c>
      <c r="V255" s="95" t="str">
        <f t="shared" si="106"/>
        <v>SG_NE04</v>
      </c>
      <c r="W255" s="454"/>
      <c r="X255" s="392">
        <f t="shared" si="107"/>
        <v>0</v>
      </c>
      <c r="Y255" s="453"/>
      <c r="Z255" s="396">
        <f t="shared" si="108"/>
        <v>0</v>
      </c>
      <c r="AA255" s="397">
        <f t="shared" si="109"/>
        <v>0</v>
      </c>
      <c r="AB255" s="427"/>
      <c r="AC255" s="456"/>
      <c r="AD255" s="396">
        <f t="shared" si="110"/>
        <v>0</v>
      </c>
      <c r="AE255" s="397">
        <f t="shared" si="111"/>
        <v>0</v>
      </c>
      <c r="AF255" s="444">
        <f t="shared" si="112"/>
        <v>50</v>
      </c>
      <c r="AG255" s="251" t="e">
        <f t="shared" si="113"/>
        <v>#DIV/0!</v>
      </c>
      <c r="AH255" s="398">
        <f t="shared" si="114"/>
        <v>50</v>
      </c>
      <c r="AI255" s="459" t="str">
        <f t="shared" si="115"/>
        <v>Below Mix</v>
      </c>
      <c r="AJ255" s="327">
        <f t="shared" si="116"/>
        <v>1365</v>
      </c>
      <c r="AK255" s="323" t="e">
        <f t="shared" si="117"/>
        <v>#DIV/0!</v>
      </c>
      <c r="AL255" s="399">
        <f t="shared" si="118"/>
        <v>1415</v>
      </c>
      <c r="AM255" s="400">
        <f t="shared" si="119"/>
        <v>1415</v>
      </c>
      <c r="AN255" s="462" t="e">
        <f t="shared" si="120"/>
        <v>#DIV/0!</v>
      </c>
      <c r="AO255" s="461">
        <f t="shared" si="121"/>
        <v>1415</v>
      </c>
      <c r="AP255" s="148">
        <f t="shared" si="122"/>
        <v>0</v>
      </c>
      <c r="AQ255" s="148">
        <f t="shared" si="123"/>
        <v>0</v>
      </c>
      <c r="AR255" s="148"/>
      <c r="AS255" s="149">
        <f>VLOOKUP(H255, 'Link WS '!$E$5:$G$38, 2, FALSE)</f>
        <v>1415</v>
      </c>
      <c r="AT255" s="80">
        <f>VLOOKUP($H255, 'Link WS '!$E$5:$H$38, 3, FALSE)</f>
        <v>2123</v>
      </c>
      <c r="AU255" s="151">
        <f t="shared" si="124"/>
        <v>0</v>
      </c>
      <c r="AV255" s="150">
        <f>VLOOKUP($V255, 'Link WS '!$E$5:$H$38, 2, FALSE)</f>
        <v>1415</v>
      </c>
      <c r="AW255" s="150">
        <f>VLOOKUP($V255, 'Link WS '!$E$5:$H$38, 3, FALSE)</f>
        <v>2123</v>
      </c>
      <c r="AX255" s="150">
        <f>VLOOKUP($V255, 'Link WS '!$E$5:$H$38, 4, FALSE)</f>
        <v>1769</v>
      </c>
      <c r="AY255" s="143">
        <f t="shared" si="125"/>
        <v>0.79988694177501418</v>
      </c>
      <c r="AZ255" s="140" t="str">
        <f t="shared" si="126"/>
        <v>Paying 80% within JC</v>
      </c>
      <c r="BA255" s="80">
        <f t="shared" si="127"/>
        <v>1273</v>
      </c>
      <c r="BB255" s="80">
        <f t="shared" si="128"/>
        <v>142</v>
      </c>
      <c r="BC255" s="81" t="e">
        <f t="shared" si="129"/>
        <v>#DIV/0!</v>
      </c>
      <c r="BD255" s="312"/>
      <c r="BE255" s="184"/>
      <c r="BF255" s="184"/>
      <c r="BG255" s="184"/>
      <c r="BH255" s="184"/>
      <c r="BI255" s="184"/>
      <c r="BJ255" s="184"/>
      <c r="BK255" s="184"/>
      <c r="BL255" s="185"/>
      <c r="BM255" s="185"/>
      <c r="BN255" s="185"/>
      <c r="BO255" s="185"/>
      <c r="BP255" s="443">
        <f t="shared" si="130"/>
        <v>0</v>
      </c>
      <c r="BQ255" s="184" t="str">
        <f t="shared" si="131"/>
        <v>Not Needed</v>
      </c>
      <c r="BR255" s="283" t="e">
        <f t="shared" si="132"/>
        <v>#DIV/0!</v>
      </c>
      <c r="BS255" s="432">
        <f t="shared" si="133"/>
        <v>0</v>
      </c>
      <c r="BT255" s="1" t="str">
        <f t="shared" si="134"/>
        <v>Within Range</v>
      </c>
      <c r="BU255" s="1" t="str">
        <f t="shared" si="135"/>
        <v>Within Range</v>
      </c>
      <c r="BV255" s="407"/>
      <c r="BW255" s="407"/>
      <c r="BX255" s="448"/>
      <c r="BY255" s="469"/>
      <c r="BZ255" s="469"/>
    </row>
    <row r="256" spans="1:78" ht="12.75" customHeight="true">
      <c r="A256" s="79" t="s">
        <v>1404</v>
      </c>
      <c r="B256" s="79" t="s">
        <v>1405</v>
      </c>
      <c r="C256" s="79" t="s">
        <v>8</v>
      </c>
      <c r="D256" s="79" t="s">
        <v>9</v>
      </c>
      <c r="E256" s="79" t="s">
        <v>787</v>
      </c>
      <c r="F256" s="79" t="s">
        <v>804</v>
      </c>
      <c r="G256" s="79" t="s">
        <v>798</v>
      </c>
      <c r="H256" s="79" t="s">
        <v>811</v>
      </c>
      <c r="I256" s="480">
        <v>44627</v>
      </c>
      <c r="J256" s="406"/>
      <c r="K256" s="383" t="s">
        <v>341</v>
      </c>
      <c r="L256" s="406"/>
      <c r="M256" s="466">
        <v>49</v>
      </c>
      <c r="N256" s="451" t="str">
        <f t="shared" si="102"/>
        <v>1</v>
      </c>
      <c r="O256" s="452" t="str">
        <f t="shared" si="103"/>
        <v>1</v>
      </c>
      <c r="P256" s="201" t="str">
        <f t="shared" si="104"/>
        <v>N</v>
      </c>
      <c r="Q256" s="202"/>
      <c r="R256" s="202"/>
      <c r="S256" s="200"/>
      <c r="T256" s="247">
        <v>3</v>
      </c>
      <c r="U256" s="92">
        <f t="shared" si="105"/>
        <v>0.25</v>
      </c>
      <c r="V256" s="95" t="str">
        <f t="shared" si="106"/>
        <v>SG_NE06</v>
      </c>
      <c r="W256" s="454"/>
      <c r="X256" s="392">
        <f t="shared" si="107"/>
        <v>0</v>
      </c>
      <c r="Y256" s="453"/>
      <c r="Z256" s="396">
        <f t="shared" si="108"/>
        <v>0</v>
      </c>
      <c r="AA256" s="397">
        <f t="shared" si="109"/>
        <v>0</v>
      </c>
      <c r="AB256" s="427"/>
      <c r="AC256" s="456"/>
      <c r="AD256" s="396">
        <f t="shared" si="110"/>
        <v>0</v>
      </c>
      <c r="AE256" s="397">
        <f t="shared" si="111"/>
        <v>0</v>
      </c>
      <c r="AF256" s="444">
        <f t="shared" si="112"/>
        <v>50</v>
      </c>
      <c r="AG256" s="251" t="e">
        <f t="shared" si="113"/>
        <v>#DIV/0!</v>
      </c>
      <c r="AH256" s="398">
        <f t="shared" si="114"/>
        <v>50</v>
      </c>
      <c r="AI256" s="459" t="str">
        <f t="shared" si="115"/>
        <v>Below Mix</v>
      </c>
      <c r="AJ256" s="327">
        <f t="shared" si="116"/>
        <v>1900</v>
      </c>
      <c r="AK256" s="323" t="e">
        <f t="shared" si="117"/>
        <v>#DIV/0!</v>
      </c>
      <c r="AL256" s="399">
        <f t="shared" si="118"/>
        <v>1950</v>
      </c>
      <c r="AM256" s="400">
        <f t="shared" si="119"/>
        <v>1950</v>
      </c>
      <c r="AN256" s="462" t="e">
        <f t="shared" si="120"/>
        <v>#DIV/0!</v>
      </c>
      <c r="AO256" s="461">
        <f t="shared" si="121"/>
        <v>1950</v>
      </c>
      <c r="AP256" s="148">
        <f t="shared" si="122"/>
        <v>0</v>
      </c>
      <c r="AQ256" s="148">
        <f t="shared" si="123"/>
        <v>0</v>
      </c>
      <c r="AR256" s="148"/>
      <c r="AS256" s="149">
        <f>VLOOKUP(H256, 'Link WS '!$E$5:$G$38, 2, FALSE)</f>
        <v>1950</v>
      </c>
      <c r="AT256" s="80">
        <f>VLOOKUP($H256, 'Link WS '!$E$5:$H$38, 3, FALSE)</f>
        <v>2695</v>
      </c>
      <c r="AU256" s="151">
        <f t="shared" si="124"/>
        <v>0</v>
      </c>
      <c r="AV256" s="150">
        <f>VLOOKUP($V256, 'Link WS '!$E$5:$H$38, 2, FALSE)</f>
        <v>1950</v>
      </c>
      <c r="AW256" s="150">
        <f>VLOOKUP($V256, 'Link WS '!$E$5:$H$38, 3, FALSE)</f>
        <v>2695</v>
      </c>
      <c r="AX256" s="150">
        <f>VLOOKUP($V256, 'Link WS '!$E$5:$H$38, 4, FALSE)</f>
        <v>2323</v>
      </c>
      <c r="AY256" s="143">
        <f t="shared" si="125"/>
        <v>0.83943176926388297</v>
      </c>
      <c r="AZ256" s="140" t="str">
        <f t="shared" si="126"/>
        <v>Paying 84% within JC</v>
      </c>
      <c r="BA256" s="80">
        <f t="shared" si="127"/>
        <v>1755</v>
      </c>
      <c r="BB256" s="80">
        <f t="shared" si="128"/>
        <v>195</v>
      </c>
      <c r="BC256" s="81" t="e">
        <f t="shared" si="129"/>
        <v>#DIV/0!</v>
      </c>
      <c r="BD256" s="312"/>
      <c r="BE256" s="184"/>
      <c r="BF256" s="184"/>
      <c r="BG256" s="184"/>
      <c r="BH256" s="184"/>
      <c r="BI256" s="184"/>
      <c r="BJ256" s="184"/>
      <c r="BK256" s="184"/>
      <c r="BL256" s="185"/>
      <c r="BM256" s="185"/>
      <c r="BN256" s="185"/>
      <c r="BO256" s="185"/>
      <c r="BP256" s="443">
        <f t="shared" si="130"/>
        <v>0</v>
      </c>
      <c r="BQ256" s="184" t="str">
        <f t="shared" si="131"/>
        <v>Not Needed</v>
      </c>
      <c r="BR256" s="283" t="e">
        <f t="shared" si="132"/>
        <v>#DIV/0!</v>
      </c>
      <c r="BS256" s="432">
        <f t="shared" si="133"/>
        <v>0</v>
      </c>
      <c r="BT256" s="1" t="str">
        <f t="shared" si="134"/>
        <v>Within Range</v>
      </c>
      <c r="BU256" s="1" t="str">
        <f t="shared" si="135"/>
        <v>Within Range</v>
      </c>
      <c r="BV256" s="407"/>
      <c r="BW256" s="407"/>
      <c r="BX256" s="448"/>
      <c r="BY256" s="469"/>
      <c r="BZ256" s="469"/>
    </row>
    <row r="257" spans="1:78" ht="12.75" customHeight="true">
      <c r="A257" s="79" t="s">
        <v>1406</v>
      </c>
      <c r="B257" s="79" t="s">
        <v>1407</v>
      </c>
      <c r="C257" s="79" t="s">
        <v>8</v>
      </c>
      <c r="D257" s="79" t="s">
        <v>9</v>
      </c>
      <c r="E257" s="79" t="s">
        <v>787</v>
      </c>
      <c r="F257" s="79" t="s">
        <v>804</v>
      </c>
      <c r="G257" s="79" t="s">
        <v>795</v>
      </c>
      <c r="H257" s="79" t="s">
        <v>813</v>
      </c>
      <c r="I257" s="480">
        <v>44655</v>
      </c>
      <c r="J257" s="406"/>
      <c r="K257" s="383" t="s">
        <v>341</v>
      </c>
      <c r="L257" s="406"/>
      <c r="M257" s="466">
        <v>49</v>
      </c>
      <c r="N257" s="451" t="str">
        <f t="shared" si="102"/>
        <v>1</v>
      </c>
      <c r="O257" s="452" t="str">
        <f t="shared" si="103"/>
        <v>1</v>
      </c>
      <c r="P257" s="201" t="str">
        <f t="shared" si="104"/>
        <v>N</v>
      </c>
      <c r="Q257" s="202"/>
      <c r="R257" s="202"/>
      <c r="S257" s="200"/>
      <c r="T257" s="247">
        <v>2</v>
      </c>
      <c r="U257" s="92">
        <f t="shared" si="105"/>
        <v>0.17</v>
      </c>
      <c r="V257" s="95" t="str">
        <f t="shared" si="106"/>
        <v>SG_NE04</v>
      </c>
      <c r="W257" s="454"/>
      <c r="X257" s="392">
        <f t="shared" si="107"/>
        <v>0</v>
      </c>
      <c r="Y257" s="453"/>
      <c r="Z257" s="396">
        <f t="shared" si="108"/>
        <v>0</v>
      </c>
      <c r="AA257" s="397">
        <f t="shared" si="109"/>
        <v>0</v>
      </c>
      <c r="AB257" s="427"/>
      <c r="AC257" s="456"/>
      <c r="AD257" s="396">
        <f t="shared" si="110"/>
        <v>0</v>
      </c>
      <c r="AE257" s="397">
        <f t="shared" si="111"/>
        <v>0</v>
      </c>
      <c r="AF257" s="444">
        <f t="shared" si="112"/>
        <v>50</v>
      </c>
      <c r="AG257" s="251" t="e">
        <f t="shared" si="113"/>
        <v>#DIV/0!</v>
      </c>
      <c r="AH257" s="398">
        <f t="shared" si="114"/>
        <v>50</v>
      </c>
      <c r="AI257" s="459" t="str">
        <f t="shared" si="115"/>
        <v>Below Mix</v>
      </c>
      <c r="AJ257" s="327">
        <f t="shared" si="116"/>
        <v>1365</v>
      </c>
      <c r="AK257" s="323" t="e">
        <f t="shared" si="117"/>
        <v>#DIV/0!</v>
      </c>
      <c r="AL257" s="399">
        <f t="shared" si="118"/>
        <v>1415</v>
      </c>
      <c r="AM257" s="400">
        <f t="shared" si="119"/>
        <v>1415</v>
      </c>
      <c r="AN257" s="462" t="e">
        <f t="shared" si="120"/>
        <v>#DIV/0!</v>
      </c>
      <c r="AO257" s="461">
        <f t="shared" si="121"/>
        <v>1415</v>
      </c>
      <c r="AP257" s="148">
        <f t="shared" si="122"/>
        <v>0</v>
      </c>
      <c r="AQ257" s="148">
        <f t="shared" si="123"/>
        <v>0</v>
      </c>
      <c r="AR257" s="148"/>
      <c r="AS257" s="149">
        <f>VLOOKUP(H257, 'Link WS '!$E$5:$G$38, 2, FALSE)</f>
        <v>1415</v>
      </c>
      <c r="AT257" s="80">
        <f>VLOOKUP($H257, 'Link WS '!$E$5:$H$38, 3, FALSE)</f>
        <v>2123</v>
      </c>
      <c r="AU257" s="151">
        <f t="shared" si="124"/>
        <v>0</v>
      </c>
      <c r="AV257" s="150">
        <f>VLOOKUP($V257, 'Link WS '!$E$5:$H$38, 2, FALSE)</f>
        <v>1415</v>
      </c>
      <c r="AW257" s="150">
        <f>VLOOKUP($V257, 'Link WS '!$E$5:$H$38, 3, FALSE)</f>
        <v>2123</v>
      </c>
      <c r="AX257" s="150">
        <f>VLOOKUP($V257, 'Link WS '!$E$5:$H$38, 4, FALSE)</f>
        <v>1769</v>
      </c>
      <c r="AY257" s="143">
        <f t="shared" si="125"/>
        <v>0.79988694177501418</v>
      </c>
      <c r="AZ257" s="140" t="str">
        <f t="shared" si="126"/>
        <v>Paying 80% within JC</v>
      </c>
      <c r="BA257" s="80">
        <f t="shared" si="127"/>
        <v>1273</v>
      </c>
      <c r="BB257" s="80">
        <f t="shared" si="128"/>
        <v>142</v>
      </c>
      <c r="BC257" s="81" t="e">
        <f t="shared" si="129"/>
        <v>#DIV/0!</v>
      </c>
      <c r="BD257" s="312"/>
      <c r="BE257" s="184"/>
      <c r="BF257" s="184"/>
      <c r="BG257" s="184"/>
      <c r="BH257" s="184"/>
      <c r="BI257" s="184"/>
      <c r="BJ257" s="184"/>
      <c r="BK257" s="184"/>
      <c r="BL257" s="185"/>
      <c r="BM257" s="185"/>
      <c r="BN257" s="185"/>
      <c r="BO257" s="185"/>
      <c r="BP257" s="443">
        <f t="shared" si="130"/>
        <v>0</v>
      </c>
      <c r="BQ257" s="184" t="str">
        <f t="shared" si="131"/>
        <v>Not Needed</v>
      </c>
      <c r="BR257" s="283" t="e">
        <f t="shared" si="132"/>
        <v>#DIV/0!</v>
      </c>
      <c r="BS257" s="432">
        <f t="shared" si="133"/>
        <v>0</v>
      </c>
      <c r="BT257" s="1" t="str">
        <f t="shared" si="134"/>
        <v>Within Range</v>
      </c>
      <c r="BU257" s="1" t="str">
        <f t="shared" si="135"/>
        <v>Within Range</v>
      </c>
      <c r="BV257" s="407"/>
      <c r="BW257" s="407"/>
      <c r="BX257" s="448"/>
      <c r="BY257" s="469"/>
      <c r="BZ257" s="469"/>
    </row>
    <row r="258" spans="1:78" ht="12.75" customHeight="true">
      <c r="A258" s="79" t="s">
        <v>1408</v>
      </c>
      <c r="B258" s="79" t="s">
        <v>1409</v>
      </c>
      <c r="C258" s="79" t="s">
        <v>8</v>
      </c>
      <c r="D258" s="79" t="s">
        <v>9</v>
      </c>
      <c r="E258" s="79" t="s">
        <v>787</v>
      </c>
      <c r="F258" s="79" t="s">
        <v>804</v>
      </c>
      <c r="G258" s="79" t="s">
        <v>798</v>
      </c>
      <c r="H258" s="79" t="s">
        <v>811</v>
      </c>
      <c r="I258" s="480">
        <v>44634</v>
      </c>
      <c r="J258" s="406"/>
      <c r="K258" s="383" t="s">
        <v>341</v>
      </c>
      <c r="L258" s="406"/>
      <c r="M258" s="466">
        <v>49</v>
      </c>
      <c r="N258" s="451" t="str">
        <f t="shared" si="102"/>
        <v>1</v>
      </c>
      <c r="O258" s="452" t="str">
        <f t="shared" si="103"/>
        <v>1</v>
      </c>
      <c r="P258" s="201" t="str">
        <f t="shared" si="104"/>
        <v>N</v>
      </c>
      <c r="Q258" s="202"/>
      <c r="R258" s="202"/>
      <c r="S258" s="200"/>
      <c r="T258" s="247">
        <v>3</v>
      </c>
      <c r="U258" s="92">
        <f t="shared" si="105"/>
        <v>0.25</v>
      </c>
      <c r="V258" s="95" t="str">
        <f t="shared" si="106"/>
        <v>SG_NE06</v>
      </c>
      <c r="W258" s="454"/>
      <c r="X258" s="392">
        <f t="shared" si="107"/>
        <v>0</v>
      </c>
      <c r="Y258" s="453"/>
      <c r="Z258" s="396">
        <f t="shared" si="108"/>
        <v>0</v>
      </c>
      <c r="AA258" s="397">
        <f t="shared" si="109"/>
        <v>0</v>
      </c>
      <c r="AB258" s="427"/>
      <c r="AC258" s="456"/>
      <c r="AD258" s="396">
        <f t="shared" si="110"/>
        <v>0</v>
      </c>
      <c r="AE258" s="397">
        <f t="shared" si="111"/>
        <v>0</v>
      </c>
      <c r="AF258" s="444">
        <f t="shared" si="112"/>
        <v>50</v>
      </c>
      <c r="AG258" s="251" t="e">
        <f t="shared" si="113"/>
        <v>#DIV/0!</v>
      </c>
      <c r="AH258" s="398">
        <f t="shared" si="114"/>
        <v>50</v>
      </c>
      <c r="AI258" s="459" t="str">
        <f t="shared" si="115"/>
        <v>Below Mix</v>
      </c>
      <c r="AJ258" s="327">
        <f t="shared" si="116"/>
        <v>1900</v>
      </c>
      <c r="AK258" s="323" t="e">
        <f t="shared" si="117"/>
        <v>#DIV/0!</v>
      </c>
      <c r="AL258" s="399">
        <f t="shared" si="118"/>
        <v>1950</v>
      </c>
      <c r="AM258" s="400">
        <f t="shared" si="119"/>
        <v>1950</v>
      </c>
      <c r="AN258" s="462" t="e">
        <f t="shared" si="120"/>
        <v>#DIV/0!</v>
      </c>
      <c r="AO258" s="461">
        <f t="shared" si="121"/>
        <v>1950</v>
      </c>
      <c r="AP258" s="148">
        <f t="shared" si="122"/>
        <v>0</v>
      </c>
      <c r="AQ258" s="148">
        <f t="shared" si="123"/>
        <v>0</v>
      </c>
      <c r="AR258" s="148"/>
      <c r="AS258" s="149">
        <f>VLOOKUP(H258, 'Link WS '!$E$5:$G$38, 2, FALSE)</f>
        <v>1950</v>
      </c>
      <c r="AT258" s="80">
        <f>VLOOKUP($H258, 'Link WS '!$E$5:$H$38, 3, FALSE)</f>
        <v>2695</v>
      </c>
      <c r="AU258" s="151">
        <f t="shared" si="124"/>
        <v>0</v>
      </c>
      <c r="AV258" s="150">
        <f>VLOOKUP($V258, 'Link WS '!$E$5:$H$38, 2, FALSE)</f>
        <v>1950</v>
      </c>
      <c r="AW258" s="150">
        <f>VLOOKUP($V258, 'Link WS '!$E$5:$H$38, 3, FALSE)</f>
        <v>2695</v>
      </c>
      <c r="AX258" s="150">
        <f>VLOOKUP($V258, 'Link WS '!$E$5:$H$38, 4, FALSE)</f>
        <v>2323</v>
      </c>
      <c r="AY258" s="143">
        <f t="shared" si="125"/>
        <v>0.83943176926388297</v>
      </c>
      <c r="AZ258" s="140" t="str">
        <f t="shared" si="126"/>
        <v>Paying 84% within JC</v>
      </c>
      <c r="BA258" s="80">
        <f t="shared" si="127"/>
        <v>1755</v>
      </c>
      <c r="BB258" s="80">
        <f t="shared" si="128"/>
        <v>195</v>
      </c>
      <c r="BC258" s="81" t="e">
        <f t="shared" si="129"/>
        <v>#DIV/0!</v>
      </c>
      <c r="BD258" s="312"/>
      <c r="BE258" s="184"/>
      <c r="BF258" s="184"/>
      <c r="BG258" s="184"/>
      <c r="BH258" s="184"/>
      <c r="BI258" s="184"/>
      <c r="BJ258" s="184"/>
      <c r="BK258" s="184"/>
      <c r="BL258" s="185"/>
      <c r="BM258" s="185"/>
      <c r="BN258" s="185"/>
      <c r="BO258" s="185"/>
      <c r="BP258" s="443">
        <f t="shared" si="130"/>
        <v>0</v>
      </c>
      <c r="BQ258" s="184" t="str">
        <f t="shared" si="131"/>
        <v>Not Needed</v>
      </c>
      <c r="BR258" s="283" t="e">
        <f t="shared" si="132"/>
        <v>#DIV/0!</v>
      </c>
      <c r="BS258" s="432">
        <f t="shared" si="133"/>
        <v>0</v>
      </c>
      <c r="BT258" s="1" t="str">
        <f t="shared" si="134"/>
        <v>Within Range</v>
      </c>
      <c r="BU258" s="1" t="str">
        <f t="shared" si="135"/>
        <v>Within Range</v>
      </c>
      <c r="BV258" s="407"/>
      <c r="BW258" s="407"/>
      <c r="BX258" s="448"/>
      <c r="BY258" s="469"/>
      <c r="BZ258" s="469"/>
    </row>
    <row r="259" spans="1:78" ht="12.75" customHeight="true">
      <c r="A259" s="79" t="s">
        <v>1410</v>
      </c>
      <c r="B259" s="79" t="s">
        <v>1411</v>
      </c>
      <c r="C259" s="79" t="s">
        <v>8</v>
      </c>
      <c r="D259" s="79" t="s">
        <v>9</v>
      </c>
      <c r="E259" s="79" t="s">
        <v>787</v>
      </c>
      <c r="F259" s="79" t="s">
        <v>804</v>
      </c>
      <c r="G259" s="79" t="s">
        <v>795</v>
      </c>
      <c r="H259" s="79" t="s">
        <v>813</v>
      </c>
      <c r="I259" s="480">
        <v>44634</v>
      </c>
      <c r="J259" s="406"/>
      <c r="K259" s="383" t="s">
        <v>341</v>
      </c>
      <c r="L259" s="406"/>
      <c r="M259" s="466">
        <v>49</v>
      </c>
      <c r="N259" s="451" t="str">
        <f t="shared" si="102"/>
        <v>1</v>
      </c>
      <c r="O259" s="452" t="str">
        <f t="shared" si="103"/>
        <v>1</v>
      </c>
      <c r="P259" s="201" t="str">
        <f t="shared" si="104"/>
        <v>N</v>
      </c>
      <c r="Q259" s="202"/>
      <c r="R259" s="202"/>
      <c r="S259" s="200"/>
      <c r="T259" s="247">
        <v>3</v>
      </c>
      <c r="U259" s="92">
        <f t="shared" si="105"/>
        <v>0.25</v>
      </c>
      <c r="V259" s="95" t="str">
        <f t="shared" si="106"/>
        <v>SG_NE04</v>
      </c>
      <c r="W259" s="454"/>
      <c r="X259" s="392">
        <f t="shared" si="107"/>
        <v>0</v>
      </c>
      <c r="Y259" s="453"/>
      <c r="Z259" s="396">
        <f t="shared" si="108"/>
        <v>0</v>
      </c>
      <c r="AA259" s="397">
        <f t="shared" si="109"/>
        <v>0</v>
      </c>
      <c r="AB259" s="427"/>
      <c r="AC259" s="456"/>
      <c r="AD259" s="396">
        <f t="shared" si="110"/>
        <v>0</v>
      </c>
      <c r="AE259" s="397">
        <f t="shared" si="111"/>
        <v>0</v>
      </c>
      <c r="AF259" s="444">
        <f t="shared" si="112"/>
        <v>50</v>
      </c>
      <c r="AG259" s="251" t="e">
        <f t="shared" si="113"/>
        <v>#DIV/0!</v>
      </c>
      <c r="AH259" s="398">
        <f t="shared" si="114"/>
        <v>50</v>
      </c>
      <c r="AI259" s="459" t="str">
        <f t="shared" si="115"/>
        <v>Below Mix</v>
      </c>
      <c r="AJ259" s="327">
        <f t="shared" si="116"/>
        <v>1365</v>
      </c>
      <c r="AK259" s="323" t="e">
        <f t="shared" si="117"/>
        <v>#DIV/0!</v>
      </c>
      <c r="AL259" s="399">
        <f t="shared" si="118"/>
        <v>1415</v>
      </c>
      <c r="AM259" s="400">
        <f t="shared" si="119"/>
        <v>1415</v>
      </c>
      <c r="AN259" s="462" t="e">
        <f t="shared" si="120"/>
        <v>#DIV/0!</v>
      </c>
      <c r="AO259" s="461">
        <f t="shared" si="121"/>
        <v>1415</v>
      </c>
      <c r="AP259" s="148">
        <f t="shared" si="122"/>
        <v>0</v>
      </c>
      <c r="AQ259" s="148">
        <f t="shared" si="123"/>
        <v>0</v>
      </c>
      <c r="AR259" s="148"/>
      <c r="AS259" s="149">
        <f>VLOOKUP(H259, 'Link WS '!$E$5:$G$38, 2, FALSE)</f>
        <v>1415</v>
      </c>
      <c r="AT259" s="80">
        <f>VLOOKUP($H259, 'Link WS '!$E$5:$H$38, 3, FALSE)</f>
        <v>2123</v>
      </c>
      <c r="AU259" s="151">
        <f t="shared" si="124"/>
        <v>0</v>
      </c>
      <c r="AV259" s="150">
        <f>VLOOKUP($V259, 'Link WS '!$E$5:$H$38, 2, FALSE)</f>
        <v>1415</v>
      </c>
      <c r="AW259" s="150">
        <f>VLOOKUP($V259, 'Link WS '!$E$5:$H$38, 3, FALSE)</f>
        <v>2123</v>
      </c>
      <c r="AX259" s="150">
        <f>VLOOKUP($V259, 'Link WS '!$E$5:$H$38, 4, FALSE)</f>
        <v>1769</v>
      </c>
      <c r="AY259" s="143">
        <f t="shared" si="125"/>
        <v>0.79988694177501418</v>
      </c>
      <c r="AZ259" s="140" t="str">
        <f t="shared" si="126"/>
        <v>Paying 80% within JC</v>
      </c>
      <c r="BA259" s="80">
        <f t="shared" si="127"/>
        <v>1273</v>
      </c>
      <c r="BB259" s="80">
        <f t="shared" si="128"/>
        <v>142</v>
      </c>
      <c r="BC259" s="81" t="e">
        <f t="shared" si="129"/>
        <v>#DIV/0!</v>
      </c>
      <c r="BD259" s="312"/>
      <c r="BE259" s="184"/>
      <c r="BF259" s="184"/>
      <c r="BG259" s="184"/>
      <c r="BH259" s="184"/>
      <c r="BI259" s="184"/>
      <c r="BJ259" s="184"/>
      <c r="BK259" s="184"/>
      <c r="BL259" s="185"/>
      <c r="BM259" s="185"/>
      <c r="BN259" s="185"/>
      <c r="BO259" s="185"/>
      <c r="BP259" s="443">
        <f t="shared" si="130"/>
        <v>0</v>
      </c>
      <c r="BQ259" s="184" t="str">
        <f t="shared" si="131"/>
        <v>Not Needed</v>
      </c>
      <c r="BR259" s="283" t="e">
        <f t="shared" si="132"/>
        <v>#DIV/0!</v>
      </c>
      <c r="BS259" s="432">
        <f t="shared" si="133"/>
        <v>0</v>
      </c>
      <c r="BT259" s="1" t="str">
        <f t="shared" si="134"/>
        <v>Within Range</v>
      </c>
      <c r="BU259" s="1" t="str">
        <f t="shared" si="135"/>
        <v>Within Range</v>
      </c>
      <c r="BV259" s="407"/>
      <c r="BW259" s="407"/>
      <c r="BX259" s="448"/>
      <c r="BY259" s="469"/>
      <c r="BZ259" s="469"/>
    </row>
    <row r="260" spans="1:78" ht="12.75" customHeight="true">
      <c r="A260" s="79" t="s">
        <v>1412</v>
      </c>
      <c r="B260" s="79" t="s">
        <v>1413</v>
      </c>
      <c r="C260" s="79" t="s">
        <v>8</v>
      </c>
      <c r="D260" s="79" t="s">
        <v>9</v>
      </c>
      <c r="E260" s="79" t="s">
        <v>787</v>
      </c>
      <c r="F260" s="79" t="s">
        <v>804</v>
      </c>
      <c r="G260" s="79" t="s">
        <v>798</v>
      </c>
      <c r="H260" s="79" t="s">
        <v>811</v>
      </c>
      <c r="I260" s="480">
        <v>44634</v>
      </c>
      <c r="J260" s="406"/>
      <c r="K260" s="383" t="s">
        <v>341</v>
      </c>
      <c r="L260" s="406"/>
      <c r="M260" s="466">
        <v>49</v>
      </c>
      <c r="N260" s="451" t="str">
        <f t="shared" si="102"/>
        <v>1</v>
      </c>
      <c r="O260" s="452" t="str">
        <f t="shared" si="103"/>
        <v>1</v>
      </c>
      <c r="P260" s="201" t="str">
        <f t="shared" si="104"/>
        <v>N</v>
      </c>
      <c r="Q260" s="202"/>
      <c r="R260" s="202"/>
      <c r="S260" s="200"/>
      <c r="T260" s="247">
        <v>3</v>
      </c>
      <c r="U260" s="92">
        <f t="shared" si="105"/>
        <v>0.25</v>
      </c>
      <c r="V260" s="95" t="str">
        <f t="shared" si="106"/>
        <v>SG_NE06</v>
      </c>
      <c r="W260" s="454"/>
      <c r="X260" s="392">
        <f t="shared" si="107"/>
        <v>0</v>
      </c>
      <c r="Y260" s="453"/>
      <c r="Z260" s="396">
        <f t="shared" si="108"/>
        <v>0</v>
      </c>
      <c r="AA260" s="397">
        <f t="shared" si="109"/>
        <v>0</v>
      </c>
      <c r="AB260" s="427"/>
      <c r="AC260" s="456"/>
      <c r="AD260" s="396">
        <f t="shared" si="110"/>
        <v>0</v>
      </c>
      <c r="AE260" s="397">
        <f t="shared" si="111"/>
        <v>0</v>
      </c>
      <c r="AF260" s="444">
        <f t="shared" si="112"/>
        <v>50</v>
      </c>
      <c r="AG260" s="251" t="e">
        <f t="shared" si="113"/>
        <v>#DIV/0!</v>
      </c>
      <c r="AH260" s="398">
        <f t="shared" si="114"/>
        <v>50</v>
      </c>
      <c r="AI260" s="459" t="str">
        <f t="shared" si="115"/>
        <v>Below Mix</v>
      </c>
      <c r="AJ260" s="327">
        <f t="shared" si="116"/>
        <v>1900</v>
      </c>
      <c r="AK260" s="323" t="e">
        <f t="shared" si="117"/>
        <v>#DIV/0!</v>
      </c>
      <c r="AL260" s="399">
        <f t="shared" si="118"/>
        <v>1950</v>
      </c>
      <c r="AM260" s="400">
        <f t="shared" si="119"/>
        <v>1950</v>
      </c>
      <c r="AN260" s="462" t="e">
        <f t="shared" si="120"/>
        <v>#DIV/0!</v>
      </c>
      <c r="AO260" s="461">
        <f t="shared" si="121"/>
        <v>1950</v>
      </c>
      <c r="AP260" s="148">
        <f t="shared" si="122"/>
        <v>0</v>
      </c>
      <c r="AQ260" s="148">
        <f t="shared" si="123"/>
        <v>0</v>
      </c>
      <c r="AR260" s="148"/>
      <c r="AS260" s="149">
        <f>VLOOKUP(H260, 'Link WS '!$E$5:$G$38, 2, FALSE)</f>
        <v>1950</v>
      </c>
      <c r="AT260" s="80">
        <f>VLOOKUP($H260, 'Link WS '!$E$5:$H$38, 3, FALSE)</f>
        <v>2695</v>
      </c>
      <c r="AU260" s="151">
        <f t="shared" si="124"/>
        <v>0</v>
      </c>
      <c r="AV260" s="150">
        <f>VLOOKUP($V260, 'Link WS '!$E$5:$H$38, 2, FALSE)</f>
        <v>1950</v>
      </c>
      <c r="AW260" s="150">
        <f>VLOOKUP($V260, 'Link WS '!$E$5:$H$38, 3, FALSE)</f>
        <v>2695</v>
      </c>
      <c r="AX260" s="150">
        <f>VLOOKUP($V260, 'Link WS '!$E$5:$H$38, 4, FALSE)</f>
        <v>2323</v>
      </c>
      <c r="AY260" s="143">
        <f t="shared" si="125"/>
        <v>0.83943176926388297</v>
      </c>
      <c r="AZ260" s="140" t="str">
        <f t="shared" si="126"/>
        <v>Paying 84% within JC</v>
      </c>
      <c r="BA260" s="80">
        <f t="shared" si="127"/>
        <v>1755</v>
      </c>
      <c r="BB260" s="80">
        <f t="shared" si="128"/>
        <v>195</v>
      </c>
      <c r="BC260" s="81" t="e">
        <f t="shared" si="129"/>
        <v>#DIV/0!</v>
      </c>
      <c r="BD260" s="312"/>
      <c r="BE260" s="184"/>
      <c r="BF260" s="184"/>
      <c r="BG260" s="184"/>
      <c r="BH260" s="184"/>
      <c r="BI260" s="184"/>
      <c r="BJ260" s="184"/>
      <c r="BK260" s="184"/>
      <c r="BL260" s="185"/>
      <c r="BM260" s="185"/>
      <c r="BN260" s="185"/>
      <c r="BO260" s="185"/>
      <c r="BP260" s="443">
        <f t="shared" si="130"/>
        <v>0</v>
      </c>
      <c r="BQ260" s="184" t="str">
        <f t="shared" si="131"/>
        <v>Not Needed</v>
      </c>
      <c r="BR260" s="283" t="e">
        <f t="shared" si="132"/>
        <v>#DIV/0!</v>
      </c>
      <c r="BS260" s="432">
        <f t="shared" si="133"/>
        <v>0</v>
      </c>
      <c r="BT260" s="1" t="str">
        <f t="shared" si="134"/>
        <v>Within Range</v>
      </c>
      <c r="BU260" s="1" t="str">
        <f t="shared" si="135"/>
        <v>Within Range</v>
      </c>
      <c r="BV260" s="407"/>
      <c r="BW260" s="407"/>
      <c r="BX260" s="448"/>
      <c r="BY260" s="469"/>
      <c r="BZ260" s="469"/>
    </row>
    <row r="261" spans="1:78" ht="12.75" customHeight="true">
      <c r="A261" s="79" t="s">
        <v>1414</v>
      </c>
      <c r="B261" s="79" t="s">
        <v>1415</v>
      </c>
      <c r="C261" s="79" t="s">
        <v>8</v>
      </c>
      <c r="D261" s="79" t="s">
        <v>9</v>
      </c>
      <c r="E261" s="79" t="s">
        <v>787</v>
      </c>
      <c r="F261" s="79" t="s">
        <v>804</v>
      </c>
      <c r="G261" s="79" t="s">
        <v>798</v>
      </c>
      <c r="H261" s="79" t="s">
        <v>811</v>
      </c>
      <c r="I261" s="480">
        <v>44634</v>
      </c>
      <c r="J261" s="406"/>
      <c r="K261" s="383" t="s">
        <v>341</v>
      </c>
      <c r="L261" s="406"/>
      <c r="M261" s="466">
        <v>49</v>
      </c>
      <c r="N261" s="451" t="str">
        <f t="shared" si="102"/>
        <v>1</v>
      </c>
      <c r="O261" s="452" t="str">
        <f t="shared" si="103"/>
        <v>1</v>
      </c>
      <c r="P261" s="201" t="str">
        <f t="shared" si="104"/>
        <v>N</v>
      </c>
      <c r="Q261" s="202"/>
      <c r="R261" s="202"/>
      <c r="S261" s="200"/>
      <c r="T261" s="247">
        <v>3</v>
      </c>
      <c r="U261" s="92">
        <f t="shared" si="105"/>
        <v>0.25</v>
      </c>
      <c r="V261" s="95" t="str">
        <f t="shared" si="106"/>
        <v>SG_NE06</v>
      </c>
      <c r="W261" s="454"/>
      <c r="X261" s="392">
        <f t="shared" si="107"/>
        <v>0</v>
      </c>
      <c r="Y261" s="453"/>
      <c r="Z261" s="396">
        <f t="shared" si="108"/>
        <v>0</v>
      </c>
      <c r="AA261" s="397">
        <f t="shared" si="109"/>
        <v>0</v>
      </c>
      <c r="AB261" s="427"/>
      <c r="AC261" s="456"/>
      <c r="AD261" s="396">
        <f t="shared" si="110"/>
        <v>0</v>
      </c>
      <c r="AE261" s="397">
        <f t="shared" si="111"/>
        <v>0</v>
      </c>
      <c r="AF261" s="444">
        <f t="shared" si="112"/>
        <v>50</v>
      </c>
      <c r="AG261" s="251" t="e">
        <f t="shared" si="113"/>
        <v>#DIV/0!</v>
      </c>
      <c r="AH261" s="398">
        <f t="shared" si="114"/>
        <v>50</v>
      </c>
      <c r="AI261" s="459" t="str">
        <f t="shared" si="115"/>
        <v>Below Mix</v>
      </c>
      <c r="AJ261" s="327">
        <f t="shared" si="116"/>
        <v>1900</v>
      </c>
      <c r="AK261" s="323" t="e">
        <f t="shared" si="117"/>
        <v>#DIV/0!</v>
      </c>
      <c r="AL261" s="399">
        <f t="shared" si="118"/>
        <v>1950</v>
      </c>
      <c r="AM261" s="400">
        <f t="shared" si="119"/>
        <v>1950</v>
      </c>
      <c r="AN261" s="462" t="e">
        <f t="shared" si="120"/>
        <v>#DIV/0!</v>
      </c>
      <c r="AO261" s="461">
        <f t="shared" si="121"/>
        <v>1950</v>
      </c>
      <c r="AP261" s="148">
        <f t="shared" si="122"/>
        <v>0</v>
      </c>
      <c r="AQ261" s="148">
        <f t="shared" si="123"/>
        <v>0</v>
      </c>
      <c r="AR261" s="148"/>
      <c r="AS261" s="149">
        <f>VLOOKUP(H261, 'Link WS '!$E$5:$G$38, 2, FALSE)</f>
        <v>1950</v>
      </c>
      <c r="AT261" s="80">
        <f>VLOOKUP($H261, 'Link WS '!$E$5:$H$38, 3, FALSE)</f>
        <v>2695</v>
      </c>
      <c r="AU261" s="151">
        <f t="shared" si="124"/>
        <v>0</v>
      </c>
      <c r="AV261" s="150">
        <f>VLOOKUP($V261, 'Link WS '!$E$5:$H$38, 2, FALSE)</f>
        <v>1950</v>
      </c>
      <c r="AW261" s="150">
        <f>VLOOKUP($V261, 'Link WS '!$E$5:$H$38, 3, FALSE)</f>
        <v>2695</v>
      </c>
      <c r="AX261" s="150">
        <f>VLOOKUP($V261, 'Link WS '!$E$5:$H$38, 4, FALSE)</f>
        <v>2323</v>
      </c>
      <c r="AY261" s="143">
        <f t="shared" si="125"/>
        <v>0.83943176926388297</v>
      </c>
      <c r="AZ261" s="140" t="str">
        <f t="shared" si="126"/>
        <v>Paying 84% within JC</v>
      </c>
      <c r="BA261" s="80">
        <f t="shared" si="127"/>
        <v>1755</v>
      </c>
      <c r="BB261" s="80">
        <f t="shared" si="128"/>
        <v>195</v>
      </c>
      <c r="BC261" s="81" t="e">
        <f t="shared" si="129"/>
        <v>#DIV/0!</v>
      </c>
      <c r="BD261" s="312"/>
      <c r="BE261" s="184"/>
      <c r="BF261" s="184"/>
      <c r="BG261" s="184"/>
      <c r="BH261" s="184"/>
      <c r="BI261" s="184"/>
      <c r="BJ261" s="184"/>
      <c r="BK261" s="184"/>
      <c r="BL261" s="185"/>
      <c r="BM261" s="185"/>
      <c r="BN261" s="185"/>
      <c r="BO261" s="185"/>
      <c r="BP261" s="443">
        <f t="shared" si="130"/>
        <v>0</v>
      </c>
      <c r="BQ261" s="184" t="str">
        <f t="shared" si="131"/>
        <v>Not Needed</v>
      </c>
      <c r="BR261" s="283" t="e">
        <f t="shared" si="132"/>
        <v>#DIV/0!</v>
      </c>
      <c r="BS261" s="432">
        <f t="shared" si="133"/>
        <v>0</v>
      </c>
      <c r="BT261" s="1" t="str">
        <f t="shared" si="134"/>
        <v>Within Range</v>
      </c>
      <c r="BU261" s="1" t="str">
        <f t="shared" si="135"/>
        <v>Within Range</v>
      </c>
      <c r="BV261" s="407"/>
      <c r="BW261" s="407"/>
      <c r="BX261" s="448"/>
      <c r="BY261" s="469"/>
      <c r="BZ261" s="469"/>
    </row>
    <row r="262" spans="1:78" ht="12.75" customHeight="true">
      <c r="A262" s="79" t="s">
        <v>1416</v>
      </c>
      <c r="B262" s="79" t="s">
        <v>1417</v>
      </c>
      <c r="C262" s="79" t="s">
        <v>8</v>
      </c>
      <c r="D262" s="79" t="s">
        <v>9</v>
      </c>
      <c r="E262" s="79" t="s">
        <v>787</v>
      </c>
      <c r="F262" s="79" t="s">
        <v>804</v>
      </c>
      <c r="G262" s="79" t="s">
        <v>798</v>
      </c>
      <c r="H262" s="79" t="s">
        <v>811</v>
      </c>
      <c r="I262" s="480">
        <v>44662</v>
      </c>
      <c r="J262" s="406"/>
      <c r="K262" s="383" t="s">
        <v>341</v>
      </c>
      <c r="L262" s="406"/>
      <c r="M262" s="466">
        <v>49</v>
      </c>
      <c r="N262" s="451" t="str">
        <f t="shared" si="102"/>
        <v>1</v>
      </c>
      <c r="O262" s="452" t="str">
        <f t="shared" si="103"/>
        <v>1</v>
      </c>
      <c r="P262" s="201" t="str">
        <f t="shared" si="104"/>
        <v>N</v>
      </c>
      <c r="Q262" s="202"/>
      <c r="R262" s="202"/>
      <c r="S262" s="200"/>
      <c r="T262" s="247">
        <v>2</v>
      </c>
      <c r="U262" s="92">
        <f t="shared" si="105"/>
        <v>0.17</v>
      </c>
      <c r="V262" s="95" t="str">
        <f t="shared" si="106"/>
        <v>SG_NE06</v>
      </c>
      <c r="W262" s="454"/>
      <c r="X262" s="392">
        <f t="shared" si="107"/>
        <v>0</v>
      </c>
      <c r="Y262" s="453"/>
      <c r="Z262" s="396">
        <f t="shared" si="108"/>
        <v>0</v>
      </c>
      <c r="AA262" s="397">
        <f t="shared" si="109"/>
        <v>0</v>
      </c>
      <c r="AB262" s="427"/>
      <c r="AC262" s="456"/>
      <c r="AD262" s="396">
        <f t="shared" si="110"/>
        <v>0</v>
      </c>
      <c r="AE262" s="397">
        <f t="shared" si="111"/>
        <v>0</v>
      </c>
      <c r="AF262" s="444">
        <f t="shared" si="112"/>
        <v>50</v>
      </c>
      <c r="AG262" s="251" t="e">
        <f t="shared" si="113"/>
        <v>#DIV/0!</v>
      </c>
      <c r="AH262" s="398">
        <f t="shared" si="114"/>
        <v>50</v>
      </c>
      <c r="AI262" s="459" t="str">
        <f t="shared" si="115"/>
        <v>Below Mix</v>
      </c>
      <c r="AJ262" s="327">
        <f t="shared" si="116"/>
        <v>1900</v>
      </c>
      <c r="AK262" s="323" t="e">
        <f t="shared" si="117"/>
        <v>#DIV/0!</v>
      </c>
      <c r="AL262" s="399">
        <f t="shared" si="118"/>
        <v>1950</v>
      </c>
      <c r="AM262" s="400">
        <f t="shared" si="119"/>
        <v>1950</v>
      </c>
      <c r="AN262" s="462" t="e">
        <f t="shared" si="120"/>
        <v>#DIV/0!</v>
      </c>
      <c r="AO262" s="461">
        <f t="shared" si="121"/>
        <v>1950</v>
      </c>
      <c r="AP262" s="148">
        <f t="shared" si="122"/>
        <v>0</v>
      </c>
      <c r="AQ262" s="148">
        <f t="shared" si="123"/>
        <v>0</v>
      </c>
      <c r="AR262" s="148"/>
      <c r="AS262" s="149">
        <f>VLOOKUP(H262, 'Link WS '!$E$5:$G$38, 2, FALSE)</f>
        <v>1950</v>
      </c>
      <c r="AT262" s="80">
        <f>VLOOKUP($H262, 'Link WS '!$E$5:$H$38, 3, FALSE)</f>
        <v>2695</v>
      </c>
      <c r="AU262" s="151">
        <f t="shared" si="124"/>
        <v>0</v>
      </c>
      <c r="AV262" s="150">
        <f>VLOOKUP($V262, 'Link WS '!$E$5:$H$38, 2, FALSE)</f>
        <v>1950</v>
      </c>
      <c r="AW262" s="150">
        <f>VLOOKUP($V262, 'Link WS '!$E$5:$H$38, 3, FALSE)</f>
        <v>2695</v>
      </c>
      <c r="AX262" s="150">
        <f>VLOOKUP($V262, 'Link WS '!$E$5:$H$38, 4, FALSE)</f>
        <v>2323</v>
      </c>
      <c r="AY262" s="143">
        <f t="shared" si="125"/>
        <v>0.83943176926388297</v>
      </c>
      <c r="AZ262" s="140" t="str">
        <f t="shared" si="126"/>
        <v>Paying 84% within JC</v>
      </c>
      <c r="BA262" s="80">
        <f t="shared" si="127"/>
        <v>1755</v>
      </c>
      <c r="BB262" s="80">
        <f t="shared" si="128"/>
        <v>195</v>
      </c>
      <c r="BC262" s="81" t="e">
        <f t="shared" si="129"/>
        <v>#DIV/0!</v>
      </c>
      <c r="BD262" s="312"/>
      <c r="BE262" s="184"/>
      <c r="BF262" s="184"/>
      <c r="BG262" s="184"/>
      <c r="BH262" s="184"/>
      <c r="BI262" s="184"/>
      <c r="BJ262" s="184"/>
      <c r="BK262" s="184"/>
      <c r="BL262" s="185"/>
      <c r="BM262" s="185"/>
      <c r="BN262" s="185"/>
      <c r="BO262" s="185"/>
      <c r="BP262" s="443">
        <f t="shared" si="130"/>
        <v>0</v>
      </c>
      <c r="BQ262" s="184" t="str">
        <f t="shared" si="131"/>
        <v>Not Needed</v>
      </c>
      <c r="BR262" s="283" t="e">
        <f t="shared" si="132"/>
        <v>#DIV/0!</v>
      </c>
      <c r="BS262" s="432">
        <f t="shared" si="133"/>
        <v>0</v>
      </c>
      <c r="BT262" s="1" t="str">
        <f t="shared" si="134"/>
        <v>Within Range</v>
      </c>
      <c r="BU262" s="1" t="str">
        <f t="shared" si="135"/>
        <v>Within Range</v>
      </c>
      <c r="BV262" s="407"/>
      <c r="BW262" s="407"/>
      <c r="BX262" s="448"/>
      <c r="BY262" s="469"/>
      <c r="BZ262" s="469"/>
    </row>
    <row r="263" spans="1:78" ht="12.75" customHeight="true">
      <c r="A263" s="79" t="s">
        <v>1418</v>
      </c>
      <c r="B263" s="79" t="s">
        <v>1419</v>
      </c>
      <c r="C263" s="79" t="s">
        <v>8</v>
      </c>
      <c r="D263" s="79" t="s">
        <v>9</v>
      </c>
      <c r="E263" s="79" t="s">
        <v>787</v>
      </c>
      <c r="F263" s="79" t="s">
        <v>804</v>
      </c>
      <c r="G263" s="79" t="s">
        <v>798</v>
      </c>
      <c r="H263" s="79" t="s">
        <v>811</v>
      </c>
      <c r="I263" s="480">
        <v>44634</v>
      </c>
      <c r="J263" s="406"/>
      <c r="K263" s="383" t="s">
        <v>341</v>
      </c>
      <c r="L263" s="406"/>
      <c r="M263" s="466">
        <v>49</v>
      </c>
      <c r="N263" s="451" t="str">
        <f t="shared" si="102"/>
        <v>1</v>
      </c>
      <c r="O263" s="452" t="str">
        <f t="shared" si="103"/>
        <v>1</v>
      </c>
      <c r="P263" s="201" t="str">
        <f t="shared" si="104"/>
        <v>N</v>
      </c>
      <c r="Q263" s="202"/>
      <c r="R263" s="202"/>
      <c r="S263" s="200"/>
      <c r="T263" s="247">
        <v>3</v>
      </c>
      <c r="U263" s="92">
        <f t="shared" si="105"/>
        <v>0.25</v>
      </c>
      <c r="V263" s="95" t="str">
        <f t="shared" si="106"/>
        <v>SG_NE06</v>
      </c>
      <c r="W263" s="454"/>
      <c r="X263" s="392">
        <f t="shared" si="107"/>
        <v>0</v>
      </c>
      <c r="Y263" s="453"/>
      <c r="Z263" s="396">
        <f t="shared" si="108"/>
        <v>0</v>
      </c>
      <c r="AA263" s="397">
        <f t="shared" si="109"/>
        <v>0</v>
      </c>
      <c r="AB263" s="427"/>
      <c r="AC263" s="456"/>
      <c r="AD263" s="396">
        <f t="shared" si="110"/>
        <v>0</v>
      </c>
      <c r="AE263" s="397">
        <f t="shared" si="111"/>
        <v>0</v>
      </c>
      <c r="AF263" s="444">
        <f t="shared" si="112"/>
        <v>50</v>
      </c>
      <c r="AG263" s="251" t="e">
        <f t="shared" si="113"/>
        <v>#DIV/0!</v>
      </c>
      <c r="AH263" s="398">
        <f t="shared" si="114"/>
        <v>50</v>
      </c>
      <c r="AI263" s="459" t="str">
        <f t="shared" si="115"/>
        <v>Below Mix</v>
      </c>
      <c r="AJ263" s="327">
        <f t="shared" si="116"/>
        <v>1900</v>
      </c>
      <c r="AK263" s="323" t="e">
        <f t="shared" si="117"/>
        <v>#DIV/0!</v>
      </c>
      <c r="AL263" s="399">
        <f t="shared" si="118"/>
        <v>1950</v>
      </c>
      <c r="AM263" s="400">
        <f t="shared" si="119"/>
        <v>1950</v>
      </c>
      <c r="AN263" s="462" t="e">
        <f t="shared" si="120"/>
        <v>#DIV/0!</v>
      </c>
      <c r="AO263" s="461">
        <f t="shared" si="121"/>
        <v>1950</v>
      </c>
      <c r="AP263" s="148">
        <f t="shared" si="122"/>
        <v>0</v>
      </c>
      <c r="AQ263" s="148">
        <f t="shared" si="123"/>
        <v>0</v>
      </c>
      <c r="AR263" s="148"/>
      <c r="AS263" s="149">
        <f>VLOOKUP(H263, 'Link WS '!$E$5:$G$38, 2, FALSE)</f>
        <v>1950</v>
      </c>
      <c r="AT263" s="80">
        <f>VLOOKUP($H263, 'Link WS '!$E$5:$H$38, 3, FALSE)</f>
        <v>2695</v>
      </c>
      <c r="AU263" s="151">
        <f t="shared" si="124"/>
        <v>0</v>
      </c>
      <c r="AV263" s="150">
        <f>VLOOKUP($V263, 'Link WS '!$E$5:$H$38, 2, FALSE)</f>
        <v>1950</v>
      </c>
      <c r="AW263" s="150">
        <f>VLOOKUP($V263, 'Link WS '!$E$5:$H$38, 3, FALSE)</f>
        <v>2695</v>
      </c>
      <c r="AX263" s="150">
        <f>VLOOKUP($V263, 'Link WS '!$E$5:$H$38, 4, FALSE)</f>
        <v>2323</v>
      </c>
      <c r="AY263" s="143">
        <f t="shared" si="125"/>
        <v>0.83943176926388297</v>
      </c>
      <c r="AZ263" s="140" t="str">
        <f t="shared" si="126"/>
        <v>Paying 84% within JC</v>
      </c>
      <c r="BA263" s="80">
        <f t="shared" si="127"/>
        <v>1755</v>
      </c>
      <c r="BB263" s="80">
        <f t="shared" si="128"/>
        <v>195</v>
      </c>
      <c r="BC263" s="81" t="e">
        <f t="shared" si="129"/>
        <v>#DIV/0!</v>
      </c>
      <c r="BD263" s="312"/>
      <c r="BE263" s="184"/>
      <c r="BF263" s="184"/>
      <c r="BG263" s="184"/>
      <c r="BH263" s="184"/>
      <c r="BI263" s="184"/>
      <c r="BJ263" s="184"/>
      <c r="BK263" s="184"/>
      <c r="BL263" s="185"/>
      <c r="BM263" s="185"/>
      <c r="BN263" s="185"/>
      <c r="BO263" s="185"/>
      <c r="BP263" s="443">
        <f t="shared" si="130"/>
        <v>0</v>
      </c>
      <c r="BQ263" s="184" t="str">
        <f t="shared" si="131"/>
        <v>Not Needed</v>
      </c>
      <c r="BR263" s="283" t="e">
        <f t="shared" si="132"/>
        <v>#DIV/0!</v>
      </c>
      <c r="BS263" s="432">
        <f t="shared" si="133"/>
        <v>0</v>
      </c>
      <c r="BT263" s="1" t="str">
        <f t="shared" si="134"/>
        <v>Within Range</v>
      </c>
      <c r="BU263" s="1" t="str">
        <f t="shared" si="135"/>
        <v>Within Range</v>
      </c>
      <c r="BV263" s="407"/>
      <c r="BW263" s="407"/>
      <c r="BX263" s="448"/>
      <c r="BY263" s="469"/>
      <c r="BZ263" s="469"/>
    </row>
    <row r="264" spans="1:78" ht="12.75" customHeight="true">
      <c r="A264" s="79" t="s">
        <v>1420</v>
      </c>
      <c r="B264" s="79" t="s">
        <v>1421</v>
      </c>
      <c r="C264" s="79" t="s">
        <v>8</v>
      </c>
      <c r="D264" s="79" t="s">
        <v>9</v>
      </c>
      <c r="E264" s="79" t="s">
        <v>787</v>
      </c>
      <c r="F264" s="79" t="s">
        <v>804</v>
      </c>
      <c r="G264" s="79" t="s">
        <v>795</v>
      </c>
      <c r="H264" s="79" t="s">
        <v>813</v>
      </c>
      <c r="I264" s="480">
        <v>44634</v>
      </c>
      <c r="J264" s="406"/>
      <c r="K264" s="383" t="s">
        <v>341</v>
      </c>
      <c r="L264" s="406"/>
      <c r="M264" s="466">
        <v>49</v>
      </c>
      <c r="N264" s="451" t="str">
        <f t="shared" si="102"/>
        <v>1</v>
      </c>
      <c r="O264" s="452" t="str">
        <f t="shared" si="103"/>
        <v>1</v>
      </c>
      <c r="P264" s="201" t="str">
        <f t="shared" si="104"/>
        <v>N</v>
      </c>
      <c r="Q264" s="202"/>
      <c r="R264" s="202"/>
      <c r="S264" s="200"/>
      <c r="T264" s="247">
        <v>3</v>
      </c>
      <c r="U264" s="92">
        <f t="shared" si="105"/>
        <v>0.25</v>
      </c>
      <c r="V264" s="95" t="str">
        <f t="shared" si="106"/>
        <v>SG_NE04</v>
      </c>
      <c r="W264" s="454"/>
      <c r="X264" s="392">
        <f t="shared" si="107"/>
        <v>0</v>
      </c>
      <c r="Y264" s="453"/>
      <c r="Z264" s="396">
        <f t="shared" si="108"/>
        <v>0</v>
      </c>
      <c r="AA264" s="397">
        <f t="shared" si="109"/>
        <v>0</v>
      </c>
      <c r="AB264" s="427"/>
      <c r="AC264" s="456"/>
      <c r="AD264" s="396">
        <f t="shared" si="110"/>
        <v>0</v>
      </c>
      <c r="AE264" s="397">
        <f t="shared" si="111"/>
        <v>0</v>
      </c>
      <c r="AF264" s="444">
        <f t="shared" si="112"/>
        <v>50</v>
      </c>
      <c r="AG264" s="251" t="e">
        <f t="shared" si="113"/>
        <v>#DIV/0!</v>
      </c>
      <c r="AH264" s="398">
        <f t="shared" si="114"/>
        <v>50</v>
      </c>
      <c r="AI264" s="459" t="str">
        <f t="shared" si="115"/>
        <v>Below Mix</v>
      </c>
      <c r="AJ264" s="327">
        <f t="shared" si="116"/>
        <v>1365</v>
      </c>
      <c r="AK264" s="323" t="e">
        <f t="shared" si="117"/>
        <v>#DIV/0!</v>
      </c>
      <c r="AL264" s="399">
        <f t="shared" si="118"/>
        <v>1415</v>
      </c>
      <c r="AM264" s="400">
        <f t="shared" si="119"/>
        <v>1415</v>
      </c>
      <c r="AN264" s="462" t="e">
        <f t="shared" si="120"/>
        <v>#DIV/0!</v>
      </c>
      <c r="AO264" s="461">
        <f t="shared" si="121"/>
        <v>1415</v>
      </c>
      <c r="AP264" s="148">
        <f t="shared" si="122"/>
        <v>0</v>
      </c>
      <c r="AQ264" s="148">
        <f t="shared" si="123"/>
        <v>0</v>
      </c>
      <c r="AR264" s="148"/>
      <c r="AS264" s="149">
        <f>VLOOKUP(H264, 'Link WS '!$E$5:$G$38, 2, FALSE)</f>
        <v>1415</v>
      </c>
      <c r="AT264" s="80">
        <f>VLOOKUP($H264, 'Link WS '!$E$5:$H$38, 3, FALSE)</f>
        <v>2123</v>
      </c>
      <c r="AU264" s="151">
        <f t="shared" si="124"/>
        <v>0</v>
      </c>
      <c r="AV264" s="150">
        <f>VLOOKUP($V264, 'Link WS '!$E$5:$H$38, 2, FALSE)</f>
        <v>1415</v>
      </c>
      <c r="AW264" s="150">
        <f>VLOOKUP($V264, 'Link WS '!$E$5:$H$38, 3, FALSE)</f>
        <v>2123</v>
      </c>
      <c r="AX264" s="150">
        <f>VLOOKUP($V264, 'Link WS '!$E$5:$H$38, 4, FALSE)</f>
        <v>1769</v>
      </c>
      <c r="AY264" s="143">
        <f t="shared" si="125"/>
        <v>0.79988694177501418</v>
      </c>
      <c r="AZ264" s="140" t="str">
        <f t="shared" si="126"/>
        <v>Paying 80% within JC</v>
      </c>
      <c r="BA264" s="80">
        <f t="shared" si="127"/>
        <v>1273</v>
      </c>
      <c r="BB264" s="80">
        <f t="shared" si="128"/>
        <v>142</v>
      </c>
      <c r="BC264" s="81" t="e">
        <f t="shared" si="129"/>
        <v>#DIV/0!</v>
      </c>
      <c r="BD264" s="312"/>
      <c r="BE264" s="184"/>
      <c r="BF264" s="184"/>
      <c r="BG264" s="184"/>
      <c r="BH264" s="184"/>
      <c r="BI264" s="184"/>
      <c r="BJ264" s="184"/>
      <c r="BK264" s="184"/>
      <c r="BL264" s="185"/>
      <c r="BM264" s="185"/>
      <c r="BN264" s="185"/>
      <c r="BO264" s="185"/>
      <c r="BP264" s="443">
        <f t="shared" si="130"/>
        <v>0</v>
      </c>
      <c r="BQ264" s="184" t="str">
        <f t="shared" si="131"/>
        <v>Not Needed</v>
      </c>
      <c r="BR264" s="283" t="e">
        <f t="shared" si="132"/>
        <v>#DIV/0!</v>
      </c>
      <c r="BS264" s="432">
        <f t="shared" si="133"/>
        <v>0</v>
      </c>
      <c r="BT264" s="1" t="str">
        <f t="shared" si="134"/>
        <v>Within Range</v>
      </c>
      <c r="BU264" s="1" t="str">
        <f t="shared" si="135"/>
        <v>Within Range</v>
      </c>
      <c r="BV264" s="407"/>
      <c r="BW264" s="407"/>
      <c r="BX264" s="448"/>
      <c r="BY264" s="469"/>
      <c r="BZ264" s="469"/>
    </row>
    <row r="265" spans="1:78" ht="12.75" customHeight="true">
      <c r="A265" s="79" t="s">
        <v>1422</v>
      </c>
      <c r="B265" s="79" t="s">
        <v>1423</v>
      </c>
      <c r="C265" s="79" t="s">
        <v>8</v>
      </c>
      <c r="D265" s="79" t="s">
        <v>9</v>
      </c>
      <c r="E265" s="79" t="s">
        <v>787</v>
      </c>
      <c r="F265" s="79" t="s">
        <v>804</v>
      </c>
      <c r="G265" s="79" t="s">
        <v>798</v>
      </c>
      <c r="H265" s="79" t="s">
        <v>811</v>
      </c>
      <c r="I265" s="480">
        <v>44634</v>
      </c>
      <c r="J265" s="406"/>
      <c r="K265" s="383" t="s">
        <v>341</v>
      </c>
      <c r="L265" s="406"/>
      <c r="M265" s="466">
        <v>49</v>
      </c>
      <c r="N265" s="451" t="str">
        <f t="shared" ref="N265:N328" si="136">IF($M265&gt;=90,"5",IF($M265&gt;=80,"4",IF($M265&gt;=70,"3",IF($M265&gt;=50,"2","1"))))</f>
        <v>1</v>
      </c>
      <c r="O265" s="452" t="str">
        <f t="shared" ref="O265:O328" si="137">N265</f>
        <v>1</v>
      </c>
      <c r="P265" s="201" t="str">
        <f t="shared" ref="P265:P328" si="138">IF(Q265&lt;&gt;0, "Y", "N")</f>
        <v>N</v>
      </c>
      <c r="Q265" s="202"/>
      <c r="R265" s="202"/>
      <c r="S265" s="200"/>
      <c r="T265" s="247">
        <v>3</v>
      </c>
      <c r="U265" s="92">
        <f t="shared" ref="U265:U328" si="139">ROUND(IF(T265&lt;100, T265/12, 1),2)</f>
        <v>0.25</v>
      </c>
      <c r="V265" s="95" t="str">
        <f t="shared" ref="V265:V328" si="140">IF(Q265&gt;0,Q265,H265)</f>
        <v>SG_NE06</v>
      </c>
      <c r="W265" s="454"/>
      <c r="X265" s="392">
        <f t="shared" ref="X265:X328" si="141">ROUND((+S265*W265/100)*U265,0)</f>
        <v>0</v>
      </c>
      <c r="Y265" s="453"/>
      <c r="Z265" s="396">
        <f t="shared" ref="Z265:Z328" si="142">ROUND((S265*Y265*U265),0)</f>
        <v>0</v>
      </c>
      <c r="AA265" s="397">
        <f t="shared" ref="AA265:AA328" si="143">+S265+X265+Z265</f>
        <v>0</v>
      </c>
      <c r="AB265" s="427"/>
      <c r="AC265" s="456"/>
      <c r="AD265" s="396">
        <f t="shared" ref="AD265:AD328" si="144">ROUND((S265*AC265)*U265,0)</f>
        <v>0</v>
      </c>
      <c r="AE265" s="397">
        <f t="shared" ref="AE265:AE328" si="145">AA265+AD265</f>
        <v>0</v>
      </c>
      <c r="AF265" s="444">
        <f t="shared" ref="AF265:AF328" si="146">IF(BS265&gt;=50,BS265-BS265,50-BS265)</f>
        <v>50</v>
      </c>
      <c r="AG265" s="251" t="e">
        <f t="shared" ref="AG265:AG328" si="147">IF(AF265&lt;&gt;"NO", AF265/S265, 0)</f>
        <v>#DIV/0!</v>
      </c>
      <c r="AH265" s="398">
        <f t="shared" ref="AH265:AH328" si="148">IF(AF265&lt;&gt;"NO", AE265+AF265, AE265)</f>
        <v>50</v>
      </c>
      <c r="AI265" s="459" t="str">
        <f t="shared" ref="AI265:AI328" si="149">IF(AH265&gt;AW265,"Above Max",IF(AH265&lt;AV265,"Below Mix","In Range"))</f>
        <v>Below Mix</v>
      </c>
      <c r="AJ265" s="327">
        <f t="shared" ref="AJ265:AJ328" si="150">IF(AH265&gt;=AV265, "NO", AV265-AH265)</f>
        <v>1900</v>
      </c>
      <c r="AK265" s="323" t="e">
        <f t="shared" ref="AK265:AK328" si="151">IF(AJ265&lt;&gt;"NO", AJ265/S265, 0)</f>
        <v>#DIV/0!</v>
      </c>
      <c r="AL265" s="399">
        <f t="shared" ref="AL265:AL328" si="152"> IF(AJ265&lt;&gt;"NO",AH265+ AJ265,AH265)</f>
        <v>1950</v>
      </c>
      <c r="AM265" s="400">
        <f t="shared" ref="AM265:AM328" si="153">IF(AL265&gt;AW265,AW265,AL265)</f>
        <v>1950</v>
      </c>
      <c r="AN265" s="462" t="e">
        <f t="shared" ref="AN265:AN328" si="154">(AM265/S265)-1</f>
        <v>#DIV/0!</v>
      </c>
      <c r="AO265" s="461">
        <f t="shared" ref="AO265:AO328" si="155">AL265-S265</f>
        <v>1950</v>
      </c>
      <c r="AP265" s="148">
        <f t="shared" ref="AP265:AP328" si="156">AL265-AM265</f>
        <v>0</v>
      </c>
      <c r="AQ265" s="148">
        <f t="shared" ref="AQ265:AQ328" si="157">+ROUND((AP265*13/12),0)</f>
        <v>0</v>
      </c>
      <c r="AR265" s="148"/>
      <c r="AS265" s="149">
        <f>VLOOKUP(H265, 'Link WS '!$E$5:$G$38, 2, FALSE)</f>
        <v>1950</v>
      </c>
      <c r="AT265" s="80">
        <f>VLOOKUP($H265, 'Link WS '!$E$5:$H$38, 3, FALSE)</f>
        <v>2695</v>
      </c>
      <c r="AU265" s="151">
        <f t="shared" ref="AU265:AU328" si="158">S265/AT265</f>
        <v>0</v>
      </c>
      <c r="AV265" s="150">
        <f>VLOOKUP($V265, 'Link WS '!$E$5:$H$38, 2, FALSE)</f>
        <v>1950</v>
      </c>
      <c r="AW265" s="150">
        <f>VLOOKUP($V265, 'Link WS '!$E$5:$H$38, 3, FALSE)</f>
        <v>2695</v>
      </c>
      <c r="AX265" s="150">
        <f>VLOOKUP($V265, 'Link WS '!$E$5:$H$38, 4, FALSE)</f>
        <v>2323</v>
      </c>
      <c r="AY265" s="143">
        <f t="shared" ref="AY265:AY328" si="159">AM265/AX265</f>
        <v>0.83943176926388297</v>
      </c>
      <c r="AZ265" s="140" t="str">
        <f t="shared" ref="AZ265:AZ328" si="160">IF(AY265&gt;100%,CONCATENATE("Paying ", ROUND((AY265-100%)*100,0),"% Premium for the JC"), CONCATENATE("Paying ", ROUND(AY265*100,0),"% within JC"))</f>
        <v>Paying 84% within JC</v>
      </c>
      <c r="BA265" s="80">
        <f t="shared" ref="BA265:BA328" si="161">+AM265-BB265</f>
        <v>1755</v>
      </c>
      <c r="BB265" s="80">
        <f t="shared" ref="BB265:BB328" si="162">+ROUND((AM265*10%),0)</f>
        <v>195</v>
      </c>
      <c r="BC265" s="81" t="e">
        <f t="shared" ref="BC265:BC328" si="163">(AM265-S265)/S265</f>
        <v>#DIV/0!</v>
      </c>
      <c r="BD265" s="312"/>
      <c r="BE265" s="184"/>
      <c r="BF265" s="184"/>
      <c r="BG265" s="184"/>
      <c r="BH265" s="184"/>
      <c r="BI265" s="184"/>
      <c r="BJ265" s="184"/>
      <c r="BK265" s="184"/>
      <c r="BL265" s="185"/>
      <c r="BM265" s="185"/>
      <c r="BN265" s="185"/>
      <c r="BO265" s="185"/>
      <c r="BP265" s="443">
        <f t="shared" ref="BP265:BP328" si="164">(BM265+BN265+BO265)-(BG265+BI265+BK265)</f>
        <v>0</v>
      </c>
      <c r="BQ265" s="184" t="str">
        <f t="shared" ref="BQ265:BQ328" si="165">IF((BP265/12)&gt;$BQ$7, BP265/12, "Not Needed")</f>
        <v>Not Needed</v>
      </c>
      <c r="BR265" s="283" t="e">
        <f t="shared" ref="BR265:BR328" si="166">IF(BQ265="Not Needed", ((AM265+AQ265+AR265)-SUM(S265:S265))/SUM(S265:S265), ((AM265+AQ265+AR265+BQ265)-SUM(S265:S265))/SUM(S265:S265))</f>
        <v>#DIV/0!</v>
      </c>
      <c r="BS265" s="432">
        <f t="shared" ref="BS265:BS328" si="167">X265+Z265+AD265</f>
        <v>0</v>
      </c>
      <c r="BT265" s="1" t="str">
        <f t="shared" ref="BT265:BT328" si="168">IF(S265&gt;AW265, AW265, "Within Range")</f>
        <v>Within Range</v>
      </c>
      <c r="BU265" s="1" t="str">
        <f t="shared" ref="BU265:BU328" si="169">IF(AM265&gt;AW265, AW265, "Within Range")</f>
        <v>Within Range</v>
      </c>
      <c r="BV265" s="407"/>
      <c r="BW265" s="407"/>
      <c r="BX265" s="448"/>
      <c r="BY265" s="469"/>
      <c r="BZ265" s="469"/>
    </row>
    <row r="266" spans="1:78" ht="12.75" customHeight="true">
      <c r="A266" s="79" t="s">
        <v>1424</v>
      </c>
      <c r="B266" s="79" t="s">
        <v>1425</v>
      </c>
      <c r="C266" s="79" t="s">
        <v>8</v>
      </c>
      <c r="D266" s="79" t="s">
        <v>9</v>
      </c>
      <c r="E266" s="79" t="s">
        <v>787</v>
      </c>
      <c r="F266" s="79" t="s">
        <v>804</v>
      </c>
      <c r="G266" s="79" t="s">
        <v>798</v>
      </c>
      <c r="H266" s="79" t="s">
        <v>811</v>
      </c>
      <c r="I266" s="480">
        <v>44634</v>
      </c>
      <c r="J266" s="406"/>
      <c r="K266" s="383" t="s">
        <v>341</v>
      </c>
      <c r="L266" s="406"/>
      <c r="M266" s="466">
        <v>49</v>
      </c>
      <c r="N266" s="451" t="str">
        <f t="shared" si="136"/>
        <v>1</v>
      </c>
      <c r="O266" s="452" t="str">
        <f t="shared" si="137"/>
        <v>1</v>
      </c>
      <c r="P266" s="201" t="str">
        <f t="shared" si="138"/>
        <v>N</v>
      </c>
      <c r="Q266" s="202"/>
      <c r="R266" s="202"/>
      <c r="S266" s="200"/>
      <c r="T266" s="247">
        <v>3</v>
      </c>
      <c r="U266" s="92">
        <f t="shared" si="139"/>
        <v>0.25</v>
      </c>
      <c r="V266" s="95" t="str">
        <f t="shared" si="140"/>
        <v>SG_NE06</v>
      </c>
      <c r="W266" s="454"/>
      <c r="X266" s="392">
        <f t="shared" si="141"/>
        <v>0</v>
      </c>
      <c r="Y266" s="453"/>
      <c r="Z266" s="396">
        <f t="shared" si="142"/>
        <v>0</v>
      </c>
      <c r="AA266" s="397">
        <f t="shared" si="143"/>
        <v>0</v>
      </c>
      <c r="AB266" s="427"/>
      <c r="AC266" s="456"/>
      <c r="AD266" s="396">
        <f t="shared" si="144"/>
        <v>0</v>
      </c>
      <c r="AE266" s="397">
        <f t="shared" si="145"/>
        <v>0</v>
      </c>
      <c r="AF266" s="444">
        <f t="shared" si="146"/>
        <v>50</v>
      </c>
      <c r="AG266" s="251" t="e">
        <f t="shared" si="147"/>
        <v>#DIV/0!</v>
      </c>
      <c r="AH266" s="398">
        <f t="shared" si="148"/>
        <v>50</v>
      </c>
      <c r="AI266" s="459" t="str">
        <f t="shared" si="149"/>
        <v>Below Mix</v>
      </c>
      <c r="AJ266" s="327">
        <f t="shared" si="150"/>
        <v>1900</v>
      </c>
      <c r="AK266" s="323" t="e">
        <f t="shared" si="151"/>
        <v>#DIV/0!</v>
      </c>
      <c r="AL266" s="399">
        <f t="shared" si="152"/>
        <v>1950</v>
      </c>
      <c r="AM266" s="400">
        <f t="shared" si="153"/>
        <v>1950</v>
      </c>
      <c r="AN266" s="462" t="e">
        <f t="shared" si="154"/>
        <v>#DIV/0!</v>
      </c>
      <c r="AO266" s="461">
        <f t="shared" si="155"/>
        <v>1950</v>
      </c>
      <c r="AP266" s="148">
        <f t="shared" si="156"/>
        <v>0</v>
      </c>
      <c r="AQ266" s="148">
        <f t="shared" si="157"/>
        <v>0</v>
      </c>
      <c r="AR266" s="148"/>
      <c r="AS266" s="149">
        <f>VLOOKUP(H266, 'Link WS '!$E$5:$G$38, 2, FALSE)</f>
        <v>1950</v>
      </c>
      <c r="AT266" s="80">
        <f>VLOOKUP($H266, 'Link WS '!$E$5:$H$38, 3, FALSE)</f>
        <v>2695</v>
      </c>
      <c r="AU266" s="151">
        <f t="shared" si="158"/>
        <v>0</v>
      </c>
      <c r="AV266" s="150">
        <f>VLOOKUP($V266, 'Link WS '!$E$5:$H$38, 2, FALSE)</f>
        <v>1950</v>
      </c>
      <c r="AW266" s="150">
        <f>VLOOKUP($V266, 'Link WS '!$E$5:$H$38, 3, FALSE)</f>
        <v>2695</v>
      </c>
      <c r="AX266" s="150">
        <f>VLOOKUP($V266, 'Link WS '!$E$5:$H$38, 4, FALSE)</f>
        <v>2323</v>
      </c>
      <c r="AY266" s="143">
        <f t="shared" si="159"/>
        <v>0.83943176926388297</v>
      </c>
      <c r="AZ266" s="140" t="str">
        <f t="shared" si="160"/>
        <v>Paying 84% within JC</v>
      </c>
      <c r="BA266" s="80">
        <f t="shared" si="161"/>
        <v>1755</v>
      </c>
      <c r="BB266" s="80">
        <f t="shared" si="162"/>
        <v>195</v>
      </c>
      <c r="BC266" s="81" t="e">
        <f t="shared" si="163"/>
        <v>#DIV/0!</v>
      </c>
      <c r="BD266" s="312"/>
      <c r="BE266" s="184"/>
      <c r="BF266" s="184"/>
      <c r="BG266" s="184"/>
      <c r="BH266" s="184"/>
      <c r="BI266" s="184"/>
      <c r="BJ266" s="184"/>
      <c r="BK266" s="184"/>
      <c r="BL266" s="185"/>
      <c r="BM266" s="185"/>
      <c r="BN266" s="185"/>
      <c r="BO266" s="185"/>
      <c r="BP266" s="443">
        <f t="shared" si="164"/>
        <v>0</v>
      </c>
      <c r="BQ266" s="184" t="str">
        <f t="shared" si="165"/>
        <v>Not Needed</v>
      </c>
      <c r="BR266" s="283" t="e">
        <f t="shared" si="166"/>
        <v>#DIV/0!</v>
      </c>
      <c r="BS266" s="432">
        <f t="shared" si="167"/>
        <v>0</v>
      </c>
      <c r="BT266" s="1" t="str">
        <f t="shared" si="168"/>
        <v>Within Range</v>
      </c>
      <c r="BU266" s="1" t="str">
        <f t="shared" si="169"/>
        <v>Within Range</v>
      </c>
      <c r="BV266" s="407"/>
      <c r="BW266" s="407"/>
      <c r="BX266" s="448"/>
      <c r="BY266" s="469"/>
      <c r="BZ266" s="469"/>
    </row>
    <row r="267" spans="1:78" ht="12.75" customHeight="true">
      <c r="A267" s="79" t="s">
        <v>1426</v>
      </c>
      <c r="B267" s="79" t="s">
        <v>1427</v>
      </c>
      <c r="C267" s="79" t="s">
        <v>8</v>
      </c>
      <c r="D267" s="79" t="s">
        <v>9</v>
      </c>
      <c r="E267" s="79" t="s">
        <v>787</v>
      </c>
      <c r="F267" s="79" t="s">
        <v>804</v>
      </c>
      <c r="G267" s="79" t="s">
        <v>798</v>
      </c>
      <c r="H267" s="79" t="s">
        <v>811</v>
      </c>
      <c r="I267" s="480">
        <v>44655</v>
      </c>
      <c r="J267" s="406"/>
      <c r="K267" s="383" t="s">
        <v>341</v>
      </c>
      <c r="L267" s="406"/>
      <c r="M267" s="466">
        <v>49</v>
      </c>
      <c r="N267" s="451" t="str">
        <f t="shared" si="136"/>
        <v>1</v>
      </c>
      <c r="O267" s="452" t="str">
        <f t="shared" si="137"/>
        <v>1</v>
      </c>
      <c r="P267" s="201" t="str">
        <f t="shared" si="138"/>
        <v>N</v>
      </c>
      <c r="Q267" s="202"/>
      <c r="R267" s="202"/>
      <c r="S267" s="200"/>
      <c r="T267" s="247">
        <v>2</v>
      </c>
      <c r="U267" s="92">
        <f t="shared" si="139"/>
        <v>0.17</v>
      </c>
      <c r="V267" s="95" t="str">
        <f t="shared" si="140"/>
        <v>SG_NE06</v>
      </c>
      <c r="W267" s="454"/>
      <c r="X267" s="392">
        <f t="shared" si="141"/>
        <v>0</v>
      </c>
      <c r="Y267" s="453"/>
      <c r="Z267" s="396">
        <f t="shared" si="142"/>
        <v>0</v>
      </c>
      <c r="AA267" s="397">
        <f t="shared" si="143"/>
        <v>0</v>
      </c>
      <c r="AB267" s="427"/>
      <c r="AC267" s="456"/>
      <c r="AD267" s="396">
        <f t="shared" si="144"/>
        <v>0</v>
      </c>
      <c r="AE267" s="397">
        <f t="shared" si="145"/>
        <v>0</v>
      </c>
      <c r="AF267" s="444">
        <f t="shared" si="146"/>
        <v>50</v>
      </c>
      <c r="AG267" s="251" t="e">
        <f t="shared" si="147"/>
        <v>#DIV/0!</v>
      </c>
      <c r="AH267" s="398">
        <f t="shared" si="148"/>
        <v>50</v>
      </c>
      <c r="AI267" s="459" t="str">
        <f t="shared" si="149"/>
        <v>Below Mix</v>
      </c>
      <c r="AJ267" s="327">
        <f t="shared" si="150"/>
        <v>1900</v>
      </c>
      <c r="AK267" s="323" t="e">
        <f t="shared" si="151"/>
        <v>#DIV/0!</v>
      </c>
      <c r="AL267" s="399">
        <f t="shared" si="152"/>
        <v>1950</v>
      </c>
      <c r="AM267" s="400">
        <f t="shared" si="153"/>
        <v>1950</v>
      </c>
      <c r="AN267" s="462" t="e">
        <f t="shared" si="154"/>
        <v>#DIV/0!</v>
      </c>
      <c r="AO267" s="461">
        <f t="shared" si="155"/>
        <v>1950</v>
      </c>
      <c r="AP267" s="148">
        <f t="shared" si="156"/>
        <v>0</v>
      </c>
      <c r="AQ267" s="148">
        <f t="shared" si="157"/>
        <v>0</v>
      </c>
      <c r="AR267" s="148"/>
      <c r="AS267" s="149">
        <f>VLOOKUP(H267, 'Link WS '!$E$5:$G$38, 2, FALSE)</f>
        <v>1950</v>
      </c>
      <c r="AT267" s="80">
        <f>VLOOKUP($H267, 'Link WS '!$E$5:$H$38, 3, FALSE)</f>
        <v>2695</v>
      </c>
      <c r="AU267" s="151">
        <f t="shared" si="158"/>
        <v>0</v>
      </c>
      <c r="AV267" s="150">
        <f>VLOOKUP($V267, 'Link WS '!$E$5:$H$38, 2, FALSE)</f>
        <v>1950</v>
      </c>
      <c r="AW267" s="150">
        <f>VLOOKUP($V267, 'Link WS '!$E$5:$H$38, 3, FALSE)</f>
        <v>2695</v>
      </c>
      <c r="AX267" s="150">
        <f>VLOOKUP($V267, 'Link WS '!$E$5:$H$38, 4, FALSE)</f>
        <v>2323</v>
      </c>
      <c r="AY267" s="143">
        <f t="shared" si="159"/>
        <v>0.83943176926388297</v>
      </c>
      <c r="AZ267" s="140" t="str">
        <f t="shared" si="160"/>
        <v>Paying 84% within JC</v>
      </c>
      <c r="BA267" s="80">
        <f t="shared" si="161"/>
        <v>1755</v>
      </c>
      <c r="BB267" s="80">
        <f t="shared" si="162"/>
        <v>195</v>
      </c>
      <c r="BC267" s="81" t="e">
        <f t="shared" si="163"/>
        <v>#DIV/0!</v>
      </c>
      <c r="BD267" s="312"/>
      <c r="BE267" s="184"/>
      <c r="BF267" s="184"/>
      <c r="BG267" s="184"/>
      <c r="BH267" s="184"/>
      <c r="BI267" s="184"/>
      <c r="BJ267" s="184"/>
      <c r="BK267" s="184"/>
      <c r="BL267" s="185"/>
      <c r="BM267" s="185"/>
      <c r="BN267" s="185"/>
      <c r="BO267" s="185"/>
      <c r="BP267" s="443">
        <f t="shared" si="164"/>
        <v>0</v>
      </c>
      <c r="BQ267" s="184" t="str">
        <f t="shared" si="165"/>
        <v>Not Needed</v>
      </c>
      <c r="BR267" s="283" t="e">
        <f t="shared" si="166"/>
        <v>#DIV/0!</v>
      </c>
      <c r="BS267" s="432">
        <f t="shared" si="167"/>
        <v>0</v>
      </c>
      <c r="BT267" s="1" t="str">
        <f t="shared" si="168"/>
        <v>Within Range</v>
      </c>
      <c r="BU267" s="1" t="str">
        <f t="shared" si="169"/>
        <v>Within Range</v>
      </c>
      <c r="BV267" s="407"/>
      <c r="BW267" s="407"/>
      <c r="BX267" s="448"/>
      <c r="BY267" s="469"/>
      <c r="BZ267" s="469"/>
    </row>
    <row r="268" spans="1:78" ht="12.75" customHeight="true">
      <c r="A268" s="79" t="s">
        <v>1428</v>
      </c>
      <c r="B268" s="79" t="s">
        <v>1429</v>
      </c>
      <c r="C268" s="79" t="s">
        <v>8</v>
      </c>
      <c r="D268" s="79" t="s">
        <v>9</v>
      </c>
      <c r="E268" s="79" t="s">
        <v>787</v>
      </c>
      <c r="F268" s="79" t="s">
        <v>804</v>
      </c>
      <c r="G268" s="79" t="s">
        <v>798</v>
      </c>
      <c r="H268" s="79" t="s">
        <v>811</v>
      </c>
      <c r="I268" s="480">
        <v>44634</v>
      </c>
      <c r="J268" s="406"/>
      <c r="K268" s="383" t="s">
        <v>341</v>
      </c>
      <c r="L268" s="406"/>
      <c r="M268" s="466">
        <v>49</v>
      </c>
      <c r="N268" s="451" t="str">
        <f t="shared" si="136"/>
        <v>1</v>
      </c>
      <c r="O268" s="452" t="str">
        <f t="shared" si="137"/>
        <v>1</v>
      </c>
      <c r="P268" s="201" t="str">
        <f t="shared" si="138"/>
        <v>N</v>
      </c>
      <c r="Q268" s="202"/>
      <c r="R268" s="202"/>
      <c r="S268" s="200"/>
      <c r="T268" s="247">
        <v>3</v>
      </c>
      <c r="U268" s="92">
        <f t="shared" si="139"/>
        <v>0.25</v>
      </c>
      <c r="V268" s="95" t="str">
        <f t="shared" si="140"/>
        <v>SG_NE06</v>
      </c>
      <c r="W268" s="454"/>
      <c r="X268" s="392">
        <f t="shared" si="141"/>
        <v>0</v>
      </c>
      <c r="Y268" s="453"/>
      <c r="Z268" s="396">
        <f t="shared" si="142"/>
        <v>0</v>
      </c>
      <c r="AA268" s="397">
        <f t="shared" si="143"/>
        <v>0</v>
      </c>
      <c r="AB268" s="427"/>
      <c r="AC268" s="456"/>
      <c r="AD268" s="396">
        <f t="shared" si="144"/>
        <v>0</v>
      </c>
      <c r="AE268" s="397">
        <f t="shared" si="145"/>
        <v>0</v>
      </c>
      <c r="AF268" s="444">
        <f t="shared" si="146"/>
        <v>50</v>
      </c>
      <c r="AG268" s="251" t="e">
        <f t="shared" si="147"/>
        <v>#DIV/0!</v>
      </c>
      <c r="AH268" s="398">
        <f t="shared" si="148"/>
        <v>50</v>
      </c>
      <c r="AI268" s="459" t="str">
        <f t="shared" si="149"/>
        <v>Below Mix</v>
      </c>
      <c r="AJ268" s="327">
        <f t="shared" si="150"/>
        <v>1900</v>
      </c>
      <c r="AK268" s="323" t="e">
        <f t="shared" si="151"/>
        <v>#DIV/0!</v>
      </c>
      <c r="AL268" s="399">
        <f t="shared" si="152"/>
        <v>1950</v>
      </c>
      <c r="AM268" s="400">
        <f t="shared" si="153"/>
        <v>1950</v>
      </c>
      <c r="AN268" s="462" t="e">
        <f t="shared" si="154"/>
        <v>#DIV/0!</v>
      </c>
      <c r="AO268" s="461">
        <f t="shared" si="155"/>
        <v>1950</v>
      </c>
      <c r="AP268" s="148">
        <f t="shared" si="156"/>
        <v>0</v>
      </c>
      <c r="AQ268" s="148">
        <f t="shared" si="157"/>
        <v>0</v>
      </c>
      <c r="AR268" s="148"/>
      <c r="AS268" s="149">
        <f>VLOOKUP(H268, 'Link WS '!$E$5:$G$38, 2, FALSE)</f>
        <v>1950</v>
      </c>
      <c r="AT268" s="80">
        <f>VLOOKUP($H268, 'Link WS '!$E$5:$H$38, 3, FALSE)</f>
        <v>2695</v>
      </c>
      <c r="AU268" s="151">
        <f t="shared" si="158"/>
        <v>0</v>
      </c>
      <c r="AV268" s="150">
        <f>VLOOKUP($V268, 'Link WS '!$E$5:$H$38, 2, FALSE)</f>
        <v>1950</v>
      </c>
      <c r="AW268" s="150">
        <f>VLOOKUP($V268, 'Link WS '!$E$5:$H$38, 3, FALSE)</f>
        <v>2695</v>
      </c>
      <c r="AX268" s="150">
        <f>VLOOKUP($V268, 'Link WS '!$E$5:$H$38, 4, FALSE)</f>
        <v>2323</v>
      </c>
      <c r="AY268" s="143">
        <f t="shared" si="159"/>
        <v>0.83943176926388297</v>
      </c>
      <c r="AZ268" s="140" t="str">
        <f t="shared" si="160"/>
        <v>Paying 84% within JC</v>
      </c>
      <c r="BA268" s="80">
        <f t="shared" si="161"/>
        <v>1755</v>
      </c>
      <c r="BB268" s="80">
        <f t="shared" si="162"/>
        <v>195</v>
      </c>
      <c r="BC268" s="81" t="e">
        <f t="shared" si="163"/>
        <v>#DIV/0!</v>
      </c>
      <c r="BD268" s="312"/>
      <c r="BE268" s="184"/>
      <c r="BF268" s="184"/>
      <c r="BG268" s="184"/>
      <c r="BH268" s="184"/>
      <c r="BI268" s="184"/>
      <c r="BJ268" s="184"/>
      <c r="BK268" s="184"/>
      <c r="BL268" s="185"/>
      <c r="BM268" s="185"/>
      <c r="BN268" s="185"/>
      <c r="BO268" s="185"/>
      <c r="BP268" s="443">
        <f t="shared" si="164"/>
        <v>0</v>
      </c>
      <c r="BQ268" s="184" t="str">
        <f t="shared" si="165"/>
        <v>Not Needed</v>
      </c>
      <c r="BR268" s="283" t="e">
        <f t="shared" si="166"/>
        <v>#DIV/0!</v>
      </c>
      <c r="BS268" s="432">
        <f t="shared" si="167"/>
        <v>0</v>
      </c>
      <c r="BT268" s="1" t="str">
        <f t="shared" si="168"/>
        <v>Within Range</v>
      </c>
      <c r="BU268" s="1" t="str">
        <f t="shared" si="169"/>
        <v>Within Range</v>
      </c>
      <c r="BV268" s="407"/>
      <c r="BW268" s="407"/>
      <c r="BX268" s="448"/>
      <c r="BY268" s="469"/>
      <c r="BZ268" s="469"/>
    </row>
    <row r="269" spans="1:78" ht="12.75" customHeight="true">
      <c r="A269" s="79" t="s">
        <v>1430</v>
      </c>
      <c r="B269" s="79" t="s">
        <v>1431</v>
      </c>
      <c r="C269" s="79" t="s">
        <v>8</v>
      </c>
      <c r="D269" s="79" t="s">
        <v>9</v>
      </c>
      <c r="E269" s="79" t="s">
        <v>787</v>
      </c>
      <c r="F269" s="79" t="s">
        <v>804</v>
      </c>
      <c r="G269" s="79" t="s">
        <v>795</v>
      </c>
      <c r="H269" s="79" t="s">
        <v>813</v>
      </c>
      <c r="I269" s="480">
        <v>44634</v>
      </c>
      <c r="J269" s="406"/>
      <c r="K269" s="383" t="s">
        <v>341</v>
      </c>
      <c r="L269" s="406"/>
      <c r="M269" s="466">
        <v>49</v>
      </c>
      <c r="N269" s="451" t="str">
        <f t="shared" si="136"/>
        <v>1</v>
      </c>
      <c r="O269" s="452" t="str">
        <f t="shared" si="137"/>
        <v>1</v>
      </c>
      <c r="P269" s="201" t="str">
        <f t="shared" si="138"/>
        <v>N</v>
      </c>
      <c r="Q269" s="202"/>
      <c r="R269" s="202"/>
      <c r="S269" s="200"/>
      <c r="T269" s="247">
        <v>3</v>
      </c>
      <c r="U269" s="92">
        <f t="shared" si="139"/>
        <v>0.25</v>
      </c>
      <c r="V269" s="95" t="str">
        <f t="shared" si="140"/>
        <v>SG_NE04</v>
      </c>
      <c r="W269" s="454"/>
      <c r="X269" s="392">
        <f t="shared" si="141"/>
        <v>0</v>
      </c>
      <c r="Y269" s="453"/>
      <c r="Z269" s="396">
        <f t="shared" si="142"/>
        <v>0</v>
      </c>
      <c r="AA269" s="397">
        <f t="shared" si="143"/>
        <v>0</v>
      </c>
      <c r="AB269" s="427"/>
      <c r="AC269" s="456"/>
      <c r="AD269" s="396">
        <f t="shared" si="144"/>
        <v>0</v>
      </c>
      <c r="AE269" s="397">
        <f t="shared" si="145"/>
        <v>0</v>
      </c>
      <c r="AF269" s="444">
        <f t="shared" si="146"/>
        <v>50</v>
      </c>
      <c r="AG269" s="251" t="e">
        <f t="shared" si="147"/>
        <v>#DIV/0!</v>
      </c>
      <c r="AH269" s="398">
        <f t="shared" si="148"/>
        <v>50</v>
      </c>
      <c r="AI269" s="459" t="str">
        <f t="shared" si="149"/>
        <v>Below Mix</v>
      </c>
      <c r="AJ269" s="327">
        <f t="shared" si="150"/>
        <v>1365</v>
      </c>
      <c r="AK269" s="323" t="e">
        <f t="shared" si="151"/>
        <v>#DIV/0!</v>
      </c>
      <c r="AL269" s="399">
        <f t="shared" si="152"/>
        <v>1415</v>
      </c>
      <c r="AM269" s="400">
        <f t="shared" si="153"/>
        <v>1415</v>
      </c>
      <c r="AN269" s="462" t="e">
        <f t="shared" si="154"/>
        <v>#DIV/0!</v>
      </c>
      <c r="AO269" s="461">
        <f t="shared" si="155"/>
        <v>1415</v>
      </c>
      <c r="AP269" s="148">
        <f t="shared" si="156"/>
        <v>0</v>
      </c>
      <c r="AQ269" s="148">
        <f t="shared" si="157"/>
        <v>0</v>
      </c>
      <c r="AR269" s="148"/>
      <c r="AS269" s="149">
        <f>VLOOKUP(H269, 'Link WS '!$E$5:$G$38, 2, FALSE)</f>
        <v>1415</v>
      </c>
      <c r="AT269" s="80">
        <f>VLOOKUP($H269, 'Link WS '!$E$5:$H$38, 3, FALSE)</f>
        <v>2123</v>
      </c>
      <c r="AU269" s="151">
        <f t="shared" si="158"/>
        <v>0</v>
      </c>
      <c r="AV269" s="150">
        <f>VLOOKUP($V269, 'Link WS '!$E$5:$H$38, 2, FALSE)</f>
        <v>1415</v>
      </c>
      <c r="AW269" s="150">
        <f>VLOOKUP($V269, 'Link WS '!$E$5:$H$38, 3, FALSE)</f>
        <v>2123</v>
      </c>
      <c r="AX269" s="150">
        <f>VLOOKUP($V269, 'Link WS '!$E$5:$H$38, 4, FALSE)</f>
        <v>1769</v>
      </c>
      <c r="AY269" s="143">
        <f t="shared" si="159"/>
        <v>0.79988694177501418</v>
      </c>
      <c r="AZ269" s="140" t="str">
        <f t="shared" si="160"/>
        <v>Paying 80% within JC</v>
      </c>
      <c r="BA269" s="80">
        <f t="shared" si="161"/>
        <v>1273</v>
      </c>
      <c r="BB269" s="80">
        <f t="shared" si="162"/>
        <v>142</v>
      </c>
      <c r="BC269" s="81" t="e">
        <f t="shared" si="163"/>
        <v>#DIV/0!</v>
      </c>
      <c r="BD269" s="312"/>
      <c r="BE269" s="184"/>
      <c r="BF269" s="184"/>
      <c r="BG269" s="184"/>
      <c r="BH269" s="184"/>
      <c r="BI269" s="184"/>
      <c r="BJ269" s="184"/>
      <c r="BK269" s="184"/>
      <c r="BL269" s="185"/>
      <c r="BM269" s="185"/>
      <c r="BN269" s="185"/>
      <c r="BO269" s="185"/>
      <c r="BP269" s="443">
        <f t="shared" si="164"/>
        <v>0</v>
      </c>
      <c r="BQ269" s="184" t="str">
        <f t="shared" si="165"/>
        <v>Not Needed</v>
      </c>
      <c r="BR269" s="283" t="e">
        <f t="shared" si="166"/>
        <v>#DIV/0!</v>
      </c>
      <c r="BS269" s="432">
        <f t="shared" si="167"/>
        <v>0</v>
      </c>
      <c r="BT269" s="1" t="str">
        <f t="shared" si="168"/>
        <v>Within Range</v>
      </c>
      <c r="BU269" s="1" t="str">
        <f t="shared" si="169"/>
        <v>Within Range</v>
      </c>
      <c r="BV269" s="407"/>
      <c r="BW269" s="407"/>
      <c r="BX269" s="448"/>
      <c r="BY269" s="469"/>
      <c r="BZ269" s="469"/>
    </row>
    <row r="270" spans="1:78" ht="12.75" customHeight="true">
      <c r="A270" s="79" t="s">
        <v>1432</v>
      </c>
      <c r="B270" s="79" t="s">
        <v>1433</v>
      </c>
      <c r="C270" s="79" t="s">
        <v>8</v>
      </c>
      <c r="D270" s="79" t="s">
        <v>9</v>
      </c>
      <c r="E270" s="79" t="s">
        <v>787</v>
      </c>
      <c r="F270" s="79" t="s">
        <v>804</v>
      </c>
      <c r="G270" s="79" t="s">
        <v>795</v>
      </c>
      <c r="H270" s="79" t="s">
        <v>813</v>
      </c>
      <c r="I270" s="480">
        <v>44634</v>
      </c>
      <c r="J270" s="406"/>
      <c r="K270" s="383" t="s">
        <v>341</v>
      </c>
      <c r="L270" s="406"/>
      <c r="M270" s="466">
        <v>49</v>
      </c>
      <c r="N270" s="451" t="str">
        <f t="shared" si="136"/>
        <v>1</v>
      </c>
      <c r="O270" s="452" t="str">
        <f t="shared" si="137"/>
        <v>1</v>
      </c>
      <c r="P270" s="201" t="str">
        <f t="shared" si="138"/>
        <v>N</v>
      </c>
      <c r="Q270" s="202"/>
      <c r="R270" s="202"/>
      <c r="S270" s="200"/>
      <c r="T270" s="247">
        <v>3</v>
      </c>
      <c r="U270" s="92">
        <f t="shared" si="139"/>
        <v>0.25</v>
      </c>
      <c r="V270" s="95" t="str">
        <f t="shared" si="140"/>
        <v>SG_NE04</v>
      </c>
      <c r="W270" s="454"/>
      <c r="X270" s="392">
        <f t="shared" si="141"/>
        <v>0</v>
      </c>
      <c r="Y270" s="453"/>
      <c r="Z270" s="396">
        <f t="shared" si="142"/>
        <v>0</v>
      </c>
      <c r="AA270" s="397">
        <f t="shared" si="143"/>
        <v>0</v>
      </c>
      <c r="AB270" s="427"/>
      <c r="AC270" s="456"/>
      <c r="AD270" s="396">
        <f t="shared" si="144"/>
        <v>0</v>
      </c>
      <c r="AE270" s="397">
        <f t="shared" si="145"/>
        <v>0</v>
      </c>
      <c r="AF270" s="444">
        <f t="shared" si="146"/>
        <v>50</v>
      </c>
      <c r="AG270" s="251" t="e">
        <f t="shared" si="147"/>
        <v>#DIV/0!</v>
      </c>
      <c r="AH270" s="398">
        <f t="shared" si="148"/>
        <v>50</v>
      </c>
      <c r="AI270" s="459" t="str">
        <f t="shared" si="149"/>
        <v>Below Mix</v>
      </c>
      <c r="AJ270" s="327">
        <f t="shared" si="150"/>
        <v>1365</v>
      </c>
      <c r="AK270" s="323" t="e">
        <f t="shared" si="151"/>
        <v>#DIV/0!</v>
      </c>
      <c r="AL270" s="399">
        <f t="shared" si="152"/>
        <v>1415</v>
      </c>
      <c r="AM270" s="400">
        <f t="shared" si="153"/>
        <v>1415</v>
      </c>
      <c r="AN270" s="462" t="e">
        <f t="shared" si="154"/>
        <v>#DIV/0!</v>
      </c>
      <c r="AO270" s="461">
        <f t="shared" si="155"/>
        <v>1415</v>
      </c>
      <c r="AP270" s="148">
        <f t="shared" si="156"/>
        <v>0</v>
      </c>
      <c r="AQ270" s="148">
        <f t="shared" si="157"/>
        <v>0</v>
      </c>
      <c r="AR270" s="148"/>
      <c r="AS270" s="149">
        <f>VLOOKUP(H270, 'Link WS '!$E$5:$G$38, 2, FALSE)</f>
        <v>1415</v>
      </c>
      <c r="AT270" s="80">
        <f>VLOOKUP($H270, 'Link WS '!$E$5:$H$38, 3, FALSE)</f>
        <v>2123</v>
      </c>
      <c r="AU270" s="151">
        <f t="shared" si="158"/>
        <v>0</v>
      </c>
      <c r="AV270" s="150">
        <f>VLOOKUP($V270, 'Link WS '!$E$5:$H$38, 2, FALSE)</f>
        <v>1415</v>
      </c>
      <c r="AW270" s="150">
        <f>VLOOKUP($V270, 'Link WS '!$E$5:$H$38, 3, FALSE)</f>
        <v>2123</v>
      </c>
      <c r="AX270" s="150">
        <f>VLOOKUP($V270, 'Link WS '!$E$5:$H$38, 4, FALSE)</f>
        <v>1769</v>
      </c>
      <c r="AY270" s="143">
        <f t="shared" si="159"/>
        <v>0.79988694177501418</v>
      </c>
      <c r="AZ270" s="140" t="str">
        <f t="shared" si="160"/>
        <v>Paying 80% within JC</v>
      </c>
      <c r="BA270" s="80">
        <f t="shared" si="161"/>
        <v>1273</v>
      </c>
      <c r="BB270" s="80">
        <f t="shared" si="162"/>
        <v>142</v>
      </c>
      <c r="BC270" s="81" t="e">
        <f t="shared" si="163"/>
        <v>#DIV/0!</v>
      </c>
      <c r="BD270" s="312"/>
      <c r="BE270" s="184"/>
      <c r="BF270" s="184"/>
      <c r="BG270" s="184"/>
      <c r="BH270" s="184"/>
      <c r="BI270" s="184"/>
      <c r="BJ270" s="184"/>
      <c r="BK270" s="184"/>
      <c r="BL270" s="185"/>
      <c r="BM270" s="185"/>
      <c r="BN270" s="185"/>
      <c r="BO270" s="185"/>
      <c r="BP270" s="443">
        <f t="shared" si="164"/>
        <v>0</v>
      </c>
      <c r="BQ270" s="184" t="str">
        <f t="shared" si="165"/>
        <v>Not Needed</v>
      </c>
      <c r="BR270" s="283" t="e">
        <f t="shared" si="166"/>
        <v>#DIV/0!</v>
      </c>
      <c r="BS270" s="432">
        <f t="shared" si="167"/>
        <v>0</v>
      </c>
      <c r="BT270" s="1" t="str">
        <f t="shared" si="168"/>
        <v>Within Range</v>
      </c>
      <c r="BU270" s="1" t="str">
        <f t="shared" si="169"/>
        <v>Within Range</v>
      </c>
      <c r="BV270" s="407"/>
      <c r="BW270" s="407"/>
      <c r="BX270" s="448"/>
      <c r="BY270" s="469"/>
      <c r="BZ270" s="469"/>
    </row>
    <row r="271" spans="1:78" ht="12.75" customHeight="true">
      <c r="A271" s="79" t="s">
        <v>1434</v>
      </c>
      <c r="B271" s="79" t="s">
        <v>1435</v>
      </c>
      <c r="C271" s="79" t="s">
        <v>8</v>
      </c>
      <c r="D271" s="79" t="s">
        <v>9</v>
      </c>
      <c r="E271" s="79" t="s">
        <v>787</v>
      </c>
      <c r="F271" s="79" t="s">
        <v>804</v>
      </c>
      <c r="G271" s="79" t="s">
        <v>783</v>
      </c>
      <c r="H271" s="79" t="s">
        <v>819</v>
      </c>
      <c r="I271" s="480">
        <v>44634</v>
      </c>
      <c r="J271" s="406"/>
      <c r="K271" s="383" t="s">
        <v>341</v>
      </c>
      <c r="L271" s="406"/>
      <c r="M271" s="466">
        <v>49</v>
      </c>
      <c r="N271" s="451" t="str">
        <f t="shared" si="136"/>
        <v>1</v>
      </c>
      <c r="O271" s="452" t="str">
        <f t="shared" si="137"/>
        <v>1</v>
      </c>
      <c r="P271" s="201" t="str">
        <f t="shared" si="138"/>
        <v>N</v>
      </c>
      <c r="Q271" s="202"/>
      <c r="R271" s="202"/>
      <c r="S271" s="200"/>
      <c r="T271" s="247">
        <v>3</v>
      </c>
      <c r="U271" s="92">
        <f t="shared" si="139"/>
        <v>0.25</v>
      </c>
      <c r="V271" s="95" t="str">
        <f t="shared" si="140"/>
        <v>SG_FNE05</v>
      </c>
      <c r="W271" s="454"/>
      <c r="X271" s="392">
        <f t="shared" si="141"/>
        <v>0</v>
      </c>
      <c r="Y271" s="453"/>
      <c r="Z271" s="396">
        <f t="shared" si="142"/>
        <v>0</v>
      </c>
      <c r="AA271" s="397">
        <f t="shared" si="143"/>
        <v>0</v>
      </c>
      <c r="AB271" s="427"/>
      <c r="AC271" s="456"/>
      <c r="AD271" s="396">
        <f t="shared" si="144"/>
        <v>0</v>
      </c>
      <c r="AE271" s="397">
        <f t="shared" si="145"/>
        <v>0</v>
      </c>
      <c r="AF271" s="444">
        <f t="shared" si="146"/>
        <v>50</v>
      </c>
      <c r="AG271" s="251" t="e">
        <f t="shared" si="147"/>
        <v>#DIV/0!</v>
      </c>
      <c r="AH271" s="398">
        <f t="shared" si="148"/>
        <v>50</v>
      </c>
      <c r="AI271" s="459" t="str">
        <f t="shared" si="149"/>
        <v>Below Mix</v>
      </c>
      <c r="AJ271" s="327">
        <f t="shared" si="150"/>
        <v>1072</v>
      </c>
      <c r="AK271" s="323" t="e">
        <f t="shared" si="151"/>
        <v>#DIV/0!</v>
      </c>
      <c r="AL271" s="399">
        <f t="shared" si="152"/>
        <v>1122</v>
      </c>
      <c r="AM271" s="400">
        <f t="shared" si="153"/>
        <v>1122</v>
      </c>
      <c r="AN271" s="462" t="e">
        <f t="shared" si="154"/>
        <v>#DIV/0!</v>
      </c>
      <c r="AO271" s="461">
        <f t="shared" si="155"/>
        <v>1122</v>
      </c>
      <c r="AP271" s="148">
        <f t="shared" si="156"/>
        <v>0</v>
      </c>
      <c r="AQ271" s="148">
        <f t="shared" si="157"/>
        <v>0</v>
      </c>
      <c r="AR271" s="148"/>
      <c r="AS271" s="149">
        <f>VLOOKUP(H271, 'Link WS '!$E$5:$G$38, 2, FALSE)</f>
        <v>1122</v>
      </c>
      <c r="AT271" s="80">
        <f>VLOOKUP($H271, 'Link WS '!$E$5:$H$38, 3, FALSE)</f>
        <v>1482</v>
      </c>
      <c r="AU271" s="151">
        <f t="shared" si="158"/>
        <v>0</v>
      </c>
      <c r="AV271" s="150">
        <f>VLOOKUP($V271, 'Link WS '!$E$5:$H$38, 2, FALSE)</f>
        <v>1122</v>
      </c>
      <c r="AW271" s="150">
        <f>VLOOKUP($V271, 'Link WS '!$E$5:$H$38, 3, FALSE)</f>
        <v>1482</v>
      </c>
      <c r="AX271" s="150">
        <f>VLOOKUP($V271, 'Link WS '!$E$5:$H$38, 4, FALSE)</f>
        <v>1302</v>
      </c>
      <c r="AY271" s="143">
        <f t="shared" si="159"/>
        <v>0.86175115207373276</v>
      </c>
      <c r="AZ271" s="140" t="str">
        <f t="shared" si="160"/>
        <v>Paying 86% within JC</v>
      </c>
      <c r="BA271" s="80">
        <f t="shared" si="161"/>
        <v>1010</v>
      </c>
      <c r="BB271" s="80">
        <f t="shared" si="162"/>
        <v>112</v>
      </c>
      <c r="BC271" s="81" t="e">
        <f t="shared" si="163"/>
        <v>#DIV/0!</v>
      </c>
      <c r="BD271" s="312"/>
      <c r="BE271" s="184"/>
      <c r="BF271" s="184"/>
      <c r="BG271" s="184"/>
      <c r="BH271" s="184"/>
      <c r="BI271" s="184"/>
      <c r="BJ271" s="184"/>
      <c r="BK271" s="184"/>
      <c r="BL271" s="185"/>
      <c r="BM271" s="185"/>
      <c r="BN271" s="185"/>
      <c r="BO271" s="185"/>
      <c r="BP271" s="443">
        <f t="shared" si="164"/>
        <v>0</v>
      </c>
      <c r="BQ271" s="184" t="str">
        <f t="shared" si="165"/>
        <v>Not Needed</v>
      </c>
      <c r="BR271" s="283" t="e">
        <f t="shared" si="166"/>
        <v>#DIV/0!</v>
      </c>
      <c r="BS271" s="432">
        <f t="shared" si="167"/>
        <v>0</v>
      </c>
      <c r="BT271" s="1" t="str">
        <f t="shared" si="168"/>
        <v>Within Range</v>
      </c>
      <c r="BU271" s="1" t="str">
        <f t="shared" si="169"/>
        <v>Within Range</v>
      </c>
      <c r="BV271" s="407"/>
      <c r="BW271" s="407"/>
      <c r="BX271" s="448"/>
      <c r="BY271" s="469"/>
      <c r="BZ271" s="469"/>
    </row>
    <row r="272" spans="1:78" ht="12.75" customHeight="true">
      <c r="A272" s="79" t="s">
        <v>1436</v>
      </c>
      <c r="B272" s="79" t="s">
        <v>1437</v>
      </c>
      <c r="C272" s="79" t="s">
        <v>8</v>
      </c>
      <c r="D272" s="79" t="s">
        <v>9</v>
      </c>
      <c r="E272" s="79" t="s">
        <v>787</v>
      </c>
      <c r="F272" s="79" t="s">
        <v>804</v>
      </c>
      <c r="G272" s="79" t="s">
        <v>795</v>
      </c>
      <c r="H272" s="79" t="s">
        <v>813</v>
      </c>
      <c r="I272" s="480">
        <v>44655</v>
      </c>
      <c r="J272" s="406"/>
      <c r="K272" s="383" t="s">
        <v>341</v>
      </c>
      <c r="L272" s="406"/>
      <c r="M272" s="466">
        <v>49</v>
      </c>
      <c r="N272" s="451" t="str">
        <f t="shared" si="136"/>
        <v>1</v>
      </c>
      <c r="O272" s="452" t="str">
        <f t="shared" si="137"/>
        <v>1</v>
      </c>
      <c r="P272" s="201" t="str">
        <f t="shared" si="138"/>
        <v>N</v>
      </c>
      <c r="Q272" s="202"/>
      <c r="R272" s="202"/>
      <c r="S272" s="200"/>
      <c r="T272" s="247">
        <v>2</v>
      </c>
      <c r="U272" s="92">
        <f t="shared" si="139"/>
        <v>0.17</v>
      </c>
      <c r="V272" s="95" t="str">
        <f t="shared" si="140"/>
        <v>SG_NE04</v>
      </c>
      <c r="W272" s="454"/>
      <c r="X272" s="392">
        <f t="shared" si="141"/>
        <v>0</v>
      </c>
      <c r="Y272" s="453"/>
      <c r="Z272" s="396">
        <f t="shared" si="142"/>
        <v>0</v>
      </c>
      <c r="AA272" s="397">
        <f t="shared" si="143"/>
        <v>0</v>
      </c>
      <c r="AB272" s="427"/>
      <c r="AC272" s="456"/>
      <c r="AD272" s="396">
        <f t="shared" si="144"/>
        <v>0</v>
      </c>
      <c r="AE272" s="397">
        <f t="shared" si="145"/>
        <v>0</v>
      </c>
      <c r="AF272" s="444">
        <f t="shared" si="146"/>
        <v>50</v>
      </c>
      <c r="AG272" s="251" t="e">
        <f t="shared" si="147"/>
        <v>#DIV/0!</v>
      </c>
      <c r="AH272" s="398">
        <f t="shared" si="148"/>
        <v>50</v>
      </c>
      <c r="AI272" s="459" t="str">
        <f t="shared" si="149"/>
        <v>Below Mix</v>
      </c>
      <c r="AJ272" s="327">
        <f t="shared" si="150"/>
        <v>1365</v>
      </c>
      <c r="AK272" s="323" t="e">
        <f t="shared" si="151"/>
        <v>#DIV/0!</v>
      </c>
      <c r="AL272" s="399">
        <f t="shared" si="152"/>
        <v>1415</v>
      </c>
      <c r="AM272" s="400">
        <f t="shared" si="153"/>
        <v>1415</v>
      </c>
      <c r="AN272" s="462" t="e">
        <f t="shared" si="154"/>
        <v>#DIV/0!</v>
      </c>
      <c r="AO272" s="461">
        <f t="shared" si="155"/>
        <v>1415</v>
      </c>
      <c r="AP272" s="148">
        <f t="shared" si="156"/>
        <v>0</v>
      </c>
      <c r="AQ272" s="148">
        <f t="shared" si="157"/>
        <v>0</v>
      </c>
      <c r="AR272" s="148"/>
      <c r="AS272" s="149">
        <f>VLOOKUP(H272, 'Link WS '!$E$5:$G$38, 2, FALSE)</f>
        <v>1415</v>
      </c>
      <c r="AT272" s="80">
        <f>VLOOKUP($H272, 'Link WS '!$E$5:$H$38, 3, FALSE)</f>
        <v>2123</v>
      </c>
      <c r="AU272" s="151">
        <f t="shared" si="158"/>
        <v>0</v>
      </c>
      <c r="AV272" s="150">
        <f>VLOOKUP($V272, 'Link WS '!$E$5:$H$38, 2, FALSE)</f>
        <v>1415</v>
      </c>
      <c r="AW272" s="150">
        <f>VLOOKUP($V272, 'Link WS '!$E$5:$H$38, 3, FALSE)</f>
        <v>2123</v>
      </c>
      <c r="AX272" s="150">
        <f>VLOOKUP($V272, 'Link WS '!$E$5:$H$38, 4, FALSE)</f>
        <v>1769</v>
      </c>
      <c r="AY272" s="143">
        <f t="shared" si="159"/>
        <v>0.79988694177501418</v>
      </c>
      <c r="AZ272" s="140" t="str">
        <f t="shared" si="160"/>
        <v>Paying 80% within JC</v>
      </c>
      <c r="BA272" s="80">
        <f t="shared" si="161"/>
        <v>1273</v>
      </c>
      <c r="BB272" s="80">
        <f t="shared" si="162"/>
        <v>142</v>
      </c>
      <c r="BC272" s="81" t="e">
        <f t="shared" si="163"/>
        <v>#DIV/0!</v>
      </c>
      <c r="BD272" s="312"/>
      <c r="BE272" s="184"/>
      <c r="BF272" s="184"/>
      <c r="BG272" s="184"/>
      <c r="BH272" s="184"/>
      <c r="BI272" s="184"/>
      <c r="BJ272" s="184"/>
      <c r="BK272" s="184"/>
      <c r="BL272" s="185"/>
      <c r="BM272" s="185"/>
      <c r="BN272" s="185"/>
      <c r="BO272" s="185"/>
      <c r="BP272" s="443">
        <f t="shared" si="164"/>
        <v>0</v>
      </c>
      <c r="BQ272" s="184" t="str">
        <f t="shared" si="165"/>
        <v>Not Needed</v>
      </c>
      <c r="BR272" s="283" t="e">
        <f t="shared" si="166"/>
        <v>#DIV/0!</v>
      </c>
      <c r="BS272" s="432">
        <f t="shared" si="167"/>
        <v>0</v>
      </c>
      <c r="BT272" s="1" t="str">
        <f t="shared" si="168"/>
        <v>Within Range</v>
      </c>
      <c r="BU272" s="1" t="str">
        <f t="shared" si="169"/>
        <v>Within Range</v>
      </c>
      <c r="BV272" s="407"/>
      <c r="BW272" s="407"/>
      <c r="BX272" s="448"/>
      <c r="BY272" s="469"/>
      <c r="BZ272" s="469"/>
    </row>
    <row r="273" spans="1:78" ht="12.75" customHeight="true">
      <c r="A273" s="79" t="s">
        <v>1438</v>
      </c>
      <c r="B273" s="79" t="s">
        <v>1439</v>
      </c>
      <c r="C273" s="79" t="s">
        <v>8</v>
      </c>
      <c r="D273" s="79" t="s">
        <v>9</v>
      </c>
      <c r="E273" s="79" t="s">
        <v>787</v>
      </c>
      <c r="F273" s="79" t="s">
        <v>804</v>
      </c>
      <c r="G273" s="79" t="s">
        <v>795</v>
      </c>
      <c r="H273" s="79" t="s">
        <v>818</v>
      </c>
      <c r="I273" s="480">
        <v>44655</v>
      </c>
      <c r="J273" s="406"/>
      <c r="K273" s="383" t="s">
        <v>341</v>
      </c>
      <c r="L273" s="406"/>
      <c r="M273" s="466">
        <v>49</v>
      </c>
      <c r="N273" s="451" t="str">
        <f t="shared" si="136"/>
        <v>1</v>
      </c>
      <c r="O273" s="452" t="str">
        <f t="shared" si="137"/>
        <v>1</v>
      </c>
      <c r="P273" s="201" t="str">
        <f t="shared" si="138"/>
        <v>N</v>
      </c>
      <c r="Q273" s="202"/>
      <c r="R273" s="202"/>
      <c r="S273" s="200"/>
      <c r="T273" s="247">
        <v>2</v>
      </c>
      <c r="U273" s="92">
        <f t="shared" si="139"/>
        <v>0.17</v>
      </c>
      <c r="V273" s="95" t="str">
        <f t="shared" si="140"/>
        <v>SG_FNE04</v>
      </c>
      <c r="W273" s="454"/>
      <c r="X273" s="392">
        <f t="shared" si="141"/>
        <v>0</v>
      </c>
      <c r="Y273" s="453"/>
      <c r="Z273" s="396">
        <f t="shared" si="142"/>
        <v>0</v>
      </c>
      <c r="AA273" s="397">
        <f t="shared" si="143"/>
        <v>0</v>
      </c>
      <c r="AB273" s="427"/>
      <c r="AC273" s="456"/>
      <c r="AD273" s="396">
        <f t="shared" si="144"/>
        <v>0</v>
      </c>
      <c r="AE273" s="397">
        <f t="shared" si="145"/>
        <v>0</v>
      </c>
      <c r="AF273" s="444">
        <f t="shared" si="146"/>
        <v>50</v>
      </c>
      <c r="AG273" s="251" t="e">
        <f t="shared" si="147"/>
        <v>#DIV/0!</v>
      </c>
      <c r="AH273" s="398">
        <f t="shared" si="148"/>
        <v>50</v>
      </c>
      <c r="AI273" s="459" t="str">
        <f t="shared" si="149"/>
        <v>Below Mix</v>
      </c>
      <c r="AJ273" s="327">
        <f t="shared" si="150"/>
        <v>854</v>
      </c>
      <c r="AK273" s="323" t="e">
        <f t="shared" si="151"/>
        <v>#DIV/0!</v>
      </c>
      <c r="AL273" s="399">
        <f t="shared" si="152"/>
        <v>904</v>
      </c>
      <c r="AM273" s="400">
        <f t="shared" si="153"/>
        <v>904</v>
      </c>
      <c r="AN273" s="462" t="e">
        <f t="shared" si="154"/>
        <v>#DIV/0!</v>
      </c>
      <c r="AO273" s="461">
        <f t="shared" si="155"/>
        <v>904</v>
      </c>
      <c r="AP273" s="148">
        <f t="shared" si="156"/>
        <v>0</v>
      </c>
      <c r="AQ273" s="148">
        <f t="shared" si="157"/>
        <v>0</v>
      </c>
      <c r="AR273" s="148"/>
      <c r="AS273" s="149">
        <f>VLOOKUP(H273, 'Link WS '!$E$5:$G$38, 2, FALSE)</f>
        <v>904</v>
      </c>
      <c r="AT273" s="80">
        <f>VLOOKUP($H273, 'Link WS '!$E$5:$H$38, 3, FALSE)</f>
        <v>1338</v>
      </c>
      <c r="AU273" s="151">
        <f t="shared" si="158"/>
        <v>0</v>
      </c>
      <c r="AV273" s="150">
        <f>VLOOKUP($V273, 'Link WS '!$E$5:$H$38, 2, FALSE)</f>
        <v>904</v>
      </c>
      <c r="AW273" s="150">
        <f>VLOOKUP($V273, 'Link WS '!$E$5:$H$38, 3, FALSE)</f>
        <v>1338</v>
      </c>
      <c r="AX273" s="150">
        <f>VLOOKUP($V273, 'Link WS '!$E$5:$H$38, 4, FALSE)</f>
        <v>1121</v>
      </c>
      <c r="AY273" s="143">
        <f t="shared" si="159"/>
        <v>0.80642283675289916</v>
      </c>
      <c r="AZ273" s="140" t="str">
        <f t="shared" si="160"/>
        <v>Paying 81% within JC</v>
      </c>
      <c r="BA273" s="80">
        <f t="shared" si="161"/>
        <v>814</v>
      </c>
      <c r="BB273" s="80">
        <f t="shared" si="162"/>
        <v>90</v>
      </c>
      <c r="BC273" s="81" t="e">
        <f t="shared" si="163"/>
        <v>#DIV/0!</v>
      </c>
      <c r="BD273" s="312"/>
      <c r="BE273" s="184"/>
      <c r="BF273" s="184"/>
      <c r="BG273" s="184"/>
      <c r="BH273" s="184"/>
      <c r="BI273" s="184"/>
      <c r="BJ273" s="184"/>
      <c r="BK273" s="184"/>
      <c r="BL273" s="185"/>
      <c r="BM273" s="185"/>
      <c r="BN273" s="185"/>
      <c r="BO273" s="185"/>
      <c r="BP273" s="443">
        <f t="shared" si="164"/>
        <v>0</v>
      </c>
      <c r="BQ273" s="184" t="str">
        <f t="shared" si="165"/>
        <v>Not Needed</v>
      </c>
      <c r="BR273" s="283" t="e">
        <f t="shared" si="166"/>
        <v>#DIV/0!</v>
      </c>
      <c r="BS273" s="432">
        <f t="shared" si="167"/>
        <v>0</v>
      </c>
      <c r="BT273" s="1" t="str">
        <f t="shared" si="168"/>
        <v>Within Range</v>
      </c>
      <c r="BU273" s="1" t="str">
        <f t="shared" si="169"/>
        <v>Within Range</v>
      </c>
      <c r="BV273" s="407"/>
      <c r="BW273" s="407"/>
      <c r="BX273" s="448"/>
      <c r="BY273" s="469"/>
      <c r="BZ273" s="469"/>
    </row>
    <row r="274" spans="1:78" ht="12.75" customHeight="true">
      <c r="A274" s="79" t="s">
        <v>1440</v>
      </c>
      <c r="B274" s="79" t="s">
        <v>1441</v>
      </c>
      <c r="C274" s="79" t="s">
        <v>8</v>
      </c>
      <c r="D274" s="79" t="s">
        <v>9</v>
      </c>
      <c r="E274" s="79" t="s">
        <v>787</v>
      </c>
      <c r="F274" s="79" t="s">
        <v>804</v>
      </c>
      <c r="G274" s="79" t="s">
        <v>798</v>
      </c>
      <c r="H274" s="79" t="s">
        <v>811</v>
      </c>
      <c r="I274" s="480">
        <v>44655</v>
      </c>
      <c r="J274" s="406"/>
      <c r="K274" s="383" t="s">
        <v>341</v>
      </c>
      <c r="L274" s="406"/>
      <c r="M274" s="466">
        <v>49</v>
      </c>
      <c r="N274" s="451" t="str">
        <f t="shared" si="136"/>
        <v>1</v>
      </c>
      <c r="O274" s="452" t="str">
        <f t="shared" si="137"/>
        <v>1</v>
      </c>
      <c r="P274" s="201" t="str">
        <f t="shared" si="138"/>
        <v>N</v>
      </c>
      <c r="Q274" s="202"/>
      <c r="R274" s="202"/>
      <c r="S274" s="200"/>
      <c r="T274" s="247">
        <v>2</v>
      </c>
      <c r="U274" s="92">
        <f t="shared" si="139"/>
        <v>0.17</v>
      </c>
      <c r="V274" s="95" t="str">
        <f t="shared" si="140"/>
        <v>SG_NE06</v>
      </c>
      <c r="W274" s="454"/>
      <c r="X274" s="392">
        <f t="shared" si="141"/>
        <v>0</v>
      </c>
      <c r="Y274" s="453"/>
      <c r="Z274" s="396">
        <f t="shared" si="142"/>
        <v>0</v>
      </c>
      <c r="AA274" s="397">
        <f t="shared" si="143"/>
        <v>0</v>
      </c>
      <c r="AB274" s="427"/>
      <c r="AC274" s="456"/>
      <c r="AD274" s="396">
        <f t="shared" si="144"/>
        <v>0</v>
      </c>
      <c r="AE274" s="397">
        <f t="shared" si="145"/>
        <v>0</v>
      </c>
      <c r="AF274" s="444">
        <f t="shared" si="146"/>
        <v>50</v>
      </c>
      <c r="AG274" s="251" t="e">
        <f t="shared" si="147"/>
        <v>#DIV/0!</v>
      </c>
      <c r="AH274" s="398">
        <f t="shared" si="148"/>
        <v>50</v>
      </c>
      <c r="AI274" s="459" t="str">
        <f t="shared" si="149"/>
        <v>Below Mix</v>
      </c>
      <c r="AJ274" s="327">
        <f t="shared" si="150"/>
        <v>1900</v>
      </c>
      <c r="AK274" s="323" t="e">
        <f t="shared" si="151"/>
        <v>#DIV/0!</v>
      </c>
      <c r="AL274" s="399">
        <f t="shared" si="152"/>
        <v>1950</v>
      </c>
      <c r="AM274" s="400">
        <f t="shared" si="153"/>
        <v>1950</v>
      </c>
      <c r="AN274" s="462" t="e">
        <f t="shared" si="154"/>
        <v>#DIV/0!</v>
      </c>
      <c r="AO274" s="461">
        <f t="shared" si="155"/>
        <v>1950</v>
      </c>
      <c r="AP274" s="148">
        <f t="shared" si="156"/>
        <v>0</v>
      </c>
      <c r="AQ274" s="148">
        <f t="shared" si="157"/>
        <v>0</v>
      </c>
      <c r="AR274" s="148"/>
      <c r="AS274" s="149">
        <f>VLOOKUP(H274, 'Link WS '!$E$5:$G$38, 2, FALSE)</f>
        <v>1950</v>
      </c>
      <c r="AT274" s="80">
        <f>VLOOKUP($H274, 'Link WS '!$E$5:$H$38, 3, FALSE)</f>
        <v>2695</v>
      </c>
      <c r="AU274" s="151">
        <f t="shared" si="158"/>
        <v>0</v>
      </c>
      <c r="AV274" s="150">
        <f>VLOOKUP($V274, 'Link WS '!$E$5:$H$38, 2, FALSE)</f>
        <v>1950</v>
      </c>
      <c r="AW274" s="150">
        <f>VLOOKUP($V274, 'Link WS '!$E$5:$H$38, 3, FALSE)</f>
        <v>2695</v>
      </c>
      <c r="AX274" s="150">
        <f>VLOOKUP($V274, 'Link WS '!$E$5:$H$38, 4, FALSE)</f>
        <v>2323</v>
      </c>
      <c r="AY274" s="143">
        <f t="shared" si="159"/>
        <v>0.83943176926388297</v>
      </c>
      <c r="AZ274" s="140" t="str">
        <f t="shared" si="160"/>
        <v>Paying 84% within JC</v>
      </c>
      <c r="BA274" s="80">
        <f t="shared" si="161"/>
        <v>1755</v>
      </c>
      <c r="BB274" s="80">
        <f t="shared" si="162"/>
        <v>195</v>
      </c>
      <c r="BC274" s="81" t="e">
        <f t="shared" si="163"/>
        <v>#DIV/0!</v>
      </c>
      <c r="BD274" s="312"/>
      <c r="BE274" s="184"/>
      <c r="BF274" s="184"/>
      <c r="BG274" s="184"/>
      <c r="BH274" s="184"/>
      <c r="BI274" s="184"/>
      <c r="BJ274" s="184"/>
      <c r="BK274" s="184"/>
      <c r="BL274" s="185"/>
      <c r="BM274" s="185"/>
      <c r="BN274" s="185"/>
      <c r="BO274" s="185"/>
      <c r="BP274" s="443">
        <f t="shared" si="164"/>
        <v>0</v>
      </c>
      <c r="BQ274" s="184" t="str">
        <f t="shared" si="165"/>
        <v>Not Needed</v>
      </c>
      <c r="BR274" s="283" t="e">
        <f t="shared" si="166"/>
        <v>#DIV/0!</v>
      </c>
      <c r="BS274" s="432">
        <f t="shared" si="167"/>
        <v>0</v>
      </c>
      <c r="BT274" s="1" t="str">
        <f t="shared" si="168"/>
        <v>Within Range</v>
      </c>
      <c r="BU274" s="1" t="str">
        <f t="shared" si="169"/>
        <v>Within Range</v>
      </c>
      <c r="BV274" s="407"/>
      <c r="BW274" s="407"/>
      <c r="BX274" s="448"/>
      <c r="BY274" s="469"/>
      <c r="BZ274" s="469"/>
    </row>
    <row r="275" spans="1:78" ht="12.75" customHeight="true">
      <c r="A275" s="79" t="s">
        <v>1442</v>
      </c>
      <c r="B275" s="79" t="s">
        <v>1443</v>
      </c>
      <c r="C275" s="79" t="s">
        <v>8</v>
      </c>
      <c r="D275" s="79" t="s">
        <v>9</v>
      </c>
      <c r="E275" s="79" t="s">
        <v>787</v>
      </c>
      <c r="F275" s="79" t="s">
        <v>804</v>
      </c>
      <c r="G275" s="79" t="s">
        <v>798</v>
      </c>
      <c r="H275" s="79" t="s">
        <v>811</v>
      </c>
      <c r="I275" s="480">
        <v>44655</v>
      </c>
      <c r="J275" s="406"/>
      <c r="K275" s="383" t="s">
        <v>341</v>
      </c>
      <c r="L275" s="406"/>
      <c r="M275" s="466">
        <v>49</v>
      </c>
      <c r="N275" s="451" t="str">
        <f t="shared" si="136"/>
        <v>1</v>
      </c>
      <c r="O275" s="452" t="str">
        <f t="shared" si="137"/>
        <v>1</v>
      </c>
      <c r="P275" s="201" t="str">
        <f t="shared" si="138"/>
        <v>N</v>
      </c>
      <c r="Q275" s="202"/>
      <c r="R275" s="202"/>
      <c r="S275" s="200"/>
      <c r="T275" s="247">
        <v>2</v>
      </c>
      <c r="U275" s="92">
        <f t="shared" si="139"/>
        <v>0.17</v>
      </c>
      <c r="V275" s="95" t="str">
        <f t="shared" si="140"/>
        <v>SG_NE06</v>
      </c>
      <c r="W275" s="454"/>
      <c r="X275" s="392">
        <f t="shared" si="141"/>
        <v>0</v>
      </c>
      <c r="Y275" s="453"/>
      <c r="Z275" s="396">
        <f t="shared" si="142"/>
        <v>0</v>
      </c>
      <c r="AA275" s="397">
        <f t="shared" si="143"/>
        <v>0</v>
      </c>
      <c r="AB275" s="427"/>
      <c r="AC275" s="456"/>
      <c r="AD275" s="396">
        <f t="shared" si="144"/>
        <v>0</v>
      </c>
      <c r="AE275" s="397">
        <f t="shared" si="145"/>
        <v>0</v>
      </c>
      <c r="AF275" s="444">
        <f t="shared" si="146"/>
        <v>50</v>
      </c>
      <c r="AG275" s="251" t="e">
        <f t="shared" si="147"/>
        <v>#DIV/0!</v>
      </c>
      <c r="AH275" s="398">
        <f t="shared" si="148"/>
        <v>50</v>
      </c>
      <c r="AI275" s="459" t="str">
        <f t="shared" si="149"/>
        <v>Below Mix</v>
      </c>
      <c r="AJ275" s="327">
        <f t="shared" si="150"/>
        <v>1900</v>
      </c>
      <c r="AK275" s="323" t="e">
        <f t="shared" si="151"/>
        <v>#DIV/0!</v>
      </c>
      <c r="AL275" s="399">
        <f t="shared" si="152"/>
        <v>1950</v>
      </c>
      <c r="AM275" s="400">
        <f t="shared" si="153"/>
        <v>1950</v>
      </c>
      <c r="AN275" s="462" t="e">
        <f t="shared" si="154"/>
        <v>#DIV/0!</v>
      </c>
      <c r="AO275" s="461">
        <f t="shared" si="155"/>
        <v>1950</v>
      </c>
      <c r="AP275" s="148">
        <f t="shared" si="156"/>
        <v>0</v>
      </c>
      <c r="AQ275" s="148">
        <f t="shared" si="157"/>
        <v>0</v>
      </c>
      <c r="AR275" s="148"/>
      <c r="AS275" s="149">
        <f>VLOOKUP(H275, 'Link WS '!$E$5:$G$38, 2, FALSE)</f>
        <v>1950</v>
      </c>
      <c r="AT275" s="80">
        <f>VLOOKUP($H275, 'Link WS '!$E$5:$H$38, 3, FALSE)</f>
        <v>2695</v>
      </c>
      <c r="AU275" s="151">
        <f t="shared" si="158"/>
        <v>0</v>
      </c>
      <c r="AV275" s="150">
        <f>VLOOKUP($V275, 'Link WS '!$E$5:$H$38, 2, FALSE)</f>
        <v>1950</v>
      </c>
      <c r="AW275" s="150">
        <f>VLOOKUP($V275, 'Link WS '!$E$5:$H$38, 3, FALSE)</f>
        <v>2695</v>
      </c>
      <c r="AX275" s="150">
        <f>VLOOKUP($V275, 'Link WS '!$E$5:$H$38, 4, FALSE)</f>
        <v>2323</v>
      </c>
      <c r="AY275" s="143">
        <f t="shared" si="159"/>
        <v>0.83943176926388297</v>
      </c>
      <c r="AZ275" s="140" t="str">
        <f t="shared" si="160"/>
        <v>Paying 84% within JC</v>
      </c>
      <c r="BA275" s="80">
        <f t="shared" si="161"/>
        <v>1755</v>
      </c>
      <c r="BB275" s="80">
        <f t="shared" si="162"/>
        <v>195</v>
      </c>
      <c r="BC275" s="81" t="e">
        <f t="shared" si="163"/>
        <v>#DIV/0!</v>
      </c>
      <c r="BD275" s="312"/>
      <c r="BE275" s="184"/>
      <c r="BF275" s="184"/>
      <c r="BG275" s="184"/>
      <c r="BH275" s="184"/>
      <c r="BI275" s="184"/>
      <c r="BJ275" s="184"/>
      <c r="BK275" s="184"/>
      <c r="BL275" s="185"/>
      <c r="BM275" s="185"/>
      <c r="BN275" s="185"/>
      <c r="BO275" s="185"/>
      <c r="BP275" s="443">
        <f t="shared" si="164"/>
        <v>0</v>
      </c>
      <c r="BQ275" s="184" t="str">
        <f t="shared" si="165"/>
        <v>Not Needed</v>
      </c>
      <c r="BR275" s="283" t="e">
        <f t="shared" si="166"/>
        <v>#DIV/0!</v>
      </c>
      <c r="BS275" s="432">
        <f t="shared" si="167"/>
        <v>0</v>
      </c>
      <c r="BT275" s="1" t="str">
        <f t="shared" si="168"/>
        <v>Within Range</v>
      </c>
      <c r="BU275" s="1" t="str">
        <f t="shared" si="169"/>
        <v>Within Range</v>
      </c>
      <c r="BV275" s="407"/>
      <c r="BW275" s="407"/>
      <c r="BX275" s="448"/>
      <c r="BY275" s="469"/>
      <c r="BZ275" s="469"/>
    </row>
    <row r="276" spans="1:78" ht="12.75" customHeight="true">
      <c r="A276" s="79" t="s">
        <v>1444</v>
      </c>
      <c r="B276" s="79" t="s">
        <v>1445</v>
      </c>
      <c r="C276" s="79" t="s">
        <v>8</v>
      </c>
      <c r="D276" s="79" t="s">
        <v>9</v>
      </c>
      <c r="E276" s="79" t="s">
        <v>787</v>
      </c>
      <c r="F276" s="79" t="s">
        <v>804</v>
      </c>
      <c r="G276" s="79" t="s">
        <v>798</v>
      </c>
      <c r="H276" s="79" t="s">
        <v>811</v>
      </c>
      <c r="I276" s="480">
        <v>44655</v>
      </c>
      <c r="J276" s="406"/>
      <c r="K276" s="383" t="s">
        <v>341</v>
      </c>
      <c r="L276" s="406"/>
      <c r="M276" s="466">
        <v>49</v>
      </c>
      <c r="N276" s="451" t="str">
        <f t="shared" si="136"/>
        <v>1</v>
      </c>
      <c r="O276" s="452" t="str">
        <f t="shared" si="137"/>
        <v>1</v>
      </c>
      <c r="P276" s="201" t="str">
        <f t="shared" si="138"/>
        <v>N</v>
      </c>
      <c r="Q276" s="202"/>
      <c r="R276" s="202"/>
      <c r="S276" s="200"/>
      <c r="T276" s="247">
        <v>2</v>
      </c>
      <c r="U276" s="92">
        <f t="shared" si="139"/>
        <v>0.17</v>
      </c>
      <c r="V276" s="95" t="str">
        <f t="shared" si="140"/>
        <v>SG_NE06</v>
      </c>
      <c r="W276" s="454"/>
      <c r="X276" s="392">
        <f t="shared" si="141"/>
        <v>0</v>
      </c>
      <c r="Y276" s="453"/>
      <c r="Z276" s="396">
        <f t="shared" si="142"/>
        <v>0</v>
      </c>
      <c r="AA276" s="397">
        <f t="shared" si="143"/>
        <v>0</v>
      </c>
      <c r="AB276" s="427"/>
      <c r="AC276" s="456"/>
      <c r="AD276" s="396">
        <f t="shared" si="144"/>
        <v>0</v>
      </c>
      <c r="AE276" s="397">
        <f t="shared" si="145"/>
        <v>0</v>
      </c>
      <c r="AF276" s="444">
        <f t="shared" si="146"/>
        <v>50</v>
      </c>
      <c r="AG276" s="251" t="e">
        <f t="shared" si="147"/>
        <v>#DIV/0!</v>
      </c>
      <c r="AH276" s="398">
        <f t="shared" si="148"/>
        <v>50</v>
      </c>
      <c r="AI276" s="459" t="str">
        <f t="shared" si="149"/>
        <v>Below Mix</v>
      </c>
      <c r="AJ276" s="327">
        <f t="shared" si="150"/>
        <v>1900</v>
      </c>
      <c r="AK276" s="323" t="e">
        <f t="shared" si="151"/>
        <v>#DIV/0!</v>
      </c>
      <c r="AL276" s="399">
        <f t="shared" si="152"/>
        <v>1950</v>
      </c>
      <c r="AM276" s="400">
        <f t="shared" si="153"/>
        <v>1950</v>
      </c>
      <c r="AN276" s="462" t="e">
        <f t="shared" si="154"/>
        <v>#DIV/0!</v>
      </c>
      <c r="AO276" s="461">
        <f t="shared" si="155"/>
        <v>1950</v>
      </c>
      <c r="AP276" s="148">
        <f t="shared" si="156"/>
        <v>0</v>
      </c>
      <c r="AQ276" s="148">
        <f t="shared" si="157"/>
        <v>0</v>
      </c>
      <c r="AR276" s="148"/>
      <c r="AS276" s="149">
        <f>VLOOKUP(H276, 'Link WS '!$E$5:$G$38, 2, FALSE)</f>
        <v>1950</v>
      </c>
      <c r="AT276" s="80">
        <f>VLOOKUP($H276, 'Link WS '!$E$5:$H$38, 3, FALSE)</f>
        <v>2695</v>
      </c>
      <c r="AU276" s="151">
        <f t="shared" si="158"/>
        <v>0</v>
      </c>
      <c r="AV276" s="150">
        <f>VLOOKUP($V276, 'Link WS '!$E$5:$H$38, 2, FALSE)</f>
        <v>1950</v>
      </c>
      <c r="AW276" s="150">
        <f>VLOOKUP($V276, 'Link WS '!$E$5:$H$38, 3, FALSE)</f>
        <v>2695</v>
      </c>
      <c r="AX276" s="150">
        <f>VLOOKUP($V276, 'Link WS '!$E$5:$H$38, 4, FALSE)</f>
        <v>2323</v>
      </c>
      <c r="AY276" s="143">
        <f t="shared" si="159"/>
        <v>0.83943176926388297</v>
      </c>
      <c r="AZ276" s="140" t="str">
        <f t="shared" si="160"/>
        <v>Paying 84% within JC</v>
      </c>
      <c r="BA276" s="80">
        <f t="shared" si="161"/>
        <v>1755</v>
      </c>
      <c r="BB276" s="80">
        <f t="shared" si="162"/>
        <v>195</v>
      </c>
      <c r="BC276" s="81" t="e">
        <f t="shared" si="163"/>
        <v>#DIV/0!</v>
      </c>
      <c r="BD276" s="312"/>
      <c r="BE276" s="184"/>
      <c r="BF276" s="184"/>
      <c r="BG276" s="184"/>
      <c r="BH276" s="184"/>
      <c r="BI276" s="184"/>
      <c r="BJ276" s="184"/>
      <c r="BK276" s="184"/>
      <c r="BL276" s="185"/>
      <c r="BM276" s="185"/>
      <c r="BN276" s="185"/>
      <c r="BO276" s="185"/>
      <c r="BP276" s="443">
        <f t="shared" si="164"/>
        <v>0</v>
      </c>
      <c r="BQ276" s="184" t="str">
        <f t="shared" si="165"/>
        <v>Not Needed</v>
      </c>
      <c r="BR276" s="283" t="e">
        <f t="shared" si="166"/>
        <v>#DIV/0!</v>
      </c>
      <c r="BS276" s="432">
        <f t="shared" si="167"/>
        <v>0</v>
      </c>
      <c r="BT276" s="1" t="str">
        <f t="shared" si="168"/>
        <v>Within Range</v>
      </c>
      <c r="BU276" s="1" t="str">
        <f t="shared" si="169"/>
        <v>Within Range</v>
      </c>
      <c r="BV276" s="407"/>
      <c r="BW276" s="407"/>
      <c r="BX276" s="448"/>
      <c r="BY276" s="469"/>
      <c r="BZ276" s="469"/>
    </row>
    <row r="277" spans="1:78" ht="12.75" customHeight="true">
      <c r="A277" s="79" t="s">
        <v>1446</v>
      </c>
      <c r="B277" s="79" t="s">
        <v>1447</v>
      </c>
      <c r="C277" s="79" t="s">
        <v>8</v>
      </c>
      <c r="D277" s="79" t="s">
        <v>9</v>
      </c>
      <c r="E277" s="79" t="s">
        <v>787</v>
      </c>
      <c r="F277" s="79" t="s">
        <v>804</v>
      </c>
      <c r="G277" s="79" t="s">
        <v>795</v>
      </c>
      <c r="H277" s="79" t="s">
        <v>818</v>
      </c>
      <c r="I277" s="480">
        <v>44655</v>
      </c>
      <c r="J277" s="406"/>
      <c r="K277" s="383" t="s">
        <v>341</v>
      </c>
      <c r="L277" s="406"/>
      <c r="M277" s="466">
        <v>49</v>
      </c>
      <c r="N277" s="451" t="str">
        <f t="shared" si="136"/>
        <v>1</v>
      </c>
      <c r="O277" s="452" t="str">
        <f t="shared" si="137"/>
        <v>1</v>
      </c>
      <c r="P277" s="201" t="str">
        <f t="shared" si="138"/>
        <v>N</v>
      </c>
      <c r="Q277" s="202"/>
      <c r="R277" s="202"/>
      <c r="S277" s="200"/>
      <c r="T277" s="247">
        <v>2</v>
      </c>
      <c r="U277" s="92">
        <f t="shared" si="139"/>
        <v>0.17</v>
      </c>
      <c r="V277" s="95" t="str">
        <f t="shared" si="140"/>
        <v>SG_FNE04</v>
      </c>
      <c r="W277" s="454"/>
      <c r="X277" s="392">
        <f t="shared" si="141"/>
        <v>0</v>
      </c>
      <c r="Y277" s="453"/>
      <c r="Z277" s="396">
        <f t="shared" si="142"/>
        <v>0</v>
      </c>
      <c r="AA277" s="397">
        <f t="shared" si="143"/>
        <v>0</v>
      </c>
      <c r="AB277" s="427"/>
      <c r="AC277" s="456"/>
      <c r="AD277" s="396">
        <f t="shared" si="144"/>
        <v>0</v>
      </c>
      <c r="AE277" s="397">
        <f t="shared" si="145"/>
        <v>0</v>
      </c>
      <c r="AF277" s="444">
        <f t="shared" si="146"/>
        <v>50</v>
      </c>
      <c r="AG277" s="251" t="e">
        <f t="shared" si="147"/>
        <v>#DIV/0!</v>
      </c>
      <c r="AH277" s="398">
        <f t="shared" si="148"/>
        <v>50</v>
      </c>
      <c r="AI277" s="459" t="str">
        <f t="shared" si="149"/>
        <v>Below Mix</v>
      </c>
      <c r="AJ277" s="327">
        <f t="shared" si="150"/>
        <v>854</v>
      </c>
      <c r="AK277" s="323" t="e">
        <f t="shared" si="151"/>
        <v>#DIV/0!</v>
      </c>
      <c r="AL277" s="399">
        <f t="shared" si="152"/>
        <v>904</v>
      </c>
      <c r="AM277" s="400">
        <f t="shared" si="153"/>
        <v>904</v>
      </c>
      <c r="AN277" s="462" t="e">
        <f t="shared" si="154"/>
        <v>#DIV/0!</v>
      </c>
      <c r="AO277" s="461">
        <f t="shared" si="155"/>
        <v>904</v>
      </c>
      <c r="AP277" s="148">
        <f t="shared" si="156"/>
        <v>0</v>
      </c>
      <c r="AQ277" s="148">
        <f t="shared" si="157"/>
        <v>0</v>
      </c>
      <c r="AR277" s="148"/>
      <c r="AS277" s="149">
        <f>VLOOKUP(H277, 'Link WS '!$E$5:$G$38, 2, FALSE)</f>
        <v>904</v>
      </c>
      <c r="AT277" s="80">
        <f>VLOOKUP($H277, 'Link WS '!$E$5:$H$38, 3, FALSE)</f>
        <v>1338</v>
      </c>
      <c r="AU277" s="151">
        <f t="shared" si="158"/>
        <v>0</v>
      </c>
      <c r="AV277" s="150">
        <f>VLOOKUP($V277, 'Link WS '!$E$5:$H$38, 2, FALSE)</f>
        <v>904</v>
      </c>
      <c r="AW277" s="150">
        <f>VLOOKUP($V277, 'Link WS '!$E$5:$H$38, 3, FALSE)</f>
        <v>1338</v>
      </c>
      <c r="AX277" s="150">
        <f>VLOOKUP($V277, 'Link WS '!$E$5:$H$38, 4, FALSE)</f>
        <v>1121</v>
      </c>
      <c r="AY277" s="143">
        <f t="shared" si="159"/>
        <v>0.80642283675289916</v>
      </c>
      <c r="AZ277" s="140" t="str">
        <f t="shared" si="160"/>
        <v>Paying 81% within JC</v>
      </c>
      <c r="BA277" s="80">
        <f t="shared" si="161"/>
        <v>814</v>
      </c>
      <c r="BB277" s="80">
        <f t="shared" si="162"/>
        <v>90</v>
      </c>
      <c r="BC277" s="81" t="e">
        <f t="shared" si="163"/>
        <v>#DIV/0!</v>
      </c>
      <c r="BD277" s="312"/>
      <c r="BE277" s="184"/>
      <c r="BF277" s="184"/>
      <c r="BG277" s="184"/>
      <c r="BH277" s="184"/>
      <c r="BI277" s="184"/>
      <c r="BJ277" s="184"/>
      <c r="BK277" s="184"/>
      <c r="BL277" s="185"/>
      <c r="BM277" s="185"/>
      <c r="BN277" s="185"/>
      <c r="BO277" s="185"/>
      <c r="BP277" s="443">
        <f t="shared" si="164"/>
        <v>0</v>
      </c>
      <c r="BQ277" s="184" t="str">
        <f t="shared" si="165"/>
        <v>Not Needed</v>
      </c>
      <c r="BR277" s="283" t="e">
        <f t="shared" si="166"/>
        <v>#DIV/0!</v>
      </c>
      <c r="BS277" s="432">
        <f t="shared" si="167"/>
        <v>0</v>
      </c>
      <c r="BT277" s="1" t="str">
        <f t="shared" si="168"/>
        <v>Within Range</v>
      </c>
      <c r="BU277" s="1" t="str">
        <f t="shared" si="169"/>
        <v>Within Range</v>
      </c>
      <c r="BV277" s="407"/>
      <c r="BW277" s="407"/>
      <c r="BX277" s="448"/>
      <c r="BY277" s="469"/>
      <c r="BZ277" s="469"/>
    </row>
    <row r="278" spans="1:78" ht="12.75" customHeight="true">
      <c r="A278" s="79" t="s">
        <v>1448</v>
      </c>
      <c r="B278" s="79" t="s">
        <v>1449</v>
      </c>
      <c r="C278" s="79" t="s">
        <v>8</v>
      </c>
      <c r="D278" s="79" t="s">
        <v>9</v>
      </c>
      <c r="E278" s="79" t="s">
        <v>787</v>
      </c>
      <c r="F278" s="79" t="s">
        <v>804</v>
      </c>
      <c r="G278" s="79" t="s">
        <v>783</v>
      </c>
      <c r="H278" s="79" t="s">
        <v>819</v>
      </c>
      <c r="I278" s="480">
        <v>44655</v>
      </c>
      <c r="J278" s="406"/>
      <c r="K278" s="383" t="s">
        <v>341</v>
      </c>
      <c r="L278" s="406"/>
      <c r="M278" s="466">
        <v>49</v>
      </c>
      <c r="N278" s="451" t="str">
        <f t="shared" si="136"/>
        <v>1</v>
      </c>
      <c r="O278" s="452" t="str">
        <f t="shared" si="137"/>
        <v>1</v>
      </c>
      <c r="P278" s="201" t="str">
        <f t="shared" si="138"/>
        <v>N</v>
      </c>
      <c r="Q278" s="202"/>
      <c r="R278" s="202"/>
      <c r="S278" s="200"/>
      <c r="T278" s="247">
        <v>2</v>
      </c>
      <c r="U278" s="92">
        <f t="shared" si="139"/>
        <v>0.17</v>
      </c>
      <c r="V278" s="95" t="str">
        <f t="shared" si="140"/>
        <v>SG_FNE05</v>
      </c>
      <c r="W278" s="454"/>
      <c r="X278" s="392">
        <f t="shared" si="141"/>
        <v>0</v>
      </c>
      <c r="Y278" s="453"/>
      <c r="Z278" s="396">
        <f t="shared" si="142"/>
        <v>0</v>
      </c>
      <c r="AA278" s="397">
        <f t="shared" si="143"/>
        <v>0</v>
      </c>
      <c r="AB278" s="427"/>
      <c r="AC278" s="456"/>
      <c r="AD278" s="396">
        <f t="shared" si="144"/>
        <v>0</v>
      </c>
      <c r="AE278" s="397">
        <f t="shared" si="145"/>
        <v>0</v>
      </c>
      <c r="AF278" s="444">
        <f t="shared" si="146"/>
        <v>50</v>
      </c>
      <c r="AG278" s="251" t="e">
        <f t="shared" si="147"/>
        <v>#DIV/0!</v>
      </c>
      <c r="AH278" s="398">
        <f t="shared" si="148"/>
        <v>50</v>
      </c>
      <c r="AI278" s="459" t="str">
        <f t="shared" si="149"/>
        <v>Below Mix</v>
      </c>
      <c r="AJ278" s="327">
        <f t="shared" si="150"/>
        <v>1072</v>
      </c>
      <c r="AK278" s="323" t="e">
        <f t="shared" si="151"/>
        <v>#DIV/0!</v>
      </c>
      <c r="AL278" s="399">
        <f t="shared" si="152"/>
        <v>1122</v>
      </c>
      <c r="AM278" s="400">
        <f t="shared" si="153"/>
        <v>1122</v>
      </c>
      <c r="AN278" s="462" t="e">
        <f t="shared" si="154"/>
        <v>#DIV/0!</v>
      </c>
      <c r="AO278" s="461">
        <f t="shared" si="155"/>
        <v>1122</v>
      </c>
      <c r="AP278" s="148">
        <f t="shared" si="156"/>
        <v>0</v>
      </c>
      <c r="AQ278" s="148">
        <f t="shared" si="157"/>
        <v>0</v>
      </c>
      <c r="AR278" s="148"/>
      <c r="AS278" s="149">
        <f>VLOOKUP(H278, 'Link WS '!$E$5:$G$38, 2, FALSE)</f>
        <v>1122</v>
      </c>
      <c r="AT278" s="80">
        <f>VLOOKUP($H278, 'Link WS '!$E$5:$H$38, 3, FALSE)</f>
        <v>1482</v>
      </c>
      <c r="AU278" s="151">
        <f t="shared" si="158"/>
        <v>0</v>
      </c>
      <c r="AV278" s="150">
        <f>VLOOKUP($V278, 'Link WS '!$E$5:$H$38, 2, FALSE)</f>
        <v>1122</v>
      </c>
      <c r="AW278" s="150">
        <f>VLOOKUP($V278, 'Link WS '!$E$5:$H$38, 3, FALSE)</f>
        <v>1482</v>
      </c>
      <c r="AX278" s="150">
        <f>VLOOKUP($V278, 'Link WS '!$E$5:$H$38, 4, FALSE)</f>
        <v>1302</v>
      </c>
      <c r="AY278" s="143">
        <f t="shared" si="159"/>
        <v>0.86175115207373276</v>
      </c>
      <c r="AZ278" s="140" t="str">
        <f t="shared" si="160"/>
        <v>Paying 86% within JC</v>
      </c>
      <c r="BA278" s="80">
        <f t="shared" si="161"/>
        <v>1010</v>
      </c>
      <c r="BB278" s="80">
        <f t="shared" si="162"/>
        <v>112</v>
      </c>
      <c r="BC278" s="81" t="e">
        <f t="shared" si="163"/>
        <v>#DIV/0!</v>
      </c>
      <c r="BD278" s="312"/>
      <c r="BE278" s="184"/>
      <c r="BF278" s="184"/>
      <c r="BG278" s="184"/>
      <c r="BH278" s="184"/>
      <c r="BI278" s="184"/>
      <c r="BJ278" s="184"/>
      <c r="BK278" s="184"/>
      <c r="BL278" s="185"/>
      <c r="BM278" s="185"/>
      <c r="BN278" s="185"/>
      <c r="BO278" s="185"/>
      <c r="BP278" s="443">
        <f t="shared" si="164"/>
        <v>0</v>
      </c>
      <c r="BQ278" s="184" t="str">
        <f t="shared" si="165"/>
        <v>Not Needed</v>
      </c>
      <c r="BR278" s="283" t="e">
        <f t="shared" si="166"/>
        <v>#DIV/0!</v>
      </c>
      <c r="BS278" s="432">
        <f t="shared" si="167"/>
        <v>0</v>
      </c>
      <c r="BT278" s="1" t="str">
        <f t="shared" si="168"/>
        <v>Within Range</v>
      </c>
      <c r="BU278" s="1" t="str">
        <f t="shared" si="169"/>
        <v>Within Range</v>
      </c>
      <c r="BV278" s="407"/>
      <c r="BW278" s="407"/>
      <c r="BX278" s="448"/>
      <c r="BY278" s="469"/>
      <c r="BZ278" s="469"/>
    </row>
    <row r="279" spans="1:78" ht="12.75" customHeight="true">
      <c r="A279" s="79" t="s">
        <v>1450</v>
      </c>
      <c r="B279" s="79" t="s">
        <v>1451</v>
      </c>
      <c r="C279" s="79" t="s">
        <v>8</v>
      </c>
      <c r="D279" s="79" t="s">
        <v>9</v>
      </c>
      <c r="E279" s="79" t="s">
        <v>787</v>
      </c>
      <c r="F279" s="79" t="s">
        <v>804</v>
      </c>
      <c r="G279" s="79" t="s">
        <v>795</v>
      </c>
      <c r="H279" s="79" t="s">
        <v>818</v>
      </c>
      <c r="I279" s="480">
        <v>44655</v>
      </c>
      <c r="J279" s="406"/>
      <c r="K279" s="383" t="s">
        <v>341</v>
      </c>
      <c r="L279" s="406"/>
      <c r="M279" s="466">
        <v>49</v>
      </c>
      <c r="N279" s="451" t="str">
        <f t="shared" si="136"/>
        <v>1</v>
      </c>
      <c r="O279" s="452" t="str">
        <f t="shared" si="137"/>
        <v>1</v>
      </c>
      <c r="P279" s="201" t="str">
        <f t="shared" si="138"/>
        <v>N</v>
      </c>
      <c r="Q279" s="202"/>
      <c r="R279" s="202"/>
      <c r="S279" s="200"/>
      <c r="T279" s="247">
        <v>2</v>
      </c>
      <c r="U279" s="92">
        <f t="shared" si="139"/>
        <v>0.17</v>
      </c>
      <c r="V279" s="95" t="str">
        <f t="shared" si="140"/>
        <v>SG_FNE04</v>
      </c>
      <c r="W279" s="454"/>
      <c r="X279" s="392">
        <f t="shared" si="141"/>
        <v>0</v>
      </c>
      <c r="Y279" s="453"/>
      <c r="Z279" s="396">
        <f t="shared" si="142"/>
        <v>0</v>
      </c>
      <c r="AA279" s="397">
        <f t="shared" si="143"/>
        <v>0</v>
      </c>
      <c r="AB279" s="427"/>
      <c r="AC279" s="456"/>
      <c r="AD279" s="396">
        <f t="shared" si="144"/>
        <v>0</v>
      </c>
      <c r="AE279" s="397">
        <f t="shared" si="145"/>
        <v>0</v>
      </c>
      <c r="AF279" s="444">
        <f t="shared" si="146"/>
        <v>50</v>
      </c>
      <c r="AG279" s="251" t="e">
        <f t="shared" si="147"/>
        <v>#DIV/0!</v>
      </c>
      <c r="AH279" s="398">
        <f t="shared" si="148"/>
        <v>50</v>
      </c>
      <c r="AI279" s="459" t="str">
        <f t="shared" si="149"/>
        <v>Below Mix</v>
      </c>
      <c r="AJ279" s="327">
        <f t="shared" si="150"/>
        <v>854</v>
      </c>
      <c r="AK279" s="323" t="e">
        <f t="shared" si="151"/>
        <v>#DIV/0!</v>
      </c>
      <c r="AL279" s="399">
        <f t="shared" si="152"/>
        <v>904</v>
      </c>
      <c r="AM279" s="400">
        <f t="shared" si="153"/>
        <v>904</v>
      </c>
      <c r="AN279" s="462" t="e">
        <f t="shared" si="154"/>
        <v>#DIV/0!</v>
      </c>
      <c r="AO279" s="461">
        <f t="shared" si="155"/>
        <v>904</v>
      </c>
      <c r="AP279" s="148">
        <f t="shared" si="156"/>
        <v>0</v>
      </c>
      <c r="AQ279" s="148">
        <f t="shared" si="157"/>
        <v>0</v>
      </c>
      <c r="AR279" s="148"/>
      <c r="AS279" s="149">
        <f>VLOOKUP(H279, 'Link WS '!$E$5:$G$38, 2, FALSE)</f>
        <v>904</v>
      </c>
      <c r="AT279" s="80">
        <f>VLOOKUP($H279, 'Link WS '!$E$5:$H$38, 3, FALSE)</f>
        <v>1338</v>
      </c>
      <c r="AU279" s="151">
        <f t="shared" si="158"/>
        <v>0</v>
      </c>
      <c r="AV279" s="150">
        <f>VLOOKUP($V279, 'Link WS '!$E$5:$H$38, 2, FALSE)</f>
        <v>904</v>
      </c>
      <c r="AW279" s="150">
        <f>VLOOKUP($V279, 'Link WS '!$E$5:$H$38, 3, FALSE)</f>
        <v>1338</v>
      </c>
      <c r="AX279" s="150">
        <f>VLOOKUP($V279, 'Link WS '!$E$5:$H$38, 4, FALSE)</f>
        <v>1121</v>
      </c>
      <c r="AY279" s="143">
        <f t="shared" si="159"/>
        <v>0.80642283675289916</v>
      </c>
      <c r="AZ279" s="140" t="str">
        <f t="shared" si="160"/>
        <v>Paying 81% within JC</v>
      </c>
      <c r="BA279" s="80">
        <f t="shared" si="161"/>
        <v>814</v>
      </c>
      <c r="BB279" s="80">
        <f t="shared" si="162"/>
        <v>90</v>
      </c>
      <c r="BC279" s="81" t="e">
        <f t="shared" si="163"/>
        <v>#DIV/0!</v>
      </c>
      <c r="BD279" s="312"/>
      <c r="BE279" s="184"/>
      <c r="BF279" s="184"/>
      <c r="BG279" s="184"/>
      <c r="BH279" s="184"/>
      <c r="BI279" s="184"/>
      <c r="BJ279" s="184"/>
      <c r="BK279" s="184"/>
      <c r="BL279" s="185"/>
      <c r="BM279" s="185"/>
      <c r="BN279" s="185"/>
      <c r="BO279" s="185"/>
      <c r="BP279" s="443">
        <f t="shared" si="164"/>
        <v>0</v>
      </c>
      <c r="BQ279" s="184" t="str">
        <f t="shared" si="165"/>
        <v>Not Needed</v>
      </c>
      <c r="BR279" s="283" t="e">
        <f t="shared" si="166"/>
        <v>#DIV/0!</v>
      </c>
      <c r="BS279" s="432">
        <f t="shared" si="167"/>
        <v>0</v>
      </c>
      <c r="BT279" s="1" t="str">
        <f t="shared" si="168"/>
        <v>Within Range</v>
      </c>
      <c r="BU279" s="1" t="str">
        <f t="shared" si="169"/>
        <v>Within Range</v>
      </c>
      <c r="BV279" s="407"/>
      <c r="BW279" s="407"/>
      <c r="BX279" s="448"/>
      <c r="BY279" s="469"/>
      <c r="BZ279" s="469"/>
    </row>
    <row r="280" spans="1:78" ht="12.75" customHeight="true">
      <c r="A280" s="79" t="s">
        <v>1452</v>
      </c>
      <c r="B280" s="79" t="s">
        <v>1453</v>
      </c>
      <c r="C280" s="79" t="s">
        <v>8</v>
      </c>
      <c r="D280" s="79" t="s">
        <v>9</v>
      </c>
      <c r="E280" s="79" t="s">
        <v>787</v>
      </c>
      <c r="F280" s="79" t="s">
        <v>804</v>
      </c>
      <c r="G280" s="79" t="s">
        <v>795</v>
      </c>
      <c r="H280" s="79" t="s">
        <v>818</v>
      </c>
      <c r="I280" s="480">
        <v>44655</v>
      </c>
      <c r="J280" s="406"/>
      <c r="K280" s="383" t="s">
        <v>341</v>
      </c>
      <c r="L280" s="406"/>
      <c r="M280" s="466">
        <v>49</v>
      </c>
      <c r="N280" s="451" t="str">
        <f t="shared" si="136"/>
        <v>1</v>
      </c>
      <c r="O280" s="452" t="str">
        <f t="shared" si="137"/>
        <v>1</v>
      </c>
      <c r="P280" s="201" t="str">
        <f t="shared" si="138"/>
        <v>N</v>
      </c>
      <c r="Q280" s="202"/>
      <c r="R280" s="202"/>
      <c r="S280" s="200"/>
      <c r="T280" s="247">
        <v>2</v>
      </c>
      <c r="U280" s="92">
        <f t="shared" si="139"/>
        <v>0.17</v>
      </c>
      <c r="V280" s="95" t="str">
        <f t="shared" si="140"/>
        <v>SG_FNE04</v>
      </c>
      <c r="W280" s="454"/>
      <c r="X280" s="392">
        <f t="shared" si="141"/>
        <v>0</v>
      </c>
      <c r="Y280" s="453"/>
      <c r="Z280" s="396">
        <f t="shared" si="142"/>
        <v>0</v>
      </c>
      <c r="AA280" s="397">
        <f t="shared" si="143"/>
        <v>0</v>
      </c>
      <c r="AB280" s="427"/>
      <c r="AC280" s="456"/>
      <c r="AD280" s="396">
        <f t="shared" si="144"/>
        <v>0</v>
      </c>
      <c r="AE280" s="397">
        <f t="shared" si="145"/>
        <v>0</v>
      </c>
      <c r="AF280" s="444">
        <f t="shared" si="146"/>
        <v>50</v>
      </c>
      <c r="AG280" s="251" t="e">
        <f t="shared" si="147"/>
        <v>#DIV/0!</v>
      </c>
      <c r="AH280" s="398">
        <f t="shared" si="148"/>
        <v>50</v>
      </c>
      <c r="AI280" s="459" t="str">
        <f t="shared" si="149"/>
        <v>Below Mix</v>
      </c>
      <c r="AJ280" s="327">
        <f t="shared" si="150"/>
        <v>854</v>
      </c>
      <c r="AK280" s="323" t="e">
        <f t="shared" si="151"/>
        <v>#DIV/0!</v>
      </c>
      <c r="AL280" s="399">
        <f t="shared" si="152"/>
        <v>904</v>
      </c>
      <c r="AM280" s="400">
        <f t="shared" si="153"/>
        <v>904</v>
      </c>
      <c r="AN280" s="462" t="e">
        <f t="shared" si="154"/>
        <v>#DIV/0!</v>
      </c>
      <c r="AO280" s="461">
        <f t="shared" si="155"/>
        <v>904</v>
      </c>
      <c r="AP280" s="148">
        <f t="shared" si="156"/>
        <v>0</v>
      </c>
      <c r="AQ280" s="148">
        <f t="shared" si="157"/>
        <v>0</v>
      </c>
      <c r="AR280" s="148"/>
      <c r="AS280" s="149">
        <f>VLOOKUP(H280, 'Link WS '!$E$5:$G$38, 2, FALSE)</f>
        <v>904</v>
      </c>
      <c r="AT280" s="80">
        <f>VLOOKUP($H280, 'Link WS '!$E$5:$H$38, 3, FALSE)</f>
        <v>1338</v>
      </c>
      <c r="AU280" s="151">
        <f t="shared" si="158"/>
        <v>0</v>
      </c>
      <c r="AV280" s="150">
        <f>VLOOKUP($V280, 'Link WS '!$E$5:$H$38, 2, FALSE)</f>
        <v>904</v>
      </c>
      <c r="AW280" s="150">
        <f>VLOOKUP($V280, 'Link WS '!$E$5:$H$38, 3, FALSE)</f>
        <v>1338</v>
      </c>
      <c r="AX280" s="150">
        <f>VLOOKUP($V280, 'Link WS '!$E$5:$H$38, 4, FALSE)</f>
        <v>1121</v>
      </c>
      <c r="AY280" s="143">
        <f t="shared" si="159"/>
        <v>0.80642283675289916</v>
      </c>
      <c r="AZ280" s="140" t="str">
        <f t="shared" si="160"/>
        <v>Paying 81% within JC</v>
      </c>
      <c r="BA280" s="80">
        <f t="shared" si="161"/>
        <v>814</v>
      </c>
      <c r="BB280" s="80">
        <f t="shared" si="162"/>
        <v>90</v>
      </c>
      <c r="BC280" s="81" t="e">
        <f t="shared" si="163"/>
        <v>#DIV/0!</v>
      </c>
      <c r="BD280" s="312"/>
      <c r="BE280" s="184"/>
      <c r="BF280" s="184"/>
      <c r="BG280" s="184"/>
      <c r="BH280" s="184"/>
      <c r="BI280" s="184"/>
      <c r="BJ280" s="184"/>
      <c r="BK280" s="184"/>
      <c r="BL280" s="185"/>
      <c r="BM280" s="185"/>
      <c r="BN280" s="185"/>
      <c r="BO280" s="185"/>
      <c r="BP280" s="443">
        <f t="shared" si="164"/>
        <v>0</v>
      </c>
      <c r="BQ280" s="184" t="str">
        <f t="shared" si="165"/>
        <v>Not Needed</v>
      </c>
      <c r="BR280" s="283" t="e">
        <f t="shared" si="166"/>
        <v>#DIV/0!</v>
      </c>
      <c r="BS280" s="432">
        <f t="shared" si="167"/>
        <v>0</v>
      </c>
      <c r="BT280" s="1" t="str">
        <f t="shared" si="168"/>
        <v>Within Range</v>
      </c>
      <c r="BU280" s="1" t="str">
        <f t="shared" si="169"/>
        <v>Within Range</v>
      </c>
      <c r="BV280" s="407"/>
      <c r="BW280" s="407"/>
      <c r="BX280" s="448"/>
      <c r="BY280" s="469"/>
      <c r="BZ280" s="469"/>
    </row>
    <row r="281" spans="1:78" ht="12.75" customHeight="true">
      <c r="A281" s="79" t="s">
        <v>1454</v>
      </c>
      <c r="B281" s="79" t="s">
        <v>1455</v>
      </c>
      <c r="C281" s="79" t="s">
        <v>8</v>
      </c>
      <c r="D281" s="79" t="s">
        <v>9</v>
      </c>
      <c r="E281" s="79" t="s">
        <v>787</v>
      </c>
      <c r="F281" s="79" t="s">
        <v>804</v>
      </c>
      <c r="G281" s="79" t="s">
        <v>798</v>
      </c>
      <c r="H281" s="79" t="s">
        <v>811</v>
      </c>
      <c r="I281" s="480">
        <v>44655</v>
      </c>
      <c r="J281" s="406"/>
      <c r="K281" s="383" t="s">
        <v>341</v>
      </c>
      <c r="L281" s="406"/>
      <c r="M281" s="466">
        <v>49</v>
      </c>
      <c r="N281" s="451" t="str">
        <f t="shared" si="136"/>
        <v>1</v>
      </c>
      <c r="O281" s="452" t="str">
        <f t="shared" si="137"/>
        <v>1</v>
      </c>
      <c r="P281" s="201" t="str">
        <f t="shared" si="138"/>
        <v>N</v>
      </c>
      <c r="Q281" s="202"/>
      <c r="R281" s="202"/>
      <c r="S281" s="200"/>
      <c r="T281" s="247">
        <v>2</v>
      </c>
      <c r="U281" s="92">
        <f t="shared" si="139"/>
        <v>0.17</v>
      </c>
      <c r="V281" s="95" t="str">
        <f t="shared" si="140"/>
        <v>SG_NE06</v>
      </c>
      <c r="W281" s="454"/>
      <c r="X281" s="392">
        <f t="shared" si="141"/>
        <v>0</v>
      </c>
      <c r="Y281" s="453"/>
      <c r="Z281" s="396">
        <f t="shared" si="142"/>
        <v>0</v>
      </c>
      <c r="AA281" s="397">
        <f t="shared" si="143"/>
        <v>0</v>
      </c>
      <c r="AB281" s="427"/>
      <c r="AC281" s="456"/>
      <c r="AD281" s="396">
        <f t="shared" si="144"/>
        <v>0</v>
      </c>
      <c r="AE281" s="397">
        <f t="shared" si="145"/>
        <v>0</v>
      </c>
      <c r="AF281" s="444">
        <f t="shared" si="146"/>
        <v>50</v>
      </c>
      <c r="AG281" s="251" t="e">
        <f t="shared" si="147"/>
        <v>#DIV/0!</v>
      </c>
      <c r="AH281" s="398">
        <f t="shared" si="148"/>
        <v>50</v>
      </c>
      <c r="AI281" s="459" t="str">
        <f t="shared" si="149"/>
        <v>Below Mix</v>
      </c>
      <c r="AJ281" s="327">
        <f t="shared" si="150"/>
        <v>1900</v>
      </c>
      <c r="AK281" s="323" t="e">
        <f t="shared" si="151"/>
        <v>#DIV/0!</v>
      </c>
      <c r="AL281" s="399">
        <f t="shared" si="152"/>
        <v>1950</v>
      </c>
      <c r="AM281" s="400">
        <f t="shared" si="153"/>
        <v>1950</v>
      </c>
      <c r="AN281" s="462" t="e">
        <f t="shared" si="154"/>
        <v>#DIV/0!</v>
      </c>
      <c r="AO281" s="461">
        <f t="shared" si="155"/>
        <v>1950</v>
      </c>
      <c r="AP281" s="148">
        <f t="shared" si="156"/>
        <v>0</v>
      </c>
      <c r="AQ281" s="148">
        <f t="shared" si="157"/>
        <v>0</v>
      </c>
      <c r="AR281" s="148"/>
      <c r="AS281" s="149">
        <f>VLOOKUP(H281, 'Link WS '!$E$5:$G$38, 2, FALSE)</f>
        <v>1950</v>
      </c>
      <c r="AT281" s="80">
        <f>VLOOKUP($H281, 'Link WS '!$E$5:$H$38, 3, FALSE)</f>
        <v>2695</v>
      </c>
      <c r="AU281" s="151">
        <f t="shared" si="158"/>
        <v>0</v>
      </c>
      <c r="AV281" s="150">
        <f>VLOOKUP($V281, 'Link WS '!$E$5:$H$38, 2, FALSE)</f>
        <v>1950</v>
      </c>
      <c r="AW281" s="150">
        <f>VLOOKUP($V281, 'Link WS '!$E$5:$H$38, 3, FALSE)</f>
        <v>2695</v>
      </c>
      <c r="AX281" s="150">
        <f>VLOOKUP($V281, 'Link WS '!$E$5:$H$38, 4, FALSE)</f>
        <v>2323</v>
      </c>
      <c r="AY281" s="143">
        <f t="shared" si="159"/>
        <v>0.83943176926388297</v>
      </c>
      <c r="AZ281" s="140" t="str">
        <f t="shared" si="160"/>
        <v>Paying 84% within JC</v>
      </c>
      <c r="BA281" s="80">
        <f t="shared" si="161"/>
        <v>1755</v>
      </c>
      <c r="BB281" s="80">
        <f t="shared" si="162"/>
        <v>195</v>
      </c>
      <c r="BC281" s="81" t="e">
        <f t="shared" si="163"/>
        <v>#DIV/0!</v>
      </c>
      <c r="BD281" s="312"/>
      <c r="BE281" s="184"/>
      <c r="BF281" s="184"/>
      <c r="BG281" s="184"/>
      <c r="BH281" s="184"/>
      <c r="BI281" s="184"/>
      <c r="BJ281" s="184"/>
      <c r="BK281" s="184"/>
      <c r="BL281" s="185"/>
      <c r="BM281" s="185"/>
      <c r="BN281" s="185"/>
      <c r="BO281" s="185"/>
      <c r="BP281" s="443">
        <f t="shared" si="164"/>
        <v>0</v>
      </c>
      <c r="BQ281" s="184" t="str">
        <f t="shared" si="165"/>
        <v>Not Needed</v>
      </c>
      <c r="BR281" s="283" t="e">
        <f t="shared" si="166"/>
        <v>#DIV/0!</v>
      </c>
      <c r="BS281" s="432">
        <f t="shared" si="167"/>
        <v>0</v>
      </c>
      <c r="BT281" s="1" t="str">
        <f t="shared" si="168"/>
        <v>Within Range</v>
      </c>
      <c r="BU281" s="1" t="str">
        <f t="shared" si="169"/>
        <v>Within Range</v>
      </c>
      <c r="BV281" s="407"/>
      <c r="BW281" s="407"/>
      <c r="BX281" s="448"/>
      <c r="BY281" s="469"/>
      <c r="BZ281" s="469"/>
    </row>
    <row r="282" spans="1:78" ht="12.75" customHeight="true">
      <c r="A282" s="79" t="s">
        <v>1456</v>
      </c>
      <c r="B282" s="79" t="s">
        <v>1457</v>
      </c>
      <c r="C282" s="79" t="s">
        <v>8</v>
      </c>
      <c r="D282" s="79" t="s">
        <v>9</v>
      </c>
      <c r="E282" s="79" t="s">
        <v>787</v>
      </c>
      <c r="F282" s="79" t="s">
        <v>804</v>
      </c>
      <c r="G282" s="79" t="s">
        <v>795</v>
      </c>
      <c r="H282" s="79" t="s">
        <v>818</v>
      </c>
      <c r="I282" s="480">
        <v>44655</v>
      </c>
      <c r="J282" s="406"/>
      <c r="K282" s="383" t="s">
        <v>341</v>
      </c>
      <c r="L282" s="406"/>
      <c r="M282" s="466">
        <v>49</v>
      </c>
      <c r="N282" s="451" t="str">
        <f t="shared" si="136"/>
        <v>1</v>
      </c>
      <c r="O282" s="452" t="str">
        <f t="shared" si="137"/>
        <v>1</v>
      </c>
      <c r="P282" s="201" t="str">
        <f t="shared" si="138"/>
        <v>N</v>
      </c>
      <c r="Q282" s="202"/>
      <c r="R282" s="202"/>
      <c r="S282" s="200"/>
      <c r="T282" s="247">
        <v>2</v>
      </c>
      <c r="U282" s="92">
        <f t="shared" si="139"/>
        <v>0.17</v>
      </c>
      <c r="V282" s="95" t="str">
        <f t="shared" si="140"/>
        <v>SG_FNE04</v>
      </c>
      <c r="W282" s="454"/>
      <c r="X282" s="392">
        <f t="shared" si="141"/>
        <v>0</v>
      </c>
      <c r="Y282" s="453"/>
      <c r="Z282" s="396">
        <f t="shared" si="142"/>
        <v>0</v>
      </c>
      <c r="AA282" s="397">
        <f t="shared" si="143"/>
        <v>0</v>
      </c>
      <c r="AB282" s="427"/>
      <c r="AC282" s="456"/>
      <c r="AD282" s="396">
        <f t="shared" si="144"/>
        <v>0</v>
      </c>
      <c r="AE282" s="397">
        <f t="shared" si="145"/>
        <v>0</v>
      </c>
      <c r="AF282" s="444">
        <f t="shared" si="146"/>
        <v>50</v>
      </c>
      <c r="AG282" s="251" t="e">
        <f t="shared" si="147"/>
        <v>#DIV/0!</v>
      </c>
      <c r="AH282" s="398">
        <f t="shared" si="148"/>
        <v>50</v>
      </c>
      <c r="AI282" s="459" t="str">
        <f t="shared" si="149"/>
        <v>Below Mix</v>
      </c>
      <c r="AJ282" s="327">
        <f t="shared" si="150"/>
        <v>854</v>
      </c>
      <c r="AK282" s="323" t="e">
        <f t="shared" si="151"/>
        <v>#DIV/0!</v>
      </c>
      <c r="AL282" s="399">
        <f t="shared" si="152"/>
        <v>904</v>
      </c>
      <c r="AM282" s="400">
        <f t="shared" si="153"/>
        <v>904</v>
      </c>
      <c r="AN282" s="462" t="e">
        <f t="shared" si="154"/>
        <v>#DIV/0!</v>
      </c>
      <c r="AO282" s="461">
        <f t="shared" si="155"/>
        <v>904</v>
      </c>
      <c r="AP282" s="148">
        <f t="shared" si="156"/>
        <v>0</v>
      </c>
      <c r="AQ282" s="148">
        <f t="shared" si="157"/>
        <v>0</v>
      </c>
      <c r="AR282" s="148"/>
      <c r="AS282" s="149">
        <f>VLOOKUP(H282, 'Link WS '!$E$5:$G$38, 2, FALSE)</f>
        <v>904</v>
      </c>
      <c r="AT282" s="80">
        <f>VLOOKUP($H282, 'Link WS '!$E$5:$H$38, 3, FALSE)</f>
        <v>1338</v>
      </c>
      <c r="AU282" s="151">
        <f t="shared" si="158"/>
        <v>0</v>
      </c>
      <c r="AV282" s="150">
        <f>VLOOKUP($V282, 'Link WS '!$E$5:$H$38, 2, FALSE)</f>
        <v>904</v>
      </c>
      <c r="AW282" s="150">
        <f>VLOOKUP($V282, 'Link WS '!$E$5:$H$38, 3, FALSE)</f>
        <v>1338</v>
      </c>
      <c r="AX282" s="150">
        <f>VLOOKUP($V282, 'Link WS '!$E$5:$H$38, 4, FALSE)</f>
        <v>1121</v>
      </c>
      <c r="AY282" s="143">
        <f t="shared" si="159"/>
        <v>0.80642283675289916</v>
      </c>
      <c r="AZ282" s="140" t="str">
        <f t="shared" si="160"/>
        <v>Paying 81% within JC</v>
      </c>
      <c r="BA282" s="80">
        <f t="shared" si="161"/>
        <v>814</v>
      </c>
      <c r="BB282" s="80">
        <f t="shared" si="162"/>
        <v>90</v>
      </c>
      <c r="BC282" s="81" t="e">
        <f t="shared" si="163"/>
        <v>#DIV/0!</v>
      </c>
      <c r="BD282" s="312"/>
      <c r="BE282" s="184"/>
      <c r="BF282" s="184"/>
      <c r="BG282" s="184"/>
      <c r="BH282" s="184"/>
      <c r="BI282" s="184"/>
      <c r="BJ282" s="184"/>
      <c r="BK282" s="184"/>
      <c r="BL282" s="185"/>
      <c r="BM282" s="185"/>
      <c r="BN282" s="185"/>
      <c r="BO282" s="185"/>
      <c r="BP282" s="443">
        <f t="shared" si="164"/>
        <v>0</v>
      </c>
      <c r="BQ282" s="184" t="str">
        <f t="shared" si="165"/>
        <v>Not Needed</v>
      </c>
      <c r="BR282" s="283" t="e">
        <f t="shared" si="166"/>
        <v>#DIV/0!</v>
      </c>
      <c r="BS282" s="432">
        <f t="shared" si="167"/>
        <v>0</v>
      </c>
      <c r="BT282" s="1" t="str">
        <f t="shared" si="168"/>
        <v>Within Range</v>
      </c>
      <c r="BU282" s="1" t="str">
        <f t="shared" si="169"/>
        <v>Within Range</v>
      </c>
      <c r="BV282" s="407"/>
      <c r="BW282" s="407"/>
      <c r="BX282" s="448"/>
      <c r="BY282" s="469"/>
      <c r="BZ282" s="469"/>
    </row>
    <row r="283" spans="1:78" ht="12.75" customHeight="true">
      <c r="A283" s="79" t="s">
        <v>1458</v>
      </c>
      <c r="B283" s="79" t="s">
        <v>1459</v>
      </c>
      <c r="C283" s="79" t="s">
        <v>8</v>
      </c>
      <c r="D283" s="79" t="s">
        <v>9</v>
      </c>
      <c r="E283" s="79" t="s">
        <v>787</v>
      </c>
      <c r="F283" s="79" t="s">
        <v>804</v>
      </c>
      <c r="G283" s="79" t="s">
        <v>795</v>
      </c>
      <c r="H283" s="79" t="s">
        <v>818</v>
      </c>
      <c r="I283" s="480">
        <v>44655</v>
      </c>
      <c r="J283" s="406"/>
      <c r="K283" s="383" t="s">
        <v>341</v>
      </c>
      <c r="L283" s="406"/>
      <c r="M283" s="466">
        <v>49</v>
      </c>
      <c r="N283" s="451" t="str">
        <f t="shared" si="136"/>
        <v>1</v>
      </c>
      <c r="O283" s="452" t="str">
        <f t="shared" si="137"/>
        <v>1</v>
      </c>
      <c r="P283" s="201" t="str">
        <f t="shared" si="138"/>
        <v>N</v>
      </c>
      <c r="Q283" s="202"/>
      <c r="R283" s="202"/>
      <c r="S283" s="200"/>
      <c r="T283" s="247">
        <v>2</v>
      </c>
      <c r="U283" s="92">
        <f t="shared" si="139"/>
        <v>0.17</v>
      </c>
      <c r="V283" s="95" t="str">
        <f t="shared" si="140"/>
        <v>SG_FNE04</v>
      </c>
      <c r="W283" s="454"/>
      <c r="X283" s="392">
        <f t="shared" si="141"/>
        <v>0</v>
      </c>
      <c r="Y283" s="453"/>
      <c r="Z283" s="396">
        <f t="shared" si="142"/>
        <v>0</v>
      </c>
      <c r="AA283" s="397">
        <f t="shared" si="143"/>
        <v>0</v>
      </c>
      <c r="AB283" s="427"/>
      <c r="AC283" s="456"/>
      <c r="AD283" s="396">
        <f t="shared" si="144"/>
        <v>0</v>
      </c>
      <c r="AE283" s="397">
        <f t="shared" si="145"/>
        <v>0</v>
      </c>
      <c r="AF283" s="444">
        <f t="shared" si="146"/>
        <v>50</v>
      </c>
      <c r="AG283" s="251" t="e">
        <f t="shared" si="147"/>
        <v>#DIV/0!</v>
      </c>
      <c r="AH283" s="398">
        <f t="shared" si="148"/>
        <v>50</v>
      </c>
      <c r="AI283" s="459" t="str">
        <f t="shared" si="149"/>
        <v>Below Mix</v>
      </c>
      <c r="AJ283" s="327">
        <f t="shared" si="150"/>
        <v>854</v>
      </c>
      <c r="AK283" s="323" t="e">
        <f t="shared" si="151"/>
        <v>#DIV/0!</v>
      </c>
      <c r="AL283" s="399">
        <f t="shared" si="152"/>
        <v>904</v>
      </c>
      <c r="AM283" s="400">
        <f t="shared" si="153"/>
        <v>904</v>
      </c>
      <c r="AN283" s="462" t="e">
        <f t="shared" si="154"/>
        <v>#DIV/0!</v>
      </c>
      <c r="AO283" s="461">
        <f t="shared" si="155"/>
        <v>904</v>
      </c>
      <c r="AP283" s="148">
        <f t="shared" si="156"/>
        <v>0</v>
      </c>
      <c r="AQ283" s="148">
        <f t="shared" si="157"/>
        <v>0</v>
      </c>
      <c r="AR283" s="148"/>
      <c r="AS283" s="149">
        <f>VLOOKUP(H283, 'Link WS '!$E$5:$G$38, 2, FALSE)</f>
        <v>904</v>
      </c>
      <c r="AT283" s="80">
        <f>VLOOKUP($H283, 'Link WS '!$E$5:$H$38, 3, FALSE)</f>
        <v>1338</v>
      </c>
      <c r="AU283" s="151">
        <f t="shared" si="158"/>
        <v>0</v>
      </c>
      <c r="AV283" s="150">
        <f>VLOOKUP($V283, 'Link WS '!$E$5:$H$38, 2, FALSE)</f>
        <v>904</v>
      </c>
      <c r="AW283" s="150">
        <f>VLOOKUP($V283, 'Link WS '!$E$5:$H$38, 3, FALSE)</f>
        <v>1338</v>
      </c>
      <c r="AX283" s="150">
        <f>VLOOKUP($V283, 'Link WS '!$E$5:$H$38, 4, FALSE)</f>
        <v>1121</v>
      </c>
      <c r="AY283" s="143">
        <f t="shared" si="159"/>
        <v>0.80642283675289916</v>
      </c>
      <c r="AZ283" s="140" t="str">
        <f t="shared" si="160"/>
        <v>Paying 81% within JC</v>
      </c>
      <c r="BA283" s="80">
        <f t="shared" si="161"/>
        <v>814</v>
      </c>
      <c r="BB283" s="80">
        <f t="shared" si="162"/>
        <v>90</v>
      </c>
      <c r="BC283" s="81" t="e">
        <f t="shared" si="163"/>
        <v>#DIV/0!</v>
      </c>
      <c r="BD283" s="312"/>
      <c r="BE283" s="184"/>
      <c r="BF283" s="441"/>
      <c r="BG283" s="184"/>
      <c r="BH283" s="441"/>
      <c r="BI283" s="184"/>
      <c r="BJ283" s="441"/>
      <c r="BK283" s="184"/>
      <c r="BL283" s="185"/>
      <c r="BM283" s="185"/>
      <c r="BN283" s="185"/>
      <c r="BO283" s="185"/>
      <c r="BP283" s="443">
        <f t="shared" si="164"/>
        <v>0</v>
      </c>
      <c r="BQ283" s="184" t="str">
        <f t="shared" si="165"/>
        <v>Not Needed</v>
      </c>
      <c r="BR283" s="283" t="e">
        <f t="shared" si="166"/>
        <v>#DIV/0!</v>
      </c>
      <c r="BS283" s="432">
        <f t="shared" si="167"/>
        <v>0</v>
      </c>
      <c r="BT283" s="1" t="str">
        <f t="shared" si="168"/>
        <v>Within Range</v>
      </c>
      <c r="BU283" s="1" t="str">
        <f t="shared" si="169"/>
        <v>Within Range</v>
      </c>
      <c r="BV283" s="407"/>
      <c r="BW283" s="407"/>
      <c r="BX283" s="448"/>
      <c r="BY283" s="469"/>
      <c r="BZ283" s="469"/>
    </row>
    <row r="284" spans="1:78" ht="12.75" customHeight="true">
      <c r="A284" s="79" t="s">
        <v>1460</v>
      </c>
      <c r="B284" s="79" t="s">
        <v>1461</v>
      </c>
      <c r="C284" s="79" t="s">
        <v>8</v>
      </c>
      <c r="D284" s="79" t="s">
        <v>9</v>
      </c>
      <c r="E284" s="79" t="s">
        <v>787</v>
      </c>
      <c r="F284" s="79" t="s">
        <v>804</v>
      </c>
      <c r="G284" s="79" t="s">
        <v>783</v>
      </c>
      <c r="H284" s="79" t="s">
        <v>819</v>
      </c>
      <c r="I284" s="480">
        <v>44655</v>
      </c>
      <c r="J284" s="406"/>
      <c r="K284" s="383" t="s">
        <v>341</v>
      </c>
      <c r="L284" s="406"/>
      <c r="M284" s="466">
        <v>49</v>
      </c>
      <c r="N284" s="451" t="str">
        <f t="shared" si="136"/>
        <v>1</v>
      </c>
      <c r="O284" s="452" t="str">
        <f t="shared" si="137"/>
        <v>1</v>
      </c>
      <c r="P284" s="201" t="str">
        <f t="shared" si="138"/>
        <v>N</v>
      </c>
      <c r="Q284" s="202"/>
      <c r="R284" s="202"/>
      <c r="S284" s="200"/>
      <c r="T284" s="247">
        <v>2</v>
      </c>
      <c r="U284" s="92">
        <f t="shared" si="139"/>
        <v>0.17</v>
      </c>
      <c r="V284" s="95" t="str">
        <f t="shared" si="140"/>
        <v>SG_FNE05</v>
      </c>
      <c r="W284" s="454"/>
      <c r="X284" s="392">
        <f t="shared" si="141"/>
        <v>0</v>
      </c>
      <c r="Y284" s="453"/>
      <c r="Z284" s="396">
        <f t="shared" si="142"/>
        <v>0</v>
      </c>
      <c r="AA284" s="397">
        <f t="shared" si="143"/>
        <v>0</v>
      </c>
      <c r="AB284" s="427"/>
      <c r="AC284" s="456"/>
      <c r="AD284" s="396">
        <f t="shared" si="144"/>
        <v>0</v>
      </c>
      <c r="AE284" s="397">
        <f t="shared" si="145"/>
        <v>0</v>
      </c>
      <c r="AF284" s="444">
        <f t="shared" si="146"/>
        <v>50</v>
      </c>
      <c r="AG284" s="251" t="e">
        <f t="shared" si="147"/>
        <v>#DIV/0!</v>
      </c>
      <c r="AH284" s="398">
        <f t="shared" si="148"/>
        <v>50</v>
      </c>
      <c r="AI284" s="459" t="str">
        <f t="shared" si="149"/>
        <v>Below Mix</v>
      </c>
      <c r="AJ284" s="327">
        <f t="shared" si="150"/>
        <v>1072</v>
      </c>
      <c r="AK284" s="323" t="e">
        <f t="shared" si="151"/>
        <v>#DIV/0!</v>
      </c>
      <c r="AL284" s="399">
        <f t="shared" si="152"/>
        <v>1122</v>
      </c>
      <c r="AM284" s="400">
        <f t="shared" si="153"/>
        <v>1122</v>
      </c>
      <c r="AN284" s="462" t="e">
        <f t="shared" si="154"/>
        <v>#DIV/0!</v>
      </c>
      <c r="AO284" s="461">
        <f t="shared" si="155"/>
        <v>1122</v>
      </c>
      <c r="AP284" s="148">
        <f t="shared" si="156"/>
        <v>0</v>
      </c>
      <c r="AQ284" s="148">
        <f t="shared" si="157"/>
        <v>0</v>
      </c>
      <c r="AR284" s="148"/>
      <c r="AS284" s="149">
        <f>VLOOKUP(H284, 'Link WS '!$E$5:$G$38, 2, FALSE)</f>
        <v>1122</v>
      </c>
      <c r="AT284" s="80">
        <f>VLOOKUP($H284, 'Link WS '!$E$5:$H$38, 3, FALSE)</f>
        <v>1482</v>
      </c>
      <c r="AU284" s="151">
        <f t="shared" si="158"/>
        <v>0</v>
      </c>
      <c r="AV284" s="150">
        <f>VLOOKUP($V284, 'Link WS '!$E$5:$H$38, 2, FALSE)</f>
        <v>1122</v>
      </c>
      <c r="AW284" s="150">
        <f>VLOOKUP($V284, 'Link WS '!$E$5:$H$38, 3, FALSE)</f>
        <v>1482</v>
      </c>
      <c r="AX284" s="150">
        <f>VLOOKUP($V284, 'Link WS '!$E$5:$H$38, 4, FALSE)</f>
        <v>1302</v>
      </c>
      <c r="AY284" s="143">
        <f t="shared" si="159"/>
        <v>0.86175115207373276</v>
      </c>
      <c r="AZ284" s="140" t="str">
        <f t="shared" si="160"/>
        <v>Paying 86% within JC</v>
      </c>
      <c r="BA284" s="80">
        <f t="shared" si="161"/>
        <v>1010</v>
      </c>
      <c r="BB284" s="80">
        <f t="shared" si="162"/>
        <v>112</v>
      </c>
      <c r="BC284" s="81" t="e">
        <f t="shared" si="163"/>
        <v>#DIV/0!</v>
      </c>
      <c r="BD284" s="312"/>
      <c r="BE284" s="184"/>
      <c r="BF284" s="184"/>
      <c r="BG284" s="184"/>
      <c r="BH284" s="184"/>
      <c r="BI284" s="184"/>
      <c r="BJ284" s="184"/>
      <c r="BK284" s="184"/>
      <c r="BL284" s="185"/>
      <c r="BM284" s="185"/>
      <c r="BN284" s="185"/>
      <c r="BO284" s="185"/>
      <c r="BP284" s="443">
        <f t="shared" si="164"/>
        <v>0</v>
      </c>
      <c r="BQ284" s="184" t="str">
        <f t="shared" si="165"/>
        <v>Not Needed</v>
      </c>
      <c r="BR284" s="283" t="e">
        <f t="shared" si="166"/>
        <v>#DIV/0!</v>
      </c>
      <c r="BS284" s="432">
        <f t="shared" si="167"/>
        <v>0</v>
      </c>
      <c r="BT284" s="1" t="str">
        <f t="shared" si="168"/>
        <v>Within Range</v>
      </c>
      <c r="BU284" s="1" t="str">
        <f t="shared" si="169"/>
        <v>Within Range</v>
      </c>
      <c r="BV284" s="407"/>
      <c r="BW284" s="407"/>
      <c r="BX284" s="448"/>
      <c r="BY284" s="469"/>
      <c r="BZ284" s="469"/>
    </row>
    <row r="285" spans="1:78" ht="12.75" customHeight="true">
      <c r="A285" s="79" t="s">
        <v>1462</v>
      </c>
      <c r="B285" s="79" t="s">
        <v>1463</v>
      </c>
      <c r="C285" s="79" t="s">
        <v>8</v>
      </c>
      <c r="D285" s="79" t="s">
        <v>9</v>
      </c>
      <c r="E285" s="79" t="s">
        <v>787</v>
      </c>
      <c r="F285" s="79" t="s">
        <v>804</v>
      </c>
      <c r="G285" s="79" t="s">
        <v>798</v>
      </c>
      <c r="H285" s="79" t="s">
        <v>811</v>
      </c>
      <c r="I285" s="480">
        <v>44662</v>
      </c>
      <c r="J285" s="406"/>
      <c r="K285" s="383" t="s">
        <v>341</v>
      </c>
      <c r="L285" s="406"/>
      <c r="M285" s="466">
        <v>49</v>
      </c>
      <c r="N285" s="451" t="str">
        <f t="shared" si="136"/>
        <v>1</v>
      </c>
      <c r="O285" s="452" t="str">
        <f t="shared" si="137"/>
        <v>1</v>
      </c>
      <c r="P285" s="201" t="str">
        <f t="shared" si="138"/>
        <v>N</v>
      </c>
      <c r="Q285" s="202"/>
      <c r="R285" s="202"/>
      <c r="S285" s="200"/>
      <c r="T285" s="247">
        <v>2</v>
      </c>
      <c r="U285" s="92">
        <f t="shared" si="139"/>
        <v>0.17</v>
      </c>
      <c r="V285" s="95" t="str">
        <f t="shared" si="140"/>
        <v>SG_NE06</v>
      </c>
      <c r="W285" s="454"/>
      <c r="X285" s="392">
        <f t="shared" si="141"/>
        <v>0</v>
      </c>
      <c r="Y285" s="453"/>
      <c r="Z285" s="396">
        <f t="shared" si="142"/>
        <v>0</v>
      </c>
      <c r="AA285" s="397">
        <f t="shared" si="143"/>
        <v>0</v>
      </c>
      <c r="AB285" s="427"/>
      <c r="AC285" s="456"/>
      <c r="AD285" s="396">
        <f t="shared" si="144"/>
        <v>0</v>
      </c>
      <c r="AE285" s="397">
        <f t="shared" si="145"/>
        <v>0</v>
      </c>
      <c r="AF285" s="444">
        <f t="shared" si="146"/>
        <v>50</v>
      </c>
      <c r="AG285" s="251" t="e">
        <f t="shared" si="147"/>
        <v>#DIV/0!</v>
      </c>
      <c r="AH285" s="398">
        <f t="shared" si="148"/>
        <v>50</v>
      </c>
      <c r="AI285" s="459" t="str">
        <f t="shared" si="149"/>
        <v>Below Mix</v>
      </c>
      <c r="AJ285" s="327">
        <f t="shared" si="150"/>
        <v>1900</v>
      </c>
      <c r="AK285" s="323" t="e">
        <f t="shared" si="151"/>
        <v>#DIV/0!</v>
      </c>
      <c r="AL285" s="399">
        <f t="shared" si="152"/>
        <v>1950</v>
      </c>
      <c r="AM285" s="400">
        <f t="shared" si="153"/>
        <v>1950</v>
      </c>
      <c r="AN285" s="462" t="e">
        <f t="shared" si="154"/>
        <v>#DIV/0!</v>
      </c>
      <c r="AO285" s="461">
        <f t="shared" si="155"/>
        <v>1950</v>
      </c>
      <c r="AP285" s="148">
        <f t="shared" si="156"/>
        <v>0</v>
      </c>
      <c r="AQ285" s="148">
        <f t="shared" si="157"/>
        <v>0</v>
      </c>
      <c r="AR285" s="148"/>
      <c r="AS285" s="149">
        <f>VLOOKUP(H285, 'Link WS '!$E$5:$G$38, 2, FALSE)</f>
        <v>1950</v>
      </c>
      <c r="AT285" s="80">
        <f>VLOOKUP($H285, 'Link WS '!$E$5:$H$38, 3, FALSE)</f>
        <v>2695</v>
      </c>
      <c r="AU285" s="151">
        <f t="shared" si="158"/>
        <v>0</v>
      </c>
      <c r="AV285" s="150">
        <f>VLOOKUP($V285, 'Link WS '!$E$5:$H$38, 2, FALSE)</f>
        <v>1950</v>
      </c>
      <c r="AW285" s="150">
        <f>VLOOKUP($V285, 'Link WS '!$E$5:$H$38, 3, FALSE)</f>
        <v>2695</v>
      </c>
      <c r="AX285" s="150">
        <f>VLOOKUP($V285, 'Link WS '!$E$5:$H$38, 4, FALSE)</f>
        <v>2323</v>
      </c>
      <c r="AY285" s="143">
        <f t="shared" si="159"/>
        <v>0.83943176926388297</v>
      </c>
      <c r="AZ285" s="140" t="str">
        <f t="shared" si="160"/>
        <v>Paying 84% within JC</v>
      </c>
      <c r="BA285" s="80">
        <f t="shared" si="161"/>
        <v>1755</v>
      </c>
      <c r="BB285" s="80">
        <f t="shared" si="162"/>
        <v>195</v>
      </c>
      <c r="BC285" s="81" t="e">
        <f t="shared" si="163"/>
        <v>#DIV/0!</v>
      </c>
      <c r="BD285" s="312"/>
      <c r="BE285" s="184"/>
      <c r="BF285" s="184"/>
      <c r="BG285" s="184"/>
      <c r="BH285" s="184"/>
      <c r="BI285" s="184"/>
      <c r="BJ285" s="184"/>
      <c r="BK285" s="184"/>
      <c r="BL285" s="185"/>
      <c r="BM285" s="185"/>
      <c r="BN285" s="185"/>
      <c r="BO285" s="185"/>
      <c r="BP285" s="443">
        <f t="shared" si="164"/>
        <v>0</v>
      </c>
      <c r="BQ285" s="184" t="str">
        <f t="shared" si="165"/>
        <v>Not Needed</v>
      </c>
      <c r="BR285" s="283" t="e">
        <f t="shared" si="166"/>
        <v>#DIV/0!</v>
      </c>
      <c r="BS285" s="432">
        <f t="shared" si="167"/>
        <v>0</v>
      </c>
      <c r="BT285" s="1" t="str">
        <f t="shared" si="168"/>
        <v>Within Range</v>
      </c>
      <c r="BU285" s="1" t="str">
        <f t="shared" si="169"/>
        <v>Within Range</v>
      </c>
      <c r="BV285" s="407"/>
      <c r="BW285" s="407"/>
      <c r="BX285" s="448"/>
      <c r="BY285" s="469"/>
      <c r="BZ285" s="469"/>
    </row>
    <row r="286" spans="1:78" ht="12.75" customHeight="true">
      <c r="A286" s="79" t="s">
        <v>1464</v>
      </c>
      <c r="B286" s="79" t="s">
        <v>1465</v>
      </c>
      <c r="C286" s="79" t="s">
        <v>8</v>
      </c>
      <c r="D286" s="79" t="s">
        <v>9</v>
      </c>
      <c r="E286" s="79" t="s">
        <v>787</v>
      </c>
      <c r="F286" s="79" t="s">
        <v>804</v>
      </c>
      <c r="G286" s="79" t="s">
        <v>795</v>
      </c>
      <c r="H286" s="79" t="s">
        <v>813</v>
      </c>
      <c r="I286" s="480">
        <v>44662</v>
      </c>
      <c r="J286" s="406"/>
      <c r="K286" s="383" t="s">
        <v>341</v>
      </c>
      <c r="L286" s="406"/>
      <c r="M286" s="466">
        <v>49</v>
      </c>
      <c r="N286" s="451" t="str">
        <f t="shared" si="136"/>
        <v>1</v>
      </c>
      <c r="O286" s="452" t="str">
        <f t="shared" si="137"/>
        <v>1</v>
      </c>
      <c r="P286" s="201" t="str">
        <f t="shared" si="138"/>
        <v>N</v>
      </c>
      <c r="Q286" s="202"/>
      <c r="R286" s="202"/>
      <c r="S286" s="200"/>
      <c r="T286" s="247">
        <v>2</v>
      </c>
      <c r="U286" s="92">
        <f t="shared" si="139"/>
        <v>0.17</v>
      </c>
      <c r="V286" s="95" t="str">
        <f t="shared" si="140"/>
        <v>SG_NE04</v>
      </c>
      <c r="W286" s="454"/>
      <c r="X286" s="392">
        <f t="shared" si="141"/>
        <v>0</v>
      </c>
      <c r="Y286" s="453"/>
      <c r="Z286" s="396">
        <f t="shared" si="142"/>
        <v>0</v>
      </c>
      <c r="AA286" s="397">
        <f t="shared" si="143"/>
        <v>0</v>
      </c>
      <c r="AB286" s="427"/>
      <c r="AC286" s="456"/>
      <c r="AD286" s="396">
        <f t="shared" si="144"/>
        <v>0</v>
      </c>
      <c r="AE286" s="397">
        <f t="shared" si="145"/>
        <v>0</v>
      </c>
      <c r="AF286" s="444">
        <f t="shared" si="146"/>
        <v>50</v>
      </c>
      <c r="AG286" s="251" t="e">
        <f t="shared" si="147"/>
        <v>#DIV/0!</v>
      </c>
      <c r="AH286" s="398">
        <f t="shared" si="148"/>
        <v>50</v>
      </c>
      <c r="AI286" s="459" t="str">
        <f t="shared" si="149"/>
        <v>Below Mix</v>
      </c>
      <c r="AJ286" s="327">
        <f t="shared" si="150"/>
        <v>1365</v>
      </c>
      <c r="AK286" s="323" t="e">
        <f t="shared" si="151"/>
        <v>#DIV/0!</v>
      </c>
      <c r="AL286" s="399">
        <f t="shared" si="152"/>
        <v>1415</v>
      </c>
      <c r="AM286" s="400">
        <f t="shared" si="153"/>
        <v>1415</v>
      </c>
      <c r="AN286" s="462" t="e">
        <f t="shared" si="154"/>
        <v>#DIV/0!</v>
      </c>
      <c r="AO286" s="461">
        <f t="shared" si="155"/>
        <v>1415</v>
      </c>
      <c r="AP286" s="148">
        <f t="shared" si="156"/>
        <v>0</v>
      </c>
      <c r="AQ286" s="148">
        <f t="shared" si="157"/>
        <v>0</v>
      </c>
      <c r="AR286" s="148"/>
      <c r="AS286" s="149">
        <f>VLOOKUP(H286, 'Link WS '!$E$5:$G$38, 2, FALSE)</f>
        <v>1415</v>
      </c>
      <c r="AT286" s="80">
        <f>VLOOKUP($H286, 'Link WS '!$E$5:$H$38, 3, FALSE)</f>
        <v>2123</v>
      </c>
      <c r="AU286" s="151">
        <f t="shared" si="158"/>
        <v>0</v>
      </c>
      <c r="AV286" s="150">
        <f>VLOOKUP($V286, 'Link WS '!$E$5:$H$38, 2, FALSE)</f>
        <v>1415</v>
      </c>
      <c r="AW286" s="150">
        <f>VLOOKUP($V286, 'Link WS '!$E$5:$H$38, 3, FALSE)</f>
        <v>2123</v>
      </c>
      <c r="AX286" s="150">
        <f>VLOOKUP($V286, 'Link WS '!$E$5:$H$38, 4, FALSE)</f>
        <v>1769</v>
      </c>
      <c r="AY286" s="143">
        <f t="shared" si="159"/>
        <v>0.79988694177501418</v>
      </c>
      <c r="AZ286" s="140" t="str">
        <f t="shared" si="160"/>
        <v>Paying 80% within JC</v>
      </c>
      <c r="BA286" s="80">
        <f t="shared" si="161"/>
        <v>1273</v>
      </c>
      <c r="BB286" s="80">
        <f t="shared" si="162"/>
        <v>142</v>
      </c>
      <c r="BC286" s="81" t="e">
        <f t="shared" si="163"/>
        <v>#DIV/0!</v>
      </c>
      <c r="BD286" s="312"/>
      <c r="BE286" s="184"/>
      <c r="BF286" s="184"/>
      <c r="BG286" s="184"/>
      <c r="BH286" s="184"/>
      <c r="BI286" s="184"/>
      <c r="BJ286" s="184"/>
      <c r="BK286" s="184"/>
      <c r="BL286" s="185"/>
      <c r="BM286" s="185"/>
      <c r="BN286" s="185"/>
      <c r="BO286" s="185"/>
      <c r="BP286" s="443">
        <f t="shared" si="164"/>
        <v>0</v>
      </c>
      <c r="BQ286" s="184" t="str">
        <f t="shared" si="165"/>
        <v>Not Needed</v>
      </c>
      <c r="BR286" s="283" t="e">
        <f t="shared" si="166"/>
        <v>#DIV/0!</v>
      </c>
      <c r="BS286" s="432">
        <f t="shared" si="167"/>
        <v>0</v>
      </c>
      <c r="BT286" s="1" t="str">
        <f t="shared" si="168"/>
        <v>Within Range</v>
      </c>
      <c r="BU286" s="1" t="str">
        <f t="shared" si="169"/>
        <v>Within Range</v>
      </c>
      <c r="BV286" s="407"/>
      <c r="BW286" s="407"/>
      <c r="BX286" s="448"/>
      <c r="BY286" s="469"/>
      <c r="BZ286" s="469"/>
    </row>
    <row r="287" spans="1:78" ht="12.75" customHeight="true">
      <c r="A287" s="79" t="s">
        <v>1466</v>
      </c>
      <c r="B287" s="79" t="s">
        <v>1467</v>
      </c>
      <c r="C287" s="79" t="s">
        <v>8</v>
      </c>
      <c r="D287" s="79" t="s">
        <v>9</v>
      </c>
      <c r="E287" s="79" t="s">
        <v>787</v>
      </c>
      <c r="F287" s="79" t="s">
        <v>804</v>
      </c>
      <c r="G287" s="79" t="s">
        <v>798</v>
      </c>
      <c r="H287" s="79" t="s">
        <v>811</v>
      </c>
      <c r="I287" s="480">
        <v>44662</v>
      </c>
      <c r="J287" s="406"/>
      <c r="K287" s="383" t="s">
        <v>341</v>
      </c>
      <c r="L287" s="406"/>
      <c r="M287" s="466">
        <v>49</v>
      </c>
      <c r="N287" s="451" t="str">
        <f t="shared" si="136"/>
        <v>1</v>
      </c>
      <c r="O287" s="452" t="str">
        <f t="shared" si="137"/>
        <v>1</v>
      </c>
      <c r="P287" s="201" t="str">
        <f t="shared" si="138"/>
        <v>N</v>
      </c>
      <c r="Q287" s="202"/>
      <c r="R287" s="202"/>
      <c r="S287" s="200"/>
      <c r="T287" s="247">
        <v>2</v>
      </c>
      <c r="U287" s="92">
        <f t="shared" si="139"/>
        <v>0.17</v>
      </c>
      <c r="V287" s="95" t="str">
        <f t="shared" si="140"/>
        <v>SG_NE06</v>
      </c>
      <c r="W287" s="454"/>
      <c r="X287" s="392">
        <f t="shared" si="141"/>
        <v>0</v>
      </c>
      <c r="Y287" s="453"/>
      <c r="Z287" s="396">
        <f t="shared" si="142"/>
        <v>0</v>
      </c>
      <c r="AA287" s="397">
        <f t="shared" si="143"/>
        <v>0</v>
      </c>
      <c r="AB287" s="427"/>
      <c r="AC287" s="456"/>
      <c r="AD287" s="396">
        <f t="shared" si="144"/>
        <v>0</v>
      </c>
      <c r="AE287" s="397">
        <f t="shared" si="145"/>
        <v>0</v>
      </c>
      <c r="AF287" s="444">
        <f t="shared" si="146"/>
        <v>50</v>
      </c>
      <c r="AG287" s="251" t="e">
        <f t="shared" si="147"/>
        <v>#DIV/0!</v>
      </c>
      <c r="AH287" s="398">
        <f t="shared" si="148"/>
        <v>50</v>
      </c>
      <c r="AI287" s="459" t="str">
        <f t="shared" si="149"/>
        <v>Below Mix</v>
      </c>
      <c r="AJ287" s="327">
        <f t="shared" si="150"/>
        <v>1900</v>
      </c>
      <c r="AK287" s="323" t="e">
        <f t="shared" si="151"/>
        <v>#DIV/0!</v>
      </c>
      <c r="AL287" s="399">
        <f t="shared" si="152"/>
        <v>1950</v>
      </c>
      <c r="AM287" s="400">
        <f t="shared" si="153"/>
        <v>1950</v>
      </c>
      <c r="AN287" s="462" t="e">
        <f t="shared" si="154"/>
        <v>#DIV/0!</v>
      </c>
      <c r="AO287" s="461">
        <f t="shared" si="155"/>
        <v>1950</v>
      </c>
      <c r="AP287" s="148">
        <f t="shared" si="156"/>
        <v>0</v>
      </c>
      <c r="AQ287" s="148">
        <f t="shared" si="157"/>
        <v>0</v>
      </c>
      <c r="AR287" s="148"/>
      <c r="AS287" s="149">
        <f>VLOOKUP(H287, 'Link WS '!$E$5:$G$38, 2, FALSE)</f>
        <v>1950</v>
      </c>
      <c r="AT287" s="80">
        <f>VLOOKUP($H287, 'Link WS '!$E$5:$H$38, 3, FALSE)</f>
        <v>2695</v>
      </c>
      <c r="AU287" s="151">
        <f t="shared" si="158"/>
        <v>0</v>
      </c>
      <c r="AV287" s="150">
        <f>VLOOKUP($V287, 'Link WS '!$E$5:$H$38, 2, FALSE)</f>
        <v>1950</v>
      </c>
      <c r="AW287" s="150">
        <f>VLOOKUP($V287, 'Link WS '!$E$5:$H$38, 3, FALSE)</f>
        <v>2695</v>
      </c>
      <c r="AX287" s="150">
        <f>VLOOKUP($V287, 'Link WS '!$E$5:$H$38, 4, FALSE)</f>
        <v>2323</v>
      </c>
      <c r="AY287" s="143">
        <f t="shared" si="159"/>
        <v>0.83943176926388297</v>
      </c>
      <c r="AZ287" s="140" t="str">
        <f t="shared" si="160"/>
        <v>Paying 84% within JC</v>
      </c>
      <c r="BA287" s="80">
        <f t="shared" si="161"/>
        <v>1755</v>
      </c>
      <c r="BB287" s="80">
        <f t="shared" si="162"/>
        <v>195</v>
      </c>
      <c r="BC287" s="81" t="e">
        <f t="shared" si="163"/>
        <v>#DIV/0!</v>
      </c>
      <c r="BD287" s="312"/>
      <c r="BE287" s="184"/>
      <c r="BF287" s="184"/>
      <c r="BG287" s="184"/>
      <c r="BH287" s="184"/>
      <c r="BI287" s="184"/>
      <c r="BJ287" s="184"/>
      <c r="BK287" s="184"/>
      <c r="BL287" s="185"/>
      <c r="BM287" s="185"/>
      <c r="BN287" s="185"/>
      <c r="BO287" s="185"/>
      <c r="BP287" s="443">
        <f t="shared" si="164"/>
        <v>0</v>
      </c>
      <c r="BQ287" s="184" t="str">
        <f t="shared" si="165"/>
        <v>Not Needed</v>
      </c>
      <c r="BR287" s="283" t="e">
        <f t="shared" si="166"/>
        <v>#DIV/0!</v>
      </c>
      <c r="BS287" s="432">
        <f t="shared" si="167"/>
        <v>0</v>
      </c>
      <c r="BT287" s="1" t="str">
        <f t="shared" si="168"/>
        <v>Within Range</v>
      </c>
      <c r="BU287" s="1" t="str">
        <f t="shared" si="169"/>
        <v>Within Range</v>
      </c>
      <c r="BV287" s="407"/>
      <c r="BW287" s="407"/>
      <c r="BX287" s="448"/>
      <c r="BY287" s="469"/>
      <c r="BZ287" s="469"/>
    </row>
    <row r="288" spans="1:78" ht="12.75" customHeight="true">
      <c r="A288" s="79" t="s">
        <v>1652</v>
      </c>
      <c r="B288" s="79" t="s">
        <v>1653</v>
      </c>
      <c r="C288" s="79" t="s">
        <v>13</v>
      </c>
      <c r="D288" s="79" t="s">
        <v>971</v>
      </c>
      <c r="E288" s="79" t="s">
        <v>787</v>
      </c>
      <c r="F288" s="79" t="s">
        <v>809</v>
      </c>
      <c r="G288" s="79" t="s">
        <v>798</v>
      </c>
      <c r="H288" s="79" t="s">
        <v>811</v>
      </c>
      <c r="I288" s="480">
        <v>44627</v>
      </c>
      <c r="J288" s="406"/>
      <c r="K288" s="383" t="s">
        <v>341</v>
      </c>
      <c r="L288" s="406"/>
      <c r="M288" s="466">
        <v>49</v>
      </c>
      <c r="N288" s="451" t="str">
        <f t="shared" si="136"/>
        <v>1</v>
      </c>
      <c r="O288" s="452" t="str">
        <f t="shared" si="137"/>
        <v>1</v>
      </c>
      <c r="P288" s="201" t="str">
        <f t="shared" si="138"/>
        <v>N</v>
      </c>
      <c r="Q288" s="202"/>
      <c r="R288" s="202"/>
      <c r="S288" s="200"/>
      <c r="T288" s="247">
        <v>3</v>
      </c>
      <c r="U288" s="92">
        <f t="shared" si="139"/>
        <v>0.25</v>
      </c>
      <c r="V288" s="95" t="str">
        <f t="shared" si="140"/>
        <v>SG_NE06</v>
      </c>
      <c r="W288" s="454"/>
      <c r="X288" s="392">
        <f t="shared" si="141"/>
        <v>0</v>
      </c>
      <c r="Y288" s="453"/>
      <c r="Z288" s="396">
        <f t="shared" si="142"/>
        <v>0</v>
      </c>
      <c r="AA288" s="397">
        <f t="shared" si="143"/>
        <v>0</v>
      </c>
      <c r="AB288" s="427"/>
      <c r="AC288" s="456"/>
      <c r="AD288" s="396">
        <f t="shared" si="144"/>
        <v>0</v>
      </c>
      <c r="AE288" s="397">
        <f t="shared" si="145"/>
        <v>0</v>
      </c>
      <c r="AF288" s="444">
        <f t="shared" si="146"/>
        <v>50</v>
      </c>
      <c r="AG288" s="251" t="e">
        <f t="shared" si="147"/>
        <v>#DIV/0!</v>
      </c>
      <c r="AH288" s="398">
        <f t="shared" si="148"/>
        <v>50</v>
      </c>
      <c r="AI288" s="459" t="str">
        <f t="shared" si="149"/>
        <v>Below Mix</v>
      </c>
      <c r="AJ288" s="327">
        <f t="shared" si="150"/>
        <v>1900</v>
      </c>
      <c r="AK288" s="323" t="e">
        <f t="shared" si="151"/>
        <v>#DIV/0!</v>
      </c>
      <c r="AL288" s="399">
        <f t="shared" si="152"/>
        <v>1950</v>
      </c>
      <c r="AM288" s="400">
        <f t="shared" si="153"/>
        <v>1950</v>
      </c>
      <c r="AN288" s="462" t="e">
        <f t="shared" si="154"/>
        <v>#DIV/0!</v>
      </c>
      <c r="AO288" s="461">
        <f t="shared" si="155"/>
        <v>1950</v>
      </c>
      <c r="AP288" s="148">
        <f t="shared" si="156"/>
        <v>0</v>
      </c>
      <c r="AQ288" s="148">
        <f t="shared" si="157"/>
        <v>0</v>
      </c>
      <c r="AR288" s="148"/>
      <c r="AS288" s="149">
        <f>VLOOKUP(H288, 'Link WS '!$E$5:$G$38, 2, FALSE)</f>
        <v>1950</v>
      </c>
      <c r="AT288" s="80">
        <f>VLOOKUP($H288, 'Link WS '!$E$5:$H$38, 3, FALSE)</f>
        <v>2695</v>
      </c>
      <c r="AU288" s="151">
        <f t="shared" si="158"/>
        <v>0</v>
      </c>
      <c r="AV288" s="150">
        <f>VLOOKUP($V288, 'Link WS '!$E$5:$H$38, 2, FALSE)</f>
        <v>1950</v>
      </c>
      <c r="AW288" s="150">
        <f>VLOOKUP($V288, 'Link WS '!$E$5:$H$38, 3, FALSE)</f>
        <v>2695</v>
      </c>
      <c r="AX288" s="150">
        <f>VLOOKUP($V288, 'Link WS '!$E$5:$H$38, 4, FALSE)</f>
        <v>2323</v>
      </c>
      <c r="AY288" s="143">
        <f t="shared" si="159"/>
        <v>0.83943176926388297</v>
      </c>
      <c r="AZ288" s="140" t="str">
        <f t="shared" si="160"/>
        <v>Paying 84% within JC</v>
      </c>
      <c r="BA288" s="80">
        <f t="shared" si="161"/>
        <v>1755</v>
      </c>
      <c r="BB288" s="80">
        <f t="shared" si="162"/>
        <v>195</v>
      </c>
      <c r="BC288" s="81" t="e">
        <f t="shared" si="163"/>
        <v>#DIV/0!</v>
      </c>
      <c r="BD288" s="312"/>
      <c r="BE288" s="184"/>
      <c r="BF288" s="184"/>
      <c r="BG288" s="184"/>
      <c r="BH288" s="184"/>
      <c r="BI288" s="184"/>
      <c r="BJ288" s="184"/>
      <c r="BK288" s="184"/>
      <c r="BL288" s="185"/>
      <c r="BM288" s="185"/>
      <c r="BN288" s="185"/>
      <c r="BO288" s="185"/>
      <c r="BP288" s="443">
        <f t="shared" si="164"/>
        <v>0</v>
      </c>
      <c r="BQ288" s="184" t="str">
        <f t="shared" si="165"/>
        <v>Not Needed</v>
      </c>
      <c r="BR288" s="283" t="e">
        <f t="shared" si="166"/>
        <v>#DIV/0!</v>
      </c>
      <c r="BS288" s="432">
        <f t="shared" si="167"/>
        <v>0</v>
      </c>
      <c r="BT288" s="1" t="str">
        <f t="shared" si="168"/>
        <v>Within Range</v>
      </c>
      <c r="BU288" s="1" t="str">
        <f t="shared" si="169"/>
        <v>Within Range</v>
      </c>
      <c r="BV288" s="407"/>
      <c r="BW288" s="407"/>
      <c r="BX288" s="448"/>
      <c r="BY288" s="469"/>
      <c r="BZ288" s="469"/>
    </row>
    <row r="289" spans="1:78" ht="12.75" customHeight="true">
      <c r="A289" s="79" t="s">
        <v>311</v>
      </c>
      <c r="B289" s="485" t="s">
        <v>312</v>
      </c>
      <c r="C289" s="79" t="s">
        <v>8</v>
      </c>
      <c r="D289" s="79" t="s">
        <v>9</v>
      </c>
      <c r="E289" s="79" t="s">
        <v>1092</v>
      </c>
      <c r="F289" s="79" t="s">
        <v>806</v>
      </c>
      <c r="G289" s="79" t="s">
        <v>1654</v>
      </c>
      <c r="H289" s="79" t="s">
        <v>819</v>
      </c>
      <c r="I289" s="296">
        <v>41449</v>
      </c>
      <c r="J289" s="406"/>
      <c r="K289" s="486" t="s">
        <v>15</v>
      </c>
      <c r="L289" s="406">
        <v>44378</v>
      </c>
      <c r="M289" s="466"/>
      <c r="N289" s="451" t="str">
        <f t="shared" si="136"/>
        <v>1</v>
      </c>
      <c r="O289" s="452" t="str">
        <f t="shared" si="137"/>
        <v>1</v>
      </c>
      <c r="P289" s="201" t="str">
        <f t="shared" si="138"/>
        <v>N</v>
      </c>
      <c r="Q289" s="202"/>
      <c r="R289" s="202"/>
      <c r="S289" s="200"/>
      <c r="T289" s="247">
        <v>900</v>
      </c>
      <c r="U289" s="92">
        <f t="shared" si="139"/>
        <v>1</v>
      </c>
      <c r="V289" s="95" t="str">
        <f t="shared" si="140"/>
        <v>SG_FNE05</v>
      </c>
      <c r="W289" s="454"/>
      <c r="X289" s="392">
        <f t="shared" si="141"/>
        <v>0</v>
      </c>
      <c r="Y289" s="453"/>
      <c r="Z289" s="396">
        <f t="shared" si="142"/>
        <v>0</v>
      </c>
      <c r="AA289" s="397">
        <f t="shared" si="143"/>
        <v>0</v>
      </c>
      <c r="AB289" s="427"/>
      <c r="AC289" s="456"/>
      <c r="AD289" s="396">
        <f t="shared" si="144"/>
        <v>0</v>
      </c>
      <c r="AE289" s="397">
        <f t="shared" si="145"/>
        <v>0</v>
      </c>
      <c r="AF289" s="444">
        <f t="shared" si="146"/>
        <v>50</v>
      </c>
      <c r="AG289" s="251" t="e">
        <f t="shared" si="147"/>
        <v>#DIV/0!</v>
      </c>
      <c r="AH289" s="398">
        <f t="shared" si="148"/>
        <v>50</v>
      </c>
      <c r="AI289" s="459" t="str">
        <f t="shared" si="149"/>
        <v>Below Mix</v>
      </c>
      <c r="AJ289" s="327">
        <f t="shared" si="150"/>
        <v>1072</v>
      </c>
      <c r="AK289" s="323" t="e">
        <f t="shared" si="151"/>
        <v>#DIV/0!</v>
      </c>
      <c r="AL289" s="399">
        <f t="shared" si="152"/>
        <v>1122</v>
      </c>
      <c r="AM289" s="400">
        <f t="shared" si="153"/>
        <v>1122</v>
      </c>
      <c r="AN289" s="462" t="e">
        <f t="shared" si="154"/>
        <v>#DIV/0!</v>
      </c>
      <c r="AO289" s="461">
        <f t="shared" si="155"/>
        <v>1122</v>
      </c>
      <c r="AP289" s="148">
        <f t="shared" si="156"/>
        <v>0</v>
      </c>
      <c r="AQ289" s="148">
        <f t="shared" si="157"/>
        <v>0</v>
      </c>
      <c r="AR289" s="148"/>
      <c r="AS289" s="149">
        <f>VLOOKUP(H289, 'Link WS '!$E$5:$G$38, 2, FALSE)</f>
        <v>1122</v>
      </c>
      <c r="AT289" s="80">
        <f>VLOOKUP($H289, 'Link WS '!$E$5:$H$38, 3, FALSE)</f>
        <v>1482</v>
      </c>
      <c r="AU289" s="151">
        <f t="shared" si="158"/>
        <v>0</v>
      </c>
      <c r="AV289" s="150">
        <f>VLOOKUP($V289, 'Link WS '!$E$5:$H$38, 2, FALSE)</f>
        <v>1122</v>
      </c>
      <c r="AW289" s="150">
        <f>VLOOKUP($V289, 'Link WS '!$E$5:$H$38, 3, FALSE)</f>
        <v>1482</v>
      </c>
      <c r="AX289" s="150">
        <f>VLOOKUP($V289, 'Link WS '!$E$5:$H$38, 4, FALSE)</f>
        <v>1302</v>
      </c>
      <c r="AY289" s="143">
        <f t="shared" si="159"/>
        <v>0.86175115207373276</v>
      </c>
      <c r="AZ289" s="140" t="str">
        <f t="shared" si="160"/>
        <v>Paying 86% within JC</v>
      </c>
      <c r="BA289" s="80">
        <f t="shared" si="161"/>
        <v>1010</v>
      </c>
      <c r="BB289" s="80">
        <f t="shared" si="162"/>
        <v>112</v>
      </c>
      <c r="BC289" s="81" t="e">
        <f t="shared" si="163"/>
        <v>#DIV/0!</v>
      </c>
      <c r="BD289" s="312"/>
      <c r="BE289" s="184"/>
      <c r="BF289" s="184"/>
      <c r="BG289" s="184"/>
      <c r="BH289" s="184"/>
      <c r="BI289" s="184"/>
      <c r="BJ289" s="184"/>
      <c r="BK289" s="184"/>
      <c r="BL289" s="185"/>
      <c r="BM289" s="185"/>
      <c r="BN289" s="185"/>
      <c r="BO289" s="185"/>
      <c r="BP289" s="443">
        <f t="shared" si="164"/>
        <v>0</v>
      </c>
      <c r="BQ289" s="184" t="str">
        <f t="shared" si="165"/>
        <v>Not Needed</v>
      </c>
      <c r="BR289" s="283" t="e">
        <f t="shared" si="166"/>
        <v>#DIV/0!</v>
      </c>
      <c r="BS289" s="432">
        <f t="shared" si="167"/>
        <v>0</v>
      </c>
      <c r="BT289" s="1" t="str">
        <f t="shared" si="168"/>
        <v>Within Range</v>
      </c>
      <c r="BU289" s="1" t="str">
        <f t="shared" si="169"/>
        <v>Within Range</v>
      </c>
      <c r="BV289" s="407"/>
      <c r="BW289" s="407"/>
      <c r="BX289" s="448"/>
      <c r="BY289" s="469"/>
      <c r="BZ289" s="469"/>
    </row>
    <row r="290" spans="1:78" ht="12.75" customHeight="true">
      <c r="A290" s="79" t="s">
        <v>315</v>
      </c>
      <c r="B290" s="485" t="s">
        <v>316</v>
      </c>
      <c r="C290" s="79" t="s">
        <v>8</v>
      </c>
      <c r="D290" s="79" t="s">
        <v>9</v>
      </c>
      <c r="E290" s="79" t="s">
        <v>1092</v>
      </c>
      <c r="F290" s="79" t="s">
        <v>806</v>
      </c>
      <c r="G290" s="79" t="s">
        <v>878</v>
      </c>
      <c r="H290" s="79" t="s">
        <v>818</v>
      </c>
      <c r="I290" s="296">
        <v>41680</v>
      </c>
      <c r="J290" s="406"/>
      <c r="K290" s="486" t="s">
        <v>15</v>
      </c>
      <c r="L290" s="406">
        <v>44013</v>
      </c>
      <c r="M290" s="466"/>
      <c r="N290" s="451" t="str">
        <f t="shared" si="136"/>
        <v>1</v>
      </c>
      <c r="O290" s="452" t="str">
        <f t="shared" si="137"/>
        <v>1</v>
      </c>
      <c r="P290" s="201" t="str">
        <f t="shared" si="138"/>
        <v>N</v>
      </c>
      <c r="Q290" s="202"/>
      <c r="R290" s="202"/>
      <c r="S290" s="200"/>
      <c r="T290" s="247">
        <v>804</v>
      </c>
      <c r="U290" s="92">
        <f t="shared" si="139"/>
        <v>1</v>
      </c>
      <c r="V290" s="95" t="str">
        <f t="shared" si="140"/>
        <v>SG_FNE04</v>
      </c>
      <c r="W290" s="454"/>
      <c r="X290" s="392">
        <f t="shared" si="141"/>
        <v>0</v>
      </c>
      <c r="Y290" s="453"/>
      <c r="Z290" s="396">
        <f t="shared" si="142"/>
        <v>0</v>
      </c>
      <c r="AA290" s="397">
        <f t="shared" si="143"/>
        <v>0</v>
      </c>
      <c r="AB290" s="427"/>
      <c r="AC290" s="456"/>
      <c r="AD290" s="396">
        <f t="shared" si="144"/>
        <v>0</v>
      </c>
      <c r="AE290" s="397">
        <f t="shared" si="145"/>
        <v>0</v>
      </c>
      <c r="AF290" s="444">
        <f t="shared" si="146"/>
        <v>50</v>
      </c>
      <c r="AG290" s="251" t="e">
        <f t="shared" si="147"/>
        <v>#DIV/0!</v>
      </c>
      <c r="AH290" s="398">
        <f t="shared" si="148"/>
        <v>50</v>
      </c>
      <c r="AI290" s="459" t="str">
        <f t="shared" si="149"/>
        <v>Below Mix</v>
      </c>
      <c r="AJ290" s="327">
        <f t="shared" si="150"/>
        <v>854</v>
      </c>
      <c r="AK290" s="323" t="e">
        <f t="shared" si="151"/>
        <v>#DIV/0!</v>
      </c>
      <c r="AL290" s="399">
        <f t="shared" si="152"/>
        <v>904</v>
      </c>
      <c r="AM290" s="400">
        <f t="shared" si="153"/>
        <v>904</v>
      </c>
      <c r="AN290" s="462" t="e">
        <f t="shared" si="154"/>
        <v>#DIV/0!</v>
      </c>
      <c r="AO290" s="461">
        <f t="shared" si="155"/>
        <v>904</v>
      </c>
      <c r="AP290" s="148">
        <f t="shared" si="156"/>
        <v>0</v>
      </c>
      <c r="AQ290" s="148">
        <f t="shared" si="157"/>
        <v>0</v>
      </c>
      <c r="AR290" s="148"/>
      <c r="AS290" s="149">
        <f>VLOOKUP(H290, 'Link WS '!$E$5:$G$38, 2, FALSE)</f>
        <v>904</v>
      </c>
      <c r="AT290" s="80">
        <f>VLOOKUP($H290, 'Link WS '!$E$5:$H$38, 3, FALSE)</f>
        <v>1338</v>
      </c>
      <c r="AU290" s="151">
        <f t="shared" si="158"/>
        <v>0</v>
      </c>
      <c r="AV290" s="150">
        <f>VLOOKUP($V290, 'Link WS '!$E$5:$H$38, 2, FALSE)</f>
        <v>904</v>
      </c>
      <c r="AW290" s="150">
        <f>VLOOKUP($V290, 'Link WS '!$E$5:$H$38, 3, FALSE)</f>
        <v>1338</v>
      </c>
      <c r="AX290" s="150">
        <f>VLOOKUP($V290, 'Link WS '!$E$5:$H$38, 4, FALSE)</f>
        <v>1121</v>
      </c>
      <c r="AY290" s="143">
        <f t="shared" si="159"/>
        <v>0.80642283675289916</v>
      </c>
      <c r="AZ290" s="140" t="str">
        <f t="shared" si="160"/>
        <v>Paying 81% within JC</v>
      </c>
      <c r="BA290" s="80">
        <f t="shared" si="161"/>
        <v>814</v>
      </c>
      <c r="BB290" s="80">
        <f t="shared" si="162"/>
        <v>90</v>
      </c>
      <c r="BC290" s="81" t="e">
        <f t="shared" si="163"/>
        <v>#DIV/0!</v>
      </c>
      <c r="BD290" s="312"/>
      <c r="BE290" s="184"/>
      <c r="BF290" s="184"/>
      <c r="BG290" s="184"/>
      <c r="BH290" s="184"/>
      <c r="BI290" s="184"/>
      <c r="BJ290" s="184"/>
      <c r="BK290" s="184"/>
      <c r="BL290" s="185"/>
      <c r="BM290" s="185"/>
      <c r="BN290" s="185"/>
      <c r="BO290" s="185"/>
      <c r="BP290" s="443">
        <f t="shared" si="164"/>
        <v>0</v>
      </c>
      <c r="BQ290" s="184" t="str">
        <f t="shared" si="165"/>
        <v>Not Needed</v>
      </c>
      <c r="BR290" s="283" t="e">
        <f t="shared" si="166"/>
        <v>#DIV/0!</v>
      </c>
      <c r="BS290" s="432">
        <f t="shared" si="167"/>
        <v>0</v>
      </c>
      <c r="BT290" s="1" t="str">
        <f t="shared" si="168"/>
        <v>Within Range</v>
      </c>
      <c r="BU290" s="1" t="str">
        <f t="shared" si="169"/>
        <v>Within Range</v>
      </c>
      <c r="BV290" s="407"/>
      <c r="BW290" s="407"/>
      <c r="BX290" s="448"/>
      <c r="BY290" s="469"/>
      <c r="BZ290" s="469"/>
    </row>
    <row r="291" spans="1:78" ht="12.75" customHeight="true">
      <c r="A291" s="79" t="s">
        <v>313</v>
      </c>
      <c r="B291" s="485" t="s">
        <v>314</v>
      </c>
      <c r="C291" s="79" t="s">
        <v>8</v>
      </c>
      <c r="D291" s="79" t="s">
        <v>9</v>
      </c>
      <c r="E291" s="79" t="s">
        <v>1092</v>
      </c>
      <c r="F291" s="79" t="s">
        <v>806</v>
      </c>
      <c r="G291" s="79" t="s">
        <v>1205</v>
      </c>
      <c r="H291" s="79" t="s">
        <v>1206</v>
      </c>
      <c r="I291" s="296">
        <v>41680</v>
      </c>
      <c r="J291" s="406"/>
      <c r="K291" s="486" t="s">
        <v>15</v>
      </c>
      <c r="L291" s="406">
        <v>43647</v>
      </c>
      <c r="M291" s="466"/>
      <c r="N291" s="451" t="str">
        <f t="shared" si="136"/>
        <v>1</v>
      </c>
      <c r="O291" s="452" t="str">
        <f t="shared" si="137"/>
        <v>1</v>
      </c>
      <c r="P291" s="201" t="str">
        <f t="shared" si="138"/>
        <v>N</v>
      </c>
      <c r="Q291" s="202"/>
      <c r="R291" s="202"/>
      <c r="S291" s="200"/>
      <c r="T291" s="247">
        <v>804</v>
      </c>
      <c r="U291" s="92">
        <f t="shared" si="139"/>
        <v>1</v>
      </c>
      <c r="V291" s="95" t="str">
        <f t="shared" si="140"/>
        <v>SG_FNE03</v>
      </c>
      <c r="W291" s="454"/>
      <c r="X291" s="392">
        <f t="shared" si="141"/>
        <v>0</v>
      </c>
      <c r="Y291" s="453"/>
      <c r="Z291" s="396">
        <f t="shared" si="142"/>
        <v>0</v>
      </c>
      <c r="AA291" s="397">
        <f t="shared" si="143"/>
        <v>0</v>
      </c>
      <c r="AB291" s="427"/>
      <c r="AC291" s="456"/>
      <c r="AD291" s="396">
        <f t="shared" si="144"/>
        <v>0</v>
      </c>
      <c r="AE291" s="397">
        <f t="shared" si="145"/>
        <v>0</v>
      </c>
      <c r="AF291" s="444">
        <f t="shared" si="146"/>
        <v>50</v>
      </c>
      <c r="AG291" s="251" t="e">
        <f t="shared" si="147"/>
        <v>#DIV/0!</v>
      </c>
      <c r="AH291" s="398">
        <f t="shared" si="148"/>
        <v>50</v>
      </c>
      <c r="AI291" s="459" t="str">
        <f t="shared" si="149"/>
        <v>Below Mix</v>
      </c>
      <c r="AJ291" s="327">
        <f t="shared" si="150"/>
        <v>774</v>
      </c>
      <c r="AK291" s="323" t="e">
        <f t="shared" si="151"/>
        <v>#DIV/0!</v>
      </c>
      <c r="AL291" s="399">
        <f t="shared" si="152"/>
        <v>824</v>
      </c>
      <c r="AM291" s="400">
        <f t="shared" si="153"/>
        <v>824</v>
      </c>
      <c r="AN291" s="462" t="e">
        <f t="shared" si="154"/>
        <v>#DIV/0!</v>
      </c>
      <c r="AO291" s="461">
        <f t="shared" si="155"/>
        <v>824</v>
      </c>
      <c r="AP291" s="148">
        <f t="shared" si="156"/>
        <v>0</v>
      </c>
      <c r="AQ291" s="148">
        <f t="shared" si="157"/>
        <v>0</v>
      </c>
      <c r="AR291" s="148"/>
      <c r="AS291" s="149">
        <f>VLOOKUP(H291, 'Link WS '!$E$5:$G$38, 2, FALSE)</f>
        <v>824</v>
      </c>
      <c r="AT291" s="80">
        <f>VLOOKUP($H291, 'Link WS '!$E$5:$H$38, 3, FALSE)</f>
        <v>1154</v>
      </c>
      <c r="AU291" s="151">
        <f t="shared" si="158"/>
        <v>0</v>
      </c>
      <c r="AV291" s="150">
        <f>VLOOKUP($V291, 'Link WS '!$E$5:$H$38, 2, FALSE)</f>
        <v>824</v>
      </c>
      <c r="AW291" s="150">
        <f>VLOOKUP($V291, 'Link WS '!$E$5:$H$38, 3, FALSE)</f>
        <v>1154</v>
      </c>
      <c r="AX291" s="150">
        <f>VLOOKUP($V291, 'Link WS '!$E$5:$H$38, 4, FALSE)</f>
        <v>989</v>
      </c>
      <c r="AY291" s="143">
        <f t="shared" si="159"/>
        <v>0.833164812942366</v>
      </c>
      <c r="AZ291" s="140" t="str">
        <f t="shared" si="160"/>
        <v>Paying 83% within JC</v>
      </c>
      <c r="BA291" s="80">
        <f t="shared" si="161"/>
        <v>742</v>
      </c>
      <c r="BB291" s="80">
        <f t="shared" si="162"/>
        <v>82</v>
      </c>
      <c r="BC291" s="81" t="e">
        <f t="shared" si="163"/>
        <v>#DIV/0!</v>
      </c>
      <c r="BD291" s="312"/>
      <c r="BE291" s="184"/>
      <c r="BF291" s="184"/>
      <c r="BG291" s="184"/>
      <c r="BH291" s="184"/>
      <c r="BI291" s="184"/>
      <c r="BJ291" s="184"/>
      <c r="BK291" s="184"/>
      <c r="BL291" s="185"/>
      <c r="BM291" s="185"/>
      <c r="BN291" s="185"/>
      <c r="BO291" s="185"/>
      <c r="BP291" s="443">
        <f t="shared" si="164"/>
        <v>0</v>
      </c>
      <c r="BQ291" s="184" t="str">
        <f t="shared" si="165"/>
        <v>Not Needed</v>
      </c>
      <c r="BR291" s="283" t="e">
        <f t="shared" si="166"/>
        <v>#DIV/0!</v>
      </c>
      <c r="BS291" s="432">
        <f t="shared" si="167"/>
        <v>0</v>
      </c>
      <c r="BT291" s="1" t="str">
        <f t="shared" si="168"/>
        <v>Within Range</v>
      </c>
      <c r="BU291" s="1" t="str">
        <f t="shared" si="169"/>
        <v>Within Range</v>
      </c>
      <c r="BV291" s="407"/>
      <c r="BW291" s="407"/>
      <c r="BX291" s="448"/>
      <c r="BY291" s="469"/>
      <c r="BZ291" s="469"/>
    </row>
    <row r="292" spans="1:78" ht="12.75" customHeight="true">
      <c r="A292" s="79" t="s">
        <v>317</v>
      </c>
      <c r="B292" s="485" t="s">
        <v>318</v>
      </c>
      <c r="C292" s="79" t="s">
        <v>8</v>
      </c>
      <c r="D292" s="79" t="s">
        <v>9</v>
      </c>
      <c r="E292" s="79" t="s">
        <v>1092</v>
      </c>
      <c r="F292" s="79" t="s">
        <v>806</v>
      </c>
      <c r="G292" s="79" t="s">
        <v>1655</v>
      </c>
      <c r="H292" s="79" t="s">
        <v>1207</v>
      </c>
      <c r="I292" s="296">
        <v>42023</v>
      </c>
      <c r="J292" s="406"/>
      <c r="K292" s="486" t="s">
        <v>15</v>
      </c>
      <c r="L292" s="406">
        <v>44378</v>
      </c>
      <c r="M292" s="466"/>
      <c r="N292" s="451" t="str">
        <f t="shared" si="136"/>
        <v>1</v>
      </c>
      <c r="O292" s="452" t="str">
        <f t="shared" si="137"/>
        <v>1</v>
      </c>
      <c r="P292" s="201" t="str">
        <f t="shared" si="138"/>
        <v>N</v>
      </c>
      <c r="Q292" s="202"/>
      <c r="R292" s="202"/>
      <c r="S292" s="200"/>
      <c r="T292" s="247">
        <v>705</v>
      </c>
      <c r="U292" s="92">
        <f t="shared" si="139"/>
        <v>1</v>
      </c>
      <c r="V292" s="95" t="str">
        <f t="shared" si="140"/>
        <v>SG_FNE02</v>
      </c>
      <c r="W292" s="454"/>
      <c r="X292" s="392">
        <f t="shared" si="141"/>
        <v>0</v>
      </c>
      <c r="Y292" s="453"/>
      <c r="Z292" s="396">
        <f t="shared" si="142"/>
        <v>0</v>
      </c>
      <c r="AA292" s="397">
        <f t="shared" si="143"/>
        <v>0</v>
      </c>
      <c r="AB292" s="427"/>
      <c r="AC292" s="456"/>
      <c r="AD292" s="396">
        <f t="shared" si="144"/>
        <v>0</v>
      </c>
      <c r="AE292" s="397">
        <f t="shared" si="145"/>
        <v>0</v>
      </c>
      <c r="AF292" s="444">
        <f t="shared" si="146"/>
        <v>50</v>
      </c>
      <c r="AG292" s="251" t="e">
        <f t="shared" si="147"/>
        <v>#DIV/0!</v>
      </c>
      <c r="AH292" s="398">
        <f t="shared" si="148"/>
        <v>50</v>
      </c>
      <c r="AI292" s="459" t="str">
        <f t="shared" si="149"/>
        <v>Below Mix</v>
      </c>
      <c r="AJ292" s="327">
        <f t="shared" si="150"/>
        <v>698</v>
      </c>
      <c r="AK292" s="323" t="e">
        <f t="shared" si="151"/>
        <v>#DIV/0!</v>
      </c>
      <c r="AL292" s="399">
        <f t="shared" si="152"/>
        <v>748</v>
      </c>
      <c r="AM292" s="400">
        <f t="shared" si="153"/>
        <v>748</v>
      </c>
      <c r="AN292" s="462" t="e">
        <f t="shared" si="154"/>
        <v>#DIV/0!</v>
      </c>
      <c r="AO292" s="461">
        <f t="shared" si="155"/>
        <v>748</v>
      </c>
      <c r="AP292" s="148">
        <f t="shared" si="156"/>
        <v>0</v>
      </c>
      <c r="AQ292" s="148">
        <f t="shared" si="157"/>
        <v>0</v>
      </c>
      <c r="AR292" s="148"/>
      <c r="AS292" s="149">
        <f>VLOOKUP(H292, 'Link WS '!$E$5:$G$38, 2, FALSE)</f>
        <v>748</v>
      </c>
      <c r="AT292" s="80">
        <f>VLOOKUP($H292, 'Link WS '!$E$5:$H$38, 3, FALSE)</f>
        <v>1078</v>
      </c>
      <c r="AU292" s="151">
        <f t="shared" si="158"/>
        <v>0</v>
      </c>
      <c r="AV292" s="150">
        <f>VLOOKUP($V292, 'Link WS '!$E$5:$H$38, 2, FALSE)</f>
        <v>748</v>
      </c>
      <c r="AW292" s="150">
        <f>VLOOKUP($V292, 'Link WS '!$E$5:$H$38, 3, FALSE)</f>
        <v>1078</v>
      </c>
      <c r="AX292" s="150">
        <f>VLOOKUP($V292, 'Link WS '!$E$5:$H$38, 4, FALSE)</f>
        <v>913</v>
      </c>
      <c r="AY292" s="143">
        <f t="shared" si="159"/>
        <v>0.81927710843373491</v>
      </c>
      <c r="AZ292" s="140" t="str">
        <f t="shared" si="160"/>
        <v>Paying 82% within JC</v>
      </c>
      <c r="BA292" s="80">
        <f t="shared" si="161"/>
        <v>673</v>
      </c>
      <c r="BB292" s="80">
        <f t="shared" si="162"/>
        <v>75</v>
      </c>
      <c r="BC292" s="81" t="e">
        <f t="shared" si="163"/>
        <v>#DIV/0!</v>
      </c>
      <c r="BD292" s="312"/>
      <c r="BE292" s="184"/>
      <c r="BF292" s="184"/>
      <c r="BG292" s="184"/>
      <c r="BH292" s="184"/>
      <c r="BI292" s="184"/>
      <c r="BJ292" s="184"/>
      <c r="BK292" s="184"/>
      <c r="BL292" s="185"/>
      <c r="BM292" s="185"/>
      <c r="BN292" s="185"/>
      <c r="BO292" s="185"/>
      <c r="BP292" s="443">
        <f t="shared" si="164"/>
        <v>0</v>
      </c>
      <c r="BQ292" s="184" t="str">
        <f t="shared" si="165"/>
        <v>Not Needed</v>
      </c>
      <c r="BR292" s="283" t="e">
        <f t="shared" si="166"/>
        <v>#DIV/0!</v>
      </c>
      <c r="BS292" s="432">
        <f t="shared" si="167"/>
        <v>0</v>
      </c>
      <c r="BT292" s="1" t="str">
        <f t="shared" si="168"/>
        <v>Within Range</v>
      </c>
      <c r="BU292" s="1" t="str">
        <f t="shared" si="169"/>
        <v>Within Range</v>
      </c>
      <c r="BV292" s="407"/>
      <c r="BW292" s="407"/>
      <c r="BX292" s="448"/>
      <c r="BY292" s="469"/>
      <c r="BZ292" s="469"/>
    </row>
    <row r="293" spans="1:78" ht="12.75" customHeight="true">
      <c r="A293" s="79" t="s">
        <v>901</v>
      </c>
      <c r="B293" s="485" t="s">
        <v>902</v>
      </c>
      <c r="C293" s="79" t="s">
        <v>8</v>
      </c>
      <c r="D293" s="79" t="s">
        <v>9</v>
      </c>
      <c r="E293" s="79" t="s">
        <v>1092</v>
      </c>
      <c r="F293" s="79" t="s">
        <v>806</v>
      </c>
      <c r="G293" s="79" t="s">
        <v>1655</v>
      </c>
      <c r="H293" s="79" t="s">
        <v>1207</v>
      </c>
      <c r="I293" s="296">
        <v>43066</v>
      </c>
      <c r="J293" s="406"/>
      <c r="K293" s="486" t="s">
        <v>15</v>
      </c>
      <c r="L293" s="406">
        <v>44378</v>
      </c>
      <c r="M293" s="466"/>
      <c r="N293" s="451" t="str">
        <f t="shared" si="136"/>
        <v>1</v>
      </c>
      <c r="O293" s="452" t="str">
        <f t="shared" si="137"/>
        <v>1</v>
      </c>
      <c r="P293" s="201" t="str">
        <f t="shared" si="138"/>
        <v>N</v>
      </c>
      <c r="Q293" s="202"/>
      <c r="R293" s="202"/>
      <c r="S293" s="200"/>
      <c r="T293" s="247">
        <v>407</v>
      </c>
      <c r="U293" s="92">
        <f t="shared" si="139"/>
        <v>1</v>
      </c>
      <c r="V293" s="95" t="str">
        <f t="shared" si="140"/>
        <v>SG_FNE02</v>
      </c>
      <c r="W293" s="454"/>
      <c r="X293" s="392">
        <f t="shared" si="141"/>
        <v>0</v>
      </c>
      <c r="Y293" s="453"/>
      <c r="Z293" s="396">
        <f t="shared" si="142"/>
        <v>0</v>
      </c>
      <c r="AA293" s="397">
        <f t="shared" si="143"/>
        <v>0</v>
      </c>
      <c r="AB293" s="427"/>
      <c r="AC293" s="456"/>
      <c r="AD293" s="396">
        <f t="shared" si="144"/>
        <v>0</v>
      </c>
      <c r="AE293" s="397">
        <f t="shared" si="145"/>
        <v>0</v>
      </c>
      <c r="AF293" s="444">
        <f t="shared" si="146"/>
        <v>50</v>
      </c>
      <c r="AG293" s="251" t="e">
        <f t="shared" si="147"/>
        <v>#DIV/0!</v>
      </c>
      <c r="AH293" s="398">
        <f t="shared" si="148"/>
        <v>50</v>
      </c>
      <c r="AI293" s="459" t="str">
        <f t="shared" si="149"/>
        <v>Below Mix</v>
      </c>
      <c r="AJ293" s="327">
        <f t="shared" si="150"/>
        <v>698</v>
      </c>
      <c r="AK293" s="323" t="e">
        <f t="shared" si="151"/>
        <v>#DIV/0!</v>
      </c>
      <c r="AL293" s="399">
        <f t="shared" si="152"/>
        <v>748</v>
      </c>
      <c r="AM293" s="400">
        <f t="shared" si="153"/>
        <v>748</v>
      </c>
      <c r="AN293" s="462" t="e">
        <f t="shared" si="154"/>
        <v>#DIV/0!</v>
      </c>
      <c r="AO293" s="461">
        <f t="shared" si="155"/>
        <v>748</v>
      </c>
      <c r="AP293" s="148">
        <f t="shared" si="156"/>
        <v>0</v>
      </c>
      <c r="AQ293" s="148">
        <f t="shared" si="157"/>
        <v>0</v>
      </c>
      <c r="AR293" s="148"/>
      <c r="AS293" s="149">
        <f>VLOOKUP(H293, 'Link WS '!$E$5:$G$38, 2, FALSE)</f>
        <v>748</v>
      </c>
      <c r="AT293" s="80">
        <f>VLOOKUP($H293, 'Link WS '!$E$5:$H$38, 3, FALSE)</f>
        <v>1078</v>
      </c>
      <c r="AU293" s="151">
        <f t="shared" si="158"/>
        <v>0</v>
      </c>
      <c r="AV293" s="150">
        <f>VLOOKUP($V293, 'Link WS '!$E$5:$H$38, 2, FALSE)</f>
        <v>748</v>
      </c>
      <c r="AW293" s="150">
        <f>VLOOKUP($V293, 'Link WS '!$E$5:$H$38, 3, FALSE)</f>
        <v>1078</v>
      </c>
      <c r="AX293" s="150">
        <f>VLOOKUP($V293, 'Link WS '!$E$5:$H$38, 4, FALSE)</f>
        <v>913</v>
      </c>
      <c r="AY293" s="143">
        <f t="shared" si="159"/>
        <v>0.81927710843373491</v>
      </c>
      <c r="AZ293" s="140" t="str">
        <f t="shared" si="160"/>
        <v>Paying 82% within JC</v>
      </c>
      <c r="BA293" s="80">
        <f t="shared" si="161"/>
        <v>673</v>
      </c>
      <c r="BB293" s="80">
        <f t="shared" si="162"/>
        <v>75</v>
      </c>
      <c r="BC293" s="81" t="e">
        <f t="shared" si="163"/>
        <v>#DIV/0!</v>
      </c>
      <c r="BD293" s="312"/>
      <c r="BE293" s="184"/>
      <c r="BF293" s="184"/>
      <c r="BG293" s="184"/>
      <c r="BH293" s="184"/>
      <c r="BI293" s="184"/>
      <c r="BJ293" s="184"/>
      <c r="BK293" s="184"/>
      <c r="BL293" s="185"/>
      <c r="BM293" s="185"/>
      <c r="BN293" s="185"/>
      <c r="BO293" s="185"/>
      <c r="BP293" s="443">
        <f t="shared" si="164"/>
        <v>0</v>
      </c>
      <c r="BQ293" s="184" t="str">
        <f t="shared" si="165"/>
        <v>Not Needed</v>
      </c>
      <c r="BR293" s="283" t="e">
        <f t="shared" si="166"/>
        <v>#DIV/0!</v>
      </c>
      <c r="BS293" s="432">
        <f t="shared" si="167"/>
        <v>0</v>
      </c>
      <c r="BT293" s="1" t="str">
        <f t="shared" si="168"/>
        <v>Within Range</v>
      </c>
      <c r="BU293" s="1" t="str">
        <f t="shared" si="169"/>
        <v>Within Range</v>
      </c>
      <c r="BV293" s="407"/>
      <c r="BW293" s="407"/>
      <c r="BX293" s="448"/>
      <c r="BY293" s="469"/>
      <c r="BZ293" s="469"/>
    </row>
    <row r="294" spans="1:78" ht="12.75" customHeight="true">
      <c r="A294" s="79" t="s">
        <v>972</v>
      </c>
      <c r="B294" s="485" t="s">
        <v>973</v>
      </c>
      <c r="C294" s="79" t="s">
        <v>8</v>
      </c>
      <c r="D294" s="79" t="s">
        <v>9</v>
      </c>
      <c r="E294" s="79" t="s">
        <v>1092</v>
      </c>
      <c r="F294" s="79" t="s">
        <v>806</v>
      </c>
      <c r="G294" s="79" t="s">
        <v>1203</v>
      </c>
      <c r="H294" s="79" t="s">
        <v>1204</v>
      </c>
      <c r="I294" s="296">
        <v>43563</v>
      </c>
      <c r="J294" s="406"/>
      <c r="K294" s="486" t="s">
        <v>15</v>
      </c>
      <c r="L294" s="406"/>
      <c r="M294" s="466"/>
      <c r="N294" s="451" t="str">
        <f t="shared" si="136"/>
        <v>1</v>
      </c>
      <c r="O294" s="452" t="str">
        <f t="shared" si="137"/>
        <v>1</v>
      </c>
      <c r="P294" s="201" t="str">
        <f t="shared" si="138"/>
        <v>N</v>
      </c>
      <c r="Q294" s="202"/>
      <c r="R294" s="202"/>
      <c r="S294" s="200"/>
      <c r="T294" s="247">
        <v>302</v>
      </c>
      <c r="U294" s="92">
        <f t="shared" si="139"/>
        <v>1</v>
      </c>
      <c r="V294" s="95" t="str">
        <f t="shared" si="140"/>
        <v>SG_FNE01</v>
      </c>
      <c r="W294" s="454"/>
      <c r="X294" s="392">
        <f t="shared" si="141"/>
        <v>0</v>
      </c>
      <c r="Y294" s="453"/>
      <c r="Z294" s="396">
        <f t="shared" si="142"/>
        <v>0</v>
      </c>
      <c r="AA294" s="397">
        <f t="shared" si="143"/>
        <v>0</v>
      </c>
      <c r="AB294" s="427"/>
      <c r="AC294" s="456"/>
      <c r="AD294" s="396">
        <f t="shared" si="144"/>
        <v>0</v>
      </c>
      <c r="AE294" s="397">
        <f t="shared" si="145"/>
        <v>0</v>
      </c>
      <c r="AF294" s="444">
        <f t="shared" si="146"/>
        <v>50</v>
      </c>
      <c r="AG294" s="251" t="e">
        <f t="shared" si="147"/>
        <v>#DIV/0!</v>
      </c>
      <c r="AH294" s="398">
        <f t="shared" si="148"/>
        <v>50</v>
      </c>
      <c r="AI294" s="459" t="str">
        <f t="shared" si="149"/>
        <v>Below Mix</v>
      </c>
      <c r="AJ294" s="327">
        <f t="shared" si="150"/>
        <v>630</v>
      </c>
      <c r="AK294" s="323" t="e">
        <f t="shared" si="151"/>
        <v>#DIV/0!</v>
      </c>
      <c r="AL294" s="399">
        <f t="shared" si="152"/>
        <v>680</v>
      </c>
      <c r="AM294" s="400">
        <f t="shared" si="153"/>
        <v>680</v>
      </c>
      <c r="AN294" s="462" t="e">
        <f t="shared" si="154"/>
        <v>#DIV/0!</v>
      </c>
      <c r="AO294" s="461">
        <f t="shared" si="155"/>
        <v>680</v>
      </c>
      <c r="AP294" s="148">
        <f t="shared" si="156"/>
        <v>0</v>
      </c>
      <c r="AQ294" s="148">
        <f t="shared" si="157"/>
        <v>0</v>
      </c>
      <c r="AR294" s="148"/>
      <c r="AS294" s="149">
        <f>VLOOKUP(H294, 'Link WS '!$E$5:$G$38, 2, FALSE)</f>
        <v>680</v>
      </c>
      <c r="AT294" s="80">
        <f>VLOOKUP($H294, 'Link WS '!$E$5:$H$38, 3, FALSE)</f>
        <v>1006</v>
      </c>
      <c r="AU294" s="151">
        <f t="shared" si="158"/>
        <v>0</v>
      </c>
      <c r="AV294" s="150">
        <f>VLOOKUP($V294, 'Link WS '!$E$5:$H$38, 2, FALSE)</f>
        <v>680</v>
      </c>
      <c r="AW294" s="150">
        <f>VLOOKUP($V294, 'Link WS '!$E$5:$H$38, 3, FALSE)</f>
        <v>1006</v>
      </c>
      <c r="AX294" s="150">
        <f>VLOOKUP($V294, 'Link WS '!$E$5:$H$38, 4, FALSE)</f>
        <v>843</v>
      </c>
      <c r="AY294" s="143">
        <f t="shared" si="159"/>
        <v>0.80664294187425856</v>
      </c>
      <c r="AZ294" s="140" t="str">
        <f t="shared" si="160"/>
        <v>Paying 81% within JC</v>
      </c>
      <c r="BA294" s="80">
        <f t="shared" si="161"/>
        <v>612</v>
      </c>
      <c r="BB294" s="80">
        <f t="shared" si="162"/>
        <v>68</v>
      </c>
      <c r="BC294" s="81" t="e">
        <f t="shared" si="163"/>
        <v>#DIV/0!</v>
      </c>
      <c r="BD294" s="312"/>
      <c r="BE294" s="184"/>
      <c r="BF294" s="184"/>
      <c r="BG294" s="184"/>
      <c r="BH294" s="184"/>
      <c r="BI294" s="184"/>
      <c r="BJ294" s="184"/>
      <c r="BK294" s="184"/>
      <c r="BL294" s="185"/>
      <c r="BM294" s="185"/>
      <c r="BN294" s="185"/>
      <c r="BO294" s="185"/>
      <c r="BP294" s="443">
        <f t="shared" si="164"/>
        <v>0</v>
      </c>
      <c r="BQ294" s="184" t="str">
        <f t="shared" si="165"/>
        <v>Not Needed</v>
      </c>
      <c r="BR294" s="283" t="e">
        <f t="shared" si="166"/>
        <v>#DIV/0!</v>
      </c>
      <c r="BS294" s="432">
        <f t="shared" si="167"/>
        <v>0</v>
      </c>
      <c r="BT294" s="1" t="str">
        <f t="shared" si="168"/>
        <v>Within Range</v>
      </c>
      <c r="BU294" s="1" t="str">
        <f t="shared" si="169"/>
        <v>Within Range</v>
      </c>
      <c r="BV294" s="407"/>
      <c r="BW294" s="407"/>
      <c r="BX294" s="448"/>
      <c r="BY294" s="469"/>
      <c r="BZ294" s="469"/>
    </row>
    <row r="295" spans="1:78" ht="12.75" customHeight="true">
      <c r="A295" s="79" t="s">
        <v>974</v>
      </c>
      <c r="B295" s="485" t="s">
        <v>975</v>
      </c>
      <c r="C295" s="79" t="s">
        <v>8</v>
      </c>
      <c r="D295" s="79" t="s">
        <v>9</v>
      </c>
      <c r="E295" s="79" t="s">
        <v>1092</v>
      </c>
      <c r="F295" s="79" t="s">
        <v>806</v>
      </c>
      <c r="G295" s="79" t="s">
        <v>1203</v>
      </c>
      <c r="H295" s="79" t="s">
        <v>1204</v>
      </c>
      <c r="I295" s="296">
        <v>43563</v>
      </c>
      <c r="J295" s="406"/>
      <c r="K295" s="486" t="s">
        <v>15</v>
      </c>
      <c r="L295" s="406"/>
      <c r="M295" s="466"/>
      <c r="N295" s="451" t="str">
        <f t="shared" si="136"/>
        <v>1</v>
      </c>
      <c r="O295" s="452" t="str">
        <f t="shared" si="137"/>
        <v>1</v>
      </c>
      <c r="P295" s="201" t="str">
        <f t="shared" si="138"/>
        <v>N</v>
      </c>
      <c r="Q295" s="202"/>
      <c r="R295" s="202"/>
      <c r="S295" s="200"/>
      <c r="T295" s="247">
        <v>302</v>
      </c>
      <c r="U295" s="92">
        <f t="shared" si="139"/>
        <v>1</v>
      </c>
      <c r="V295" s="95" t="str">
        <f t="shared" si="140"/>
        <v>SG_FNE01</v>
      </c>
      <c r="W295" s="454"/>
      <c r="X295" s="392">
        <f t="shared" si="141"/>
        <v>0</v>
      </c>
      <c r="Y295" s="453"/>
      <c r="Z295" s="396">
        <f t="shared" si="142"/>
        <v>0</v>
      </c>
      <c r="AA295" s="397">
        <f t="shared" si="143"/>
        <v>0</v>
      </c>
      <c r="AB295" s="427"/>
      <c r="AC295" s="456"/>
      <c r="AD295" s="396">
        <f t="shared" si="144"/>
        <v>0</v>
      </c>
      <c r="AE295" s="397">
        <f t="shared" si="145"/>
        <v>0</v>
      </c>
      <c r="AF295" s="444">
        <f t="shared" si="146"/>
        <v>50</v>
      </c>
      <c r="AG295" s="251" t="e">
        <f t="shared" si="147"/>
        <v>#DIV/0!</v>
      </c>
      <c r="AH295" s="398">
        <f t="shared" si="148"/>
        <v>50</v>
      </c>
      <c r="AI295" s="459" t="str">
        <f t="shared" si="149"/>
        <v>Below Mix</v>
      </c>
      <c r="AJ295" s="327">
        <f t="shared" si="150"/>
        <v>630</v>
      </c>
      <c r="AK295" s="323" t="e">
        <f t="shared" si="151"/>
        <v>#DIV/0!</v>
      </c>
      <c r="AL295" s="399">
        <f t="shared" si="152"/>
        <v>680</v>
      </c>
      <c r="AM295" s="400">
        <f t="shared" si="153"/>
        <v>680</v>
      </c>
      <c r="AN295" s="462" t="e">
        <f t="shared" si="154"/>
        <v>#DIV/0!</v>
      </c>
      <c r="AO295" s="461">
        <f t="shared" si="155"/>
        <v>680</v>
      </c>
      <c r="AP295" s="148">
        <f t="shared" si="156"/>
        <v>0</v>
      </c>
      <c r="AQ295" s="148">
        <f t="shared" si="157"/>
        <v>0</v>
      </c>
      <c r="AR295" s="148"/>
      <c r="AS295" s="149">
        <f>VLOOKUP(H295, 'Link WS '!$E$5:$G$38, 2, FALSE)</f>
        <v>680</v>
      </c>
      <c r="AT295" s="80">
        <f>VLOOKUP($H295, 'Link WS '!$E$5:$H$38, 3, FALSE)</f>
        <v>1006</v>
      </c>
      <c r="AU295" s="151">
        <f t="shared" si="158"/>
        <v>0</v>
      </c>
      <c r="AV295" s="150">
        <f>VLOOKUP($V295, 'Link WS '!$E$5:$H$38, 2, FALSE)</f>
        <v>680</v>
      </c>
      <c r="AW295" s="150">
        <f>VLOOKUP($V295, 'Link WS '!$E$5:$H$38, 3, FALSE)</f>
        <v>1006</v>
      </c>
      <c r="AX295" s="150">
        <f>VLOOKUP($V295, 'Link WS '!$E$5:$H$38, 4, FALSE)</f>
        <v>843</v>
      </c>
      <c r="AY295" s="143">
        <f t="shared" si="159"/>
        <v>0.80664294187425856</v>
      </c>
      <c r="AZ295" s="140" t="str">
        <f t="shared" si="160"/>
        <v>Paying 81% within JC</v>
      </c>
      <c r="BA295" s="80">
        <f t="shared" si="161"/>
        <v>612</v>
      </c>
      <c r="BB295" s="80">
        <f t="shared" si="162"/>
        <v>68</v>
      </c>
      <c r="BC295" s="81" t="e">
        <f t="shared" si="163"/>
        <v>#DIV/0!</v>
      </c>
      <c r="BD295" s="312"/>
      <c r="BE295" s="184"/>
      <c r="BF295" s="184"/>
      <c r="BG295" s="184"/>
      <c r="BH295" s="184"/>
      <c r="BI295" s="184"/>
      <c r="BJ295" s="184"/>
      <c r="BK295" s="184"/>
      <c r="BL295" s="185"/>
      <c r="BM295" s="185"/>
      <c r="BN295" s="185"/>
      <c r="BO295" s="185"/>
      <c r="BP295" s="443">
        <f t="shared" si="164"/>
        <v>0</v>
      </c>
      <c r="BQ295" s="184" t="str">
        <f t="shared" si="165"/>
        <v>Not Needed</v>
      </c>
      <c r="BR295" s="283" t="e">
        <f t="shared" si="166"/>
        <v>#DIV/0!</v>
      </c>
      <c r="BS295" s="432">
        <f t="shared" si="167"/>
        <v>0</v>
      </c>
      <c r="BT295" s="1" t="str">
        <f t="shared" si="168"/>
        <v>Within Range</v>
      </c>
      <c r="BU295" s="1" t="str">
        <f t="shared" si="169"/>
        <v>Within Range</v>
      </c>
      <c r="BV295" s="407"/>
      <c r="BW295" s="407"/>
      <c r="BX295" s="448"/>
      <c r="BY295" s="469"/>
      <c r="BZ295" s="469"/>
    </row>
    <row r="296" spans="1:78" ht="12.75" customHeight="true">
      <c r="A296" s="79" t="s">
        <v>1468</v>
      </c>
      <c r="B296" s="485" t="s">
        <v>1469</v>
      </c>
      <c r="C296" s="79" t="s">
        <v>8</v>
      </c>
      <c r="D296" s="79" t="s">
        <v>9</v>
      </c>
      <c r="E296" s="79" t="s">
        <v>1092</v>
      </c>
      <c r="F296" s="79" t="s">
        <v>806</v>
      </c>
      <c r="G296" s="79" t="s">
        <v>1203</v>
      </c>
      <c r="H296" s="79" t="s">
        <v>1204</v>
      </c>
      <c r="I296" s="296">
        <v>44368</v>
      </c>
      <c r="J296" s="406"/>
      <c r="K296" s="486" t="s">
        <v>15</v>
      </c>
      <c r="L296" s="406"/>
      <c r="M296" s="466"/>
      <c r="N296" s="451" t="str">
        <f t="shared" si="136"/>
        <v>1</v>
      </c>
      <c r="O296" s="452" t="str">
        <f t="shared" si="137"/>
        <v>1</v>
      </c>
      <c r="P296" s="201" t="str">
        <f t="shared" si="138"/>
        <v>N</v>
      </c>
      <c r="Q296" s="202"/>
      <c r="R296" s="202"/>
      <c r="S296" s="200"/>
      <c r="T296" s="247">
        <v>100</v>
      </c>
      <c r="U296" s="92">
        <f t="shared" si="139"/>
        <v>1</v>
      </c>
      <c r="V296" s="95" t="str">
        <f t="shared" si="140"/>
        <v>SG_FNE01</v>
      </c>
      <c r="W296" s="454"/>
      <c r="X296" s="392">
        <f t="shared" si="141"/>
        <v>0</v>
      </c>
      <c r="Y296" s="453"/>
      <c r="Z296" s="396">
        <f t="shared" si="142"/>
        <v>0</v>
      </c>
      <c r="AA296" s="397">
        <f t="shared" si="143"/>
        <v>0</v>
      </c>
      <c r="AB296" s="427"/>
      <c r="AC296" s="456"/>
      <c r="AD296" s="396">
        <f t="shared" si="144"/>
        <v>0</v>
      </c>
      <c r="AE296" s="397">
        <f t="shared" si="145"/>
        <v>0</v>
      </c>
      <c r="AF296" s="444">
        <f t="shared" si="146"/>
        <v>50</v>
      </c>
      <c r="AG296" s="251" t="e">
        <f t="shared" si="147"/>
        <v>#DIV/0!</v>
      </c>
      <c r="AH296" s="398">
        <f t="shared" si="148"/>
        <v>50</v>
      </c>
      <c r="AI296" s="459" t="str">
        <f t="shared" si="149"/>
        <v>Below Mix</v>
      </c>
      <c r="AJ296" s="327">
        <f t="shared" si="150"/>
        <v>630</v>
      </c>
      <c r="AK296" s="323" t="e">
        <f t="shared" si="151"/>
        <v>#DIV/0!</v>
      </c>
      <c r="AL296" s="399">
        <f t="shared" si="152"/>
        <v>680</v>
      </c>
      <c r="AM296" s="400">
        <f t="shared" si="153"/>
        <v>680</v>
      </c>
      <c r="AN296" s="462" t="e">
        <f t="shared" si="154"/>
        <v>#DIV/0!</v>
      </c>
      <c r="AO296" s="461">
        <f t="shared" si="155"/>
        <v>680</v>
      </c>
      <c r="AP296" s="148">
        <f t="shared" si="156"/>
        <v>0</v>
      </c>
      <c r="AQ296" s="148">
        <f t="shared" si="157"/>
        <v>0</v>
      </c>
      <c r="AR296" s="148"/>
      <c r="AS296" s="149">
        <f>VLOOKUP(H296, 'Link WS '!$E$5:$G$38, 2, FALSE)</f>
        <v>680</v>
      </c>
      <c r="AT296" s="80">
        <f>VLOOKUP($H296, 'Link WS '!$E$5:$H$38, 3, FALSE)</f>
        <v>1006</v>
      </c>
      <c r="AU296" s="151">
        <f t="shared" si="158"/>
        <v>0</v>
      </c>
      <c r="AV296" s="150">
        <f>VLOOKUP($V296, 'Link WS '!$E$5:$H$38, 2, FALSE)</f>
        <v>680</v>
      </c>
      <c r="AW296" s="150">
        <f>VLOOKUP($V296, 'Link WS '!$E$5:$H$38, 3, FALSE)</f>
        <v>1006</v>
      </c>
      <c r="AX296" s="150">
        <f>VLOOKUP($V296, 'Link WS '!$E$5:$H$38, 4, FALSE)</f>
        <v>843</v>
      </c>
      <c r="AY296" s="143">
        <f t="shared" si="159"/>
        <v>0.80664294187425856</v>
      </c>
      <c r="AZ296" s="140" t="str">
        <f t="shared" si="160"/>
        <v>Paying 81% within JC</v>
      </c>
      <c r="BA296" s="80">
        <f t="shared" si="161"/>
        <v>612</v>
      </c>
      <c r="BB296" s="80">
        <f t="shared" si="162"/>
        <v>68</v>
      </c>
      <c r="BC296" s="81" t="e">
        <f t="shared" si="163"/>
        <v>#DIV/0!</v>
      </c>
      <c r="BD296" s="312"/>
      <c r="BE296" s="184"/>
      <c r="BF296" s="184"/>
      <c r="BG296" s="184"/>
      <c r="BH296" s="184"/>
      <c r="BI296" s="184"/>
      <c r="BJ296" s="184"/>
      <c r="BK296" s="184"/>
      <c r="BL296" s="185"/>
      <c r="BM296" s="185"/>
      <c r="BN296" s="185"/>
      <c r="BO296" s="185"/>
      <c r="BP296" s="443">
        <f t="shared" si="164"/>
        <v>0</v>
      </c>
      <c r="BQ296" s="184" t="str">
        <f t="shared" si="165"/>
        <v>Not Needed</v>
      </c>
      <c r="BR296" s="283" t="e">
        <f t="shared" si="166"/>
        <v>#DIV/0!</v>
      </c>
      <c r="BS296" s="432">
        <f t="shared" si="167"/>
        <v>0</v>
      </c>
      <c r="BT296" s="1" t="str">
        <f t="shared" si="168"/>
        <v>Within Range</v>
      </c>
      <c r="BU296" s="1" t="str">
        <f t="shared" si="169"/>
        <v>Within Range</v>
      </c>
      <c r="BV296" s="407"/>
      <c r="BW296" s="407"/>
      <c r="BX296" s="448"/>
      <c r="BY296" s="469"/>
      <c r="BZ296" s="469"/>
    </row>
    <row r="297" spans="1:78" ht="12.75" customHeight="true">
      <c r="A297" s="79" t="s">
        <v>561</v>
      </c>
      <c r="B297" s="487" t="s">
        <v>562</v>
      </c>
      <c r="C297" s="79" t="s">
        <v>8</v>
      </c>
      <c r="D297" s="79" t="s">
        <v>9</v>
      </c>
      <c r="E297" s="79" t="s">
        <v>1092</v>
      </c>
      <c r="F297" s="79" t="s">
        <v>804</v>
      </c>
      <c r="G297" s="79" t="s">
        <v>784</v>
      </c>
      <c r="H297" s="79" t="s">
        <v>814</v>
      </c>
      <c r="I297" s="296">
        <v>41708</v>
      </c>
      <c r="J297" s="406"/>
      <c r="K297" s="488" t="s">
        <v>874</v>
      </c>
      <c r="L297" s="406">
        <v>44013</v>
      </c>
      <c r="M297" s="466"/>
      <c r="N297" s="451" t="str">
        <f t="shared" si="136"/>
        <v>1</v>
      </c>
      <c r="O297" s="452" t="str">
        <f t="shared" si="137"/>
        <v>1</v>
      </c>
      <c r="P297" s="201" t="str">
        <f t="shared" si="138"/>
        <v>N</v>
      </c>
      <c r="Q297" s="202"/>
      <c r="R297" s="202"/>
      <c r="S297" s="200"/>
      <c r="T297" s="247">
        <v>803</v>
      </c>
      <c r="U297" s="92">
        <f t="shared" si="139"/>
        <v>1</v>
      </c>
      <c r="V297" s="95" t="str">
        <f t="shared" si="140"/>
        <v>SG_NE08</v>
      </c>
      <c r="W297" s="454"/>
      <c r="X297" s="392">
        <f t="shared" si="141"/>
        <v>0</v>
      </c>
      <c r="Y297" s="453"/>
      <c r="Z297" s="396">
        <f t="shared" si="142"/>
        <v>0</v>
      </c>
      <c r="AA297" s="397">
        <f t="shared" si="143"/>
        <v>0</v>
      </c>
      <c r="AB297" s="427"/>
      <c r="AC297" s="456"/>
      <c r="AD297" s="396">
        <f t="shared" si="144"/>
        <v>0</v>
      </c>
      <c r="AE297" s="397">
        <f t="shared" si="145"/>
        <v>0</v>
      </c>
      <c r="AF297" s="444">
        <f t="shared" si="146"/>
        <v>50</v>
      </c>
      <c r="AG297" s="251" t="e">
        <f t="shared" si="147"/>
        <v>#DIV/0!</v>
      </c>
      <c r="AH297" s="398">
        <f t="shared" si="148"/>
        <v>50</v>
      </c>
      <c r="AI297" s="459" t="str">
        <f t="shared" si="149"/>
        <v>Below Mix</v>
      </c>
      <c r="AJ297" s="327">
        <f t="shared" si="150"/>
        <v>2255</v>
      </c>
      <c r="AK297" s="323" t="e">
        <f t="shared" si="151"/>
        <v>#DIV/0!</v>
      </c>
      <c r="AL297" s="399">
        <f t="shared" si="152"/>
        <v>2305</v>
      </c>
      <c r="AM297" s="400">
        <f t="shared" si="153"/>
        <v>2305</v>
      </c>
      <c r="AN297" s="462" t="e">
        <f t="shared" si="154"/>
        <v>#DIV/0!</v>
      </c>
      <c r="AO297" s="461">
        <f t="shared" si="155"/>
        <v>2305</v>
      </c>
      <c r="AP297" s="148">
        <f t="shared" si="156"/>
        <v>0</v>
      </c>
      <c r="AQ297" s="148">
        <f t="shared" si="157"/>
        <v>0</v>
      </c>
      <c r="AR297" s="148"/>
      <c r="AS297" s="149">
        <f>VLOOKUP(H297, 'Link WS '!$E$5:$G$38, 2, FALSE)</f>
        <v>2305</v>
      </c>
      <c r="AT297" s="80">
        <f>VLOOKUP($H297, 'Link WS '!$E$5:$H$38, 3, FALSE)</f>
        <v>3295</v>
      </c>
      <c r="AU297" s="151">
        <f t="shared" si="158"/>
        <v>0</v>
      </c>
      <c r="AV297" s="150">
        <f>VLOOKUP($V297, 'Link WS '!$E$5:$H$38, 2, FALSE)</f>
        <v>2305</v>
      </c>
      <c r="AW297" s="150">
        <f>VLOOKUP($V297, 'Link WS '!$E$5:$H$38, 3, FALSE)</f>
        <v>3295</v>
      </c>
      <c r="AX297" s="150">
        <f>VLOOKUP($V297, 'Link WS '!$E$5:$H$38, 4, FALSE)</f>
        <v>2800</v>
      </c>
      <c r="AY297" s="143">
        <f t="shared" si="159"/>
        <v>0.82321428571428568</v>
      </c>
      <c r="AZ297" s="140" t="str">
        <f t="shared" si="160"/>
        <v>Paying 82% within JC</v>
      </c>
      <c r="BA297" s="80">
        <f t="shared" si="161"/>
        <v>2074</v>
      </c>
      <c r="BB297" s="80">
        <f t="shared" si="162"/>
        <v>231</v>
      </c>
      <c r="BC297" s="81" t="e">
        <f t="shared" si="163"/>
        <v>#DIV/0!</v>
      </c>
      <c r="BD297" s="312"/>
      <c r="BE297" s="184"/>
      <c r="BF297" s="184"/>
      <c r="BG297" s="184"/>
      <c r="BH297" s="184"/>
      <c r="BI297" s="184"/>
      <c r="BJ297" s="184"/>
      <c r="BK297" s="184"/>
      <c r="BL297" s="185"/>
      <c r="BM297" s="185"/>
      <c r="BN297" s="185"/>
      <c r="BO297" s="185"/>
      <c r="BP297" s="443">
        <f t="shared" si="164"/>
        <v>0</v>
      </c>
      <c r="BQ297" s="184" t="str">
        <f t="shared" si="165"/>
        <v>Not Needed</v>
      </c>
      <c r="BR297" s="283" t="e">
        <f t="shared" si="166"/>
        <v>#DIV/0!</v>
      </c>
      <c r="BS297" s="432">
        <f t="shared" si="167"/>
        <v>0</v>
      </c>
      <c r="BT297" s="1" t="str">
        <f t="shared" si="168"/>
        <v>Within Range</v>
      </c>
      <c r="BU297" s="1" t="str">
        <f t="shared" si="169"/>
        <v>Within Range</v>
      </c>
      <c r="BV297" s="407"/>
      <c r="BW297" s="407"/>
      <c r="BX297" s="448"/>
      <c r="BY297" s="469"/>
      <c r="BZ297" s="469"/>
    </row>
    <row r="298" spans="1:78" ht="12.75" customHeight="true">
      <c r="A298" s="79" t="s">
        <v>466</v>
      </c>
      <c r="B298" s="79" t="s">
        <v>467</v>
      </c>
      <c r="C298" s="79" t="s">
        <v>8</v>
      </c>
      <c r="D298" s="79" t="s">
        <v>9</v>
      </c>
      <c r="E298" s="79" t="s">
        <v>787</v>
      </c>
      <c r="F298" s="79" t="s">
        <v>804</v>
      </c>
      <c r="G298" s="79" t="s">
        <v>796</v>
      </c>
      <c r="H298" s="79" t="s">
        <v>811</v>
      </c>
      <c r="I298" s="296">
        <v>40364</v>
      </c>
      <c r="J298" s="406"/>
      <c r="K298" s="383" t="s">
        <v>775</v>
      </c>
      <c r="L298" s="406">
        <v>42552</v>
      </c>
      <c r="M298" s="466">
        <v>90</v>
      </c>
      <c r="N298" s="451" t="str">
        <f t="shared" si="136"/>
        <v>5</v>
      </c>
      <c r="O298" s="452" t="str">
        <f t="shared" si="137"/>
        <v>5</v>
      </c>
      <c r="P298" s="201" t="str">
        <f t="shared" si="138"/>
        <v>N</v>
      </c>
      <c r="Q298" s="202"/>
      <c r="R298" s="202"/>
      <c r="S298" s="200"/>
      <c r="T298" s="247">
        <v>1111</v>
      </c>
      <c r="U298" s="92">
        <f t="shared" si="139"/>
        <v>1</v>
      </c>
      <c r="V298" s="95" t="str">
        <f t="shared" si="140"/>
        <v>SG_NE06</v>
      </c>
      <c r="W298" s="454"/>
      <c r="X298" s="392">
        <f t="shared" si="141"/>
        <v>0</v>
      </c>
      <c r="Y298" s="453"/>
      <c r="Z298" s="396">
        <f t="shared" si="142"/>
        <v>0</v>
      </c>
      <c r="AA298" s="397">
        <f t="shared" si="143"/>
        <v>0</v>
      </c>
      <c r="AB298" s="427"/>
      <c r="AC298" s="456"/>
      <c r="AD298" s="396">
        <f t="shared" si="144"/>
        <v>0</v>
      </c>
      <c r="AE298" s="397">
        <f t="shared" si="145"/>
        <v>0</v>
      </c>
      <c r="AF298" s="444">
        <f t="shared" si="146"/>
        <v>50</v>
      </c>
      <c r="AG298" s="251" t="e">
        <f t="shared" si="147"/>
        <v>#DIV/0!</v>
      </c>
      <c r="AH298" s="398">
        <f t="shared" si="148"/>
        <v>50</v>
      </c>
      <c r="AI298" s="459" t="str">
        <f t="shared" si="149"/>
        <v>Below Mix</v>
      </c>
      <c r="AJ298" s="327">
        <f t="shared" si="150"/>
        <v>1900</v>
      </c>
      <c r="AK298" s="323" t="e">
        <f t="shared" si="151"/>
        <v>#DIV/0!</v>
      </c>
      <c r="AL298" s="399">
        <f t="shared" si="152"/>
        <v>1950</v>
      </c>
      <c r="AM298" s="400">
        <f t="shared" si="153"/>
        <v>1950</v>
      </c>
      <c r="AN298" s="462" t="e">
        <f t="shared" si="154"/>
        <v>#DIV/0!</v>
      </c>
      <c r="AO298" s="461">
        <f t="shared" si="155"/>
        <v>1950</v>
      </c>
      <c r="AP298" s="148">
        <f t="shared" si="156"/>
        <v>0</v>
      </c>
      <c r="AQ298" s="148">
        <f t="shared" si="157"/>
        <v>0</v>
      </c>
      <c r="AR298" s="148"/>
      <c r="AS298" s="149">
        <f>VLOOKUP(H298, 'Link WS '!$E$5:$G$38, 2, FALSE)</f>
        <v>1950</v>
      </c>
      <c r="AT298" s="80">
        <f>VLOOKUP($H298, 'Link WS '!$E$5:$H$38, 3, FALSE)</f>
        <v>2695</v>
      </c>
      <c r="AU298" s="151">
        <f t="shared" si="158"/>
        <v>0</v>
      </c>
      <c r="AV298" s="150">
        <f>VLOOKUP($V298, 'Link WS '!$E$5:$H$38, 2, FALSE)</f>
        <v>1950</v>
      </c>
      <c r="AW298" s="150">
        <f>VLOOKUP($V298, 'Link WS '!$E$5:$H$38, 3, FALSE)</f>
        <v>2695</v>
      </c>
      <c r="AX298" s="150">
        <f>VLOOKUP($V298, 'Link WS '!$E$5:$H$38, 4, FALSE)</f>
        <v>2323</v>
      </c>
      <c r="AY298" s="143">
        <f t="shared" si="159"/>
        <v>0.83943176926388297</v>
      </c>
      <c r="AZ298" s="140" t="str">
        <f t="shared" si="160"/>
        <v>Paying 84% within JC</v>
      </c>
      <c r="BA298" s="80">
        <f t="shared" si="161"/>
        <v>1755</v>
      </c>
      <c r="BB298" s="80">
        <f t="shared" si="162"/>
        <v>195</v>
      </c>
      <c r="BC298" s="81" t="e">
        <f t="shared" si="163"/>
        <v>#DIV/0!</v>
      </c>
      <c r="BD298" s="312"/>
      <c r="BE298" s="184"/>
      <c r="BF298" s="184"/>
      <c r="BG298" s="184"/>
      <c r="BH298" s="184"/>
      <c r="BI298" s="184"/>
      <c r="BJ298" s="184"/>
      <c r="BK298" s="184"/>
      <c r="BL298" s="185"/>
      <c r="BM298" s="185"/>
      <c r="BN298" s="185"/>
      <c r="BO298" s="185"/>
      <c r="BP298" s="443">
        <f t="shared" si="164"/>
        <v>0</v>
      </c>
      <c r="BQ298" s="184" t="str">
        <f t="shared" si="165"/>
        <v>Not Needed</v>
      </c>
      <c r="BR298" s="283" t="e">
        <f t="shared" si="166"/>
        <v>#DIV/0!</v>
      </c>
      <c r="BS298" s="432">
        <f t="shared" si="167"/>
        <v>0</v>
      </c>
      <c r="BT298" s="1" t="str">
        <f t="shared" si="168"/>
        <v>Within Range</v>
      </c>
      <c r="BU298" s="1" t="str">
        <f t="shared" si="169"/>
        <v>Within Range</v>
      </c>
      <c r="BV298" s="407"/>
      <c r="BW298" s="407"/>
      <c r="BX298" s="448"/>
      <c r="BY298" s="469"/>
      <c r="BZ298" s="469"/>
    </row>
    <row r="299" spans="1:78" ht="12.75" customHeight="true">
      <c r="A299" s="79" t="s">
        <v>474</v>
      </c>
      <c r="B299" s="79" t="s">
        <v>475</v>
      </c>
      <c r="C299" s="79" t="s">
        <v>8</v>
      </c>
      <c r="D299" s="79" t="s">
        <v>9</v>
      </c>
      <c r="E299" s="79" t="s">
        <v>787</v>
      </c>
      <c r="F299" s="79" t="s">
        <v>804</v>
      </c>
      <c r="G299" s="79" t="s">
        <v>1201</v>
      </c>
      <c r="H299" s="79" t="s">
        <v>1195</v>
      </c>
      <c r="I299" s="296">
        <v>41050</v>
      </c>
      <c r="J299" s="406"/>
      <c r="K299" s="383" t="s">
        <v>775</v>
      </c>
      <c r="L299" s="406">
        <v>42552</v>
      </c>
      <c r="M299" s="466">
        <v>78</v>
      </c>
      <c r="N299" s="451" t="str">
        <f t="shared" si="136"/>
        <v>3</v>
      </c>
      <c r="O299" s="452" t="str">
        <f t="shared" si="137"/>
        <v>3</v>
      </c>
      <c r="P299" s="201" t="str">
        <f t="shared" si="138"/>
        <v>N</v>
      </c>
      <c r="Q299" s="202"/>
      <c r="R299" s="202"/>
      <c r="S299" s="200"/>
      <c r="T299" s="247">
        <v>1001</v>
      </c>
      <c r="U299" s="92">
        <f t="shared" si="139"/>
        <v>1</v>
      </c>
      <c r="V299" s="95" t="str">
        <f t="shared" si="140"/>
        <v>SG_NE02</v>
      </c>
      <c r="W299" s="454"/>
      <c r="X299" s="392">
        <f t="shared" si="141"/>
        <v>0</v>
      </c>
      <c r="Y299" s="453"/>
      <c r="Z299" s="396">
        <f t="shared" si="142"/>
        <v>0</v>
      </c>
      <c r="AA299" s="397">
        <f t="shared" si="143"/>
        <v>0</v>
      </c>
      <c r="AB299" s="427"/>
      <c r="AC299" s="456"/>
      <c r="AD299" s="396">
        <f t="shared" si="144"/>
        <v>0</v>
      </c>
      <c r="AE299" s="397">
        <f t="shared" si="145"/>
        <v>0</v>
      </c>
      <c r="AF299" s="444">
        <f t="shared" si="146"/>
        <v>50</v>
      </c>
      <c r="AG299" s="251" t="e">
        <f t="shared" si="147"/>
        <v>#DIV/0!</v>
      </c>
      <c r="AH299" s="398">
        <f t="shared" si="148"/>
        <v>50</v>
      </c>
      <c r="AI299" s="459" t="str">
        <f t="shared" si="149"/>
        <v>Below Mix</v>
      </c>
      <c r="AJ299" s="327">
        <f t="shared" si="150"/>
        <v>1116</v>
      </c>
      <c r="AK299" s="323" t="e">
        <f t="shared" si="151"/>
        <v>#DIV/0!</v>
      </c>
      <c r="AL299" s="399">
        <f t="shared" si="152"/>
        <v>1166</v>
      </c>
      <c r="AM299" s="400">
        <f t="shared" si="153"/>
        <v>1166</v>
      </c>
      <c r="AN299" s="462" t="e">
        <f t="shared" si="154"/>
        <v>#DIV/0!</v>
      </c>
      <c r="AO299" s="461">
        <f t="shared" si="155"/>
        <v>1166</v>
      </c>
      <c r="AP299" s="148">
        <f t="shared" si="156"/>
        <v>0</v>
      </c>
      <c r="AQ299" s="148">
        <f t="shared" si="157"/>
        <v>0</v>
      </c>
      <c r="AR299" s="148"/>
      <c r="AS299" s="149">
        <f>VLOOKUP(H299, 'Link WS '!$E$5:$G$38, 2, FALSE)</f>
        <v>1166</v>
      </c>
      <c r="AT299" s="80">
        <f>VLOOKUP($H299, 'Link WS '!$E$5:$H$38, 3, FALSE)</f>
        <v>1750</v>
      </c>
      <c r="AU299" s="151">
        <f t="shared" si="158"/>
        <v>0</v>
      </c>
      <c r="AV299" s="150">
        <f>VLOOKUP($V299, 'Link WS '!$E$5:$H$38, 2, FALSE)</f>
        <v>1166</v>
      </c>
      <c r="AW299" s="150">
        <f>VLOOKUP($V299, 'Link WS '!$E$5:$H$38, 3, FALSE)</f>
        <v>1750</v>
      </c>
      <c r="AX299" s="150">
        <f>VLOOKUP($V299, 'Link WS '!$E$5:$H$38, 4, FALSE)</f>
        <v>1458</v>
      </c>
      <c r="AY299" s="143">
        <f t="shared" si="159"/>
        <v>0.79972565157750342</v>
      </c>
      <c r="AZ299" s="140" t="str">
        <f t="shared" si="160"/>
        <v>Paying 80% within JC</v>
      </c>
      <c r="BA299" s="80">
        <f t="shared" si="161"/>
        <v>1049</v>
      </c>
      <c r="BB299" s="80">
        <f t="shared" si="162"/>
        <v>117</v>
      </c>
      <c r="BC299" s="81" t="e">
        <f t="shared" si="163"/>
        <v>#DIV/0!</v>
      </c>
      <c r="BD299" s="312"/>
      <c r="BE299" s="184"/>
      <c r="BF299" s="184"/>
      <c r="BG299" s="184"/>
      <c r="BH299" s="184"/>
      <c r="BI299" s="184"/>
      <c r="BJ299" s="184"/>
      <c r="BK299" s="184"/>
      <c r="BL299" s="185"/>
      <c r="BM299" s="185"/>
      <c r="BN299" s="185"/>
      <c r="BO299" s="185"/>
      <c r="BP299" s="443">
        <f t="shared" si="164"/>
        <v>0</v>
      </c>
      <c r="BQ299" s="184" t="str">
        <f t="shared" si="165"/>
        <v>Not Needed</v>
      </c>
      <c r="BR299" s="283" t="e">
        <f t="shared" si="166"/>
        <v>#DIV/0!</v>
      </c>
      <c r="BS299" s="432">
        <f t="shared" si="167"/>
        <v>0</v>
      </c>
      <c r="BT299" s="1" t="str">
        <f t="shared" si="168"/>
        <v>Within Range</v>
      </c>
      <c r="BU299" s="1" t="str">
        <f t="shared" si="169"/>
        <v>Within Range</v>
      </c>
      <c r="BV299" s="407"/>
      <c r="BW299" s="407"/>
      <c r="BX299" s="448"/>
      <c r="BY299" s="469"/>
      <c r="BZ299" s="469"/>
    </row>
    <row r="300" spans="1:78" ht="12.75" customHeight="true">
      <c r="A300" s="79" t="s">
        <v>553</v>
      </c>
      <c r="B300" s="79" t="s">
        <v>554</v>
      </c>
      <c r="C300" s="79" t="s">
        <v>8</v>
      </c>
      <c r="D300" s="79" t="s">
        <v>9</v>
      </c>
      <c r="E300" s="79" t="s">
        <v>787</v>
      </c>
      <c r="F300" s="79" t="s">
        <v>804</v>
      </c>
      <c r="G300" s="79" t="s">
        <v>1201</v>
      </c>
      <c r="H300" s="79" t="s">
        <v>1195</v>
      </c>
      <c r="I300" s="296">
        <v>41134</v>
      </c>
      <c r="J300" s="406"/>
      <c r="K300" s="383" t="s">
        <v>775</v>
      </c>
      <c r="L300" s="406">
        <v>43647</v>
      </c>
      <c r="M300" s="466">
        <v>85</v>
      </c>
      <c r="N300" s="451" t="str">
        <f t="shared" si="136"/>
        <v>4</v>
      </c>
      <c r="O300" s="452" t="str">
        <f t="shared" si="137"/>
        <v>4</v>
      </c>
      <c r="P300" s="201" t="str">
        <f t="shared" si="138"/>
        <v>N</v>
      </c>
      <c r="Q300" s="202"/>
      <c r="R300" s="202"/>
      <c r="S300" s="200"/>
      <c r="T300" s="247">
        <v>910</v>
      </c>
      <c r="U300" s="92">
        <f t="shared" si="139"/>
        <v>1</v>
      </c>
      <c r="V300" s="95" t="str">
        <f t="shared" si="140"/>
        <v>SG_NE02</v>
      </c>
      <c r="W300" s="454"/>
      <c r="X300" s="392">
        <f t="shared" si="141"/>
        <v>0</v>
      </c>
      <c r="Y300" s="453"/>
      <c r="Z300" s="396">
        <f t="shared" si="142"/>
        <v>0</v>
      </c>
      <c r="AA300" s="397">
        <f t="shared" si="143"/>
        <v>0</v>
      </c>
      <c r="AB300" s="427"/>
      <c r="AC300" s="456"/>
      <c r="AD300" s="396">
        <f t="shared" si="144"/>
        <v>0</v>
      </c>
      <c r="AE300" s="397">
        <f t="shared" si="145"/>
        <v>0</v>
      </c>
      <c r="AF300" s="444">
        <f t="shared" si="146"/>
        <v>50</v>
      </c>
      <c r="AG300" s="251" t="e">
        <f t="shared" si="147"/>
        <v>#DIV/0!</v>
      </c>
      <c r="AH300" s="398">
        <f t="shared" si="148"/>
        <v>50</v>
      </c>
      <c r="AI300" s="459" t="str">
        <f t="shared" si="149"/>
        <v>Below Mix</v>
      </c>
      <c r="AJ300" s="327">
        <f t="shared" si="150"/>
        <v>1116</v>
      </c>
      <c r="AK300" s="323" t="e">
        <f t="shared" si="151"/>
        <v>#DIV/0!</v>
      </c>
      <c r="AL300" s="399">
        <f t="shared" si="152"/>
        <v>1166</v>
      </c>
      <c r="AM300" s="400">
        <f t="shared" si="153"/>
        <v>1166</v>
      </c>
      <c r="AN300" s="462" t="e">
        <f t="shared" si="154"/>
        <v>#DIV/0!</v>
      </c>
      <c r="AO300" s="461">
        <f t="shared" si="155"/>
        <v>1166</v>
      </c>
      <c r="AP300" s="148">
        <f t="shared" si="156"/>
        <v>0</v>
      </c>
      <c r="AQ300" s="148">
        <f t="shared" si="157"/>
        <v>0</v>
      </c>
      <c r="AR300" s="148"/>
      <c r="AS300" s="149">
        <f>VLOOKUP(H300, 'Link WS '!$E$5:$G$38, 2, FALSE)</f>
        <v>1166</v>
      </c>
      <c r="AT300" s="80">
        <f>VLOOKUP($H300, 'Link WS '!$E$5:$H$38, 3, FALSE)</f>
        <v>1750</v>
      </c>
      <c r="AU300" s="151">
        <f t="shared" si="158"/>
        <v>0</v>
      </c>
      <c r="AV300" s="150">
        <f>VLOOKUP($V300, 'Link WS '!$E$5:$H$38, 2, FALSE)</f>
        <v>1166</v>
      </c>
      <c r="AW300" s="150">
        <f>VLOOKUP($V300, 'Link WS '!$E$5:$H$38, 3, FALSE)</f>
        <v>1750</v>
      </c>
      <c r="AX300" s="150">
        <f>VLOOKUP($V300, 'Link WS '!$E$5:$H$38, 4, FALSE)</f>
        <v>1458</v>
      </c>
      <c r="AY300" s="143">
        <f t="shared" si="159"/>
        <v>0.79972565157750342</v>
      </c>
      <c r="AZ300" s="140" t="str">
        <f t="shared" si="160"/>
        <v>Paying 80% within JC</v>
      </c>
      <c r="BA300" s="80">
        <f t="shared" si="161"/>
        <v>1049</v>
      </c>
      <c r="BB300" s="80">
        <f t="shared" si="162"/>
        <v>117</v>
      </c>
      <c r="BC300" s="81" t="e">
        <f t="shared" si="163"/>
        <v>#DIV/0!</v>
      </c>
      <c r="BD300" s="312"/>
      <c r="BE300" s="184"/>
      <c r="BF300" s="184"/>
      <c r="BG300" s="184"/>
      <c r="BH300" s="184"/>
      <c r="BI300" s="184"/>
      <c r="BJ300" s="184"/>
      <c r="BK300" s="184"/>
      <c r="BL300" s="185"/>
      <c r="BM300" s="185"/>
      <c r="BN300" s="185"/>
      <c r="BO300" s="185"/>
      <c r="BP300" s="443">
        <f t="shared" si="164"/>
        <v>0</v>
      </c>
      <c r="BQ300" s="184" t="str">
        <f t="shared" si="165"/>
        <v>Not Needed</v>
      </c>
      <c r="BR300" s="283" t="e">
        <f t="shared" si="166"/>
        <v>#DIV/0!</v>
      </c>
      <c r="BS300" s="432">
        <f t="shared" si="167"/>
        <v>0</v>
      </c>
      <c r="BT300" s="1" t="str">
        <f t="shared" si="168"/>
        <v>Within Range</v>
      </c>
      <c r="BU300" s="1" t="str">
        <f t="shared" si="169"/>
        <v>Within Range</v>
      </c>
      <c r="BV300" s="407"/>
      <c r="BW300" s="407"/>
      <c r="BX300" s="448"/>
      <c r="BY300" s="469"/>
      <c r="BZ300" s="469"/>
    </row>
    <row r="301" spans="1:78" ht="12.75" customHeight="true">
      <c r="A301" s="79" t="s">
        <v>484</v>
      </c>
      <c r="B301" s="79" t="s">
        <v>485</v>
      </c>
      <c r="C301" s="79" t="s">
        <v>8</v>
      </c>
      <c r="D301" s="79" t="s">
        <v>9</v>
      </c>
      <c r="E301" s="79" t="s">
        <v>787</v>
      </c>
      <c r="F301" s="79" t="s">
        <v>804</v>
      </c>
      <c r="G301" s="79" t="s">
        <v>1200</v>
      </c>
      <c r="H301" s="79" t="s">
        <v>1194</v>
      </c>
      <c r="I301" s="296">
        <v>41512</v>
      </c>
      <c r="J301" s="406"/>
      <c r="K301" s="383" t="s">
        <v>775</v>
      </c>
      <c r="L301" s="406"/>
      <c r="M301" s="466">
        <v>70</v>
      </c>
      <c r="N301" s="451" t="str">
        <f t="shared" si="136"/>
        <v>3</v>
      </c>
      <c r="O301" s="452" t="str">
        <f t="shared" si="137"/>
        <v>3</v>
      </c>
      <c r="P301" s="201" t="str">
        <f t="shared" si="138"/>
        <v>N</v>
      </c>
      <c r="Q301" s="202"/>
      <c r="R301" s="202"/>
      <c r="S301" s="200"/>
      <c r="T301" s="247">
        <v>810</v>
      </c>
      <c r="U301" s="92">
        <f t="shared" si="139"/>
        <v>1</v>
      </c>
      <c r="V301" s="95" t="str">
        <f t="shared" si="140"/>
        <v>SG_NE01</v>
      </c>
      <c r="W301" s="454"/>
      <c r="X301" s="392">
        <f t="shared" si="141"/>
        <v>0</v>
      </c>
      <c r="Y301" s="453"/>
      <c r="Z301" s="396">
        <f t="shared" si="142"/>
        <v>0</v>
      </c>
      <c r="AA301" s="397">
        <f t="shared" si="143"/>
        <v>0</v>
      </c>
      <c r="AB301" s="427"/>
      <c r="AC301" s="456"/>
      <c r="AD301" s="396">
        <f t="shared" si="144"/>
        <v>0</v>
      </c>
      <c r="AE301" s="397">
        <f t="shared" si="145"/>
        <v>0</v>
      </c>
      <c r="AF301" s="444">
        <f t="shared" si="146"/>
        <v>50</v>
      </c>
      <c r="AG301" s="251" t="e">
        <f t="shared" si="147"/>
        <v>#DIV/0!</v>
      </c>
      <c r="AH301" s="398">
        <f t="shared" si="148"/>
        <v>50</v>
      </c>
      <c r="AI301" s="459" t="str">
        <f t="shared" si="149"/>
        <v>Below Mix</v>
      </c>
      <c r="AJ301" s="327">
        <f t="shared" si="150"/>
        <v>1050</v>
      </c>
      <c r="AK301" s="323" t="e">
        <f t="shared" si="151"/>
        <v>#DIV/0!</v>
      </c>
      <c r="AL301" s="399">
        <f t="shared" si="152"/>
        <v>1100</v>
      </c>
      <c r="AM301" s="400">
        <f t="shared" si="153"/>
        <v>1100</v>
      </c>
      <c r="AN301" s="462" t="e">
        <f t="shared" si="154"/>
        <v>#DIV/0!</v>
      </c>
      <c r="AO301" s="461">
        <f t="shared" si="155"/>
        <v>1100</v>
      </c>
      <c r="AP301" s="148">
        <f t="shared" si="156"/>
        <v>0</v>
      </c>
      <c r="AQ301" s="148">
        <f t="shared" si="157"/>
        <v>0</v>
      </c>
      <c r="AR301" s="148"/>
      <c r="AS301" s="149">
        <f>VLOOKUP(H301, 'Link WS '!$E$5:$G$38, 2, FALSE)</f>
        <v>1100</v>
      </c>
      <c r="AT301" s="80">
        <f>VLOOKUP($H301, 'Link WS '!$E$5:$H$38, 3, FALSE)</f>
        <v>1650</v>
      </c>
      <c r="AU301" s="151">
        <f t="shared" si="158"/>
        <v>0</v>
      </c>
      <c r="AV301" s="150">
        <f>VLOOKUP($V301, 'Link WS '!$E$5:$H$38, 2, FALSE)</f>
        <v>1100</v>
      </c>
      <c r="AW301" s="150">
        <f>VLOOKUP($V301, 'Link WS '!$E$5:$H$38, 3, FALSE)</f>
        <v>1650</v>
      </c>
      <c r="AX301" s="150">
        <f>VLOOKUP($V301, 'Link WS '!$E$5:$H$38, 4, FALSE)</f>
        <v>1375</v>
      </c>
      <c r="AY301" s="143">
        <f t="shared" si="159"/>
        <v>0.8</v>
      </c>
      <c r="AZ301" s="140" t="str">
        <f t="shared" si="160"/>
        <v>Paying 80% within JC</v>
      </c>
      <c r="BA301" s="80">
        <f t="shared" si="161"/>
        <v>990</v>
      </c>
      <c r="BB301" s="80">
        <f t="shared" si="162"/>
        <v>110</v>
      </c>
      <c r="BC301" s="81" t="e">
        <f t="shared" si="163"/>
        <v>#DIV/0!</v>
      </c>
      <c r="BD301" s="312"/>
      <c r="BE301" s="184"/>
      <c r="BF301" s="184"/>
      <c r="BG301" s="184"/>
      <c r="BH301" s="184"/>
      <c r="BI301" s="184"/>
      <c r="BJ301" s="184"/>
      <c r="BK301" s="184"/>
      <c r="BL301" s="185"/>
      <c r="BM301" s="185"/>
      <c r="BN301" s="185"/>
      <c r="BO301" s="185"/>
      <c r="BP301" s="443">
        <f t="shared" si="164"/>
        <v>0</v>
      </c>
      <c r="BQ301" s="184" t="str">
        <f t="shared" si="165"/>
        <v>Not Needed</v>
      </c>
      <c r="BR301" s="283" t="e">
        <f t="shared" si="166"/>
        <v>#DIV/0!</v>
      </c>
      <c r="BS301" s="432">
        <f t="shared" si="167"/>
        <v>0</v>
      </c>
      <c r="BT301" s="1" t="str">
        <f t="shared" si="168"/>
        <v>Within Range</v>
      </c>
      <c r="BU301" s="1" t="str">
        <f t="shared" si="169"/>
        <v>Within Range</v>
      </c>
      <c r="BV301" s="407"/>
      <c r="BW301" s="407"/>
      <c r="BX301" s="448"/>
      <c r="BY301" s="469"/>
      <c r="BZ301" s="469"/>
    </row>
    <row r="302" spans="1:78" ht="12.75" customHeight="true">
      <c r="A302" s="79" t="s">
        <v>532</v>
      </c>
      <c r="B302" s="79" t="s">
        <v>533</v>
      </c>
      <c r="C302" s="79" t="s">
        <v>8</v>
      </c>
      <c r="D302" s="79" t="s">
        <v>9</v>
      </c>
      <c r="E302" s="79" t="s">
        <v>787</v>
      </c>
      <c r="F302" s="79" t="s">
        <v>804</v>
      </c>
      <c r="G302" s="79" t="s">
        <v>1199</v>
      </c>
      <c r="H302" s="79" t="s">
        <v>1196</v>
      </c>
      <c r="I302" s="296">
        <v>42121</v>
      </c>
      <c r="J302" s="406"/>
      <c r="K302" s="383" t="s">
        <v>775</v>
      </c>
      <c r="L302" s="406">
        <v>44013</v>
      </c>
      <c r="M302" s="466">
        <v>80</v>
      </c>
      <c r="N302" s="451" t="str">
        <f t="shared" si="136"/>
        <v>4</v>
      </c>
      <c r="O302" s="452" t="str">
        <f t="shared" si="137"/>
        <v>4</v>
      </c>
      <c r="P302" s="201" t="str">
        <f t="shared" si="138"/>
        <v>N</v>
      </c>
      <c r="Q302" s="202"/>
      <c r="R302" s="202"/>
      <c r="S302" s="200"/>
      <c r="T302" s="247">
        <v>702</v>
      </c>
      <c r="U302" s="92">
        <f t="shared" si="139"/>
        <v>1</v>
      </c>
      <c r="V302" s="95" t="str">
        <f t="shared" si="140"/>
        <v>SG_NE03</v>
      </c>
      <c r="W302" s="454"/>
      <c r="X302" s="392">
        <f t="shared" si="141"/>
        <v>0</v>
      </c>
      <c r="Y302" s="453"/>
      <c r="Z302" s="396">
        <f t="shared" si="142"/>
        <v>0</v>
      </c>
      <c r="AA302" s="397">
        <f t="shared" si="143"/>
        <v>0</v>
      </c>
      <c r="AB302" s="427"/>
      <c r="AC302" s="456"/>
      <c r="AD302" s="396">
        <f t="shared" si="144"/>
        <v>0</v>
      </c>
      <c r="AE302" s="397">
        <f t="shared" si="145"/>
        <v>0</v>
      </c>
      <c r="AF302" s="444">
        <f t="shared" si="146"/>
        <v>50</v>
      </c>
      <c r="AG302" s="251" t="e">
        <f t="shared" si="147"/>
        <v>#DIV/0!</v>
      </c>
      <c r="AH302" s="398">
        <f t="shared" si="148"/>
        <v>50</v>
      </c>
      <c r="AI302" s="459" t="str">
        <f t="shared" si="149"/>
        <v>Below Mix</v>
      </c>
      <c r="AJ302" s="327">
        <f t="shared" si="150"/>
        <v>1209</v>
      </c>
      <c r="AK302" s="323" t="e">
        <f t="shared" si="151"/>
        <v>#DIV/0!</v>
      </c>
      <c r="AL302" s="399">
        <f t="shared" si="152"/>
        <v>1259</v>
      </c>
      <c r="AM302" s="400">
        <f t="shared" si="153"/>
        <v>1259</v>
      </c>
      <c r="AN302" s="462" t="e">
        <f t="shared" si="154"/>
        <v>#DIV/0!</v>
      </c>
      <c r="AO302" s="461">
        <f t="shared" si="155"/>
        <v>1259</v>
      </c>
      <c r="AP302" s="148">
        <f t="shared" si="156"/>
        <v>0</v>
      </c>
      <c r="AQ302" s="148">
        <f t="shared" si="157"/>
        <v>0</v>
      </c>
      <c r="AR302" s="148"/>
      <c r="AS302" s="149">
        <f>VLOOKUP(H302, 'Link WS '!$E$5:$G$38, 2, FALSE)</f>
        <v>1259</v>
      </c>
      <c r="AT302" s="80">
        <f>VLOOKUP($H302, 'Link WS '!$E$5:$H$38, 3, FALSE)</f>
        <v>1884</v>
      </c>
      <c r="AU302" s="151">
        <f t="shared" si="158"/>
        <v>0</v>
      </c>
      <c r="AV302" s="150">
        <f>VLOOKUP($V302, 'Link WS '!$E$5:$H$38, 2, FALSE)</f>
        <v>1259</v>
      </c>
      <c r="AW302" s="150">
        <f>VLOOKUP($V302, 'Link WS '!$E$5:$H$38, 3, FALSE)</f>
        <v>1884</v>
      </c>
      <c r="AX302" s="150">
        <f>VLOOKUP($V302, 'Link WS '!$E$5:$H$38, 4, FALSE)</f>
        <v>1572</v>
      </c>
      <c r="AY302" s="143">
        <f t="shared" si="159"/>
        <v>0.80089058524173029</v>
      </c>
      <c r="AZ302" s="140" t="str">
        <f t="shared" si="160"/>
        <v>Paying 80% within JC</v>
      </c>
      <c r="BA302" s="80">
        <f t="shared" si="161"/>
        <v>1133</v>
      </c>
      <c r="BB302" s="80">
        <f t="shared" si="162"/>
        <v>126</v>
      </c>
      <c r="BC302" s="81" t="e">
        <f t="shared" si="163"/>
        <v>#DIV/0!</v>
      </c>
      <c r="BD302" s="312"/>
      <c r="BE302" s="184"/>
      <c r="BF302" s="184"/>
      <c r="BG302" s="184"/>
      <c r="BH302" s="184"/>
      <c r="BI302" s="184"/>
      <c r="BJ302" s="184"/>
      <c r="BK302" s="184"/>
      <c r="BL302" s="185"/>
      <c r="BM302" s="185"/>
      <c r="BN302" s="185"/>
      <c r="BO302" s="185"/>
      <c r="BP302" s="443">
        <f t="shared" si="164"/>
        <v>0</v>
      </c>
      <c r="BQ302" s="184" t="str">
        <f t="shared" si="165"/>
        <v>Not Needed</v>
      </c>
      <c r="BR302" s="283" t="e">
        <f t="shared" si="166"/>
        <v>#DIV/0!</v>
      </c>
      <c r="BS302" s="432">
        <f t="shared" si="167"/>
        <v>0</v>
      </c>
      <c r="BT302" s="1" t="str">
        <f t="shared" si="168"/>
        <v>Within Range</v>
      </c>
      <c r="BU302" s="1" t="str">
        <f t="shared" si="169"/>
        <v>Within Range</v>
      </c>
      <c r="BV302" s="407"/>
      <c r="BW302" s="407"/>
      <c r="BX302" s="448"/>
      <c r="BY302" s="469"/>
      <c r="BZ302" s="469"/>
    </row>
    <row r="303" spans="1:78" ht="12.75" customHeight="true">
      <c r="A303" s="79" t="s">
        <v>904</v>
      </c>
      <c r="B303" s="79" t="s">
        <v>905</v>
      </c>
      <c r="C303" s="79" t="s">
        <v>8</v>
      </c>
      <c r="D303" s="79" t="s">
        <v>9</v>
      </c>
      <c r="E303" s="79" t="s">
        <v>787</v>
      </c>
      <c r="F303" s="79" t="s">
        <v>804</v>
      </c>
      <c r="G303" s="79" t="s">
        <v>786</v>
      </c>
      <c r="H303" s="79" t="s">
        <v>810</v>
      </c>
      <c r="I303" s="296">
        <v>42905</v>
      </c>
      <c r="J303" s="406"/>
      <c r="K303" s="383" t="s">
        <v>775</v>
      </c>
      <c r="L303" s="406">
        <v>44013</v>
      </c>
      <c r="M303" s="466">
        <v>79</v>
      </c>
      <c r="N303" s="451" t="str">
        <f t="shared" si="136"/>
        <v>3</v>
      </c>
      <c r="O303" s="452" t="str">
        <f t="shared" si="137"/>
        <v>3</v>
      </c>
      <c r="P303" s="201" t="str">
        <f t="shared" si="138"/>
        <v>N</v>
      </c>
      <c r="Q303" s="202"/>
      <c r="R303" s="202"/>
      <c r="S303" s="200"/>
      <c r="T303" s="247">
        <v>500</v>
      </c>
      <c r="U303" s="92">
        <f t="shared" si="139"/>
        <v>1</v>
      </c>
      <c r="V303" s="95" t="str">
        <f t="shared" si="140"/>
        <v>SG_NE07</v>
      </c>
      <c r="W303" s="454"/>
      <c r="X303" s="392">
        <f t="shared" si="141"/>
        <v>0</v>
      </c>
      <c r="Y303" s="453"/>
      <c r="Z303" s="396">
        <f t="shared" si="142"/>
        <v>0</v>
      </c>
      <c r="AA303" s="397">
        <f t="shared" si="143"/>
        <v>0</v>
      </c>
      <c r="AB303" s="427"/>
      <c r="AC303" s="456"/>
      <c r="AD303" s="396">
        <f t="shared" si="144"/>
        <v>0</v>
      </c>
      <c r="AE303" s="397">
        <f t="shared" si="145"/>
        <v>0</v>
      </c>
      <c r="AF303" s="444">
        <f t="shared" si="146"/>
        <v>50</v>
      </c>
      <c r="AG303" s="251" t="e">
        <f t="shared" si="147"/>
        <v>#DIV/0!</v>
      </c>
      <c r="AH303" s="398">
        <f t="shared" si="148"/>
        <v>50</v>
      </c>
      <c r="AI303" s="459" t="str">
        <f t="shared" si="149"/>
        <v>Below Mix</v>
      </c>
      <c r="AJ303" s="327">
        <f t="shared" si="150"/>
        <v>1995</v>
      </c>
      <c r="AK303" s="323" t="e">
        <f t="shared" si="151"/>
        <v>#DIV/0!</v>
      </c>
      <c r="AL303" s="399">
        <f t="shared" si="152"/>
        <v>2045</v>
      </c>
      <c r="AM303" s="400">
        <f t="shared" si="153"/>
        <v>2045</v>
      </c>
      <c r="AN303" s="462" t="e">
        <f t="shared" si="154"/>
        <v>#DIV/0!</v>
      </c>
      <c r="AO303" s="461">
        <f t="shared" si="155"/>
        <v>2045</v>
      </c>
      <c r="AP303" s="148">
        <f t="shared" si="156"/>
        <v>0</v>
      </c>
      <c r="AQ303" s="148">
        <f t="shared" si="157"/>
        <v>0</v>
      </c>
      <c r="AR303" s="148"/>
      <c r="AS303" s="149">
        <f>VLOOKUP(H303, 'Link WS '!$E$5:$G$38, 2, FALSE)</f>
        <v>2045</v>
      </c>
      <c r="AT303" s="80">
        <f>VLOOKUP($H303, 'Link WS '!$E$5:$H$38, 3, FALSE)</f>
        <v>2946</v>
      </c>
      <c r="AU303" s="151">
        <f t="shared" si="158"/>
        <v>0</v>
      </c>
      <c r="AV303" s="150">
        <f>VLOOKUP($V303, 'Link WS '!$E$5:$H$38, 2, FALSE)</f>
        <v>2045</v>
      </c>
      <c r="AW303" s="150">
        <f>VLOOKUP($V303, 'Link WS '!$E$5:$H$38, 3, FALSE)</f>
        <v>2946</v>
      </c>
      <c r="AX303" s="150">
        <f>VLOOKUP($V303, 'Link WS '!$E$5:$H$38, 4, FALSE)</f>
        <v>2496</v>
      </c>
      <c r="AY303" s="143">
        <f t="shared" si="159"/>
        <v>0.81931089743589747</v>
      </c>
      <c r="AZ303" s="140" t="str">
        <f t="shared" si="160"/>
        <v>Paying 82% within JC</v>
      </c>
      <c r="BA303" s="80">
        <f t="shared" si="161"/>
        <v>1840</v>
      </c>
      <c r="BB303" s="80">
        <f t="shared" si="162"/>
        <v>205</v>
      </c>
      <c r="BC303" s="81" t="e">
        <f t="shared" si="163"/>
        <v>#DIV/0!</v>
      </c>
      <c r="BD303" s="312"/>
      <c r="BE303" s="184"/>
      <c r="BF303" s="184"/>
      <c r="BG303" s="184"/>
      <c r="BH303" s="184"/>
      <c r="BI303" s="184"/>
      <c r="BJ303" s="184"/>
      <c r="BK303" s="184"/>
      <c r="BL303" s="185"/>
      <c r="BM303" s="185"/>
      <c r="BN303" s="185"/>
      <c r="BO303" s="185"/>
      <c r="BP303" s="443">
        <f t="shared" si="164"/>
        <v>0</v>
      </c>
      <c r="BQ303" s="184" t="str">
        <f t="shared" si="165"/>
        <v>Not Needed</v>
      </c>
      <c r="BR303" s="283" t="e">
        <f t="shared" si="166"/>
        <v>#DIV/0!</v>
      </c>
      <c r="BS303" s="432">
        <f t="shared" si="167"/>
        <v>0</v>
      </c>
      <c r="BT303" s="1" t="str">
        <f t="shared" si="168"/>
        <v>Within Range</v>
      </c>
      <c r="BU303" s="1" t="str">
        <f t="shared" si="169"/>
        <v>Within Range</v>
      </c>
      <c r="BV303" s="407"/>
      <c r="BW303" s="407"/>
      <c r="BX303" s="448"/>
      <c r="BY303" s="469"/>
      <c r="BZ303" s="469"/>
    </row>
    <row r="304" spans="1:78" ht="12.75" customHeight="true">
      <c r="A304" s="79" t="s">
        <v>956</v>
      </c>
      <c r="B304" s="79" t="s">
        <v>957</v>
      </c>
      <c r="C304" s="79" t="s">
        <v>8</v>
      </c>
      <c r="D304" s="79" t="s">
        <v>9</v>
      </c>
      <c r="E304" s="79" t="s">
        <v>787</v>
      </c>
      <c r="F304" s="79" t="s">
        <v>804</v>
      </c>
      <c r="G304" s="79" t="s">
        <v>798</v>
      </c>
      <c r="H304" s="79" t="s">
        <v>820</v>
      </c>
      <c r="I304" s="296">
        <v>43262</v>
      </c>
      <c r="J304" s="406"/>
      <c r="K304" s="383" t="s">
        <v>775</v>
      </c>
      <c r="L304" s="406"/>
      <c r="M304" s="466">
        <v>90</v>
      </c>
      <c r="N304" s="451" t="str">
        <f t="shared" si="136"/>
        <v>5</v>
      </c>
      <c r="O304" s="452" t="str">
        <f t="shared" si="137"/>
        <v>5</v>
      </c>
      <c r="P304" s="201" t="str">
        <f t="shared" si="138"/>
        <v>N</v>
      </c>
      <c r="Q304" s="202"/>
      <c r="R304" s="202"/>
      <c r="S304" s="200"/>
      <c r="T304" s="247">
        <v>400</v>
      </c>
      <c r="U304" s="92">
        <f t="shared" si="139"/>
        <v>1</v>
      </c>
      <c r="V304" s="95" t="str">
        <f t="shared" si="140"/>
        <v>SG_FNE06</v>
      </c>
      <c r="W304" s="454"/>
      <c r="X304" s="392">
        <f t="shared" si="141"/>
        <v>0</v>
      </c>
      <c r="Y304" s="453"/>
      <c r="Z304" s="396">
        <f t="shared" si="142"/>
        <v>0</v>
      </c>
      <c r="AA304" s="397">
        <f t="shared" si="143"/>
        <v>0</v>
      </c>
      <c r="AB304" s="427"/>
      <c r="AC304" s="456"/>
      <c r="AD304" s="396">
        <f t="shared" si="144"/>
        <v>0</v>
      </c>
      <c r="AE304" s="397">
        <f t="shared" si="145"/>
        <v>0</v>
      </c>
      <c r="AF304" s="444">
        <f t="shared" si="146"/>
        <v>50</v>
      </c>
      <c r="AG304" s="251" t="e">
        <f t="shared" si="147"/>
        <v>#DIV/0!</v>
      </c>
      <c r="AH304" s="398">
        <f t="shared" si="148"/>
        <v>50</v>
      </c>
      <c r="AI304" s="459" t="str">
        <f t="shared" si="149"/>
        <v>Below Mix</v>
      </c>
      <c r="AJ304" s="327">
        <f t="shared" si="150"/>
        <v>1249</v>
      </c>
      <c r="AK304" s="323" t="e">
        <f t="shared" si="151"/>
        <v>#DIV/0!</v>
      </c>
      <c r="AL304" s="399">
        <f t="shared" si="152"/>
        <v>1299</v>
      </c>
      <c r="AM304" s="400">
        <f t="shared" si="153"/>
        <v>1299</v>
      </c>
      <c r="AN304" s="462" t="e">
        <f t="shared" si="154"/>
        <v>#DIV/0!</v>
      </c>
      <c r="AO304" s="461">
        <f t="shared" si="155"/>
        <v>1299</v>
      </c>
      <c r="AP304" s="148">
        <f t="shared" si="156"/>
        <v>0</v>
      </c>
      <c r="AQ304" s="148">
        <f t="shared" si="157"/>
        <v>0</v>
      </c>
      <c r="AR304" s="148"/>
      <c r="AS304" s="149">
        <f>VLOOKUP(H304, 'Link WS '!$E$5:$G$38, 2, FALSE)</f>
        <v>1299</v>
      </c>
      <c r="AT304" s="80">
        <f>VLOOKUP($H304, 'Link WS '!$E$5:$H$38, 3, FALSE)</f>
        <v>1871</v>
      </c>
      <c r="AU304" s="151">
        <f t="shared" si="158"/>
        <v>0</v>
      </c>
      <c r="AV304" s="150">
        <f>VLOOKUP($V304, 'Link WS '!$E$5:$H$38, 2, FALSE)</f>
        <v>1299</v>
      </c>
      <c r="AW304" s="150">
        <f>VLOOKUP($V304, 'Link WS '!$E$5:$H$38, 3, FALSE)</f>
        <v>1871</v>
      </c>
      <c r="AX304" s="150">
        <f>VLOOKUP($V304, 'Link WS '!$E$5:$H$38, 4, FALSE)</f>
        <v>1585</v>
      </c>
      <c r="AY304" s="143">
        <f t="shared" si="159"/>
        <v>0.81955835962145107</v>
      </c>
      <c r="AZ304" s="140" t="str">
        <f t="shared" si="160"/>
        <v>Paying 82% within JC</v>
      </c>
      <c r="BA304" s="80">
        <f t="shared" si="161"/>
        <v>1169</v>
      </c>
      <c r="BB304" s="80">
        <f t="shared" si="162"/>
        <v>130</v>
      </c>
      <c r="BC304" s="81" t="e">
        <f t="shared" si="163"/>
        <v>#DIV/0!</v>
      </c>
      <c r="BD304" s="312"/>
      <c r="BE304" s="184"/>
      <c r="BF304" s="184"/>
      <c r="BG304" s="184"/>
      <c r="BH304" s="184"/>
      <c r="BI304" s="184"/>
      <c r="BJ304" s="184"/>
      <c r="BK304" s="184"/>
      <c r="BL304" s="185"/>
      <c r="BM304" s="185"/>
      <c r="BN304" s="185"/>
      <c r="BO304" s="185"/>
      <c r="BP304" s="443">
        <f t="shared" si="164"/>
        <v>0</v>
      </c>
      <c r="BQ304" s="184" t="str">
        <f t="shared" si="165"/>
        <v>Not Needed</v>
      </c>
      <c r="BR304" s="283" t="e">
        <f t="shared" si="166"/>
        <v>#DIV/0!</v>
      </c>
      <c r="BS304" s="432">
        <f t="shared" si="167"/>
        <v>0</v>
      </c>
      <c r="BT304" s="1" t="str">
        <f t="shared" si="168"/>
        <v>Within Range</v>
      </c>
      <c r="BU304" s="1" t="str">
        <f t="shared" si="169"/>
        <v>Within Range</v>
      </c>
      <c r="BV304" s="407"/>
      <c r="BW304" s="407"/>
      <c r="BX304" s="448"/>
      <c r="BY304" s="469"/>
      <c r="BZ304" s="469"/>
    </row>
    <row r="305" spans="1:78" ht="12.75" customHeight="true">
      <c r="A305" s="79" t="s">
        <v>1048</v>
      </c>
      <c r="B305" s="79" t="s">
        <v>1049</v>
      </c>
      <c r="C305" s="79" t="s">
        <v>8</v>
      </c>
      <c r="D305" s="79" t="s">
        <v>9</v>
      </c>
      <c r="E305" s="79" t="s">
        <v>787</v>
      </c>
      <c r="F305" s="79" t="s">
        <v>804</v>
      </c>
      <c r="G305" s="79" t="s">
        <v>798</v>
      </c>
      <c r="H305" s="79" t="s">
        <v>820</v>
      </c>
      <c r="I305" s="296">
        <v>43606</v>
      </c>
      <c r="J305" s="406"/>
      <c r="K305" s="383" t="s">
        <v>775</v>
      </c>
      <c r="L305" s="406"/>
      <c r="M305" s="466">
        <v>78</v>
      </c>
      <c r="N305" s="451" t="str">
        <f t="shared" si="136"/>
        <v>3</v>
      </c>
      <c r="O305" s="452" t="str">
        <f t="shared" si="137"/>
        <v>3</v>
      </c>
      <c r="P305" s="201" t="str">
        <f t="shared" si="138"/>
        <v>N</v>
      </c>
      <c r="Q305" s="202"/>
      <c r="R305" s="202"/>
      <c r="S305" s="200"/>
      <c r="T305" s="247">
        <v>301</v>
      </c>
      <c r="U305" s="92">
        <f t="shared" si="139"/>
        <v>1</v>
      </c>
      <c r="V305" s="95" t="str">
        <f t="shared" si="140"/>
        <v>SG_FNE06</v>
      </c>
      <c r="W305" s="454"/>
      <c r="X305" s="392">
        <f t="shared" si="141"/>
        <v>0</v>
      </c>
      <c r="Y305" s="453"/>
      <c r="Z305" s="396">
        <f t="shared" si="142"/>
        <v>0</v>
      </c>
      <c r="AA305" s="397">
        <f t="shared" si="143"/>
        <v>0</v>
      </c>
      <c r="AB305" s="427"/>
      <c r="AC305" s="456"/>
      <c r="AD305" s="396">
        <f t="shared" si="144"/>
        <v>0</v>
      </c>
      <c r="AE305" s="397">
        <f t="shared" si="145"/>
        <v>0</v>
      </c>
      <c r="AF305" s="444">
        <f t="shared" si="146"/>
        <v>50</v>
      </c>
      <c r="AG305" s="251" t="e">
        <f t="shared" si="147"/>
        <v>#DIV/0!</v>
      </c>
      <c r="AH305" s="398">
        <f t="shared" si="148"/>
        <v>50</v>
      </c>
      <c r="AI305" s="459" t="str">
        <f t="shared" si="149"/>
        <v>Below Mix</v>
      </c>
      <c r="AJ305" s="327">
        <f t="shared" si="150"/>
        <v>1249</v>
      </c>
      <c r="AK305" s="323" t="e">
        <f t="shared" si="151"/>
        <v>#DIV/0!</v>
      </c>
      <c r="AL305" s="399">
        <f t="shared" si="152"/>
        <v>1299</v>
      </c>
      <c r="AM305" s="400">
        <f t="shared" si="153"/>
        <v>1299</v>
      </c>
      <c r="AN305" s="462" t="e">
        <f t="shared" si="154"/>
        <v>#DIV/0!</v>
      </c>
      <c r="AO305" s="461">
        <f t="shared" si="155"/>
        <v>1299</v>
      </c>
      <c r="AP305" s="148">
        <f t="shared" si="156"/>
        <v>0</v>
      </c>
      <c r="AQ305" s="148">
        <f t="shared" si="157"/>
        <v>0</v>
      </c>
      <c r="AR305" s="148"/>
      <c r="AS305" s="149">
        <f>VLOOKUP(H305, 'Link WS '!$E$5:$G$38, 2, FALSE)</f>
        <v>1299</v>
      </c>
      <c r="AT305" s="80">
        <f>VLOOKUP($H305, 'Link WS '!$E$5:$H$38, 3, FALSE)</f>
        <v>1871</v>
      </c>
      <c r="AU305" s="151">
        <f t="shared" si="158"/>
        <v>0</v>
      </c>
      <c r="AV305" s="150">
        <f>VLOOKUP($V305, 'Link WS '!$E$5:$H$38, 2, FALSE)</f>
        <v>1299</v>
      </c>
      <c r="AW305" s="150">
        <f>VLOOKUP($V305, 'Link WS '!$E$5:$H$38, 3, FALSE)</f>
        <v>1871</v>
      </c>
      <c r="AX305" s="150">
        <f>VLOOKUP($V305, 'Link WS '!$E$5:$H$38, 4, FALSE)</f>
        <v>1585</v>
      </c>
      <c r="AY305" s="143">
        <f t="shared" si="159"/>
        <v>0.81955835962145107</v>
      </c>
      <c r="AZ305" s="140" t="str">
        <f t="shared" si="160"/>
        <v>Paying 82% within JC</v>
      </c>
      <c r="BA305" s="80">
        <f t="shared" si="161"/>
        <v>1169</v>
      </c>
      <c r="BB305" s="80">
        <f t="shared" si="162"/>
        <v>130</v>
      </c>
      <c r="BC305" s="81" t="e">
        <f t="shared" si="163"/>
        <v>#DIV/0!</v>
      </c>
      <c r="BD305" s="312"/>
      <c r="BE305" s="184"/>
      <c r="BF305" s="184"/>
      <c r="BG305" s="184"/>
      <c r="BH305" s="184"/>
      <c r="BI305" s="184"/>
      <c r="BJ305" s="184"/>
      <c r="BK305" s="184"/>
      <c r="BL305" s="185"/>
      <c r="BM305" s="185"/>
      <c r="BN305" s="185"/>
      <c r="BO305" s="185"/>
      <c r="BP305" s="443">
        <f t="shared" si="164"/>
        <v>0</v>
      </c>
      <c r="BQ305" s="184" t="str">
        <f t="shared" si="165"/>
        <v>Not Needed</v>
      </c>
      <c r="BR305" s="283" t="e">
        <f t="shared" si="166"/>
        <v>#DIV/0!</v>
      </c>
      <c r="BS305" s="432">
        <f t="shared" si="167"/>
        <v>0</v>
      </c>
      <c r="BT305" s="1" t="str">
        <f t="shared" si="168"/>
        <v>Within Range</v>
      </c>
      <c r="BU305" s="1" t="str">
        <f t="shared" si="169"/>
        <v>Within Range</v>
      </c>
      <c r="BV305" s="407"/>
      <c r="BW305" s="407"/>
      <c r="BX305" s="448"/>
      <c r="BY305" s="469"/>
      <c r="BZ305" s="469"/>
    </row>
    <row r="306" spans="1:78" ht="12.75" customHeight="true">
      <c r="A306" s="79" t="s">
        <v>1005</v>
      </c>
      <c r="B306" s="79" t="s">
        <v>1006</v>
      </c>
      <c r="C306" s="79" t="s">
        <v>8</v>
      </c>
      <c r="D306" s="79" t="s">
        <v>9</v>
      </c>
      <c r="E306" s="79" t="s">
        <v>787</v>
      </c>
      <c r="F306" s="79" t="s">
        <v>804</v>
      </c>
      <c r="G306" s="79" t="s">
        <v>795</v>
      </c>
      <c r="H306" s="79" t="s">
        <v>818</v>
      </c>
      <c r="I306" s="296">
        <v>43752</v>
      </c>
      <c r="J306" s="406"/>
      <c r="K306" s="383" t="s">
        <v>775</v>
      </c>
      <c r="L306" s="406"/>
      <c r="M306" s="466">
        <v>88</v>
      </c>
      <c r="N306" s="451" t="str">
        <f t="shared" si="136"/>
        <v>4</v>
      </c>
      <c r="O306" s="452" t="str">
        <f t="shared" si="137"/>
        <v>4</v>
      </c>
      <c r="P306" s="201" t="str">
        <f t="shared" si="138"/>
        <v>N</v>
      </c>
      <c r="Q306" s="202"/>
      <c r="R306" s="202"/>
      <c r="S306" s="200"/>
      <c r="T306" s="247">
        <v>208</v>
      </c>
      <c r="U306" s="92">
        <f t="shared" si="139"/>
        <v>1</v>
      </c>
      <c r="V306" s="95" t="str">
        <f t="shared" si="140"/>
        <v>SG_FNE04</v>
      </c>
      <c r="W306" s="454"/>
      <c r="X306" s="392">
        <f t="shared" si="141"/>
        <v>0</v>
      </c>
      <c r="Y306" s="453"/>
      <c r="Z306" s="396">
        <f t="shared" si="142"/>
        <v>0</v>
      </c>
      <c r="AA306" s="397">
        <f t="shared" si="143"/>
        <v>0</v>
      </c>
      <c r="AB306" s="427"/>
      <c r="AC306" s="456"/>
      <c r="AD306" s="396">
        <f t="shared" si="144"/>
        <v>0</v>
      </c>
      <c r="AE306" s="397">
        <f t="shared" si="145"/>
        <v>0</v>
      </c>
      <c r="AF306" s="444">
        <f t="shared" si="146"/>
        <v>50</v>
      </c>
      <c r="AG306" s="251" t="e">
        <f t="shared" si="147"/>
        <v>#DIV/0!</v>
      </c>
      <c r="AH306" s="398">
        <f t="shared" si="148"/>
        <v>50</v>
      </c>
      <c r="AI306" s="459" t="str">
        <f t="shared" si="149"/>
        <v>Below Mix</v>
      </c>
      <c r="AJ306" s="327">
        <f t="shared" si="150"/>
        <v>854</v>
      </c>
      <c r="AK306" s="323" t="e">
        <f t="shared" si="151"/>
        <v>#DIV/0!</v>
      </c>
      <c r="AL306" s="399">
        <f t="shared" si="152"/>
        <v>904</v>
      </c>
      <c r="AM306" s="400">
        <f t="shared" si="153"/>
        <v>904</v>
      </c>
      <c r="AN306" s="462" t="e">
        <f t="shared" si="154"/>
        <v>#DIV/0!</v>
      </c>
      <c r="AO306" s="461">
        <f t="shared" si="155"/>
        <v>904</v>
      </c>
      <c r="AP306" s="148">
        <f t="shared" si="156"/>
        <v>0</v>
      </c>
      <c r="AQ306" s="148">
        <f t="shared" si="157"/>
        <v>0</v>
      </c>
      <c r="AR306" s="148"/>
      <c r="AS306" s="149">
        <f>VLOOKUP(H306, 'Link WS '!$E$5:$G$38, 2, FALSE)</f>
        <v>904</v>
      </c>
      <c r="AT306" s="80">
        <f>VLOOKUP($H306, 'Link WS '!$E$5:$H$38, 3, FALSE)</f>
        <v>1338</v>
      </c>
      <c r="AU306" s="151">
        <f t="shared" si="158"/>
        <v>0</v>
      </c>
      <c r="AV306" s="150">
        <f>VLOOKUP($V306, 'Link WS '!$E$5:$H$38, 2, FALSE)</f>
        <v>904</v>
      </c>
      <c r="AW306" s="150">
        <f>VLOOKUP($V306, 'Link WS '!$E$5:$H$38, 3, FALSE)</f>
        <v>1338</v>
      </c>
      <c r="AX306" s="150">
        <f>VLOOKUP($V306, 'Link WS '!$E$5:$H$38, 4, FALSE)</f>
        <v>1121</v>
      </c>
      <c r="AY306" s="143">
        <f t="shared" si="159"/>
        <v>0.80642283675289916</v>
      </c>
      <c r="AZ306" s="140" t="str">
        <f t="shared" si="160"/>
        <v>Paying 81% within JC</v>
      </c>
      <c r="BA306" s="80">
        <f t="shared" si="161"/>
        <v>814</v>
      </c>
      <c r="BB306" s="80">
        <f t="shared" si="162"/>
        <v>90</v>
      </c>
      <c r="BC306" s="81" t="e">
        <f t="shared" si="163"/>
        <v>#DIV/0!</v>
      </c>
      <c r="BD306" s="312"/>
      <c r="BE306" s="184"/>
      <c r="BF306" s="184"/>
      <c r="BG306" s="184"/>
      <c r="BH306" s="184"/>
      <c r="BI306" s="184"/>
      <c r="BJ306" s="184"/>
      <c r="BK306" s="184"/>
      <c r="BL306" s="185"/>
      <c r="BM306" s="185"/>
      <c r="BN306" s="185"/>
      <c r="BO306" s="185"/>
      <c r="BP306" s="443">
        <f t="shared" si="164"/>
        <v>0</v>
      </c>
      <c r="BQ306" s="184" t="str">
        <f t="shared" si="165"/>
        <v>Not Needed</v>
      </c>
      <c r="BR306" s="283" t="e">
        <f t="shared" si="166"/>
        <v>#DIV/0!</v>
      </c>
      <c r="BS306" s="432">
        <f t="shared" si="167"/>
        <v>0</v>
      </c>
      <c r="BT306" s="1" t="str">
        <f t="shared" si="168"/>
        <v>Within Range</v>
      </c>
      <c r="BU306" s="1" t="str">
        <f t="shared" si="169"/>
        <v>Within Range</v>
      </c>
      <c r="BV306" s="407"/>
      <c r="BW306" s="407"/>
      <c r="BX306" s="448"/>
      <c r="BY306" s="469"/>
      <c r="BZ306" s="469"/>
    </row>
    <row r="307" spans="1:78" ht="12.75" customHeight="true">
      <c r="A307" s="79" t="s">
        <v>1053</v>
      </c>
      <c r="B307" s="79" t="s">
        <v>1054</v>
      </c>
      <c r="C307" s="79" t="s">
        <v>8</v>
      </c>
      <c r="D307" s="79" t="s">
        <v>9</v>
      </c>
      <c r="E307" s="79" t="s">
        <v>787</v>
      </c>
      <c r="F307" s="79" t="s">
        <v>804</v>
      </c>
      <c r="G307" s="79" t="s">
        <v>798</v>
      </c>
      <c r="H307" s="79" t="s">
        <v>820</v>
      </c>
      <c r="I307" s="296">
        <v>43794</v>
      </c>
      <c r="J307" s="406"/>
      <c r="K307" s="383" t="s">
        <v>775</v>
      </c>
      <c r="L307" s="406"/>
      <c r="M307" s="466">
        <v>70</v>
      </c>
      <c r="N307" s="451" t="str">
        <f t="shared" si="136"/>
        <v>3</v>
      </c>
      <c r="O307" s="452" t="str">
        <f t="shared" si="137"/>
        <v>3</v>
      </c>
      <c r="P307" s="201" t="str">
        <f t="shared" si="138"/>
        <v>N</v>
      </c>
      <c r="Q307" s="202"/>
      <c r="R307" s="202"/>
      <c r="S307" s="200"/>
      <c r="T307" s="247">
        <v>207</v>
      </c>
      <c r="U307" s="92">
        <f t="shared" si="139"/>
        <v>1</v>
      </c>
      <c r="V307" s="95" t="str">
        <f t="shared" si="140"/>
        <v>SG_FNE06</v>
      </c>
      <c r="W307" s="454"/>
      <c r="X307" s="392">
        <f t="shared" si="141"/>
        <v>0</v>
      </c>
      <c r="Y307" s="453"/>
      <c r="Z307" s="396">
        <f t="shared" si="142"/>
        <v>0</v>
      </c>
      <c r="AA307" s="397">
        <f t="shared" si="143"/>
        <v>0</v>
      </c>
      <c r="AB307" s="427"/>
      <c r="AC307" s="456"/>
      <c r="AD307" s="396">
        <f t="shared" si="144"/>
        <v>0</v>
      </c>
      <c r="AE307" s="397">
        <f t="shared" si="145"/>
        <v>0</v>
      </c>
      <c r="AF307" s="444">
        <f t="shared" si="146"/>
        <v>50</v>
      </c>
      <c r="AG307" s="251" t="e">
        <f t="shared" si="147"/>
        <v>#DIV/0!</v>
      </c>
      <c r="AH307" s="398">
        <f t="shared" si="148"/>
        <v>50</v>
      </c>
      <c r="AI307" s="459" t="str">
        <f t="shared" si="149"/>
        <v>Below Mix</v>
      </c>
      <c r="AJ307" s="327">
        <f t="shared" si="150"/>
        <v>1249</v>
      </c>
      <c r="AK307" s="323" t="e">
        <f t="shared" si="151"/>
        <v>#DIV/0!</v>
      </c>
      <c r="AL307" s="399">
        <f t="shared" si="152"/>
        <v>1299</v>
      </c>
      <c r="AM307" s="400">
        <f t="shared" si="153"/>
        <v>1299</v>
      </c>
      <c r="AN307" s="462" t="e">
        <f t="shared" si="154"/>
        <v>#DIV/0!</v>
      </c>
      <c r="AO307" s="461">
        <f t="shared" si="155"/>
        <v>1299</v>
      </c>
      <c r="AP307" s="148">
        <f t="shared" si="156"/>
        <v>0</v>
      </c>
      <c r="AQ307" s="148">
        <f t="shared" si="157"/>
        <v>0</v>
      </c>
      <c r="AR307" s="148"/>
      <c r="AS307" s="149">
        <f>VLOOKUP(H307, 'Link WS '!$E$5:$G$38, 2, FALSE)</f>
        <v>1299</v>
      </c>
      <c r="AT307" s="80">
        <f>VLOOKUP($H307, 'Link WS '!$E$5:$H$38, 3, FALSE)</f>
        <v>1871</v>
      </c>
      <c r="AU307" s="151">
        <f t="shared" si="158"/>
        <v>0</v>
      </c>
      <c r="AV307" s="150">
        <f>VLOOKUP($V307, 'Link WS '!$E$5:$H$38, 2, FALSE)</f>
        <v>1299</v>
      </c>
      <c r="AW307" s="150">
        <f>VLOOKUP($V307, 'Link WS '!$E$5:$H$38, 3, FALSE)</f>
        <v>1871</v>
      </c>
      <c r="AX307" s="150">
        <f>VLOOKUP($V307, 'Link WS '!$E$5:$H$38, 4, FALSE)</f>
        <v>1585</v>
      </c>
      <c r="AY307" s="143">
        <f t="shared" si="159"/>
        <v>0.81955835962145107</v>
      </c>
      <c r="AZ307" s="140" t="str">
        <f t="shared" si="160"/>
        <v>Paying 82% within JC</v>
      </c>
      <c r="BA307" s="80">
        <f t="shared" si="161"/>
        <v>1169</v>
      </c>
      <c r="BB307" s="80">
        <f t="shared" si="162"/>
        <v>130</v>
      </c>
      <c r="BC307" s="81" t="e">
        <f t="shared" si="163"/>
        <v>#DIV/0!</v>
      </c>
      <c r="BD307" s="312"/>
      <c r="BE307" s="184"/>
      <c r="BF307" s="184"/>
      <c r="BG307" s="184"/>
      <c r="BH307" s="184"/>
      <c r="BI307" s="184"/>
      <c r="BJ307" s="184"/>
      <c r="BK307" s="184"/>
      <c r="BL307" s="185"/>
      <c r="BM307" s="185"/>
      <c r="BN307" s="185"/>
      <c r="BO307" s="185"/>
      <c r="BP307" s="443">
        <f t="shared" si="164"/>
        <v>0</v>
      </c>
      <c r="BQ307" s="184" t="str">
        <f t="shared" si="165"/>
        <v>Not Needed</v>
      </c>
      <c r="BR307" s="283" t="e">
        <f t="shared" si="166"/>
        <v>#DIV/0!</v>
      </c>
      <c r="BS307" s="432">
        <f t="shared" si="167"/>
        <v>0</v>
      </c>
      <c r="BT307" s="1" t="str">
        <f t="shared" si="168"/>
        <v>Within Range</v>
      </c>
      <c r="BU307" s="1" t="str">
        <f t="shared" si="169"/>
        <v>Within Range</v>
      </c>
      <c r="BV307" s="407"/>
      <c r="BW307" s="407"/>
      <c r="BX307" s="448"/>
      <c r="BY307" s="469"/>
      <c r="BZ307" s="469"/>
    </row>
    <row r="308" spans="1:78" ht="12.75" customHeight="true">
      <c r="A308" s="79" t="s">
        <v>1055</v>
      </c>
      <c r="B308" s="79" t="s">
        <v>1056</v>
      </c>
      <c r="C308" s="79" t="s">
        <v>8</v>
      </c>
      <c r="D308" s="79" t="s">
        <v>9</v>
      </c>
      <c r="E308" s="79" t="s">
        <v>787</v>
      </c>
      <c r="F308" s="79" t="s">
        <v>804</v>
      </c>
      <c r="G308" s="79" t="s">
        <v>798</v>
      </c>
      <c r="H308" s="79" t="s">
        <v>820</v>
      </c>
      <c r="I308" s="296">
        <v>43794</v>
      </c>
      <c r="J308" s="406"/>
      <c r="K308" s="383" t="s">
        <v>775</v>
      </c>
      <c r="L308" s="406"/>
      <c r="M308" s="466">
        <v>79</v>
      </c>
      <c r="N308" s="451" t="str">
        <f t="shared" si="136"/>
        <v>3</v>
      </c>
      <c r="O308" s="452" t="str">
        <f t="shared" si="137"/>
        <v>3</v>
      </c>
      <c r="P308" s="201" t="str">
        <f t="shared" si="138"/>
        <v>N</v>
      </c>
      <c r="Q308" s="202"/>
      <c r="R308" s="202"/>
      <c r="S308" s="200"/>
      <c r="T308" s="247">
        <v>207</v>
      </c>
      <c r="U308" s="92">
        <f t="shared" si="139"/>
        <v>1</v>
      </c>
      <c r="V308" s="95" t="str">
        <f t="shared" si="140"/>
        <v>SG_FNE06</v>
      </c>
      <c r="W308" s="454"/>
      <c r="X308" s="392">
        <f t="shared" si="141"/>
        <v>0</v>
      </c>
      <c r="Y308" s="453"/>
      <c r="Z308" s="396">
        <f t="shared" si="142"/>
        <v>0</v>
      </c>
      <c r="AA308" s="397">
        <f t="shared" si="143"/>
        <v>0</v>
      </c>
      <c r="AB308" s="427"/>
      <c r="AC308" s="456"/>
      <c r="AD308" s="396">
        <f t="shared" si="144"/>
        <v>0</v>
      </c>
      <c r="AE308" s="397">
        <f t="shared" si="145"/>
        <v>0</v>
      </c>
      <c r="AF308" s="444">
        <f t="shared" si="146"/>
        <v>50</v>
      </c>
      <c r="AG308" s="251" t="e">
        <f t="shared" si="147"/>
        <v>#DIV/0!</v>
      </c>
      <c r="AH308" s="398">
        <f t="shared" si="148"/>
        <v>50</v>
      </c>
      <c r="AI308" s="459" t="str">
        <f t="shared" si="149"/>
        <v>Below Mix</v>
      </c>
      <c r="AJ308" s="327">
        <f t="shared" si="150"/>
        <v>1249</v>
      </c>
      <c r="AK308" s="323" t="e">
        <f t="shared" si="151"/>
        <v>#DIV/0!</v>
      </c>
      <c r="AL308" s="399">
        <f t="shared" si="152"/>
        <v>1299</v>
      </c>
      <c r="AM308" s="400">
        <f t="shared" si="153"/>
        <v>1299</v>
      </c>
      <c r="AN308" s="462" t="e">
        <f t="shared" si="154"/>
        <v>#DIV/0!</v>
      </c>
      <c r="AO308" s="461">
        <f t="shared" si="155"/>
        <v>1299</v>
      </c>
      <c r="AP308" s="148">
        <f t="shared" si="156"/>
        <v>0</v>
      </c>
      <c r="AQ308" s="148">
        <f t="shared" si="157"/>
        <v>0</v>
      </c>
      <c r="AR308" s="148"/>
      <c r="AS308" s="149">
        <f>VLOOKUP(H308, 'Link WS '!$E$5:$G$38, 2, FALSE)</f>
        <v>1299</v>
      </c>
      <c r="AT308" s="80">
        <f>VLOOKUP($H308, 'Link WS '!$E$5:$H$38, 3, FALSE)</f>
        <v>1871</v>
      </c>
      <c r="AU308" s="151">
        <f t="shared" si="158"/>
        <v>0</v>
      </c>
      <c r="AV308" s="150">
        <f>VLOOKUP($V308, 'Link WS '!$E$5:$H$38, 2, FALSE)</f>
        <v>1299</v>
      </c>
      <c r="AW308" s="150">
        <f>VLOOKUP($V308, 'Link WS '!$E$5:$H$38, 3, FALSE)</f>
        <v>1871</v>
      </c>
      <c r="AX308" s="150">
        <f>VLOOKUP($V308, 'Link WS '!$E$5:$H$38, 4, FALSE)</f>
        <v>1585</v>
      </c>
      <c r="AY308" s="143">
        <f t="shared" si="159"/>
        <v>0.81955835962145107</v>
      </c>
      <c r="AZ308" s="140" t="str">
        <f t="shared" si="160"/>
        <v>Paying 82% within JC</v>
      </c>
      <c r="BA308" s="80">
        <f t="shared" si="161"/>
        <v>1169</v>
      </c>
      <c r="BB308" s="80">
        <f t="shared" si="162"/>
        <v>130</v>
      </c>
      <c r="BC308" s="81" t="e">
        <f t="shared" si="163"/>
        <v>#DIV/0!</v>
      </c>
      <c r="BD308" s="312"/>
      <c r="BE308" s="184"/>
      <c r="BF308" s="184"/>
      <c r="BG308" s="184"/>
      <c r="BH308" s="184"/>
      <c r="BI308" s="184"/>
      <c r="BJ308" s="184"/>
      <c r="BK308" s="184"/>
      <c r="BL308" s="185"/>
      <c r="BM308" s="185"/>
      <c r="BN308" s="185"/>
      <c r="BO308" s="185"/>
      <c r="BP308" s="443">
        <f t="shared" si="164"/>
        <v>0</v>
      </c>
      <c r="BQ308" s="184" t="str">
        <f t="shared" si="165"/>
        <v>Not Needed</v>
      </c>
      <c r="BR308" s="283" t="e">
        <f t="shared" si="166"/>
        <v>#DIV/0!</v>
      </c>
      <c r="BS308" s="432">
        <f t="shared" si="167"/>
        <v>0</v>
      </c>
      <c r="BT308" s="1" t="str">
        <f t="shared" si="168"/>
        <v>Within Range</v>
      </c>
      <c r="BU308" s="1" t="str">
        <f t="shared" si="169"/>
        <v>Within Range</v>
      </c>
      <c r="BV308" s="407"/>
      <c r="BW308" s="407"/>
      <c r="BX308" s="448"/>
      <c r="BY308" s="469"/>
      <c r="BZ308" s="469"/>
    </row>
    <row r="309" spans="1:78" ht="12.75" customHeight="true">
      <c r="A309" s="79" t="s">
        <v>1007</v>
      </c>
      <c r="B309" s="79" t="s">
        <v>1008</v>
      </c>
      <c r="C309" s="79" t="s">
        <v>8</v>
      </c>
      <c r="D309" s="79" t="s">
        <v>9</v>
      </c>
      <c r="E309" s="79" t="s">
        <v>787</v>
      </c>
      <c r="F309" s="79" t="s">
        <v>804</v>
      </c>
      <c r="G309" s="79" t="s">
        <v>795</v>
      </c>
      <c r="H309" s="79" t="s">
        <v>818</v>
      </c>
      <c r="I309" s="296">
        <v>43794</v>
      </c>
      <c r="J309" s="406"/>
      <c r="K309" s="383" t="s">
        <v>775</v>
      </c>
      <c r="L309" s="406"/>
      <c r="M309" s="466">
        <v>70</v>
      </c>
      <c r="N309" s="451" t="str">
        <f t="shared" si="136"/>
        <v>3</v>
      </c>
      <c r="O309" s="452" t="str">
        <f t="shared" si="137"/>
        <v>3</v>
      </c>
      <c r="P309" s="201" t="str">
        <f t="shared" si="138"/>
        <v>N</v>
      </c>
      <c r="Q309" s="202"/>
      <c r="R309" s="202"/>
      <c r="S309" s="200"/>
      <c r="T309" s="247">
        <v>207</v>
      </c>
      <c r="U309" s="92">
        <f t="shared" si="139"/>
        <v>1</v>
      </c>
      <c r="V309" s="95" t="str">
        <f t="shared" si="140"/>
        <v>SG_FNE04</v>
      </c>
      <c r="W309" s="454"/>
      <c r="X309" s="392">
        <f t="shared" si="141"/>
        <v>0</v>
      </c>
      <c r="Y309" s="453"/>
      <c r="Z309" s="396">
        <f t="shared" si="142"/>
        <v>0</v>
      </c>
      <c r="AA309" s="397">
        <f t="shared" si="143"/>
        <v>0</v>
      </c>
      <c r="AB309" s="427"/>
      <c r="AC309" s="456"/>
      <c r="AD309" s="396">
        <f t="shared" si="144"/>
        <v>0</v>
      </c>
      <c r="AE309" s="397">
        <f t="shared" si="145"/>
        <v>0</v>
      </c>
      <c r="AF309" s="444">
        <f t="shared" si="146"/>
        <v>50</v>
      </c>
      <c r="AG309" s="251" t="e">
        <f t="shared" si="147"/>
        <v>#DIV/0!</v>
      </c>
      <c r="AH309" s="398">
        <f t="shared" si="148"/>
        <v>50</v>
      </c>
      <c r="AI309" s="459" t="str">
        <f t="shared" si="149"/>
        <v>Below Mix</v>
      </c>
      <c r="AJ309" s="327">
        <f t="shared" si="150"/>
        <v>854</v>
      </c>
      <c r="AK309" s="323" t="e">
        <f t="shared" si="151"/>
        <v>#DIV/0!</v>
      </c>
      <c r="AL309" s="399">
        <f t="shared" si="152"/>
        <v>904</v>
      </c>
      <c r="AM309" s="400">
        <f t="shared" si="153"/>
        <v>904</v>
      </c>
      <c r="AN309" s="462" t="e">
        <f t="shared" si="154"/>
        <v>#DIV/0!</v>
      </c>
      <c r="AO309" s="461">
        <f t="shared" si="155"/>
        <v>904</v>
      </c>
      <c r="AP309" s="148">
        <f t="shared" si="156"/>
        <v>0</v>
      </c>
      <c r="AQ309" s="148">
        <f t="shared" si="157"/>
        <v>0</v>
      </c>
      <c r="AR309" s="148"/>
      <c r="AS309" s="149">
        <f>VLOOKUP(H309, 'Link WS '!$E$5:$G$38, 2, FALSE)</f>
        <v>904</v>
      </c>
      <c r="AT309" s="80">
        <f>VLOOKUP($H309, 'Link WS '!$E$5:$H$38, 3, FALSE)</f>
        <v>1338</v>
      </c>
      <c r="AU309" s="151">
        <f t="shared" si="158"/>
        <v>0</v>
      </c>
      <c r="AV309" s="150">
        <f>VLOOKUP($V309, 'Link WS '!$E$5:$H$38, 2, FALSE)</f>
        <v>904</v>
      </c>
      <c r="AW309" s="150">
        <f>VLOOKUP($V309, 'Link WS '!$E$5:$H$38, 3, FALSE)</f>
        <v>1338</v>
      </c>
      <c r="AX309" s="150">
        <f>VLOOKUP($V309, 'Link WS '!$E$5:$H$38, 4, FALSE)</f>
        <v>1121</v>
      </c>
      <c r="AY309" s="143">
        <f t="shared" si="159"/>
        <v>0.80642283675289916</v>
      </c>
      <c r="AZ309" s="140" t="str">
        <f t="shared" si="160"/>
        <v>Paying 81% within JC</v>
      </c>
      <c r="BA309" s="80">
        <f t="shared" si="161"/>
        <v>814</v>
      </c>
      <c r="BB309" s="80">
        <f t="shared" si="162"/>
        <v>90</v>
      </c>
      <c r="BC309" s="81" t="e">
        <f t="shared" si="163"/>
        <v>#DIV/0!</v>
      </c>
      <c r="BD309" s="312"/>
      <c r="BE309" s="184"/>
      <c r="BF309" s="184"/>
      <c r="BG309" s="184"/>
      <c r="BH309" s="184"/>
      <c r="BI309" s="184"/>
      <c r="BJ309" s="184"/>
      <c r="BK309" s="184"/>
      <c r="BL309" s="185"/>
      <c r="BM309" s="185"/>
      <c r="BN309" s="185"/>
      <c r="BO309" s="185"/>
      <c r="BP309" s="443">
        <f t="shared" si="164"/>
        <v>0</v>
      </c>
      <c r="BQ309" s="184" t="str">
        <f t="shared" si="165"/>
        <v>Not Needed</v>
      </c>
      <c r="BR309" s="283" t="e">
        <f t="shared" si="166"/>
        <v>#DIV/0!</v>
      </c>
      <c r="BS309" s="432">
        <f t="shared" si="167"/>
        <v>0</v>
      </c>
      <c r="BT309" s="1" t="str">
        <f t="shared" si="168"/>
        <v>Within Range</v>
      </c>
      <c r="BU309" s="1" t="str">
        <f t="shared" si="169"/>
        <v>Within Range</v>
      </c>
      <c r="BV309" s="407"/>
      <c r="BW309" s="407"/>
      <c r="BX309" s="448"/>
      <c r="BY309" s="469"/>
      <c r="BZ309" s="469"/>
    </row>
    <row r="310" spans="1:78" ht="12.75" customHeight="true">
      <c r="A310" s="79" t="s">
        <v>1057</v>
      </c>
      <c r="B310" s="79" t="s">
        <v>1058</v>
      </c>
      <c r="C310" s="79" t="s">
        <v>8</v>
      </c>
      <c r="D310" s="79" t="s">
        <v>9</v>
      </c>
      <c r="E310" s="79" t="s">
        <v>787</v>
      </c>
      <c r="F310" s="79" t="s">
        <v>804</v>
      </c>
      <c r="G310" s="79" t="s">
        <v>798</v>
      </c>
      <c r="H310" s="79" t="s">
        <v>820</v>
      </c>
      <c r="I310" s="296">
        <v>43815</v>
      </c>
      <c r="J310" s="406"/>
      <c r="K310" s="383" t="s">
        <v>775</v>
      </c>
      <c r="L310" s="406"/>
      <c r="M310" s="466">
        <v>75</v>
      </c>
      <c r="N310" s="451" t="str">
        <f t="shared" si="136"/>
        <v>3</v>
      </c>
      <c r="O310" s="452" t="str">
        <f t="shared" si="137"/>
        <v>3</v>
      </c>
      <c r="P310" s="201" t="str">
        <f t="shared" si="138"/>
        <v>N</v>
      </c>
      <c r="Q310" s="202"/>
      <c r="R310" s="202"/>
      <c r="S310" s="200"/>
      <c r="T310" s="247">
        <v>206</v>
      </c>
      <c r="U310" s="92">
        <f t="shared" si="139"/>
        <v>1</v>
      </c>
      <c r="V310" s="95" t="str">
        <f t="shared" si="140"/>
        <v>SG_FNE06</v>
      </c>
      <c r="W310" s="454"/>
      <c r="X310" s="392">
        <f t="shared" si="141"/>
        <v>0</v>
      </c>
      <c r="Y310" s="453"/>
      <c r="Z310" s="396">
        <f t="shared" si="142"/>
        <v>0</v>
      </c>
      <c r="AA310" s="397">
        <f t="shared" si="143"/>
        <v>0</v>
      </c>
      <c r="AB310" s="427"/>
      <c r="AC310" s="456"/>
      <c r="AD310" s="396">
        <f t="shared" si="144"/>
        <v>0</v>
      </c>
      <c r="AE310" s="397">
        <f t="shared" si="145"/>
        <v>0</v>
      </c>
      <c r="AF310" s="444">
        <f t="shared" si="146"/>
        <v>50</v>
      </c>
      <c r="AG310" s="251" t="e">
        <f t="shared" si="147"/>
        <v>#DIV/0!</v>
      </c>
      <c r="AH310" s="398">
        <f t="shared" si="148"/>
        <v>50</v>
      </c>
      <c r="AI310" s="459" t="str">
        <f t="shared" si="149"/>
        <v>Below Mix</v>
      </c>
      <c r="AJ310" s="327">
        <f t="shared" si="150"/>
        <v>1249</v>
      </c>
      <c r="AK310" s="323" t="e">
        <f t="shared" si="151"/>
        <v>#DIV/0!</v>
      </c>
      <c r="AL310" s="399">
        <f t="shared" si="152"/>
        <v>1299</v>
      </c>
      <c r="AM310" s="400">
        <f t="shared" si="153"/>
        <v>1299</v>
      </c>
      <c r="AN310" s="462" t="e">
        <f t="shared" si="154"/>
        <v>#DIV/0!</v>
      </c>
      <c r="AO310" s="461">
        <f t="shared" si="155"/>
        <v>1299</v>
      </c>
      <c r="AP310" s="148">
        <f t="shared" si="156"/>
        <v>0</v>
      </c>
      <c r="AQ310" s="148">
        <f t="shared" si="157"/>
        <v>0</v>
      </c>
      <c r="AR310" s="148"/>
      <c r="AS310" s="149">
        <f>VLOOKUP(H310, 'Link WS '!$E$5:$G$38, 2, FALSE)</f>
        <v>1299</v>
      </c>
      <c r="AT310" s="80">
        <f>VLOOKUP($H310, 'Link WS '!$E$5:$H$38, 3, FALSE)</f>
        <v>1871</v>
      </c>
      <c r="AU310" s="151">
        <f t="shared" si="158"/>
        <v>0</v>
      </c>
      <c r="AV310" s="150">
        <f>VLOOKUP($V310, 'Link WS '!$E$5:$H$38, 2, FALSE)</f>
        <v>1299</v>
      </c>
      <c r="AW310" s="150">
        <f>VLOOKUP($V310, 'Link WS '!$E$5:$H$38, 3, FALSE)</f>
        <v>1871</v>
      </c>
      <c r="AX310" s="150">
        <f>VLOOKUP($V310, 'Link WS '!$E$5:$H$38, 4, FALSE)</f>
        <v>1585</v>
      </c>
      <c r="AY310" s="143">
        <f t="shared" si="159"/>
        <v>0.81955835962145107</v>
      </c>
      <c r="AZ310" s="140" t="str">
        <f t="shared" si="160"/>
        <v>Paying 82% within JC</v>
      </c>
      <c r="BA310" s="80">
        <f t="shared" si="161"/>
        <v>1169</v>
      </c>
      <c r="BB310" s="80">
        <f t="shared" si="162"/>
        <v>130</v>
      </c>
      <c r="BC310" s="81" t="e">
        <f t="shared" si="163"/>
        <v>#DIV/0!</v>
      </c>
      <c r="BD310" s="312"/>
      <c r="BE310" s="184"/>
      <c r="BF310" s="184"/>
      <c r="BG310" s="184"/>
      <c r="BH310" s="184"/>
      <c r="BI310" s="184"/>
      <c r="BJ310" s="184"/>
      <c r="BK310" s="184"/>
      <c r="BL310" s="185"/>
      <c r="BM310" s="185"/>
      <c r="BN310" s="185"/>
      <c r="BO310" s="185"/>
      <c r="BP310" s="443">
        <f t="shared" si="164"/>
        <v>0</v>
      </c>
      <c r="BQ310" s="184" t="str">
        <f t="shared" si="165"/>
        <v>Not Needed</v>
      </c>
      <c r="BR310" s="283" t="e">
        <f t="shared" si="166"/>
        <v>#DIV/0!</v>
      </c>
      <c r="BS310" s="432">
        <f t="shared" si="167"/>
        <v>0</v>
      </c>
      <c r="BT310" s="1" t="str">
        <f t="shared" si="168"/>
        <v>Within Range</v>
      </c>
      <c r="BU310" s="1" t="str">
        <f t="shared" si="169"/>
        <v>Within Range</v>
      </c>
      <c r="BV310" s="407"/>
      <c r="BW310" s="407"/>
      <c r="BX310" s="448"/>
      <c r="BY310" s="469"/>
      <c r="BZ310" s="469"/>
    </row>
    <row r="311" spans="1:78" ht="12.75" customHeight="true">
      <c r="A311" s="79" t="s">
        <v>1011</v>
      </c>
      <c r="B311" s="79" t="s">
        <v>1012</v>
      </c>
      <c r="C311" s="79" t="s">
        <v>8</v>
      </c>
      <c r="D311" s="79" t="s">
        <v>9</v>
      </c>
      <c r="E311" s="79" t="s">
        <v>787</v>
      </c>
      <c r="F311" s="79" t="s">
        <v>804</v>
      </c>
      <c r="G311" s="79" t="s">
        <v>795</v>
      </c>
      <c r="H311" s="79" t="s">
        <v>818</v>
      </c>
      <c r="I311" s="296">
        <v>43815</v>
      </c>
      <c r="J311" s="406"/>
      <c r="K311" s="383" t="s">
        <v>775</v>
      </c>
      <c r="L311" s="406"/>
      <c r="M311" s="466">
        <v>75</v>
      </c>
      <c r="N311" s="451" t="str">
        <f t="shared" si="136"/>
        <v>3</v>
      </c>
      <c r="O311" s="452" t="str">
        <f t="shared" si="137"/>
        <v>3</v>
      </c>
      <c r="P311" s="201" t="str">
        <f t="shared" si="138"/>
        <v>N</v>
      </c>
      <c r="Q311" s="202"/>
      <c r="R311" s="202"/>
      <c r="S311" s="200"/>
      <c r="T311" s="247">
        <v>206</v>
      </c>
      <c r="U311" s="92">
        <f t="shared" si="139"/>
        <v>1</v>
      </c>
      <c r="V311" s="95" t="str">
        <f t="shared" si="140"/>
        <v>SG_FNE04</v>
      </c>
      <c r="W311" s="454"/>
      <c r="X311" s="392">
        <f t="shared" si="141"/>
        <v>0</v>
      </c>
      <c r="Y311" s="453"/>
      <c r="Z311" s="396">
        <f t="shared" si="142"/>
        <v>0</v>
      </c>
      <c r="AA311" s="397">
        <f t="shared" si="143"/>
        <v>0</v>
      </c>
      <c r="AB311" s="427"/>
      <c r="AC311" s="456"/>
      <c r="AD311" s="396">
        <f t="shared" si="144"/>
        <v>0</v>
      </c>
      <c r="AE311" s="397">
        <f t="shared" si="145"/>
        <v>0</v>
      </c>
      <c r="AF311" s="444">
        <f t="shared" si="146"/>
        <v>50</v>
      </c>
      <c r="AG311" s="251" t="e">
        <f t="shared" si="147"/>
        <v>#DIV/0!</v>
      </c>
      <c r="AH311" s="398">
        <f t="shared" si="148"/>
        <v>50</v>
      </c>
      <c r="AI311" s="459" t="str">
        <f t="shared" si="149"/>
        <v>Below Mix</v>
      </c>
      <c r="AJ311" s="327">
        <f t="shared" si="150"/>
        <v>854</v>
      </c>
      <c r="AK311" s="323" t="e">
        <f t="shared" si="151"/>
        <v>#DIV/0!</v>
      </c>
      <c r="AL311" s="399">
        <f t="shared" si="152"/>
        <v>904</v>
      </c>
      <c r="AM311" s="400">
        <f t="shared" si="153"/>
        <v>904</v>
      </c>
      <c r="AN311" s="462" t="e">
        <f t="shared" si="154"/>
        <v>#DIV/0!</v>
      </c>
      <c r="AO311" s="461">
        <f t="shared" si="155"/>
        <v>904</v>
      </c>
      <c r="AP311" s="148">
        <f t="shared" si="156"/>
        <v>0</v>
      </c>
      <c r="AQ311" s="148">
        <f t="shared" si="157"/>
        <v>0</v>
      </c>
      <c r="AR311" s="148"/>
      <c r="AS311" s="149">
        <f>VLOOKUP(H311, 'Link WS '!$E$5:$G$38, 2, FALSE)</f>
        <v>904</v>
      </c>
      <c r="AT311" s="80">
        <f>VLOOKUP($H311, 'Link WS '!$E$5:$H$38, 3, FALSE)</f>
        <v>1338</v>
      </c>
      <c r="AU311" s="151">
        <f t="shared" si="158"/>
        <v>0</v>
      </c>
      <c r="AV311" s="150">
        <f>VLOOKUP($V311, 'Link WS '!$E$5:$H$38, 2, FALSE)</f>
        <v>904</v>
      </c>
      <c r="AW311" s="150">
        <f>VLOOKUP($V311, 'Link WS '!$E$5:$H$38, 3, FALSE)</f>
        <v>1338</v>
      </c>
      <c r="AX311" s="150">
        <f>VLOOKUP($V311, 'Link WS '!$E$5:$H$38, 4, FALSE)</f>
        <v>1121</v>
      </c>
      <c r="AY311" s="143">
        <f t="shared" si="159"/>
        <v>0.80642283675289916</v>
      </c>
      <c r="AZ311" s="140" t="str">
        <f t="shared" si="160"/>
        <v>Paying 81% within JC</v>
      </c>
      <c r="BA311" s="80">
        <f t="shared" si="161"/>
        <v>814</v>
      </c>
      <c r="BB311" s="80">
        <f t="shared" si="162"/>
        <v>90</v>
      </c>
      <c r="BC311" s="81" t="e">
        <f t="shared" si="163"/>
        <v>#DIV/0!</v>
      </c>
      <c r="BD311" s="312"/>
      <c r="BE311" s="184"/>
      <c r="BF311" s="184"/>
      <c r="BG311" s="184"/>
      <c r="BH311" s="184"/>
      <c r="BI311" s="184"/>
      <c r="BJ311" s="184"/>
      <c r="BK311" s="184"/>
      <c r="BL311" s="185"/>
      <c r="BM311" s="185"/>
      <c r="BN311" s="185"/>
      <c r="BO311" s="185"/>
      <c r="BP311" s="443">
        <f t="shared" si="164"/>
        <v>0</v>
      </c>
      <c r="BQ311" s="184" t="str">
        <f t="shared" si="165"/>
        <v>Not Needed</v>
      </c>
      <c r="BR311" s="283" t="e">
        <f t="shared" si="166"/>
        <v>#DIV/0!</v>
      </c>
      <c r="BS311" s="432">
        <f t="shared" si="167"/>
        <v>0</v>
      </c>
      <c r="BT311" s="1" t="str">
        <f t="shared" si="168"/>
        <v>Within Range</v>
      </c>
      <c r="BU311" s="1" t="str">
        <f t="shared" si="169"/>
        <v>Within Range</v>
      </c>
      <c r="BV311" s="407"/>
      <c r="BW311" s="407"/>
      <c r="BX311" s="448"/>
      <c r="BY311" s="469"/>
      <c r="BZ311" s="469"/>
    </row>
    <row r="312" spans="1:78" ht="12.75" customHeight="true">
      <c r="A312" s="79" t="s">
        <v>1176</v>
      </c>
      <c r="B312" s="79" t="s">
        <v>1177</v>
      </c>
      <c r="C312" s="79" t="s">
        <v>8</v>
      </c>
      <c r="D312" s="79" t="s">
        <v>9</v>
      </c>
      <c r="E312" s="79" t="s">
        <v>787</v>
      </c>
      <c r="F312" s="79" t="s">
        <v>804</v>
      </c>
      <c r="G312" s="79" t="s">
        <v>798</v>
      </c>
      <c r="H312" s="79" t="s">
        <v>811</v>
      </c>
      <c r="I312" s="296">
        <v>44075</v>
      </c>
      <c r="J312" s="406"/>
      <c r="K312" s="383" t="s">
        <v>775</v>
      </c>
      <c r="L312" s="406"/>
      <c r="M312" s="466">
        <v>79</v>
      </c>
      <c r="N312" s="451" t="str">
        <f t="shared" si="136"/>
        <v>3</v>
      </c>
      <c r="O312" s="452" t="str">
        <f t="shared" si="137"/>
        <v>3</v>
      </c>
      <c r="P312" s="201" t="str">
        <f t="shared" si="138"/>
        <v>N</v>
      </c>
      <c r="Q312" s="202"/>
      <c r="R312" s="202"/>
      <c r="S312" s="200"/>
      <c r="T312" s="247">
        <v>109</v>
      </c>
      <c r="U312" s="92">
        <f t="shared" si="139"/>
        <v>1</v>
      </c>
      <c r="V312" s="95" t="str">
        <f t="shared" si="140"/>
        <v>SG_NE06</v>
      </c>
      <c r="W312" s="454"/>
      <c r="X312" s="392">
        <f t="shared" si="141"/>
        <v>0</v>
      </c>
      <c r="Y312" s="453"/>
      <c r="Z312" s="396">
        <f t="shared" si="142"/>
        <v>0</v>
      </c>
      <c r="AA312" s="397">
        <f t="shared" si="143"/>
        <v>0</v>
      </c>
      <c r="AB312" s="427"/>
      <c r="AC312" s="456"/>
      <c r="AD312" s="396">
        <f t="shared" si="144"/>
        <v>0</v>
      </c>
      <c r="AE312" s="397">
        <f t="shared" si="145"/>
        <v>0</v>
      </c>
      <c r="AF312" s="444">
        <f t="shared" si="146"/>
        <v>50</v>
      </c>
      <c r="AG312" s="251" t="e">
        <f t="shared" si="147"/>
        <v>#DIV/0!</v>
      </c>
      <c r="AH312" s="398">
        <f t="shared" si="148"/>
        <v>50</v>
      </c>
      <c r="AI312" s="459" t="str">
        <f t="shared" si="149"/>
        <v>Below Mix</v>
      </c>
      <c r="AJ312" s="327">
        <f t="shared" si="150"/>
        <v>1900</v>
      </c>
      <c r="AK312" s="323" t="e">
        <f t="shared" si="151"/>
        <v>#DIV/0!</v>
      </c>
      <c r="AL312" s="399">
        <f t="shared" si="152"/>
        <v>1950</v>
      </c>
      <c r="AM312" s="400">
        <f t="shared" si="153"/>
        <v>1950</v>
      </c>
      <c r="AN312" s="462" t="e">
        <f t="shared" si="154"/>
        <v>#DIV/0!</v>
      </c>
      <c r="AO312" s="461">
        <f t="shared" si="155"/>
        <v>1950</v>
      </c>
      <c r="AP312" s="148">
        <f t="shared" si="156"/>
        <v>0</v>
      </c>
      <c r="AQ312" s="148">
        <f t="shared" si="157"/>
        <v>0</v>
      </c>
      <c r="AR312" s="148"/>
      <c r="AS312" s="149">
        <f>VLOOKUP(H312, 'Link WS '!$E$5:$G$38, 2, FALSE)</f>
        <v>1950</v>
      </c>
      <c r="AT312" s="80">
        <f>VLOOKUP($H312, 'Link WS '!$E$5:$H$38, 3, FALSE)</f>
        <v>2695</v>
      </c>
      <c r="AU312" s="151">
        <f t="shared" si="158"/>
        <v>0</v>
      </c>
      <c r="AV312" s="150">
        <f>VLOOKUP($V312, 'Link WS '!$E$5:$H$38, 2, FALSE)</f>
        <v>1950</v>
      </c>
      <c r="AW312" s="150">
        <f>VLOOKUP($V312, 'Link WS '!$E$5:$H$38, 3, FALSE)</f>
        <v>2695</v>
      </c>
      <c r="AX312" s="150">
        <f>VLOOKUP($V312, 'Link WS '!$E$5:$H$38, 4, FALSE)</f>
        <v>2323</v>
      </c>
      <c r="AY312" s="143">
        <f t="shared" si="159"/>
        <v>0.83943176926388297</v>
      </c>
      <c r="AZ312" s="140" t="str">
        <f t="shared" si="160"/>
        <v>Paying 84% within JC</v>
      </c>
      <c r="BA312" s="80">
        <f t="shared" si="161"/>
        <v>1755</v>
      </c>
      <c r="BB312" s="80">
        <f t="shared" si="162"/>
        <v>195</v>
      </c>
      <c r="BC312" s="81" t="e">
        <f t="shared" si="163"/>
        <v>#DIV/0!</v>
      </c>
      <c r="BD312" s="312"/>
      <c r="BE312" s="184"/>
      <c r="BF312" s="184"/>
      <c r="BG312" s="184"/>
      <c r="BH312" s="184"/>
      <c r="BI312" s="184"/>
      <c r="BJ312" s="184"/>
      <c r="BK312" s="184"/>
      <c r="BL312" s="185"/>
      <c r="BM312" s="185"/>
      <c r="BN312" s="185"/>
      <c r="BO312" s="185"/>
      <c r="BP312" s="443">
        <f t="shared" si="164"/>
        <v>0</v>
      </c>
      <c r="BQ312" s="184" t="str">
        <f t="shared" si="165"/>
        <v>Not Needed</v>
      </c>
      <c r="BR312" s="283" t="e">
        <f t="shared" si="166"/>
        <v>#DIV/0!</v>
      </c>
      <c r="BS312" s="432">
        <f t="shared" si="167"/>
        <v>0</v>
      </c>
      <c r="BT312" s="1" t="str">
        <f t="shared" si="168"/>
        <v>Within Range</v>
      </c>
      <c r="BU312" s="1" t="str">
        <f t="shared" si="169"/>
        <v>Within Range</v>
      </c>
      <c r="BV312" s="407"/>
      <c r="BW312" s="407"/>
      <c r="BX312" s="448"/>
      <c r="BY312" s="469"/>
      <c r="BZ312" s="469"/>
    </row>
    <row r="313" spans="1:78" ht="12.75" customHeight="true">
      <c r="A313" s="79" t="s">
        <v>1150</v>
      </c>
      <c r="B313" s="79" t="s">
        <v>1151</v>
      </c>
      <c r="C313" s="79" t="s">
        <v>8</v>
      </c>
      <c r="D313" s="79" t="s">
        <v>9</v>
      </c>
      <c r="E313" s="79" t="s">
        <v>787</v>
      </c>
      <c r="F313" s="79" t="s">
        <v>804</v>
      </c>
      <c r="G313" s="79" t="s">
        <v>798</v>
      </c>
      <c r="H313" s="79" t="s">
        <v>811</v>
      </c>
      <c r="I313" s="296">
        <v>44158</v>
      </c>
      <c r="J313" s="406"/>
      <c r="K313" s="383" t="s">
        <v>775</v>
      </c>
      <c r="L313" s="406"/>
      <c r="M313" s="466">
        <v>79</v>
      </c>
      <c r="N313" s="451" t="str">
        <f t="shared" si="136"/>
        <v>3</v>
      </c>
      <c r="O313" s="452" t="str">
        <f t="shared" si="137"/>
        <v>3</v>
      </c>
      <c r="P313" s="201" t="str">
        <f t="shared" si="138"/>
        <v>N</v>
      </c>
      <c r="Q313" s="202"/>
      <c r="R313" s="202"/>
      <c r="S313" s="200"/>
      <c r="T313" s="247">
        <v>107</v>
      </c>
      <c r="U313" s="92">
        <f t="shared" si="139"/>
        <v>1</v>
      </c>
      <c r="V313" s="95" t="str">
        <f t="shared" si="140"/>
        <v>SG_NE06</v>
      </c>
      <c r="W313" s="454"/>
      <c r="X313" s="392">
        <f t="shared" si="141"/>
        <v>0</v>
      </c>
      <c r="Y313" s="453"/>
      <c r="Z313" s="396">
        <f t="shared" si="142"/>
        <v>0</v>
      </c>
      <c r="AA313" s="397">
        <f t="shared" si="143"/>
        <v>0</v>
      </c>
      <c r="AB313" s="427"/>
      <c r="AC313" s="456"/>
      <c r="AD313" s="396">
        <f t="shared" si="144"/>
        <v>0</v>
      </c>
      <c r="AE313" s="397">
        <f t="shared" si="145"/>
        <v>0</v>
      </c>
      <c r="AF313" s="444">
        <f t="shared" si="146"/>
        <v>50</v>
      </c>
      <c r="AG313" s="251" t="e">
        <f t="shared" si="147"/>
        <v>#DIV/0!</v>
      </c>
      <c r="AH313" s="398">
        <f t="shared" si="148"/>
        <v>50</v>
      </c>
      <c r="AI313" s="459" t="str">
        <f t="shared" si="149"/>
        <v>Below Mix</v>
      </c>
      <c r="AJ313" s="327">
        <f t="shared" si="150"/>
        <v>1900</v>
      </c>
      <c r="AK313" s="323" t="e">
        <f t="shared" si="151"/>
        <v>#DIV/0!</v>
      </c>
      <c r="AL313" s="399">
        <f t="shared" si="152"/>
        <v>1950</v>
      </c>
      <c r="AM313" s="400">
        <f t="shared" si="153"/>
        <v>1950</v>
      </c>
      <c r="AN313" s="462" t="e">
        <f t="shared" si="154"/>
        <v>#DIV/0!</v>
      </c>
      <c r="AO313" s="461">
        <f t="shared" si="155"/>
        <v>1950</v>
      </c>
      <c r="AP313" s="148">
        <f t="shared" si="156"/>
        <v>0</v>
      </c>
      <c r="AQ313" s="148">
        <f t="shared" si="157"/>
        <v>0</v>
      </c>
      <c r="AR313" s="148"/>
      <c r="AS313" s="149">
        <f>VLOOKUP(H313, 'Link WS '!$E$5:$G$38, 2, FALSE)</f>
        <v>1950</v>
      </c>
      <c r="AT313" s="80">
        <f>VLOOKUP($H313, 'Link WS '!$E$5:$H$38, 3, FALSE)</f>
        <v>2695</v>
      </c>
      <c r="AU313" s="151">
        <f t="shared" si="158"/>
        <v>0</v>
      </c>
      <c r="AV313" s="150">
        <f>VLOOKUP($V313, 'Link WS '!$E$5:$H$38, 2, FALSE)</f>
        <v>1950</v>
      </c>
      <c r="AW313" s="150">
        <f>VLOOKUP($V313, 'Link WS '!$E$5:$H$38, 3, FALSE)</f>
        <v>2695</v>
      </c>
      <c r="AX313" s="150">
        <f>VLOOKUP($V313, 'Link WS '!$E$5:$H$38, 4, FALSE)</f>
        <v>2323</v>
      </c>
      <c r="AY313" s="143">
        <f t="shared" si="159"/>
        <v>0.83943176926388297</v>
      </c>
      <c r="AZ313" s="140" t="str">
        <f t="shared" si="160"/>
        <v>Paying 84% within JC</v>
      </c>
      <c r="BA313" s="80">
        <f t="shared" si="161"/>
        <v>1755</v>
      </c>
      <c r="BB313" s="80">
        <f t="shared" si="162"/>
        <v>195</v>
      </c>
      <c r="BC313" s="81" t="e">
        <f t="shared" si="163"/>
        <v>#DIV/0!</v>
      </c>
      <c r="BD313" s="312"/>
      <c r="BE313" s="184"/>
      <c r="BF313" s="184"/>
      <c r="BG313" s="184"/>
      <c r="BH313" s="184"/>
      <c r="BI313" s="184"/>
      <c r="BJ313" s="184"/>
      <c r="BK313" s="184"/>
      <c r="BL313" s="185"/>
      <c r="BM313" s="185"/>
      <c r="BN313" s="185"/>
      <c r="BO313" s="185"/>
      <c r="BP313" s="443">
        <f t="shared" si="164"/>
        <v>0</v>
      </c>
      <c r="BQ313" s="184" t="str">
        <f t="shared" si="165"/>
        <v>Not Needed</v>
      </c>
      <c r="BR313" s="283" t="e">
        <f t="shared" si="166"/>
        <v>#DIV/0!</v>
      </c>
      <c r="BS313" s="432">
        <f t="shared" si="167"/>
        <v>0</v>
      </c>
      <c r="BT313" s="1" t="str">
        <f t="shared" si="168"/>
        <v>Within Range</v>
      </c>
      <c r="BU313" s="1" t="str">
        <f t="shared" si="169"/>
        <v>Within Range</v>
      </c>
      <c r="BV313" s="407"/>
      <c r="BW313" s="407"/>
      <c r="BX313" s="448"/>
      <c r="BY313" s="469"/>
      <c r="BZ313" s="469"/>
    </row>
    <row r="314" spans="1:78" ht="12.75" customHeight="true">
      <c r="A314" s="79" t="s">
        <v>1148</v>
      </c>
      <c r="B314" s="79" t="s">
        <v>1149</v>
      </c>
      <c r="C314" s="79" t="s">
        <v>8</v>
      </c>
      <c r="D314" s="79" t="s">
        <v>9</v>
      </c>
      <c r="E314" s="79" t="s">
        <v>787</v>
      </c>
      <c r="F314" s="79" t="s">
        <v>804</v>
      </c>
      <c r="G314" s="79" t="s">
        <v>795</v>
      </c>
      <c r="H314" s="79" t="s">
        <v>818</v>
      </c>
      <c r="I314" s="296">
        <v>44263</v>
      </c>
      <c r="J314" s="406"/>
      <c r="K314" s="383" t="s">
        <v>775</v>
      </c>
      <c r="L314" s="406"/>
      <c r="M314" s="466">
        <v>75</v>
      </c>
      <c r="N314" s="451" t="str">
        <f t="shared" si="136"/>
        <v>3</v>
      </c>
      <c r="O314" s="452" t="str">
        <f t="shared" si="137"/>
        <v>3</v>
      </c>
      <c r="P314" s="201" t="str">
        <f t="shared" si="138"/>
        <v>N</v>
      </c>
      <c r="Q314" s="202"/>
      <c r="R314" s="202"/>
      <c r="S314" s="200"/>
      <c r="T314" s="247">
        <v>103</v>
      </c>
      <c r="U314" s="92">
        <f t="shared" si="139"/>
        <v>1</v>
      </c>
      <c r="V314" s="95" t="str">
        <f t="shared" si="140"/>
        <v>SG_FNE04</v>
      </c>
      <c r="W314" s="454"/>
      <c r="X314" s="392">
        <f t="shared" si="141"/>
        <v>0</v>
      </c>
      <c r="Y314" s="453"/>
      <c r="Z314" s="396">
        <f t="shared" si="142"/>
        <v>0</v>
      </c>
      <c r="AA314" s="397">
        <f t="shared" si="143"/>
        <v>0</v>
      </c>
      <c r="AB314" s="427"/>
      <c r="AC314" s="456"/>
      <c r="AD314" s="396">
        <f t="shared" si="144"/>
        <v>0</v>
      </c>
      <c r="AE314" s="397">
        <f t="shared" si="145"/>
        <v>0</v>
      </c>
      <c r="AF314" s="444">
        <f t="shared" si="146"/>
        <v>50</v>
      </c>
      <c r="AG314" s="251" t="e">
        <f t="shared" si="147"/>
        <v>#DIV/0!</v>
      </c>
      <c r="AH314" s="398">
        <f t="shared" si="148"/>
        <v>50</v>
      </c>
      <c r="AI314" s="459" t="str">
        <f t="shared" si="149"/>
        <v>Below Mix</v>
      </c>
      <c r="AJ314" s="327">
        <f t="shared" si="150"/>
        <v>854</v>
      </c>
      <c r="AK314" s="323" t="e">
        <f t="shared" si="151"/>
        <v>#DIV/0!</v>
      </c>
      <c r="AL314" s="399">
        <f t="shared" si="152"/>
        <v>904</v>
      </c>
      <c r="AM314" s="400">
        <f t="shared" si="153"/>
        <v>904</v>
      </c>
      <c r="AN314" s="462" t="e">
        <f t="shared" si="154"/>
        <v>#DIV/0!</v>
      </c>
      <c r="AO314" s="461">
        <f t="shared" si="155"/>
        <v>904</v>
      </c>
      <c r="AP314" s="148">
        <f t="shared" si="156"/>
        <v>0</v>
      </c>
      <c r="AQ314" s="148">
        <f t="shared" si="157"/>
        <v>0</v>
      </c>
      <c r="AR314" s="148"/>
      <c r="AS314" s="149">
        <f>VLOOKUP(H314, 'Link WS '!$E$5:$G$38, 2, FALSE)</f>
        <v>904</v>
      </c>
      <c r="AT314" s="80">
        <f>VLOOKUP($H314, 'Link WS '!$E$5:$H$38, 3, FALSE)</f>
        <v>1338</v>
      </c>
      <c r="AU314" s="151">
        <f t="shared" si="158"/>
        <v>0</v>
      </c>
      <c r="AV314" s="150">
        <f>VLOOKUP($V314, 'Link WS '!$E$5:$H$38, 2, FALSE)</f>
        <v>904</v>
      </c>
      <c r="AW314" s="150">
        <f>VLOOKUP($V314, 'Link WS '!$E$5:$H$38, 3, FALSE)</f>
        <v>1338</v>
      </c>
      <c r="AX314" s="150">
        <f>VLOOKUP($V314, 'Link WS '!$E$5:$H$38, 4, FALSE)</f>
        <v>1121</v>
      </c>
      <c r="AY314" s="143">
        <f t="shared" si="159"/>
        <v>0.80642283675289916</v>
      </c>
      <c r="AZ314" s="140" t="str">
        <f t="shared" si="160"/>
        <v>Paying 81% within JC</v>
      </c>
      <c r="BA314" s="80">
        <f t="shared" si="161"/>
        <v>814</v>
      </c>
      <c r="BB314" s="80">
        <f t="shared" si="162"/>
        <v>90</v>
      </c>
      <c r="BC314" s="81" t="e">
        <f t="shared" si="163"/>
        <v>#DIV/0!</v>
      </c>
      <c r="BD314" s="312"/>
      <c r="BE314" s="184"/>
      <c r="BF314" s="184"/>
      <c r="BG314" s="184"/>
      <c r="BH314" s="184"/>
      <c r="BI314" s="184"/>
      <c r="BJ314" s="184"/>
      <c r="BK314" s="184"/>
      <c r="BL314" s="185"/>
      <c r="BM314" s="185"/>
      <c r="BN314" s="185"/>
      <c r="BO314" s="185"/>
      <c r="BP314" s="443">
        <f t="shared" si="164"/>
        <v>0</v>
      </c>
      <c r="BQ314" s="184" t="str">
        <f t="shared" si="165"/>
        <v>Not Needed</v>
      </c>
      <c r="BR314" s="283" t="e">
        <f t="shared" si="166"/>
        <v>#DIV/0!</v>
      </c>
      <c r="BS314" s="432">
        <f t="shared" si="167"/>
        <v>0</v>
      </c>
      <c r="BT314" s="1" t="str">
        <f t="shared" si="168"/>
        <v>Within Range</v>
      </c>
      <c r="BU314" s="1" t="str">
        <f t="shared" si="169"/>
        <v>Within Range</v>
      </c>
      <c r="BV314" s="407"/>
      <c r="BW314" s="407"/>
      <c r="BX314" s="448"/>
      <c r="BY314" s="469"/>
      <c r="BZ314" s="469"/>
    </row>
    <row r="315" spans="1:78" ht="12.75" customHeight="true">
      <c r="A315" s="79" t="s">
        <v>1470</v>
      </c>
      <c r="B315" s="79" t="s">
        <v>1471</v>
      </c>
      <c r="C315" s="79" t="s">
        <v>8</v>
      </c>
      <c r="D315" s="79" t="s">
        <v>9</v>
      </c>
      <c r="E315" s="79" t="s">
        <v>787</v>
      </c>
      <c r="F315" s="79" t="s">
        <v>804</v>
      </c>
      <c r="G315" s="79" t="s">
        <v>798</v>
      </c>
      <c r="H315" s="79" t="s">
        <v>820</v>
      </c>
      <c r="I315" s="296">
        <v>44368</v>
      </c>
      <c r="J315" s="406"/>
      <c r="K315" s="383" t="s">
        <v>775</v>
      </c>
      <c r="L315" s="406"/>
      <c r="M315" s="466">
        <v>78</v>
      </c>
      <c r="N315" s="451" t="str">
        <f t="shared" si="136"/>
        <v>3</v>
      </c>
      <c r="O315" s="452" t="str">
        <f t="shared" si="137"/>
        <v>3</v>
      </c>
      <c r="P315" s="201" t="str">
        <f t="shared" si="138"/>
        <v>N</v>
      </c>
      <c r="Q315" s="202"/>
      <c r="R315" s="202"/>
      <c r="S315" s="200"/>
      <c r="T315" s="247">
        <v>100</v>
      </c>
      <c r="U315" s="92">
        <f t="shared" si="139"/>
        <v>1</v>
      </c>
      <c r="V315" s="95" t="str">
        <f t="shared" si="140"/>
        <v>SG_FNE06</v>
      </c>
      <c r="W315" s="454"/>
      <c r="X315" s="392">
        <f t="shared" si="141"/>
        <v>0</v>
      </c>
      <c r="Y315" s="453"/>
      <c r="Z315" s="396">
        <f t="shared" si="142"/>
        <v>0</v>
      </c>
      <c r="AA315" s="397">
        <f t="shared" si="143"/>
        <v>0</v>
      </c>
      <c r="AB315" s="427"/>
      <c r="AC315" s="456"/>
      <c r="AD315" s="396">
        <f t="shared" si="144"/>
        <v>0</v>
      </c>
      <c r="AE315" s="397">
        <f t="shared" si="145"/>
        <v>0</v>
      </c>
      <c r="AF315" s="444">
        <f t="shared" si="146"/>
        <v>50</v>
      </c>
      <c r="AG315" s="251" t="e">
        <f t="shared" si="147"/>
        <v>#DIV/0!</v>
      </c>
      <c r="AH315" s="398">
        <f t="shared" si="148"/>
        <v>50</v>
      </c>
      <c r="AI315" s="459" t="str">
        <f t="shared" si="149"/>
        <v>Below Mix</v>
      </c>
      <c r="AJ315" s="327">
        <f t="shared" si="150"/>
        <v>1249</v>
      </c>
      <c r="AK315" s="323" t="e">
        <f t="shared" si="151"/>
        <v>#DIV/0!</v>
      </c>
      <c r="AL315" s="399">
        <f t="shared" si="152"/>
        <v>1299</v>
      </c>
      <c r="AM315" s="400">
        <f t="shared" si="153"/>
        <v>1299</v>
      </c>
      <c r="AN315" s="462" t="e">
        <f t="shared" si="154"/>
        <v>#DIV/0!</v>
      </c>
      <c r="AO315" s="461">
        <f t="shared" si="155"/>
        <v>1299</v>
      </c>
      <c r="AP315" s="148">
        <f t="shared" si="156"/>
        <v>0</v>
      </c>
      <c r="AQ315" s="148">
        <f t="shared" si="157"/>
        <v>0</v>
      </c>
      <c r="AR315" s="148"/>
      <c r="AS315" s="149">
        <f>VLOOKUP(H315, 'Link WS '!$E$5:$G$38, 2, FALSE)</f>
        <v>1299</v>
      </c>
      <c r="AT315" s="80">
        <f>VLOOKUP($H315, 'Link WS '!$E$5:$H$38, 3, FALSE)</f>
        <v>1871</v>
      </c>
      <c r="AU315" s="151">
        <f t="shared" si="158"/>
        <v>0</v>
      </c>
      <c r="AV315" s="150">
        <f>VLOOKUP($V315, 'Link WS '!$E$5:$H$38, 2, FALSE)</f>
        <v>1299</v>
      </c>
      <c r="AW315" s="150">
        <f>VLOOKUP($V315, 'Link WS '!$E$5:$H$38, 3, FALSE)</f>
        <v>1871</v>
      </c>
      <c r="AX315" s="150">
        <f>VLOOKUP($V315, 'Link WS '!$E$5:$H$38, 4, FALSE)</f>
        <v>1585</v>
      </c>
      <c r="AY315" s="143">
        <f t="shared" si="159"/>
        <v>0.81955835962145107</v>
      </c>
      <c r="AZ315" s="140" t="str">
        <f t="shared" si="160"/>
        <v>Paying 82% within JC</v>
      </c>
      <c r="BA315" s="80">
        <f t="shared" si="161"/>
        <v>1169</v>
      </c>
      <c r="BB315" s="80">
        <f t="shared" si="162"/>
        <v>130</v>
      </c>
      <c r="BC315" s="81" t="e">
        <f t="shared" si="163"/>
        <v>#DIV/0!</v>
      </c>
      <c r="BD315" s="312"/>
      <c r="BE315" s="184"/>
      <c r="BF315" s="184"/>
      <c r="BG315" s="184"/>
      <c r="BH315" s="184"/>
      <c r="BI315" s="184"/>
      <c r="BJ315" s="184"/>
      <c r="BK315" s="184"/>
      <c r="BL315" s="185"/>
      <c r="BM315" s="185"/>
      <c r="BN315" s="185"/>
      <c r="BO315" s="185"/>
      <c r="BP315" s="443">
        <f t="shared" si="164"/>
        <v>0</v>
      </c>
      <c r="BQ315" s="184" t="str">
        <f t="shared" si="165"/>
        <v>Not Needed</v>
      </c>
      <c r="BR315" s="283" t="e">
        <f t="shared" si="166"/>
        <v>#DIV/0!</v>
      </c>
      <c r="BS315" s="432">
        <f t="shared" si="167"/>
        <v>0</v>
      </c>
      <c r="BT315" s="1" t="str">
        <f t="shared" si="168"/>
        <v>Within Range</v>
      </c>
      <c r="BU315" s="1" t="str">
        <f t="shared" si="169"/>
        <v>Within Range</v>
      </c>
      <c r="BV315" s="407"/>
      <c r="BW315" s="407"/>
      <c r="BX315" s="448"/>
      <c r="BY315" s="469"/>
      <c r="BZ315" s="469"/>
    </row>
    <row r="316" spans="1:78" ht="12.75" customHeight="true">
      <c r="A316" s="79" t="s">
        <v>1472</v>
      </c>
      <c r="B316" s="79" t="s">
        <v>1473</v>
      </c>
      <c r="C316" s="79" t="s">
        <v>8</v>
      </c>
      <c r="D316" s="79" t="s">
        <v>9</v>
      </c>
      <c r="E316" s="79" t="s">
        <v>787</v>
      </c>
      <c r="F316" s="79" t="s">
        <v>804</v>
      </c>
      <c r="G316" s="79" t="s">
        <v>798</v>
      </c>
      <c r="H316" s="79" t="s">
        <v>811</v>
      </c>
      <c r="I316" s="480">
        <v>44396</v>
      </c>
      <c r="J316" s="406"/>
      <c r="K316" s="383" t="s">
        <v>775</v>
      </c>
      <c r="L316" s="406"/>
      <c r="M316" s="466">
        <v>72</v>
      </c>
      <c r="N316" s="451" t="str">
        <f t="shared" si="136"/>
        <v>3</v>
      </c>
      <c r="O316" s="452" t="str">
        <f t="shared" si="137"/>
        <v>3</v>
      </c>
      <c r="P316" s="201" t="str">
        <f t="shared" si="138"/>
        <v>N</v>
      </c>
      <c r="Q316" s="202"/>
      <c r="R316" s="202"/>
      <c r="S316" s="200"/>
      <c r="T316" s="247">
        <v>11</v>
      </c>
      <c r="U316" s="92">
        <f t="shared" si="139"/>
        <v>0.92</v>
      </c>
      <c r="V316" s="95" t="str">
        <f t="shared" si="140"/>
        <v>SG_NE06</v>
      </c>
      <c r="W316" s="454"/>
      <c r="X316" s="392">
        <f t="shared" si="141"/>
        <v>0</v>
      </c>
      <c r="Y316" s="453"/>
      <c r="Z316" s="396">
        <f t="shared" si="142"/>
        <v>0</v>
      </c>
      <c r="AA316" s="397">
        <f t="shared" si="143"/>
        <v>0</v>
      </c>
      <c r="AB316" s="427"/>
      <c r="AC316" s="456"/>
      <c r="AD316" s="396">
        <f t="shared" si="144"/>
        <v>0</v>
      </c>
      <c r="AE316" s="397">
        <f t="shared" si="145"/>
        <v>0</v>
      </c>
      <c r="AF316" s="444">
        <f t="shared" si="146"/>
        <v>50</v>
      </c>
      <c r="AG316" s="251" t="e">
        <f t="shared" si="147"/>
        <v>#DIV/0!</v>
      </c>
      <c r="AH316" s="398">
        <f t="shared" si="148"/>
        <v>50</v>
      </c>
      <c r="AI316" s="459" t="str">
        <f t="shared" si="149"/>
        <v>Below Mix</v>
      </c>
      <c r="AJ316" s="327">
        <f t="shared" si="150"/>
        <v>1900</v>
      </c>
      <c r="AK316" s="323" t="e">
        <f t="shared" si="151"/>
        <v>#DIV/0!</v>
      </c>
      <c r="AL316" s="399">
        <f t="shared" si="152"/>
        <v>1950</v>
      </c>
      <c r="AM316" s="400">
        <f t="shared" si="153"/>
        <v>1950</v>
      </c>
      <c r="AN316" s="462" t="e">
        <f t="shared" si="154"/>
        <v>#DIV/0!</v>
      </c>
      <c r="AO316" s="461">
        <f t="shared" si="155"/>
        <v>1950</v>
      </c>
      <c r="AP316" s="148">
        <f t="shared" si="156"/>
        <v>0</v>
      </c>
      <c r="AQ316" s="148">
        <f t="shared" si="157"/>
        <v>0</v>
      </c>
      <c r="AR316" s="148"/>
      <c r="AS316" s="149">
        <f>VLOOKUP(H316, 'Link WS '!$E$5:$G$38, 2, FALSE)</f>
        <v>1950</v>
      </c>
      <c r="AT316" s="80">
        <f>VLOOKUP($H316, 'Link WS '!$E$5:$H$38, 3, FALSE)</f>
        <v>2695</v>
      </c>
      <c r="AU316" s="151">
        <f t="shared" si="158"/>
        <v>0</v>
      </c>
      <c r="AV316" s="150">
        <f>VLOOKUP($V316, 'Link WS '!$E$5:$H$38, 2, FALSE)</f>
        <v>1950</v>
      </c>
      <c r="AW316" s="150">
        <f>VLOOKUP($V316, 'Link WS '!$E$5:$H$38, 3, FALSE)</f>
        <v>2695</v>
      </c>
      <c r="AX316" s="150">
        <f>VLOOKUP($V316, 'Link WS '!$E$5:$H$38, 4, FALSE)</f>
        <v>2323</v>
      </c>
      <c r="AY316" s="143">
        <f t="shared" si="159"/>
        <v>0.83943176926388297</v>
      </c>
      <c r="AZ316" s="140" t="str">
        <f t="shared" si="160"/>
        <v>Paying 84% within JC</v>
      </c>
      <c r="BA316" s="80">
        <f t="shared" si="161"/>
        <v>1755</v>
      </c>
      <c r="BB316" s="80">
        <f t="shared" si="162"/>
        <v>195</v>
      </c>
      <c r="BC316" s="81" t="e">
        <f t="shared" si="163"/>
        <v>#DIV/0!</v>
      </c>
      <c r="BD316" s="312"/>
      <c r="BE316" s="184"/>
      <c r="BF316" s="184"/>
      <c r="BG316" s="184"/>
      <c r="BH316" s="184"/>
      <c r="BI316" s="184"/>
      <c r="BJ316" s="184"/>
      <c r="BK316" s="184"/>
      <c r="BL316" s="185"/>
      <c r="BM316" s="185"/>
      <c r="BN316" s="185"/>
      <c r="BO316" s="185"/>
      <c r="BP316" s="443">
        <f t="shared" si="164"/>
        <v>0</v>
      </c>
      <c r="BQ316" s="184" t="str">
        <f t="shared" si="165"/>
        <v>Not Needed</v>
      </c>
      <c r="BR316" s="283" t="e">
        <f t="shared" si="166"/>
        <v>#DIV/0!</v>
      </c>
      <c r="BS316" s="432">
        <f t="shared" si="167"/>
        <v>0</v>
      </c>
      <c r="BT316" s="1" t="str">
        <f t="shared" si="168"/>
        <v>Within Range</v>
      </c>
      <c r="BU316" s="1" t="str">
        <f t="shared" si="169"/>
        <v>Within Range</v>
      </c>
      <c r="BV316" s="407"/>
      <c r="BW316" s="407"/>
      <c r="BX316" s="448"/>
      <c r="BY316" s="469"/>
      <c r="BZ316" s="469"/>
    </row>
    <row r="317" spans="1:78" ht="12.75" customHeight="true">
      <c r="A317" s="79" t="s">
        <v>1474</v>
      </c>
      <c r="B317" s="79" t="s">
        <v>1475</v>
      </c>
      <c r="C317" s="79" t="s">
        <v>8</v>
      </c>
      <c r="D317" s="79" t="s">
        <v>9</v>
      </c>
      <c r="E317" s="79" t="s">
        <v>787</v>
      </c>
      <c r="F317" s="79" t="s">
        <v>804</v>
      </c>
      <c r="G317" s="79" t="s">
        <v>795</v>
      </c>
      <c r="H317" s="79" t="s">
        <v>818</v>
      </c>
      <c r="I317" s="480">
        <v>44445</v>
      </c>
      <c r="J317" s="406"/>
      <c r="K317" s="383" t="s">
        <v>775</v>
      </c>
      <c r="L317" s="406"/>
      <c r="M317" s="466">
        <v>75</v>
      </c>
      <c r="N317" s="451" t="str">
        <f t="shared" si="136"/>
        <v>3</v>
      </c>
      <c r="O317" s="452" t="str">
        <f t="shared" si="137"/>
        <v>3</v>
      </c>
      <c r="P317" s="201" t="str">
        <f t="shared" si="138"/>
        <v>N</v>
      </c>
      <c r="Q317" s="202"/>
      <c r="R317" s="202"/>
      <c r="S317" s="200"/>
      <c r="T317" s="247">
        <v>9</v>
      </c>
      <c r="U317" s="92">
        <f t="shared" si="139"/>
        <v>0.75</v>
      </c>
      <c r="V317" s="95" t="str">
        <f t="shared" si="140"/>
        <v>SG_FNE04</v>
      </c>
      <c r="W317" s="454"/>
      <c r="X317" s="392">
        <f t="shared" si="141"/>
        <v>0</v>
      </c>
      <c r="Y317" s="453"/>
      <c r="Z317" s="396">
        <f t="shared" si="142"/>
        <v>0</v>
      </c>
      <c r="AA317" s="397">
        <f t="shared" si="143"/>
        <v>0</v>
      </c>
      <c r="AB317" s="427"/>
      <c r="AC317" s="456"/>
      <c r="AD317" s="396">
        <f t="shared" si="144"/>
        <v>0</v>
      </c>
      <c r="AE317" s="397">
        <f t="shared" si="145"/>
        <v>0</v>
      </c>
      <c r="AF317" s="444">
        <f t="shared" si="146"/>
        <v>50</v>
      </c>
      <c r="AG317" s="251" t="e">
        <f t="shared" si="147"/>
        <v>#DIV/0!</v>
      </c>
      <c r="AH317" s="398">
        <f t="shared" si="148"/>
        <v>50</v>
      </c>
      <c r="AI317" s="459" t="str">
        <f t="shared" si="149"/>
        <v>Below Mix</v>
      </c>
      <c r="AJ317" s="327">
        <f t="shared" si="150"/>
        <v>854</v>
      </c>
      <c r="AK317" s="323" t="e">
        <f t="shared" si="151"/>
        <v>#DIV/0!</v>
      </c>
      <c r="AL317" s="399">
        <f t="shared" si="152"/>
        <v>904</v>
      </c>
      <c r="AM317" s="400">
        <f t="shared" si="153"/>
        <v>904</v>
      </c>
      <c r="AN317" s="462" t="e">
        <f t="shared" si="154"/>
        <v>#DIV/0!</v>
      </c>
      <c r="AO317" s="461">
        <f t="shared" si="155"/>
        <v>904</v>
      </c>
      <c r="AP317" s="148">
        <f t="shared" si="156"/>
        <v>0</v>
      </c>
      <c r="AQ317" s="148">
        <f t="shared" si="157"/>
        <v>0</v>
      </c>
      <c r="AR317" s="148"/>
      <c r="AS317" s="149">
        <f>VLOOKUP(H317, 'Link WS '!$E$5:$G$38, 2, FALSE)</f>
        <v>904</v>
      </c>
      <c r="AT317" s="80">
        <f>VLOOKUP($H317, 'Link WS '!$E$5:$H$38, 3, FALSE)</f>
        <v>1338</v>
      </c>
      <c r="AU317" s="151">
        <f t="shared" si="158"/>
        <v>0</v>
      </c>
      <c r="AV317" s="150">
        <f>VLOOKUP($V317, 'Link WS '!$E$5:$H$38, 2, FALSE)</f>
        <v>904</v>
      </c>
      <c r="AW317" s="150">
        <f>VLOOKUP($V317, 'Link WS '!$E$5:$H$38, 3, FALSE)</f>
        <v>1338</v>
      </c>
      <c r="AX317" s="150">
        <f>VLOOKUP($V317, 'Link WS '!$E$5:$H$38, 4, FALSE)</f>
        <v>1121</v>
      </c>
      <c r="AY317" s="143">
        <f t="shared" si="159"/>
        <v>0.80642283675289916</v>
      </c>
      <c r="AZ317" s="140" t="str">
        <f t="shared" si="160"/>
        <v>Paying 81% within JC</v>
      </c>
      <c r="BA317" s="80">
        <f t="shared" si="161"/>
        <v>814</v>
      </c>
      <c r="BB317" s="80">
        <f t="shared" si="162"/>
        <v>90</v>
      </c>
      <c r="BC317" s="81" t="e">
        <f t="shared" si="163"/>
        <v>#DIV/0!</v>
      </c>
      <c r="BD317" s="312"/>
      <c r="BE317" s="184"/>
      <c r="BF317" s="184"/>
      <c r="BG317" s="184"/>
      <c r="BH317" s="184"/>
      <c r="BI317" s="184"/>
      <c r="BJ317" s="184"/>
      <c r="BK317" s="319"/>
      <c r="BL317" s="185"/>
      <c r="BM317" s="185"/>
      <c r="BN317" s="185"/>
      <c r="BO317" s="185"/>
      <c r="BP317" s="443">
        <f t="shared" si="164"/>
        <v>0</v>
      </c>
      <c r="BQ317" s="184" t="str">
        <f t="shared" si="165"/>
        <v>Not Needed</v>
      </c>
      <c r="BR317" s="283" t="e">
        <f t="shared" si="166"/>
        <v>#DIV/0!</v>
      </c>
      <c r="BS317" s="432">
        <f t="shared" si="167"/>
        <v>0</v>
      </c>
      <c r="BT317" s="1" t="str">
        <f t="shared" si="168"/>
        <v>Within Range</v>
      </c>
      <c r="BU317" s="1" t="str">
        <f t="shared" si="169"/>
        <v>Within Range</v>
      </c>
      <c r="BV317" s="407"/>
      <c r="BW317" s="407"/>
      <c r="BX317" s="448"/>
      <c r="BY317" s="469"/>
      <c r="BZ317" s="469"/>
    </row>
    <row r="318" spans="1:78" ht="12.75" customHeight="true">
      <c r="A318" s="79" t="s">
        <v>1476</v>
      </c>
      <c r="B318" s="79" t="s">
        <v>1477</v>
      </c>
      <c r="C318" s="79" t="s">
        <v>8</v>
      </c>
      <c r="D318" s="79" t="s">
        <v>9</v>
      </c>
      <c r="E318" s="79" t="s">
        <v>787</v>
      </c>
      <c r="F318" s="79" t="s">
        <v>804</v>
      </c>
      <c r="G318" s="79" t="s">
        <v>783</v>
      </c>
      <c r="H318" s="79" t="s">
        <v>819</v>
      </c>
      <c r="I318" s="480">
        <v>44452</v>
      </c>
      <c r="J318" s="406"/>
      <c r="K318" s="383" t="s">
        <v>775</v>
      </c>
      <c r="L318" s="406"/>
      <c r="M318" s="466">
        <v>75</v>
      </c>
      <c r="N318" s="451" t="str">
        <f t="shared" si="136"/>
        <v>3</v>
      </c>
      <c r="O318" s="452" t="str">
        <f t="shared" si="137"/>
        <v>3</v>
      </c>
      <c r="P318" s="201" t="str">
        <f t="shared" si="138"/>
        <v>N</v>
      </c>
      <c r="Q318" s="202"/>
      <c r="R318" s="202"/>
      <c r="S318" s="200"/>
      <c r="T318" s="247">
        <v>9</v>
      </c>
      <c r="U318" s="92">
        <f t="shared" si="139"/>
        <v>0.75</v>
      </c>
      <c r="V318" s="95" t="str">
        <f t="shared" si="140"/>
        <v>SG_FNE05</v>
      </c>
      <c r="W318" s="454"/>
      <c r="X318" s="392">
        <f t="shared" si="141"/>
        <v>0</v>
      </c>
      <c r="Y318" s="453"/>
      <c r="Z318" s="396">
        <f t="shared" si="142"/>
        <v>0</v>
      </c>
      <c r="AA318" s="397">
        <f t="shared" si="143"/>
        <v>0</v>
      </c>
      <c r="AB318" s="427"/>
      <c r="AC318" s="456"/>
      <c r="AD318" s="396">
        <f t="shared" si="144"/>
        <v>0</v>
      </c>
      <c r="AE318" s="397">
        <f t="shared" si="145"/>
        <v>0</v>
      </c>
      <c r="AF318" s="444">
        <f t="shared" si="146"/>
        <v>50</v>
      </c>
      <c r="AG318" s="251" t="e">
        <f t="shared" si="147"/>
        <v>#DIV/0!</v>
      </c>
      <c r="AH318" s="398">
        <f t="shared" si="148"/>
        <v>50</v>
      </c>
      <c r="AI318" s="459" t="str">
        <f t="shared" si="149"/>
        <v>Below Mix</v>
      </c>
      <c r="AJ318" s="327">
        <f t="shared" si="150"/>
        <v>1072</v>
      </c>
      <c r="AK318" s="323" t="e">
        <f t="shared" si="151"/>
        <v>#DIV/0!</v>
      </c>
      <c r="AL318" s="399">
        <f t="shared" si="152"/>
        <v>1122</v>
      </c>
      <c r="AM318" s="400">
        <f t="shared" si="153"/>
        <v>1122</v>
      </c>
      <c r="AN318" s="462" t="e">
        <f t="shared" si="154"/>
        <v>#DIV/0!</v>
      </c>
      <c r="AO318" s="461">
        <f t="shared" si="155"/>
        <v>1122</v>
      </c>
      <c r="AP318" s="148">
        <f t="shared" si="156"/>
        <v>0</v>
      </c>
      <c r="AQ318" s="148">
        <f t="shared" si="157"/>
        <v>0</v>
      </c>
      <c r="AR318" s="148"/>
      <c r="AS318" s="149">
        <f>VLOOKUP(H318, 'Link WS '!$E$5:$G$38, 2, FALSE)</f>
        <v>1122</v>
      </c>
      <c r="AT318" s="80">
        <f>VLOOKUP($H318, 'Link WS '!$E$5:$H$38, 3, FALSE)</f>
        <v>1482</v>
      </c>
      <c r="AU318" s="151">
        <f t="shared" si="158"/>
        <v>0</v>
      </c>
      <c r="AV318" s="150">
        <f>VLOOKUP($V318, 'Link WS '!$E$5:$H$38, 2, FALSE)</f>
        <v>1122</v>
      </c>
      <c r="AW318" s="150">
        <f>VLOOKUP($V318, 'Link WS '!$E$5:$H$38, 3, FALSE)</f>
        <v>1482</v>
      </c>
      <c r="AX318" s="150">
        <f>VLOOKUP($V318, 'Link WS '!$E$5:$H$38, 4, FALSE)</f>
        <v>1302</v>
      </c>
      <c r="AY318" s="143">
        <f t="shared" si="159"/>
        <v>0.86175115207373276</v>
      </c>
      <c r="AZ318" s="140" t="str">
        <f t="shared" si="160"/>
        <v>Paying 86% within JC</v>
      </c>
      <c r="BA318" s="80">
        <f t="shared" si="161"/>
        <v>1010</v>
      </c>
      <c r="BB318" s="80">
        <f t="shared" si="162"/>
        <v>112</v>
      </c>
      <c r="BC318" s="81" t="e">
        <f t="shared" si="163"/>
        <v>#DIV/0!</v>
      </c>
      <c r="BD318" s="312"/>
      <c r="BE318" s="184"/>
      <c r="BF318" s="184"/>
      <c r="BG318" s="184"/>
      <c r="BH318" s="184"/>
      <c r="BI318" s="184"/>
      <c r="BJ318" s="184"/>
      <c r="BK318" s="184"/>
      <c r="BL318" s="185"/>
      <c r="BM318" s="185"/>
      <c r="BN318" s="185"/>
      <c r="BO318" s="185"/>
      <c r="BP318" s="443">
        <f t="shared" si="164"/>
        <v>0</v>
      </c>
      <c r="BQ318" s="184" t="str">
        <f t="shared" si="165"/>
        <v>Not Needed</v>
      </c>
      <c r="BR318" s="283" t="e">
        <f t="shared" si="166"/>
        <v>#DIV/0!</v>
      </c>
      <c r="BS318" s="432">
        <f t="shared" si="167"/>
        <v>0</v>
      </c>
      <c r="BT318" s="1" t="str">
        <f t="shared" si="168"/>
        <v>Within Range</v>
      </c>
      <c r="BU318" s="1" t="str">
        <f t="shared" si="169"/>
        <v>Within Range</v>
      </c>
      <c r="BV318" s="407"/>
      <c r="BW318" s="407"/>
      <c r="BX318" s="448"/>
      <c r="BY318" s="469"/>
      <c r="BZ318" s="469"/>
    </row>
    <row r="319" spans="1:78" ht="12.75" customHeight="true">
      <c r="A319" s="79" t="s">
        <v>1478</v>
      </c>
      <c r="B319" s="79" t="s">
        <v>1479</v>
      </c>
      <c r="C319" s="79" t="s">
        <v>8</v>
      </c>
      <c r="D319" s="79" t="s">
        <v>9</v>
      </c>
      <c r="E319" s="79" t="s">
        <v>787</v>
      </c>
      <c r="F319" s="79" t="s">
        <v>804</v>
      </c>
      <c r="G319" s="79" t="s">
        <v>783</v>
      </c>
      <c r="H319" s="79" t="s">
        <v>819</v>
      </c>
      <c r="I319" s="480">
        <v>44452</v>
      </c>
      <c r="J319" s="406"/>
      <c r="K319" s="383" t="s">
        <v>775</v>
      </c>
      <c r="L319" s="406"/>
      <c r="M319" s="466">
        <v>75</v>
      </c>
      <c r="N319" s="451" t="str">
        <f t="shared" si="136"/>
        <v>3</v>
      </c>
      <c r="O319" s="452" t="str">
        <f t="shared" si="137"/>
        <v>3</v>
      </c>
      <c r="P319" s="201" t="str">
        <f t="shared" si="138"/>
        <v>N</v>
      </c>
      <c r="Q319" s="202"/>
      <c r="R319" s="202"/>
      <c r="S319" s="200"/>
      <c r="T319" s="247">
        <v>9</v>
      </c>
      <c r="U319" s="92">
        <f t="shared" si="139"/>
        <v>0.75</v>
      </c>
      <c r="V319" s="95" t="str">
        <f t="shared" si="140"/>
        <v>SG_FNE05</v>
      </c>
      <c r="W319" s="454"/>
      <c r="X319" s="392">
        <f t="shared" si="141"/>
        <v>0</v>
      </c>
      <c r="Y319" s="453"/>
      <c r="Z319" s="396">
        <f t="shared" si="142"/>
        <v>0</v>
      </c>
      <c r="AA319" s="397">
        <f t="shared" si="143"/>
        <v>0</v>
      </c>
      <c r="AB319" s="427"/>
      <c r="AC319" s="456"/>
      <c r="AD319" s="396">
        <f t="shared" si="144"/>
        <v>0</v>
      </c>
      <c r="AE319" s="397">
        <f t="shared" si="145"/>
        <v>0</v>
      </c>
      <c r="AF319" s="444">
        <f t="shared" si="146"/>
        <v>50</v>
      </c>
      <c r="AG319" s="251" t="e">
        <f t="shared" si="147"/>
        <v>#DIV/0!</v>
      </c>
      <c r="AH319" s="398">
        <f t="shared" si="148"/>
        <v>50</v>
      </c>
      <c r="AI319" s="459" t="str">
        <f t="shared" si="149"/>
        <v>Below Mix</v>
      </c>
      <c r="AJ319" s="327">
        <f t="shared" si="150"/>
        <v>1072</v>
      </c>
      <c r="AK319" s="323" t="e">
        <f t="shared" si="151"/>
        <v>#DIV/0!</v>
      </c>
      <c r="AL319" s="399">
        <f t="shared" si="152"/>
        <v>1122</v>
      </c>
      <c r="AM319" s="400">
        <f t="shared" si="153"/>
        <v>1122</v>
      </c>
      <c r="AN319" s="462" t="e">
        <f t="shared" si="154"/>
        <v>#DIV/0!</v>
      </c>
      <c r="AO319" s="461">
        <f t="shared" si="155"/>
        <v>1122</v>
      </c>
      <c r="AP319" s="148">
        <f t="shared" si="156"/>
        <v>0</v>
      </c>
      <c r="AQ319" s="148">
        <f t="shared" si="157"/>
        <v>0</v>
      </c>
      <c r="AR319" s="148"/>
      <c r="AS319" s="149">
        <f>VLOOKUP(H319, 'Link WS '!$E$5:$G$38, 2, FALSE)</f>
        <v>1122</v>
      </c>
      <c r="AT319" s="80">
        <f>VLOOKUP($H319, 'Link WS '!$E$5:$H$38, 3, FALSE)</f>
        <v>1482</v>
      </c>
      <c r="AU319" s="151">
        <f t="shared" si="158"/>
        <v>0</v>
      </c>
      <c r="AV319" s="150">
        <f>VLOOKUP($V319, 'Link WS '!$E$5:$H$38, 2, FALSE)</f>
        <v>1122</v>
      </c>
      <c r="AW319" s="150">
        <f>VLOOKUP($V319, 'Link WS '!$E$5:$H$38, 3, FALSE)</f>
        <v>1482</v>
      </c>
      <c r="AX319" s="150">
        <f>VLOOKUP($V319, 'Link WS '!$E$5:$H$38, 4, FALSE)</f>
        <v>1302</v>
      </c>
      <c r="AY319" s="143">
        <f t="shared" si="159"/>
        <v>0.86175115207373276</v>
      </c>
      <c r="AZ319" s="140" t="str">
        <f t="shared" si="160"/>
        <v>Paying 86% within JC</v>
      </c>
      <c r="BA319" s="80">
        <f t="shared" si="161"/>
        <v>1010</v>
      </c>
      <c r="BB319" s="80">
        <f t="shared" si="162"/>
        <v>112</v>
      </c>
      <c r="BC319" s="81" t="e">
        <f t="shared" si="163"/>
        <v>#DIV/0!</v>
      </c>
      <c r="BD319" s="312"/>
      <c r="BE319" s="184"/>
      <c r="BF319" s="184"/>
      <c r="BG319" s="184"/>
      <c r="BH319" s="184"/>
      <c r="BI319" s="184"/>
      <c r="BJ319" s="184"/>
      <c r="BK319" s="184"/>
      <c r="BL319" s="185"/>
      <c r="BM319" s="185"/>
      <c r="BN319" s="185"/>
      <c r="BO319" s="185"/>
      <c r="BP319" s="443">
        <f t="shared" si="164"/>
        <v>0</v>
      </c>
      <c r="BQ319" s="184" t="str">
        <f t="shared" si="165"/>
        <v>Not Needed</v>
      </c>
      <c r="BR319" s="283" t="e">
        <f t="shared" si="166"/>
        <v>#DIV/0!</v>
      </c>
      <c r="BS319" s="432">
        <f t="shared" si="167"/>
        <v>0</v>
      </c>
      <c r="BT319" s="1" t="str">
        <f t="shared" si="168"/>
        <v>Within Range</v>
      </c>
      <c r="BU319" s="1" t="str">
        <f t="shared" si="169"/>
        <v>Within Range</v>
      </c>
      <c r="BV319" s="407"/>
      <c r="BW319" s="407"/>
      <c r="BX319" s="448"/>
      <c r="BY319" s="469"/>
      <c r="BZ319" s="469"/>
    </row>
    <row r="320" spans="1:78" ht="12.75" customHeight="true">
      <c r="A320" s="79" t="s">
        <v>1480</v>
      </c>
      <c r="B320" s="79" t="s">
        <v>1481</v>
      </c>
      <c r="C320" s="79" t="s">
        <v>8</v>
      </c>
      <c r="D320" s="79" t="s">
        <v>9</v>
      </c>
      <c r="E320" s="79" t="s">
        <v>787</v>
      </c>
      <c r="F320" s="79" t="s">
        <v>804</v>
      </c>
      <c r="G320" s="79" t="s">
        <v>795</v>
      </c>
      <c r="H320" s="79" t="s">
        <v>818</v>
      </c>
      <c r="I320" s="480">
        <v>44452</v>
      </c>
      <c r="J320" s="406"/>
      <c r="K320" s="383" t="s">
        <v>775</v>
      </c>
      <c r="L320" s="406"/>
      <c r="M320" s="466">
        <v>58</v>
      </c>
      <c r="N320" s="451" t="str">
        <f t="shared" si="136"/>
        <v>2</v>
      </c>
      <c r="O320" s="452" t="str">
        <f t="shared" si="137"/>
        <v>2</v>
      </c>
      <c r="P320" s="201" t="str">
        <f t="shared" si="138"/>
        <v>N</v>
      </c>
      <c r="Q320" s="202"/>
      <c r="R320" s="202"/>
      <c r="S320" s="200"/>
      <c r="T320" s="247">
        <v>9</v>
      </c>
      <c r="U320" s="92">
        <f t="shared" si="139"/>
        <v>0.75</v>
      </c>
      <c r="V320" s="95" t="str">
        <f t="shared" si="140"/>
        <v>SG_FNE04</v>
      </c>
      <c r="W320" s="454"/>
      <c r="X320" s="392">
        <f t="shared" si="141"/>
        <v>0</v>
      </c>
      <c r="Y320" s="453"/>
      <c r="Z320" s="396">
        <f t="shared" si="142"/>
        <v>0</v>
      </c>
      <c r="AA320" s="397">
        <f t="shared" si="143"/>
        <v>0</v>
      </c>
      <c r="AB320" s="427"/>
      <c r="AC320" s="456"/>
      <c r="AD320" s="396">
        <f t="shared" si="144"/>
        <v>0</v>
      </c>
      <c r="AE320" s="397">
        <f t="shared" si="145"/>
        <v>0</v>
      </c>
      <c r="AF320" s="444">
        <f t="shared" si="146"/>
        <v>50</v>
      </c>
      <c r="AG320" s="251" t="e">
        <f t="shared" si="147"/>
        <v>#DIV/0!</v>
      </c>
      <c r="AH320" s="398">
        <f t="shared" si="148"/>
        <v>50</v>
      </c>
      <c r="AI320" s="459" t="str">
        <f t="shared" si="149"/>
        <v>Below Mix</v>
      </c>
      <c r="AJ320" s="327">
        <f t="shared" si="150"/>
        <v>854</v>
      </c>
      <c r="AK320" s="323" t="e">
        <f t="shared" si="151"/>
        <v>#DIV/0!</v>
      </c>
      <c r="AL320" s="399">
        <f t="shared" si="152"/>
        <v>904</v>
      </c>
      <c r="AM320" s="400">
        <f t="shared" si="153"/>
        <v>904</v>
      </c>
      <c r="AN320" s="462" t="e">
        <f t="shared" si="154"/>
        <v>#DIV/0!</v>
      </c>
      <c r="AO320" s="461">
        <f t="shared" si="155"/>
        <v>904</v>
      </c>
      <c r="AP320" s="148">
        <f t="shared" si="156"/>
        <v>0</v>
      </c>
      <c r="AQ320" s="148">
        <f t="shared" si="157"/>
        <v>0</v>
      </c>
      <c r="AR320" s="148"/>
      <c r="AS320" s="149">
        <f>VLOOKUP(H320, 'Link WS '!$E$5:$G$38, 2, FALSE)</f>
        <v>904</v>
      </c>
      <c r="AT320" s="80">
        <f>VLOOKUP($H320, 'Link WS '!$E$5:$H$38, 3, FALSE)</f>
        <v>1338</v>
      </c>
      <c r="AU320" s="151">
        <f t="shared" si="158"/>
        <v>0</v>
      </c>
      <c r="AV320" s="150">
        <f>VLOOKUP($V320, 'Link WS '!$E$5:$H$38, 2, FALSE)</f>
        <v>904</v>
      </c>
      <c r="AW320" s="150">
        <f>VLOOKUP($V320, 'Link WS '!$E$5:$H$38, 3, FALSE)</f>
        <v>1338</v>
      </c>
      <c r="AX320" s="150">
        <f>VLOOKUP($V320, 'Link WS '!$E$5:$H$38, 4, FALSE)</f>
        <v>1121</v>
      </c>
      <c r="AY320" s="143">
        <f t="shared" si="159"/>
        <v>0.80642283675289916</v>
      </c>
      <c r="AZ320" s="140" t="str">
        <f t="shared" si="160"/>
        <v>Paying 81% within JC</v>
      </c>
      <c r="BA320" s="80">
        <f t="shared" si="161"/>
        <v>814</v>
      </c>
      <c r="BB320" s="80">
        <f t="shared" si="162"/>
        <v>90</v>
      </c>
      <c r="BC320" s="81" t="e">
        <f t="shared" si="163"/>
        <v>#DIV/0!</v>
      </c>
      <c r="BD320" s="312"/>
      <c r="BE320" s="184"/>
      <c r="BF320" s="184"/>
      <c r="BG320" s="184"/>
      <c r="BH320" s="184"/>
      <c r="BI320" s="184"/>
      <c r="BJ320" s="184"/>
      <c r="BK320" s="184"/>
      <c r="BL320" s="185"/>
      <c r="BM320" s="185"/>
      <c r="BN320" s="185"/>
      <c r="BO320" s="185"/>
      <c r="BP320" s="443">
        <f t="shared" si="164"/>
        <v>0</v>
      </c>
      <c r="BQ320" s="184" t="str">
        <f t="shared" si="165"/>
        <v>Not Needed</v>
      </c>
      <c r="BR320" s="283" t="e">
        <f t="shared" si="166"/>
        <v>#DIV/0!</v>
      </c>
      <c r="BS320" s="432">
        <f t="shared" si="167"/>
        <v>0</v>
      </c>
      <c r="BT320" s="1" t="str">
        <f t="shared" si="168"/>
        <v>Within Range</v>
      </c>
      <c r="BU320" s="1" t="str">
        <f t="shared" si="169"/>
        <v>Within Range</v>
      </c>
      <c r="BV320" s="407"/>
      <c r="BW320" s="407"/>
      <c r="BX320" s="448"/>
      <c r="BY320" s="469"/>
      <c r="BZ320" s="469"/>
    </row>
    <row r="321" spans="1:78" ht="12.75" customHeight="true">
      <c r="A321" s="79" t="s">
        <v>1482</v>
      </c>
      <c r="B321" s="79" t="s">
        <v>1483</v>
      </c>
      <c r="C321" s="79" t="s">
        <v>8</v>
      </c>
      <c r="D321" s="79" t="s">
        <v>9</v>
      </c>
      <c r="E321" s="79" t="s">
        <v>787</v>
      </c>
      <c r="F321" s="79" t="s">
        <v>804</v>
      </c>
      <c r="G321" s="79" t="s">
        <v>798</v>
      </c>
      <c r="H321" s="79" t="s">
        <v>811</v>
      </c>
      <c r="I321" s="480">
        <v>44543</v>
      </c>
      <c r="J321" s="406"/>
      <c r="K321" s="383" t="s">
        <v>775</v>
      </c>
      <c r="L321" s="406"/>
      <c r="M321" s="466">
        <v>70</v>
      </c>
      <c r="N321" s="451" t="str">
        <f t="shared" si="136"/>
        <v>3</v>
      </c>
      <c r="O321" s="452" t="str">
        <f t="shared" si="137"/>
        <v>3</v>
      </c>
      <c r="P321" s="201" t="str">
        <f t="shared" si="138"/>
        <v>N</v>
      </c>
      <c r="Q321" s="202"/>
      <c r="R321" s="202"/>
      <c r="S321" s="200"/>
      <c r="T321" s="247">
        <v>6</v>
      </c>
      <c r="U321" s="92">
        <f t="shared" si="139"/>
        <v>0.5</v>
      </c>
      <c r="V321" s="95" t="str">
        <f t="shared" si="140"/>
        <v>SG_NE06</v>
      </c>
      <c r="W321" s="454"/>
      <c r="X321" s="392">
        <f t="shared" si="141"/>
        <v>0</v>
      </c>
      <c r="Y321" s="453"/>
      <c r="Z321" s="396">
        <f t="shared" si="142"/>
        <v>0</v>
      </c>
      <c r="AA321" s="397">
        <f t="shared" si="143"/>
        <v>0</v>
      </c>
      <c r="AB321" s="427"/>
      <c r="AC321" s="456"/>
      <c r="AD321" s="396">
        <f t="shared" si="144"/>
        <v>0</v>
      </c>
      <c r="AE321" s="397">
        <f t="shared" si="145"/>
        <v>0</v>
      </c>
      <c r="AF321" s="444">
        <f t="shared" si="146"/>
        <v>50</v>
      </c>
      <c r="AG321" s="251" t="e">
        <f t="shared" si="147"/>
        <v>#DIV/0!</v>
      </c>
      <c r="AH321" s="398">
        <f t="shared" si="148"/>
        <v>50</v>
      </c>
      <c r="AI321" s="459" t="str">
        <f t="shared" si="149"/>
        <v>Below Mix</v>
      </c>
      <c r="AJ321" s="327">
        <f t="shared" si="150"/>
        <v>1900</v>
      </c>
      <c r="AK321" s="323" t="e">
        <f t="shared" si="151"/>
        <v>#DIV/0!</v>
      </c>
      <c r="AL321" s="399">
        <f t="shared" si="152"/>
        <v>1950</v>
      </c>
      <c r="AM321" s="400">
        <f t="shared" si="153"/>
        <v>1950</v>
      </c>
      <c r="AN321" s="462" t="e">
        <f t="shared" si="154"/>
        <v>#DIV/0!</v>
      </c>
      <c r="AO321" s="461">
        <f t="shared" si="155"/>
        <v>1950</v>
      </c>
      <c r="AP321" s="148">
        <f t="shared" si="156"/>
        <v>0</v>
      </c>
      <c r="AQ321" s="148">
        <f t="shared" si="157"/>
        <v>0</v>
      </c>
      <c r="AR321" s="148"/>
      <c r="AS321" s="149">
        <f>VLOOKUP(H321, 'Link WS '!$E$5:$G$38, 2, FALSE)</f>
        <v>1950</v>
      </c>
      <c r="AT321" s="80">
        <f>VLOOKUP($H321, 'Link WS '!$E$5:$H$38, 3, FALSE)</f>
        <v>2695</v>
      </c>
      <c r="AU321" s="151">
        <f t="shared" si="158"/>
        <v>0</v>
      </c>
      <c r="AV321" s="150">
        <f>VLOOKUP($V321, 'Link WS '!$E$5:$H$38, 2, FALSE)</f>
        <v>1950</v>
      </c>
      <c r="AW321" s="150">
        <f>VLOOKUP($V321, 'Link WS '!$E$5:$H$38, 3, FALSE)</f>
        <v>2695</v>
      </c>
      <c r="AX321" s="150">
        <f>VLOOKUP($V321, 'Link WS '!$E$5:$H$38, 4, FALSE)</f>
        <v>2323</v>
      </c>
      <c r="AY321" s="143">
        <f t="shared" si="159"/>
        <v>0.83943176926388297</v>
      </c>
      <c r="AZ321" s="140" t="str">
        <f t="shared" si="160"/>
        <v>Paying 84% within JC</v>
      </c>
      <c r="BA321" s="80">
        <f t="shared" si="161"/>
        <v>1755</v>
      </c>
      <c r="BB321" s="80">
        <f t="shared" si="162"/>
        <v>195</v>
      </c>
      <c r="BC321" s="81" t="e">
        <f t="shared" si="163"/>
        <v>#DIV/0!</v>
      </c>
      <c r="BD321" s="312"/>
      <c r="BE321" s="184"/>
      <c r="BF321" s="184"/>
      <c r="BG321" s="184"/>
      <c r="BH321" s="184"/>
      <c r="BI321" s="184"/>
      <c r="BJ321" s="184"/>
      <c r="BK321" s="184"/>
      <c r="BL321" s="185"/>
      <c r="BM321" s="185"/>
      <c r="BN321" s="185"/>
      <c r="BO321" s="185"/>
      <c r="BP321" s="443">
        <f t="shared" si="164"/>
        <v>0</v>
      </c>
      <c r="BQ321" s="184" t="str">
        <f t="shared" si="165"/>
        <v>Not Needed</v>
      </c>
      <c r="BR321" s="283" t="e">
        <f t="shared" si="166"/>
        <v>#DIV/0!</v>
      </c>
      <c r="BS321" s="432">
        <f t="shared" si="167"/>
        <v>0</v>
      </c>
      <c r="BT321" s="1" t="str">
        <f t="shared" si="168"/>
        <v>Within Range</v>
      </c>
      <c r="BU321" s="1" t="str">
        <f t="shared" si="169"/>
        <v>Within Range</v>
      </c>
      <c r="BV321" s="407"/>
      <c r="BW321" s="407"/>
      <c r="BX321" s="448"/>
      <c r="BY321" s="469"/>
      <c r="BZ321" s="469"/>
    </row>
    <row r="322" spans="1:78" ht="12.75" customHeight="true">
      <c r="A322" s="79" t="s">
        <v>1484</v>
      </c>
      <c r="B322" s="79" t="s">
        <v>1485</v>
      </c>
      <c r="C322" s="79" t="s">
        <v>8</v>
      </c>
      <c r="D322" s="79" t="s">
        <v>9</v>
      </c>
      <c r="E322" s="79" t="s">
        <v>787</v>
      </c>
      <c r="F322" s="79" t="s">
        <v>804</v>
      </c>
      <c r="G322" s="79" t="s">
        <v>795</v>
      </c>
      <c r="H322" s="79" t="s">
        <v>818</v>
      </c>
      <c r="I322" s="480">
        <v>44585</v>
      </c>
      <c r="J322" s="406"/>
      <c r="K322" s="383" t="s">
        <v>775</v>
      </c>
      <c r="L322" s="406"/>
      <c r="M322" s="466">
        <v>65</v>
      </c>
      <c r="N322" s="451" t="str">
        <f t="shared" si="136"/>
        <v>2</v>
      </c>
      <c r="O322" s="452" t="str">
        <f t="shared" si="137"/>
        <v>2</v>
      </c>
      <c r="P322" s="201" t="str">
        <f t="shared" si="138"/>
        <v>N</v>
      </c>
      <c r="Q322" s="202"/>
      <c r="R322" s="202"/>
      <c r="S322" s="200"/>
      <c r="T322" s="247">
        <v>5</v>
      </c>
      <c r="U322" s="92">
        <f t="shared" si="139"/>
        <v>0.42</v>
      </c>
      <c r="V322" s="95" t="str">
        <f t="shared" si="140"/>
        <v>SG_FNE04</v>
      </c>
      <c r="W322" s="454"/>
      <c r="X322" s="392">
        <f t="shared" si="141"/>
        <v>0</v>
      </c>
      <c r="Y322" s="453"/>
      <c r="Z322" s="396">
        <f t="shared" si="142"/>
        <v>0</v>
      </c>
      <c r="AA322" s="397">
        <f t="shared" si="143"/>
        <v>0</v>
      </c>
      <c r="AB322" s="427"/>
      <c r="AC322" s="456"/>
      <c r="AD322" s="396">
        <f t="shared" si="144"/>
        <v>0</v>
      </c>
      <c r="AE322" s="397">
        <f t="shared" si="145"/>
        <v>0</v>
      </c>
      <c r="AF322" s="444">
        <f t="shared" si="146"/>
        <v>50</v>
      </c>
      <c r="AG322" s="251" t="e">
        <f t="shared" si="147"/>
        <v>#DIV/0!</v>
      </c>
      <c r="AH322" s="398">
        <f t="shared" si="148"/>
        <v>50</v>
      </c>
      <c r="AI322" s="459" t="str">
        <f t="shared" si="149"/>
        <v>Below Mix</v>
      </c>
      <c r="AJ322" s="327">
        <f t="shared" si="150"/>
        <v>854</v>
      </c>
      <c r="AK322" s="323" t="e">
        <f t="shared" si="151"/>
        <v>#DIV/0!</v>
      </c>
      <c r="AL322" s="399">
        <f t="shared" si="152"/>
        <v>904</v>
      </c>
      <c r="AM322" s="400">
        <f t="shared" si="153"/>
        <v>904</v>
      </c>
      <c r="AN322" s="462" t="e">
        <f t="shared" si="154"/>
        <v>#DIV/0!</v>
      </c>
      <c r="AO322" s="461">
        <f t="shared" si="155"/>
        <v>904</v>
      </c>
      <c r="AP322" s="148">
        <f t="shared" si="156"/>
        <v>0</v>
      </c>
      <c r="AQ322" s="148">
        <f t="shared" si="157"/>
        <v>0</v>
      </c>
      <c r="AR322" s="148"/>
      <c r="AS322" s="149">
        <f>VLOOKUP(H322, 'Link WS '!$E$5:$G$38, 2, FALSE)</f>
        <v>904</v>
      </c>
      <c r="AT322" s="80">
        <f>VLOOKUP($H322, 'Link WS '!$E$5:$H$38, 3, FALSE)</f>
        <v>1338</v>
      </c>
      <c r="AU322" s="151">
        <f t="shared" si="158"/>
        <v>0</v>
      </c>
      <c r="AV322" s="150">
        <f>VLOOKUP($V322, 'Link WS '!$E$5:$H$38, 2, FALSE)</f>
        <v>904</v>
      </c>
      <c r="AW322" s="150">
        <f>VLOOKUP($V322, 'Link WS '!$E$5:$H$38, 3, FALSE)</f>
        <v>1338</v>
      </c>
      <c r="AX322" s="150">
        <f>VLOOKUP($V322, 'Link WS '!$E$5:$H$38, 4, FALSE)</f>
        <v>1121</v>
      </c>
      <c r="AY322" s="143">
        <f t="shared" si="159"/>
        <v>0.80642283675289916</v>
      </c>
      <c r="AZ322" s="140" t="str">
        <f t="shared" si="160"/>
        <v>Paying 81% within JC</v>
      </c>
      <c r="BA322" s="80">
        <f t="shared" si="161"/>
        <v>814</v>
      </c>
      <c r="BB322" s="80">
        <f t="shared" si="162"/>
        <v>90</v>
      </c>
      <c r="BC322" s="81" t="e">
        <f t="shared" si="163"/>
        <v>#DIV/0!</v>
      </c>
      <c r="BD322" s="312"/>
      <c r="BE322" s="184"/>
      <c r="BF322" s="184"/>
      <c r="BG322" s="184"/>
      <c r="BH322" s="184"/>
      <c r="BI322" s="184"/>
      <c r="BJ322" s="184"/>
      <c r="BK322" s="184"/>
      <c r="BL322" s="185"/>
      <c r="BM322" s="185"/>
      <c r="BN322" s="185"/>
      <c r="BO322" s="185"/>
      <c r="BP322" s="443">
        <f t="shared" si="164"/>
        <v>0</v>
      </c>
      <c r="BQ322" s="184" t="str">
        <f t="shared" si="165"/>
        <v>Not Needed</v>
      </c>
      <c r="BR322" s="283" t="e">
        <f t="shared" si="166"/>
        <v>#DIV/0!</v>
      </c>
      <c r="BS322" s="432">
        <f t="shared" si="167"/>
        <v>0</v>
      </c>
      <c r="BT322" s="1" t="str">
        <f t="shared" si="168"/>
        <v>Within Range</v>
      </c>
      <c r="BU322" s="1" t="str">
        <f t="shared" si="169"/>
        <v>Within Range</v>
      </c>
      <c r="BV322" s="407"/>
      <c r="BW322" s="407"/>
      <c r="BX322" s="448"/>
      <c r="BY322" s="469"/>
      <c r="BZ322" s="469"/>
    </row>
    <row r="323" spans="1:78" ht="12.75" customHeight="true">
      <c r="A323" s="79" t="s">
        <v>776</v>
      </c>
      <c r="B323" s="79" t="s">
        <v>777</v>
      </c>
      <c r="C323" s="79" t="s">
        <v>13</v>
      </c>
      <c r="D323" s="79" t="s">
        <v>970</v>
      </c>
      <c r="E323" s="79" t="s">
        <v>787</v>
      </c>
      <c r="F323" s="79" t="s">
        <v>808</v>
      </c>
      <c r="G323" s="79" t="s">
        <v>794</v>
      </c>
      <c r="H323" s="79" t="s">
        <v>810</v>
      </c>
      <c r="I323" s="296">
        <v>40301</v>
      </c>
      <c r="J323" s="406"/>
      <c r="K323" s="383" t="s">
        <v>775</v>
      </c>
      <c r="L323" s="406">
        <v>41456</v>
      </c>
      <c r="M323" s="466">
        <v>78</v>
      </c>
      <c r="N323" s="451" t="str">
        <f t="shared" si="136"/>
        <v>3</v>
      </c>
      <c r="O323" s="452" t="str">
        <f t="shared" si="137"/>
        <v>3</v>
      </c>
      <c r="P323" s="201" t="str">
        <f t="shared" si="138"/>
        <v>N</v>
      </c>
      <c r="Q323" s="202"/>
      <c r="R323" s="202"/>
      <c r="S323" s="200"/>
      <c r="T323" s="247">
        <v>1201</v>
      </c>
      <c r="U323" s="92">
        <f t="shared" si="139"/>
        <v>1</v>
      </c>
      <c r="V323" s="95" t="str">
        <f t="shared" si="140"/>
        <v>SG_NE07</v>
      </c>
      <c r="W323" s="454"/>
      <c r="X323" s="392">
        <f t="shared" si="141"/>
        <v>0</v>
      </c>
      <c r="Y323" s="453"/>
      <c r="Z323" s="396">
        <f t="shared" si="142"/>
        <v>0</v>
      </c>
      <c r="AA323" s="397">
        <f t="shared" si="143"/>
        <v>0</v>
      </c>
      <c r="AB323" s="427"/>
      <c r="AC323" s="456"/>
      <c r="AD323" s="396">
        <f t="shared" si="144"/>
        <v>0</v>
      </c>
      <c r="AE323" s="397">
        <f t="shared" si="145"/>
        <v>0</v>
      </c>
      <c r="AF323" s="444">
        <f t="shared" si="146"/>
        <v>50</v>
      </c>
      <c r="AG323" s="251" t="e">
        <f t="shared" si="147"/>
        <v>#DIV/0!</v>
      </c>
      <c r="AH323" s="398">
        <f t="shared" si="148"/>
        <v>50</v>
      </c>
      <c r="AI323" s="459" t="str">
        <f t="shared" si="149"/>
        <v>Below Mix</v>
      </c>
      <c r="AJ323" s="327">
        <f t="shared" si="150"/>
        <v>1995</v>
      </c>
      <c r="AK323" s="323" t="e">
        <f t="shared" si="151"/>
        <v>#DIV/0!</v>
      </c>
      <c r="AL323" s="399">
        <f t="shared" si="152"/>
        <v>2045</v>
      </c>
      <c r="AM323" s="400">
        <f t="shared" si="153"/>
        <v>2045</v>
      </c>
      <c r="AN323" s="462" t="e">
        <f t="shared" si="154"/>
        <v>#DIV/0!</v>
      </c>
      <c r="AO323" s="461">
        <f t="shared" si="155"/>
        <v>2045</v>
      </c>
      <c r="AP323" s="148">
        <f t="shared" si="156"/>
        <v>0</v>
      </c>
      <c r="AQ323" s="148">
        <f t="shared" si="157"/>
        <v>0</v>
      </c>
      <c r="AR323" s="148"/>
      <c r="AS323" s="149">
        <f>VLOOKUP(H323, 'Link WS '!$E$5:$G$38, 2, FALSE)</f>
        <v>2045</v>
      </c>
      <c r="AT323" s="80">
        <f>VLOOKUP($H323, 'Link WS '!$E$5:$H$38, 3, FALSE)</f>
        <v>2946</v>
      </c>
      <c r="AU323" s="151">
        <f t="shared" si="158"/>
        <v>0</v>
      </c>
      <c r="AV323" s="150">
        <f>VLOOKUP($V323, 'Link WS '!$E$5:$H$38, 2, FALSE)</f>
        <v>2045</v>
      </c>
      <c r="AW323" s="150">
        <f>VLOOKUP($V323, 'Link WS '!$E$5:$H$38, 3, FALSE)</f>
        <v>2946</v>
      </c>
      <c r="AX323" s="150">
        <f>VLOOKUP($V323, 'Link WS '!$E$5:$H$38, 4, FALSE)</f>
        <v>2496</v>
      </c>
      <c r="AY323" s="143">
        <f t="shared" si="159"/>
        <v>0.81931089743589747</v>
      </c>
      <c r="AZ323" s="140" t="str">
        <f t="shared" si="160"/>
        <v>Paying 82% within JC</v>
      </c>
      <c r="BA323" s="80">
        <f t="shared" si="161"/>
        <v>1840</v>
      </c>
      <c r="BB323" s="80">
        <f t="shared" si="162"/>
        <v>205</v>
      </c>
      <c r="BC323" s="81" t="e">
        <f t="shared" si="163"/>
        <v>#DIV/0!</v>
      </c>
      <c r="BD323" s="312"/>
      <c r="BE323" s="184"/>
      <c r="BF323" s="184"/>
      <c r="BG323" s="184"/>
      <c r="BH323" s="184"/>
      <c r="BI323" s="184"/>
      <c r="BJ323" s="184"/>
      <c r="BK323" s="184"/>
      <c r="BL323" s="185"/>
      <c r="BM323" s="185"/>
      <c r="BN323" s="185"/>
      <c r="BO323" s="185"/>
      <c r="BP323" s="443">
        <f t="shared" si="164"/>
        <v>0</v>
      </c>
      <c r="BQ323" s="184" t="str">
        <f t="shared" si="165"/>
        <v>Not Needed</v>
      </c>
      <c r="BR323" s="283" t="e">
        <f t="shared" si="166"/>
        <v>#DIV/0!</v>
      </c>
      <c r="BS323" s="432">
        <f t="shared" si="167"/>
        <v>0</v>
      </c>
      <c r="BT323" s="1" t="str">
        <f t="shared" si="168"/>
        <v>Within Range</v>
      </c>
      <c r="BU323" s="1" t="str">
        <f t="shared" si="169"/>
        <v>Within Range</v>
      </c>
      <c r="BV323" s="407"/>
      <c r="BW323" s="407"/>
      <c r="BX323" s="448"/>
      <c r="BY323" s="469"/>
      <c r="BZ323" s="469"/>
    </row>
    <row r="324" spans="1:78" ht="12.75" customHeight="true">
      <c r="A324" s="79" t="s">
        <v>768</v>
      </c>
      <c r="B324" s="79" t="s">
        <v>769</v>
      </c>
      <c r="C324" s="79" t="s">
        <v>13</v>
      </c>
      <c r="D324" s="79" t="s">
        <v>970</v>
      </c>
      <c r="E324" s="79" t="s">
        <v>787</v>
      </c>
      <c r="F324" s="79" t="s">
        <v>808</v>
      </c>
      <c r="G324" s="79" t="s">
        <v>786</v>
      </c>
      <c r="H324" s="79" t="s">
        <v>810</v>
      </c>
      <c r="I324" s="296">
        <v>40848</v>
      </c>
      <c r="J324" s="406"/>
      <c r="K324" s="383" t="s">
        <v>775</v>
      </c>
      <c r="L324" s="406">
        <v>43647</v>
      </c>
      <c r="M324" s="466">
        <v>85</v>
      </c>
      <c r="N324" s="451" t="str">
        <f t="shared" si="136"/>
        <v>4</v>
      </c>
      <c r="O324" s="452" t="str">
        <f t="shared" si="137"/>
        <v>4</v>
      </c>
      <c r="P324" s="201" t="str">
        <f t="shared" si="138"/>
        <v>N</v>
      </c>
      <c r="Q324" s="202"/>
      <c r="R324" s="202"/>
      <c r="S324" s="200"/>
      <c r="T324" s="247">
        <v>1007</v>
      </c>
      <c r="U324" s="92">
        <f t="shared" si="139"/>
        <v>1</v>
      </c>
      <c r="V324" s="95" t="str">
        <f t="shared" si="140"/>
        <v>SG_NE07</v>
      </c>
      <c r="W324" s="454"/>
      <c r="X324" s="392">
        <f t="shared" si="141"/>
        <v>0</v>
      </c>
      <c r="Y324" s="453"/>
      <c r="Z324" s="396">
        <f t="shared" si="142"/>
        <v>0</v>
      </c>
      <c r="AA324" s="397">
        <f t="shared" si="143"/>
        <v>0</v>
      </c>
      <c r="AB324" s="427"/>
      <c r="AC324" s="456"/>
      <c r="AD324" s="396">
        <f t="shared" si="144"/>
        <v>0</v>
      </c>
      <c r="AE324" s="397">
        <f t="shared" si="145"/>
        <v>0</v>
      </c>
      <c r="AF324" s="444">
        <f t="shared" si="146"/>
        <v>50</v>
      </c>
      <c r="AG324" s="251" t="e">
        <f t="shared" si="147"/>
        <v>#DIV/0!</v>
      </c>
      <c r="AH324" s="398">
        <f t="shared" si="148"/>
        <v>50</v>
      </c>
      <c r="AI324" s="459" t="str">
        <f t="shared" si="149"/>
        <v>Below Mix</v>
      </c>
      <c r="AJ324" s="327">
        <f t="shared" si="150"/>
        <v>1995</v>
      </c>
      <c r="AK324" s="323" t="e">
        <f t="shared" si="151"/>
        <v>#DIV/0!</v>
      </c>
      <c r="AL324" s="399">
        <f t="shared" si="152"/>
        <v>2045</v>
      </c>
      <c r="AM324" s="400">
        <f t="shared" si="153"/>
        <v>2045</v>
      </c>
      <c r="AN324" s="462" t="e">
        <f t="shared" si="154"/>
        <v>#DIV/0!</v>
      </c>
      <c r="AO324" s="461">
        <f t="shared" si="155"/>
        <v>2045</v>
      </c>
      <c r="AP324" s="148">
        <f t="shared" si="156"/>
        <v>0</v>
      </c>
      <c r="AQ324" s="148">
        <f t="shared" si="157"/>
        <v>0</v>
      </c>
      <c r="AR324" s="148"/>
      <c r="AS324" s="149">
        <f>VLOOKUP(H324, 'Link WS '!$E$5:$G$38, 2, FALSE)</f>
        <v>2045</v>
      </c>
      <c r="AT324" s="80">
        <f>VLOOKUP($H324, 'Link WS '!$E$5:$H$38, 3, FALSE)</f>
        <v>2946</v>
      </c>
      <c r="AU324" s="151">
        <f t="shared" si="158"/>
        <v>0</v>
      </c>
      <c r="AV324" s="150">
        <f>VLOOKUP($V324, 'Link WS '!$E$5:$H$38, 2, FALSE)</f>
        <v>2045</v>
      </c>
      <c r="AW324" s="150">
        <f>VLOOKUP($V324, 'Link WS '!$E$5:$H$38, 3, FALSE)</f>
        <v>2946</v>
      </c>
      <c r="AX324" s="150">
        <f>VLOOKUP($V324, 'Link WS '!$E$5:$H$38, 4, FALSE)</f>
        <v>2496</v>
      </c>
      <c r="AY324" s="143">
        <f t="shared" si="159"/>
        <v>0.81931089743589747</v>
      </c>
      <c r="AZ324" s="140" t="str">
        <f t="shared" si="160"/>
        <v>Paying 82% within JC</v>
      </c>
      <c r="BA324" s="80">
        <f t="shared" si="161"/>
        <v>1840</v>
      </c>
      <c r="BB324" s="80">
        <f t="shared" si="162"/>
        <v>205</v>
      </c>
      <c r="BC324" s="81" t="e">
        <f t="shared" si="163"/>
        <v>#DIV/0!</v>
      </c>
      <c r="BD324" s="312"/>
      <c r="BE324" s="184"/>
      <c r="BF324" s="184"/>
      <c r="BG324" s="184"/>
      <c r="BH324" s="184"/>
      <c r="BI324" s="184"/>
      <c r="BJ324" s="184"/>
      <c r="BK324" s="184"/>
      <c r="BL324" s="185"/>
      <c r="BM324" s="185"/>
      <c r="BN324" s="185"/>
      <c r="BO324" s="185"/>
      <c r="BP324" s="443">
        <f t="shared" si="164"/>
        <v>0</v>
      </c>
      <c r="BQ324" s="184" t="str">
        <f t="shared" si="165"/>
        <v>Not Needed</v>
      </c>
      <c r="BR324" s="283" t="e">
        <f t="shared" si="166"/>
        <v>#DIV/0!</v>
      </c>
      <c r="BS324" s="432">
        <f t="shared" si="167"/>
        <v>0</v>
      </c>
      <c r="BT324" s="1" t="str">
        <f t="shared" si="168"/>
        <v>Within Range</v>
      </c>
      <c r="BU324" s="1" t="str">
        <f t="shared" si="169"/>
        <v>Within Range</v>
      </c>
      <c r="BV324" s="407"/>
      <c r="BW324" s="407"/>
      <c r="BX324" s="448"/>
      <c r="BY324" s="469"/>
      <c r="BZ324" s="469"/>
    </row>
    <row r="325" spans="1:78" ht="12.75" customHeight="true">
      <c r="A325" s="79" t="s">
        <v>770</v>
      </c>
      <c r="B325" s="79" t="s">
        <v>771</v>
      </c>
      <c r="C325" s="79" t="s">
        <v>13</v>
      </c>
      <c r="D325" s="79" t="s">
        <v>970</v>
      </c>
      <c r="E325" s="79" t="s">
        <v>787</v>
      </c>
      <c r="F325" s="79" t="s">
        <v>808</v>
      </c>
      <c r="G325" s="79" t="s">
        <v>784</v>
      </c>
      <c r="H325" s="79" t="s">
        <v>814</v>
      </c>
      <c r="I325" s="296">
        <v>41295</v>
      </c>
      <c r="J325" s="406"/>
      <c r="K325" s="383" t="s">
        <v>775</v>
      </c>
      <c r="L325" s="406">
        <v>44378</v>
      </c>
      <c r="M325" s="466">
        <v>75</v>
      </c>
      <c r="N325" s="451" t="str">
        <f t="shared" si="136"/>
        <v>3</v>
      </c>
      <c r="O325" s="452" t="str">
        <f t="shared" si="137"/>
        <v>3</v>
      </c>
      <c r="P325" s="201" t="str">
        <f t="shared" si="138"/>
        <v>N</v>
      </c>
      <c r="Q325" s="202"/>
      <c r="R325" s="202"/>
      <c r="S325" s="200"/>
      <c r="T325" s="247">
        <v>905</v>
      </c>
      <c r="U325" s="92">
        <f t="shared" si="139"/>
        <v>1</v>
      </c>
      <c r="V325" s="95" t="str">
        <f t="shared" si="140"/>
        <v>SG_NE08</v>
      </c>
      <c r="W325" s="454"/>
      <c r="X325" s="392">
        <f t="shared" si="141"/>
        <v>0</v>
      </c>
      <c r="Y325" s="453"/>
      <c r="Z325" s="396">
        <f t="shared" si="142"/>
        <v>0</v>
      </c>
      <c r="AA325" s="397">
        <f t="shared" si="143"/>
        <v>0</v>
      </c>
      <c r="AB325" s="427"/>
      <c r="AC325" s="456"/>
      <c r="AD325" s="396">
        <f t="shared" si="144"/>
        <v>0</v>
      </c>
      <c r="AE325" s="397">
        <f t="shared" si="145"/>
        <v>0</v>
      </c>
      <c r="AF325" s="444">
        <f t="shared" si="146"/>
        <v>50</v>
      </c>
      <c r="AG325" s="251" t="e">
        <f t="shared" si="147"/>
        <v>#DIV/0!</v>
      </c>
      <c r="AH325" s="398">
        <f t="shared" si="148"/>
        <v>50</v>
      </c>
      <c r="AI325" s="459" t="str">
        <f t="shared" si="149"/>
        <v>Below Mix</v>
      </c>
      <c r="AJ325" s="327">
        <f t="shared" si="150"/>
        <v>2255</v>
      </c>
      <c r="AK325" s="323" t="e">
        <f t="shared" si="151"/>
        <v>#DIV/0!</v>
      </c>
      <c r="AL325" s="399">
        <f t="shared" si="152"/>
        <v>2305</v>
      </c>
      <c r="AM325" s="400">
        <f t="shared" si="153"/>
        <v>2305</v>
      </c>
      <c r="AN325" s="462" t="e">
        <f t="shared" si="154"/>
        <v>#DIV/0!</v>
      </c>
      <c r="AO325" s="461">
        <f t="shared" si="155"/>
        <v>2305</v>
      </c>
      <c r="AP325" s="148">
        <f t="shared" si="156"/>
        <v>0</v>
      </c>
      <c r="AQ325" s="148">
        <f t="shared" si="157"/>
        <v>0</v>
      </c>
      <c r="AR325" s="148"/>
      <c r="AS325" s="149">
        <f>VLOOKUP(H325, 'Link WS '!$E$5:$G$38, 2, FALSE)</f>
        <v>2305</v>
      </c>
      <c r="AT325" s="80">
        <f>VLOOKUP($H325, 'Link WS '!$E$5:$H$38, 3, FALSE)</f>
        <v>3295</v>
      </c>
      <c r="AU325" s="151">
        <f t="shared" si="158"/>
        <v>0</v>
      </c>
      <c r="AV325" s="150">
        <f>VLOOKUP($V325, 'Link WS '!$E$5:$H$38, 2, FALSE)</f>
        <v>2305</v>
      </c>
      <c r="AW325" s="150">
        <f>VLOOKUP($V325, 'Link WS '!$E$5:$H$38, 3, FALSE)</f>
        <v>3295</v>
      </c>
      <c r="AX325" s="150">
        <f>VLOOKUP($V325, 'Link WS '!$E$5:$H$38, 4, FALSE)</f>
        <v>2800</v>
      </c>
      <c r="AY325" s="143">
        <f t="shared" si="159"/>
        <v>0.82321428571428568</v>
      </c>
      <c r="AZ325" s="140" t="str">
        <f t="shared" si="160"/>
        <v>Paying 82% within JC</v>
      </c>
      <c r="BA325" s="80">
        <f t="shared" si="161"/>
        <v>2074</v>
      </c>
      <c r="BB325" s="80">
        <f t="shared" si="162"/>
        <v>231</v>
      </c>
      <c r="BC325" s="81" t="e">
        <f t="shared" si="163"/>
        <v>#DIV/0!</v>
      </c>
      <c r="BD325" s="312"/>
      <c r="BE325" s="184"/>
      <c r="BF325" s="184"/>
      <c r="BG325" s="184"/>
      <c r="BH325" s="184"/>
      <c r="BI325" s="184"/>
      <c r="BJ325" s="184"/>
      <c r="BK325" s="184"/>
      <c r="BL325" s="185"/>
      <c r="BM325" s="185"/>
      <c r="BN325" s="185"/>
      <c r="BO325" s="185"/>
      <c r="BP325" s="443">
        <f t="shared" si="164"/>
        <v>0</v>
      </c>
      <c r="BQ325" s="184" t="str">
        <f t="shared" si="165"/>
        <v>Not Needed</v>
      </c>
      <c r="BR325" s="283" t="e">
        <f t="shared" si="166"/>
        <v>#DIV/0!</v>
      </c>
      <c r="BS325" s="432">
        <f t="shared" si="167"/>
        <v>0</v>
      </c>
      <c r="BT325" s="1" t="str">
        <f t="shared" si="168"/>
        <v>Within Range</v>
      </c>
      <c r="BU325" s="1" t="str">
        <f t="shared" si="169"/>
        <v>Within Range</v>
      </c>
      <c r="BV325" s="407"/>
      <c r="BW325" s="407"/>
      <c r="BX325" s="448"/>
      <c r="BY325" s="469"/>
      <c r="BZ325" s="469"/>
    </row>
    <row r="326" spans="1:78" ht="12.75" customHeight="true">
      <c r="A326" s="79" t="s">
        <v>772</v>
      </c>
      <c r="B326" s="79" t="s">
        <v>773</v>
      </c>
      <c r="C326" s="79" t="s">
        <v>13</v>
      </c>
      <c r="D326" s="79" t="s">
        <v>970</v>
      </c>
      <c r="E326" s="79" t="s">
        <v>787</v>
      </c>
      <c r="F326" s="79" t="s">
        <v>808</v>
      </c>
      <c r="G326" s="79" t="s">
        <v>786</v>
      </c>
      <c r="H326" s="79" t="s">
        <v>810</v>
      </c>
      <c r="I326" s="296">
        <v>41442</v>
      </c>
      <c r="J326" s="406"/>
      <c r="K326" s="383" t="s">
        <v>775</v>
      </c>
      <c r="L326" s="406">
        <v>44378</v>
      </c>
      <c r="M326" s="466">
        <v>78</v>
      </c>
      <c r="N326" s="451" t="str">
        <f t="shared" si="136"/>
        <v>3</v>
      </c>
      <c r="O326" s="452" t="str">
        <f t="shared" si="137"/>
        <v>3</v>
      </c>
      <c r="P326" s="201" t="str">
        <f t="shared" si="138"/>
        <v>N</v>
      </c>
      <c r="Q326" s="202"/>
      <c r="R326" s="202"/>
      <c r="S326" s="200"/>
      <c r="T326" s="247">
        <v>900</v>
      </c>
      <c r="U326" s="92">
        <f t="shared" si="139"/>
        <v>1</v>
      </c>
      <c r="V326" s="95" t="str">
        <f t="shared" si="140"/>
        <v>SG_NE07</v>
      </c>
      <c r="W326" s="454"/>
      <c r="X326" s="392">
        <f t="shared" si="141"/>
        <v>0</v>
      </c>
      <c r="Y326" s="453"/>
      <c r="Z326" s="396">
        <f t="shared" si="142"/>
        <v>0</v>
      </c>
      <c r="AA326" s="397">
        <f t="shared" si="143"/>
        <v>0</v>
      </c>
      <c r="AB326" s="427"/>
      <c r="AC326" s="456"/>
      <c r="AD326" s="396">
        <f t="shared" si="144"/>
        <v>0</v>
      </c>
      <c r="AE326" s="397">
        <f t="shared" si="145"/>
        <v>0</v>
      </c>
      <c r="AF326" s="444">
        <f t="shared" si="146"/>
        <v>50</v>
      </c>
      <c r="AG326" s="251" t="e">
        <f t="shared" si="147"/>
        <v>#DIV/0!</v>
      </c>
      <c r="AH326" s="398">
        <f t="shared" si="148"/>
        <v>50</v>
      </c>
      <c r="AI326" s="459" t="str">
        <f t="shared" si="149"/>
        <v>Below Mix</v>
      </c>
      <c r="AJ326" s="327">
        <f t="shared" si="150"/>
        <v>1995</v>
      </c>
      <c r="AK326" s="323" t="e">
        <f t="shared" si="151"/>
        <v>#DIV/0!</v>
      </c>
      <c r="AL326" s="399">
        <f t="shared" si="152"/>
        <v>2045</v>
      </c>
      <c r="AM326" s="400">
        <f t="shared" si="153"/>
        <v>2045</v>
      </c>
      <c r="AN326" s="462" t="e">
        <f t="shared" si="154"/>
        <v>#DIV/0!</v>
      </c>
      <c r="AO326" s="461">
        <f t="shared" si="155"/>
        <v>2045</v>
      </c>
      <c r="AP326" s="148">
        <f t="shared" si="156"/>
        <v>0</v>
      </c>
      <c r="AQ326" s="148">
        <f t="shared" si="157"/>
        <v>0</v>
      </c>
      <c r="AR326" s="148"/>
      <c r="AS326" s="149">
        <f>VLOOKUP(H326, 'Link WS '!$E$5:$G$38, 2, FALSE)</f>
        <v>2045</v>
      </c>
      <c r="AT326" s="80">
        <f>VLOOKUP($H326, 'Link WS '!$E$5:$H$38, 3, FALSE)</f>
        <v>2946</v>
      </c>
      <c r="AU326" s="151">
        <f t="shared" si="158"/>
        <v>0</v>
      </c>
      <c r="AV326" s="150">
        <f>VLOOKUP($V326, 'Link WS '!$E$5:$H$38, 2, FALSE)</f>
        <v>2045</v>
      </c>
      <c r="AW326" s="150">
        <f>VLOOKUP($V326, 'Link WS '!$E$5:$H$38, 3, FALSE)</f>
        <v>2946</v>
      </c>
      <c r="AX326" s="150">
        <f>VLOOKUP($V326, 'Link WS '!$E$5:$H$38, 4, FALSE)</f>
        <v>2496</v>
      </c>
      <c r="AY326" s="143">
        <f t="shared" si="159"/>
        <v>0.81931089743589747</v>
      </c>
      <c r="AZ326" s="140" t="str">
        <f t="shared" si="160"/>
        <v>Paying 82% within JC</v>
      </c>
      <c r="BA326" s="80">
        <f t="shared" si="161"/>
        <v>1840</v>
      </c>
      <c r="BB326" s="80">
        <f t="shared" si="162"/>
        <v>205</v>
      </c>
      <c r="BC326" s="81" t="e">
        <f t="shared" si="163"/>
        <v>#DIV/0!</v>
      </c>
      <c r="BD326" s="312"/>
      <c r="BE326" s="184"/>
      <c r="BF326" s="184"/>
      <c r="BG326" s="184"/>
      <c r="BH326" s="184"/>
      <c r="BI326" s="184"/>
      <c r="BJ326" s="184"/>
      <c r="BK326" s="184"/>
      <c r="BL326" s="185"/>
      <c r="BM326" s="185"/>
      <c r="BN326" s="185"/>
      <c r="BO326" s="185"/>
      <c r="BP326" s="443">
        <f t="shared" si="164"/>
        <v>0</v>
      </c>
      <c r="BQ326" s="184" t="str">
        <f t="shared" si="165"/>
        <v>Not Needed</v>
      </c>
      <c r="BR326" s="283" t="e">
        <f t="shared" si="166"/>
        <v>#DIV/0!</v>
      </c>
      <c r="BS326" s="432">
        <f t="shared" si="167"/>
        <v>0</v>
      </c>
      <c r="BT326" s="1" t="str">
        <f t="shared" si="168"/>
        <v>Within Range</v>
      </c>
      <c r="BU326" s="1" t="str">
        <f t="shared" si="169"/>
        <v>Within Range</v>
      </c>
      <c r="BV326" s="407"/>
      <c r="BW326" s="407"/>
      <c r="BX326" s="448"/>
      <c r="BY326" s="469"/>
      <c r="BZ326" s="469"/>
    </row>
    <row r="327" spans="1:78" ht="12.75" customHeight="true">
      <c r="A327" s="79" t="s">
        <v>976</v>
      </c>
      <c r="B327" s="79" t="s">
        <v>977</v>
      </c>
      <c r="C327" s="79" t="s">
        <v>13</v>
      </c>
      <c r="D327" s="79" t="s">
        <v>970</v>
      </c>
      <c r="E327" s="79" t="s">
        <v>787</v>
      </c>
      <c r="F327" s="79" t="s">
        <v>808</v>
      </c>
      <c r="G327" s="79" t="s">
        <v>783</v>
      </c>
      <c r="H327" s="79" t="s">
        <v>812</v>
      </c>
      <c r="I327" s="296">
        <v>43577</v>
      </c>
      <c r="J327" s="406"/>
      <c r="K327" s="383" t="s">
        <v>775</v>
      </c>
      <c r="L327" s="406">
        <v>44378</v>
      </c>
      <c r="M327" s="466">
        <v>85</v>
      </c>
      <c r="N327" s="451" t="str">
        <f t="shared" si="136"/>
        <v>4</v>
      </c>
      <c r="O327" s="452" t="str">
        <f t="shared" si="137"/>
        <v>4</v>
      </c>
      <c r="P327" s="201" t="str">
        <f t="shared" si="138"/>
        <v>N</v>
      </c>
      <c r="Q327" s="202"/>
      <c r="R327" s="202"/>
      <c r="S327" s="200"/>
      <c r="T327" s="247">
        <v>302</v>
      </c>
      <c r="U327" s="92">
        <f t="shared" si="139"/>
        <v>1</v>
      </c>
      <c r="V327" s="95" t="str">
        <f t="shared" si="140"/>
        <v>SG_NE05</v>
      </c>
      <c r="W327" s="454"/>
      <c r="X327" s="392">
        <f t="shared" si="141"/>
        <v>0</v>
      </c>
      <c r="Y327" s="453"/>
      <c r="Z327" s="396">
        <f t="shared" si="142"/>
        <v>0</v>
      </c>
      <c r="AA327" s="397">
        <f t="shared" si="143"/>
        <v>0</v>
      </c>
      <c r="AB327" s="427"/>
      <c r="AC327" s="456"/>
      <c r="AD327" s="396">
        <f t="shared" si="144"/>
        <v>0</v>
      </c>
      <c r="AE327" s="397">
        <f t="shared" si="145"/>
        <v>0</v>
      </c>
      <c r="AF327" s="444">
        <f t="shared" si="146"/>
        <v>50</v>
      </c>
      <c r="AG327" s="251" t="e">
        <f t="shared" si="147"/>
        <v>#DIV/0!</v>
      </c>
      <c r="AH327" s="398">
        <f t="shared" si="148"/>
        <v>50</v>
      </c>
      <c r="AI327" s="459" t="str">
        <f t="shared" si="149"/>
        <v>Below Mix</v>
      </c>
      <c r="AJ327" s="327">
        <f t="shared" si="150"/>
        <v>1545</v>
      </c>
      <c r="AK327" s="323" t="e">
        <f t="shared" si="151"/>
        <v>#DIV/0!</v>
      </c>
      <c r="AL327" s="399">
        <f t="shared" si="152"/>
        <v>1595</v>
      </c>
      <c r="AM327" s="400">
        <f t="shared" si="153"/>
        <v>1595</v>
      </c>
      <c r="AN327" s="462" t="e">
        <f t="shared" si="154"/>
        <v>#DIV/0!</v>
      </c>
      <c r="AO327" s="461">
        <f t="shared" si="155"/>
        <v>1595</v>
      </c>
      <c r="AP327" s="148">
        <f t="shared" si="156"/>
        <v>0</v>
      </c>
      <c r="AQ327" s="148">
        <f t="shared" si="157"/>
        <v>0</v>
      </c>
      <c r="AR327" s="148"/>
      <c r="AS327" s="149">
        <f>VLOOKUP(H327, 'Link WS '!$E$5:$G$38, 2, FALSE)</f>
        <v>1595</v>
      </c>
      <c r="AT327" s="80">
        <f>VLOOKUP($H327, 'Link WS '!$E$5:$H$38, 3, FALSE)</f>
        <v>2393</v>
      </c>
      <c r="AU327" s="151">
        <f t="shared" si="158"/>
        <v>0</v>
      </c>
      <c r="AV327" s="150">
        <f>VLOOKUP($V327, 'Link WS '!$E$5:$H$38, 2, FALSE)</f>
        <v>1595</v>
      </c>
      <c r="AW327" s="150">
        <f>VLOOKUP($V327, 'Link WS '!$E$5:$H$38, 3, FALSE)</f>
        <v>2393</v>
      </c>
      <c r="AX327" s="150">
        <f>VLOOKUP($V327, 'Link WS '!$E$5:$H$38, 4, FALSE)</f>
        <v>1994</v>
      </c>
      <c r="AY327" s="143">
        <f t="shared" si="159"/>
        <v>0.79989969909729186</v>
      </c>
      <c r="AZ327" s="140" t="str">
        <f t="shared" si="160"/>
        <v>Paying 80% within JC</v>
      </c>
      <c r="BA327" s="80">
        <f t="shared" si="161"/>
        <v>1435</v>
      </c>
      <c r="BB327" s="80">
        <f t="shared" si="162"/>
        <v>160</v>
      </c>
      <c r="BC327" s="81" t="e">
        <f t="shared" si="163"/>
        <v>#DIV/0!</v>
      </c>
      <c r="BD327" s="312"/>
      <c r="BE327" s="184"/>
      <c r="BF327" s="184"/>
      <c r="BG327" s="184"/>
      <c r="BH327" s="184"/>
      <c r="BI327" s="184"/>
      <c r="BJ327" s="184"/>
      <c r="BK327" s="184"/>
      <c r="BL327" s="185"/>
      <c r="BM327" s="185"/>
      <c r="BN327" s="185"/>
      <c r="BO327" s="185"/>
      <c r="BP327" s="443">
        <f t="shared" si="164"/>
        <v>0</v>
      </c>
      <c r="BQ327" s="184" t="str">
        <f t="shared" si="165"/>
        <v>Not Needed</v>
      </c>
      <c r="BR327" s="283" t="e">
        <f t="shared" si="166"/>
        <v>#DIV/0!</v>
      </c>
      <c r="BS327" s="432">
        <f t="shared" si="167"/>
        <v>0</v>
      </c>
      <c r="BT327" s="1" t="str">
        <f t="shared" si="168"/>
        <v>Within Range</v>
      </c>
      <c r="BU327" s="1" t="str">
        <f t="shared" si="169"/>
        <v>Within Range</v>
      </c>
      <c r="BV327" s="407"/>
      <c r="BW327" s="407"/>
      <c r="BX327" s="448"/>
      <c r="BY327" s="469"/>
      <c r="BZ327" s="469"/>
    </row>
    <row r="328" spans="1:78" ht="12.75" customHeight="true">
      <c r="A328" s="79" t="s">
        <v>742</v>
      </c>
      <c r="B328" s="79" t="s">
        <v>743</v>
      </c>
      <c r="C328" s="79" t="s">
        <v>13</v>
      </c>
      <c r="D328" s="79" t="s">
        <v>971</v>
      </c>
      <c r="E328" s="79" t="s">
        <v>787</v>
      </c>
      <c r="F328" s="79" t="s">
        <v>808</v>
      </c>
      <c r="G328" s="79" t="s">
        <v>784</v>
      </c>
      <c r="H328" s="79" t="s">
        <v>814</v>
      </c>
      <c r="I328" s="296">
        <v>40490</v>
      </c>
      <c r="J328" s="406"/>
      <c r="K328" s="383" t="s">
        <v>775</v>
      </c>
      <c r="L328" s="406">
        <v>44013</v>
      </c>
      <c r="M328" s="466">
        <v>80</v>
      </c>
      <c r="N328" s="451" t="str">
        <f t="shared" si="136"/>
        <v>4</v>
      </c>
      <c r="O328" s="452" t="str">
        <f t="shared" si="137"/>
        <v>4</v>
      </c>
      <c r="P328" s="201" t="str">
        <f t="shared" si="138"/>
        <v>N</v>
      </c>
      <c r="Q328" s="202"/>
      <c r="R328" s="202"/>
      <c r="S328" s="200"/>
      <c r="T328" s="247">
        <v>1107</v>
      </c>
      <c r="U328" s="92">
        <f t="shared" si="139"/>
        <v>1</v>
      </c>
      <c r="V328" s="95" t="str">
        <f t="shared" si="140"/>
        <v>SG_NE08</v>
      </c>
      <c r="W328" s="454"/>
      <c r="X328" s="392">
        <f t="shared" si="141"/>
        <v>0</v>
      </c>
      <c r="Y328" s="453"/>
      <c r="Z328" s="396">
        <f t="shared" si="142"/>
        <v>0</v>
      </c>
      <c r="AA328" s="397">
        <f t="shared" si="143"/>
        <v>0</v>
      </c>
      <c r="AB328" s="427"/>
      <c r="AC328" s="456"/>
      <c r="AD328" s="396">
        <f t="shared" si="144"/>
        <v>0</v>
      </c>
      <c r="AE328" s="397">
        <f t="shared" si="145"/>
        <v>0</v>
      </c>
      <c r="AF328" s="444">
        <f t="shared" si="146"/>
        <v>50</v>
      </c>
      <c r="AG328" s="251" t="e">
        <f t="shared" si="147"/>
        <v>#DIV/0!</v>
      </c>
      <c r="AH328" s="398">
        <f t="shared" si="148"/>
        <v>50</v>
      </c>
      <c r="AI328" s="459" t="str">
        <f t="shared" si="149"/>
        <v>Below Mix</v>
      </c>
      <c r="AJ328" s="327">
        <f t="shared" si="150"/>
        <v>2255</v>
      </c>
      <c r="AK328" s="323" t="e">
        <f t="shared" si="151"/>
        <v>#DIV/0!</v>
      </c>
      <c r="AL328" s="399">
        <f t="shared" si="152"/>
        <v>2305</v>
      </c>
      <c r="AM328" s="400">
        <f t="shared" si="153"/>
        <v>2305</v>
      </c>
      <c r="AN328" s="462" t="e">
        <f t="shared" si="154"/>
        <v>#DIV/0!</v>
      </c>
      <c r="AO328" s="461">
        <f t="shared" si="155"/>
        <v>2305</v>
      </c>
      <c r="AP328" s="148">
        <f t="shared" si="156"/>
        <v>0</v>
      </c>
      <c r="AQ328" s="148">
        <f t="shared" si="157"/>
        <v>0</v>
      </c>
      <c r="AR328" s="148"/>
      <c r="AS328" s="149">
        <f>VLOOKUP(H328, 'Link WS '!$E$5:$G$38, 2, FALSE)</f>
        <v>2305</v>
      </c>
      <c r="AT328" s="80">
        <f>VLOOKUP($H328, 'Link WS '!$E$5:$H$38, 3, FALSE)</f>
        <v>3295</v>
      </c>
      <c r="AU328" s="151">
        <f t="shared" si="158"/>
        <v>0</v>
      </c>
      <c r="AV328" s="150">
        <f>VLOOKUP($V328, 'Link WS '!$E$5:$H$38, 2, FALSE)</f>
        <v>2305</v>
      </c>
      <c r="AW328" s="150">
        <f>VLOOKUP($V328, 'Link WS '!$E$5:$H$38, 3, FALSE)</f>
        <v>3295</v>
      </c>
      <c r="AX328" s="150">
        <f>VLOOKUP($V328, 'Link WS '!$E$5:$H$38, 4, FALSE)</f>
        <v>2800</v>
      </c>
      <c r="AY328" s="143">
        <f t="shared" si="159"/>
        <v>0.82321428571428568</v>
      </c>
      <c r="AZ328" s="140" t="str">
        <f t="shared" si="160"/>
        <v>Paying 82% within JC</v>
      </c>
      <c r="BA328" s="80">
        <f t="shared" si="161"/>
        <v>2074</v>
      </c>
      <c r="BB328" s="80">
        <f t="shared" si="162"/>
        <v>231</v>
      </c>
      <c r="BC328" s="81" t="e">
        <f t="shared" si="163"/>
        <v>#DIV/0!</v>
      </c>
      <c r="BD328" s="312"/>
      <c r="BE328" s="184"/>
      <c r="BF328" s="184"/>
      <c r="BG328" s="184"/>
      <c r="BH328" s="184"/>
      <c r="BI328" s="184"/>
      <c r="BJ328" s="184"/>
      <c r="BK328" s="184"/>
      <c r="BL328" s="185"/>
      <c r="BM328" s="185"/>
      <c r="BN328" s="185"/>
      <c r="BO328" s="185"/>
      <c r="BP328" s="443">
        <f t="shared" si="164"/>
        <v>0</v>
      </c>
      <c r="BQ328" s="184" t="str">
        <f t="shared" si="165"/>
        <v>Not Needed</v>
      </c>
      <c r="BR328" s="283" t="e">
        <f t="shared" si="166"/>
        <v>#DIV/0!</v>
      </c>
      <c r="BS328" s="432">
        <f t="shared" si="167"/>
        <v>0</v>
      </c>
      <c r="BT328" s="1" t="str">
        <f t="shared" si="168"/>
        <v>Within Range</v>
      </c>
      <c r="BU328" s="1" t="str">
        <f t="shared" si="169"/>
        <v>Within Range</v>
      </c>
      <c r="BV328" s="407"/>
      <c r="BW328" s="407"/>
      <c r="BX328" s="448"/>
      <c r="BY328" s="469"/>
      <c r="BZ328" s="469"/>
    </row>
    <row r="329" spans="1:78" ht="12.75" customHeight="true">
      <c r="A329" s="79" t="s">
        <v>362</v>
      </c>
      <c r="B329" s="483" t="s">
        <v>363</v>
      </c>
      <c r="C329" s="79" t="s">
        <v>8</v>
      </c>
      <c r="D329" s="79" t="s">
        <v>10</v>
      </c>
      <c r="E329" s="79" t="s">
        <v>1092</v>
      </c>
      <c r="F329" s="79" t="s">
        <v>807</v>
      </c>
      <c r="G329" s="79" t="s">
        <v>1656</v>
      </c>
      <c r="H329" s="79" t="s">
        <v>814</v>
      </c>
      <c r="I329" s="296">
        <v>35482</v>
      </c>
      <c r="J329" s="406"/>
      <c r="K329" s="497" t="s">
        <v>1663</v>
      </c>
      <c r="L329" s="406">
        <v>42186</v>
      </c>
      <c r="M329" s="466"/>
      <c r="N329" s="451" t="str">
        <f t="shared" ref="N329:N392" si="170">IF($M329&gt;=90,"5",IF($M329&gt;=80,"4",IF($M329&gt;=70,"3",IF($M329&gt;=50,"2","1"))))</f>
        <v>1</v>
      </c>
      <c r="O329" s="452" t="str">
        <f t="shared" ref="O329:O392" si="171">N329</f>
        <v>1</v>
      </c>
      <c r="P329" s="201" t="str">
        <f t="shared" ref="P329:P392" si="172">IF(Q329&lt;&gt;0, "Y", "N")</f>
        <v>N</v>
      </c>
      <c r="Q329" s="202"/>
      <c r="R329" s="202"/>
      <c r="S329" s="200"/>
      <c r="T329" s="247">
        <v>2504</v>
      </c>
      <c r="U329" s="92">
        <f t="shared" ref="U329:U392" si="173">ROUND(IF(T329&lt;100, T329/12, 1),2)</f>
        <v>1</v>
      </c>
      <c r="V329" s="95" t="str">
        <f t="shared" ref="V329:V392" si="174">IF(Q329&gt;0,Q329,H329)</f>
        <v>SG_NE08</v>
      </c>
      <c r="W329" s="454"/>
      <c r="X329" s="392">
        <f t="shared" ref="X329:X392" si="175">ROUND((+S329*W329/100)*U329,0)</f>
        <v>0</v>
      </c>
      <c r="Y329" s="453"/>
      <c r="Z329" s="396">
        <f t="shared" ref="Z329:Z392" si="176">ROUND((S329*Y329*U329),0)</f>
        <v>0</v>
      </c>
      <c r="AA329" s="397">
        <f t="shared" ref="AA329:AA392" si="177">+S329+X329+Z329</f>
        <v>0</v>
      </c>
      <c r="AB329" s="427"/>
      <c r="AC329" s="456"/>
      <c r="AD329" s="396">
        <f t="shared" ref="AD329:AD392" si="178">ROUND((S329*AC329)*U329,0)</f>
        <v>0</v>
      </c>
      <c r="AE329" s="397">
        <f t="shared" ref="AE329:AE392" si="179">AA329+AD329</f>
        <v>0</v>
      </c>
      <c r="AF329" s="444">
        <f t="shared" ref="AF329:AF392" si="180">IF(BS329&gt;=50,BS329-BS329,50-BS329)</f>
        <v>50</v>
      </c>
      <c r="AG329" s="251" t="e">
        <f t="shared" ref="AG329:AG392" si="181">IF(AF329&lt;&gt;"NO", AF329/S329, 0)</f>
        <v>#DIV/0!</v>
      </c>
      <c r="AH329" s="398">
        <f t="shared" ref="AH329:AH392" si="182">IF(AF329&lt;&gt;"NO", AE329+AF329, AE329)</f>
        <v>50</v>
      </c>
      <c r="AI329" s="459" t="str">
        <f t="shared" ref="AI329:AI392" si="183">IF(AH329&gt;AW329,"Above Max",IF(AH329&lt;AV329,"Below Mix","In Range"))</f>
        <v>Below Mix</v>
      </c>
      <c r="AJ329" s="327">
        <f t="shared" ref="AJ329:AJ392" si="184">IF(AH329&gt;=AV329, "NO", AV329-AH329)</f>
        <v>2255</v>
      </c>
      <c r="AK329" s="323" t="e">
        <f t="shared" ref="AK329:AK392" si="185">IF(AJ329&lt;&gt;"NO", AJ329/S329, 0)</f>
        <v>#DIV/0!</v>
      </c>
      <c r="AL329" s="399">
        <f t="shared" ref="AL329:AL392" si="186"> IF(AJ329&lt;&gt;"NO",AH329+ AJ329,AH329)</f>
        <v>2305</v>
      </c>
      <c r="AM329" s="400">
        <f t="shared" ref="AM329:AM392" si="187">IF(AL329&gt;AW329,AW329,AL329)</f>
        <v>2305</v>
      </c>
      <c r="AN329" s="462" t="e">
        <f t="shared" ref="AN329:AN392" si="188">(AM329/S329)-1</f>
        <v>#DIV/0!</v>
      </c>
      <c r="AO329" s="461">
        <f t="shared" ref="AO329:AO392" si="189">AL329-S329</f>
        <v>2305</v>
      </c>
      <c r="AP329" s="148">
        <f t="shared" ref="AP329:AP392" si="190">AL329-AM329</f>
        <v>0</v>
      </c>
      <c r="AQ329" s="148">
        <f t="shared" ref="AQ329:AQ392" si="191">+ROUND((AP329*13/12),0)</f>
        <v>0</v>
      </c>
      <c r="AR329" s="148"/>
      <c r="AS329" s="149">
        <f>VLOOKUP(H329, 'Link WS '!$E$5:$G$38, 2, FALSE)</f>
        <v>2305</v>
      </c>
      <c r="AT329" s="80">
        <f>VLOOKUP($H329, 'Link WS '!$E$5:$H$38, 3, FALSE)</f>
        <v>3295</v>
      </c>
      <c r="AU329" s="151">
        <f t="shared" ref="AU329:AU392" si="192">S329/AT329</f>
        <v>0</v>
      </c>
      <c r="AV329" s="150">
        <f>VLOOKUP($V329, 'Link WS '!$E$5:$H$38, 2, FALSE)</f>
        <v>2305</v>
      </c>
      <c r="AW329" s="150">
        <f>VLOOKUP($V329, 'Link WS '!$E$5:$H$38, 3, FALSE)</f>
        <v>3295</v>
      </c>
      <c r="AX329" s="150">
        <f>VLOOKUP($V329, 'Link WS '!$E$5:$H$38, 4, FALSE)</f>
        <v>2800</v>
      </c>
      <c r="AY329" s="143">
        <f t="shared" ref="AY329:AY392" si="193">AM329/AX329</f>
        <v>0.82321428571428568</v>
      </c>
      <c r="AZ329" s="140" t="str">
        <f t="shared" ref="AZ329:AZ392" si="194">IF(AY329&gt;100%,CONCATENATE("Paying ", ROUND((AY329-100%)*100,0),"% Premium for the JC"), CONCATENATE("Paying ", ROUND(AY329*100,0),"% within JC"))</f>
        <v>Paying 82% within JC</v>
      </c>
      <c r="BA329" s="80">
        <f t="shared" ref="BA329:BA392" si="195">+AM329-BB329</f>
        <v>2074</v>
      </c>
      <c r="BB329" s="80">
        <f t="shared" ref="BB329:BB392" si="196">+ROUND((AM329*10%),0)</f>
        <v>231</v>
      </c>
      <c r="BC329" s="81" t="e">
        <f t="shared" ref="BC329:BC392" si="197">(AM329-S329)/S329</f>
        <v>#DIV/0!</v>
      </c>
      <c r="BD329" s="312"/>
      <c r="BE329" s="184"/>
      <c r="BF329" s="184"/>
      <c r="BG329" s="184"/>
      <c r="BH329" s="184"/>
      <c r="BI329" s="184"/>
      <c r="BJ329" s="184"/>
      <c r="BK329" s="184"/>
      <c r="BL329" s="185"/>
      <c r="BM329" s="185"/>
      <c r="BN329" s="185"/>
      <c r="BO329" s="185"/>
      <c r="BP329" s="443">
        <f t="shared" ref="BP329:BP392" si="198">(BM329+BN329+BO329)-(BG329+BI329+BK329)</f>
        <v>0</v>
      </c>
      <c r="BQ329" s="184" t="str">
        <f t="shared" ref="BQ329:BQ392" si="199">IF((BP329/12)&gt;$BQ$7, BP329/12, "Not Needed")</f>
        <v>Not Needed</v>
      </c>
      <c r="BR329" s="283" t="e">
        <f t="shared" ref="BR329:BR392" si="200">IF(BQ329="Not Needed", ((AM329+AQ329+AR329)-SUM(S329:S329))/SUM(S329:S329), ((AM329+AQ329+AR329+BQ329)-SUM(S329:S329))/SUM(S329:S329))</f>
        <v>#DIV/0!</v>
      </c>
      <c r="BS329" s="432">
        <f t="shared" ref="BS329:BS392" si="201">X329+Z329+AD329</f>
        <v>0</v>
      </c>
      <c r="BT329" s="1" t="str">
        <f t="shared" ref="BT329:BT392" si="202">IF(S329&gt;AW329, AW329, "Within Range")</f>
        <v>Within Range</v>
      </c>
      <c r="BU329" s="1" t="str">
        <f t="shared" ref="BU329:BU392" si="203">IF(AM329&gt;AW329, AW329, "Within Range")</f>
        <v>Within Range</v>
      </c>
      <c r="BV329" s="407"/>
      <c r="BW329" s="407"/>
      <c r="BX329" s="448"/>
      <c r="BY329" s="469"/>
      <c r="BZ329" s="469"/>
    </row>
    <row r="330" spans="1:78" ht="12.75" customHeight="true">
      <c r="A330" s="79" t="s">
        <v>319</v>
      </c>
      <c r="B330" s="483" t="s">
        <v>320</v>
      </c>
      <c r="C330" s="79" t="s">
        <v>8</v>
      </c>
      <c r="D330" s="79" t="s">
        <v>10</v>
      </c>
      <c r="E330" s="79" t="s">
        <v>1092</v>
      </c>
      <c r="F330" s="79" t="s">
        <v>807</v>
      </c>
      <c r="G330" s="79" t="s">
        <v>1656</v>
      </c>
      <c r="H330" s="79" t="s">
        <v>814</v>
      </c>
      <c r="I330" s="296">
        <v>35576</v>
      </c>
      <c r="J330" s="406"/>
      <c r="K330" s="497" t="s">
        <v>1663</v>
      </c>
      <c r="L330" s="406">
        <v>42186</v>
      </c>
      <c r="M330" s="466"/>
      <c r="N330" s="451" t="str">
        <f t="shared" si="170"/>
        <v>1</v>
      </c>
      <c r="O330" s="452" t="str">
        <f t="shared" si="171"/>
        <v>1</v>
      </c>
      <c r="P330" s="201" t="str">
        <f t="shared" si="172"/>
        <v>N</v>
      </c>
      <c r="Q330" s="202"/>
      <c r="R330" s="202"/>
      <c r="S330" s="200"/>
      <c r="T330" s="247">
        <v>2501</v>
      </c>
      <c r="U330" s="92">
        <f t="shared" si="173"/>
        <v>1</v>
      </c>
      <c r="V330" s="95" t="str">
        <f t="shared" si="174"/>
        <v>SG_NE08</v>
      </c>
      <c r="W330" s="454"/>
      <c r="X330" s="392">
        <f t="shared" si="175"/>
        <v>0</v>
      </c>
      <c r="Y330" s="453"/>
      <c r="Z330" s="396">
        <f t="shared" si="176"/>
        <v>0</v>
      </c>
      <c r="AA330" s="397">
        <f t="shared" si="177"/>
        <v>0</v>
      </c>
      <c r="AB330" s="427"/>
      <c r="AC330" s="456"/>
      <c r="AD330" s="396">
        <f t="shared" si="178"/>
        <v>0</v>
      </c>
      <c r="AE330" s="397">
        <f t="shared" si="179"/>
        <v>0</v>
      </c>
      <c r="AF330" s="444">
        <f t="shared" si="180"/>
        <v>50</v>
      </c>
      <c r="AG330" s="251" t="e">
        <f t="shared" si="181"/>
        <v>#DIV/0!</v>
      </c>
      <c r="AH330" s="398">
        <f t="shared" si="182"/>
        <v>50</v>
      </c>
      <c r="AI330" s="459" t="str">
        <f t="shared" si="183"/>
        <v>Below Mix</v>
      </c>
      <c r="AJ330" s="327">
        <f t="shared" si="184"/>
        <v>2255</v>
      </c>
      <c r="AK330" s="323" t="e">
        <f t="shared" si="185"/>
        <v>#DIV/0!</v>
      </c>
      <c r="AL330" s="399">
        <f t="shared" si="186"/>
        <v>2305</v>
      </c>
      <c r="AM330" s="400">
        <f t="shared" si="187"/>
        <v>2305</v>
      </c>
      <c r="AN330" s="462" t="e">
        <f t="shared" si="188"/>
        <v>#DIV/0!</v>
      </c>
      <c r="AO330" s="461">
        <f t="shared" si="189"/>
        <v>2305</v>
      </c>
      <c r="AP330" s="148">
        <f t="shared" si="190"/>
        <v>0</v>
      </c>
      <c r="AQ330" s="148">
        <f t="shared" si="191"/>
        <v>0</v>
      </c>
      <c r="AR330" s="148"/>
      <c r="AS330" s="149">
        <f>VLOOKUP(H330, 'Link WS '!$E$5:$G$38, 2, FALSE)</f>
        <v>2305</v>
      </c>
      <c r="AT330" s="80">
        <f>VLOOKUP($H330, 'Link WS '!$E$5:$H$38, 3, FALSE)</f>
        <v>3295</v>
      </c>
      <c r="AU330" s="151">
        <f t="shared" si="192"/>
        <v>0</v>
      </c>
      <c r="AV330" s="150">
        <f>VLOOKUP($V330, 'Link WS '!$E$5:$H$38, 2, FALSE)</f>
        <v>2305</v>
      </c>
      <c r="AW330" s="150">
        <f>VLOOKUP($V330, 'Link WS '!$E$5:$H$38, 3, FALSE)</f>
        <v>3295</v>
      </c>
      <c r="AX330" s="150">
        <f>VLOOKUP($V330, 'Link WS '!$E$5:$H$38, 4, FALSE)</f>
        <v>2800</v>
      </c>
      <c r="AY330" s="143">
        <f t="shared" si="193"/>
        <v>0.82321428571428568</v>
      </c>
      <c r="AZ330" s="140" t="str">
        <f t="shared" si="194"/>
        <v>Paying 82% within JC</v>
      </c>
      <c r="BA330" s="80">
        <f t="shared" si="195"/>
        <v>2074</v>
      </c>
      <c r="BB330" s="80">
        <f t="shared" si="196"/>
        <v>231</v>
      </c>
      <c r="BC330" s="81" t="e">
        <f t="shared" si="197"/>
        <v>#DIV/0!</v>
      </c>
      <c r="BD330" s="312"/>
      <c r="BE330" s="184"/>
      <c r="BF330" s="184"/>
      <c r="BG330" s="184"/>
      <c r="BH330" s="184"/>
      <c r="BI330" s="184"/>
      <c r="BJ330" s="184"/>
      <c r="BK330" s="184"/>
      <c r="BL330" s="185"/>
      <c r="BM330" s="185"/>
      <c r="BN330" s="185"/>
      <c r="BO330" s="185"/>
      <c r="BP330" s="443">
        <f t="shared" si="198"/>
        <v>0</v>
      </c>
      <c r="BQ330" s="184" t="str">
        <f t="shared" si="199"/>
        <v>Not Needed</v>
      </c>
      <c r="BR330" s="283" t="e">
        <f t="shared" si="200"/>
        <v>#DIV/0!</v>
      </c>
      <c r="BS330" s="432">
        <f t="shared" si="201"/>
        <v>0</v>
      </c>
      <c r="BT330" s="1" t="str">
        <f t="shared" si="202"/>
        <v>Within Range</v>
      </c>
      <c r="BU330" s="1" t="str">
        <f t="shared" si="203"/>
        <v>Within Range</v>
      </c>
      <c r="BV330" s="407"/>
      <c r="BW330" s="407"/>
      <c r="BX330" s="448"/>
      <c r="BY330" s="469"/>
      <c r="BZ330" s="469"/>
    </row>
    <row r="331" spans="1:78" ht="12.75" customHeight="true">
      <c r="A331" s="79" t="s">
        <v>366</v>
      </c>
      <c r="B331" s="483" t="s">
        <v>367</v>
      </c>
      <c r="C331" s="79" t="s">
        <v>8</v>
      </c>
      <c r="D331" s="79" t="s">
        <v>10</v>
      </c>
      <c r="E331" s="79" t="s">
        <v>1092</v>
      </c>
      <c r="F331" s="79" t="s">
        <v>807</v>
      </c>
      <c r="G331" s="79" t="s">
        <v>1657</v>
      </c>
      <c r="H331" s="79" t="s">
        <v>810</v>
      </c>
      <c r="I331" s="296">
        <v>35649</v>
      </c>
      <c r="J331" s="406"/>
      <c r="K331" s="497" t="s">
        <v>1663</v>
      </c>
      <c r="L331" s="406">
        <v>39630</v>
      </c>
      <c r="M331" s="466"/>
      <c r="N331" s="451" t="str">
        <f t="shared" si="170"/>
        <v>1</v>
      </c>
      <c r="O331" s="452" t="str">
        <f t="shared" si="171"/>
        <v>1</v>
      </c>
      <c r="P331" s="201" t="str">
        <f t="shared" si="172"/>
        <v>N</v>
      </c>
      <c r="Q331" s="202"/>
      <c r="R331" s="202"/>
      <c r="S331" s="200"/>
      <c r="T331" s="247">
        <v>2410</v>
      </c>
      <c r="U331" s="92">
        <f t="shared" si="173"/>
        <v>1</v>
      </c>
      <c r="V331" s="95" t="str">
        <f t="shared" si="174"/>
        <v>SG_NE07</v>
      </c>
      <c r="W331" s="454"/>
      <c r="X331" s="392">
        <f t="shared" si="175"/>
        <v>0</v>
      </c>
      <c r="Y331" s="453"/>
      <c r="Z331" s="396">
        <f t="shared" si="176"/>
        <v>0</v>
      </c>
      <c r="AA331" s="397">
        <f t="shared" si="177"/>
        <v>0</v>
      </c>
      <c r="AB331" s="427"/>
      <c r="AC331" s="456"/>
      <c r="AD331" s="396">
        <f t="shared" si="178"/>
        <v>0</v>
      </c>
      <c r="AE331" s="397">
        <f t="shared" si="179"/>
        <v>0</v>
      </c>
      <c r="AF331" s="444">
        <f t="shared" si="180"/>
        <v>50</v>
      </c>
      <c r="AG331" s="251" t="e">
        <f t="shared" si="181"/>
        <v>#DIV/0!</v>
      </c>
      <c r="AH331" s="398">
        <f t="shared" si="182"/>
        <v>50</v>
      </c>
      <c r="AI331" s="459" t="str">
        <f t="shared" si="183"/>
        <v>Below Mix</v>
      </c>
      <c r="AJ331" s="327">
        <f t="shared" si="184"/>
        <v>1995</v>
      </c>
      <c r="AK331" s="323" t="e">
        <f t="shared" si="185"/>
        <v>#DIV/0!</v>
      </c>
      <c r="AL331" s="399">
        <f t="shared" si="186"/>
        <v>2045</v>
      </c>
      <c r="AM331" s="400">
        <f t="shared" si="187"/>
        <v>2045</v>
      </c>
      <c r="AN331" s="462" t="e">
        <f t="shared" si="188"/>
        <v>#DIV/0!</v>
      </c>
      <c r="AO331" s="461">
        <f t="shared" si="189"/>
        <v>2045</v>
      </c>
      <c r="AP331" s="148">
        <f t="shared" si="190"/>
        <v>0</v>
      </c>
      <c r="AQ331" s="148">
        <f t="shared" si="191"/>
        <v>0</v>
      </c>
      <c r="AR331" s="148"/>
      <c r="AS331" s="149">
        <f>VLOOKUP(H331, 'Link WS '!$E$5:$G$38, 2, FALSE)</f>
        <v>2045</v>
      </c>
      <c r="AT331" s="80">
        <f>VLOOKUP($H331, 'Link WS '!$E$5:$H$38, 3, FALSE)</f>
        <v>2946</v>
      </c>
      <c r="AU331" s="151">
        <f t="shared" si="192"/>
        <v>0</v>
      </c>
      <c r="AV331" s="150">
        <f>VLOOKUP($V331, 'Link WS '!$E$5:$H$38, 2, FALSE)</f>
        <v>2045</v>
      </c>
      <c r="AW331" s="150">
        <f>VLOOKUP($V331, 'Link WS '!$E$5:$H$38, 3, FALSE)</f>
        <v>2946</v>
      </c>
      <c r="AX331" s="150">
        <f>VLOOKUP($V331, 'Link WS '!$E$5:$H$38, 4, FALSE)</f>
        <v>2496</v>
      </c>
      <c r="AY331" s="143">
        <f t="shared" si="193"/>
        <v>0.81931089743589747</v>
      </c>
      <c r="AZ331" s="140" t="str">
        <f t="shared" si="194"/>
        <v>Paying 82% within JC</v>
      </c>
      <c r="BA331" s="80">
        <f t="shared" si="195"/>
        <v>1840</v>
      </c>
      <c r="BB331" s="80">
        <f t="shared" si="196"/>
        <v>205</v>
      </c>
      <c r="BC331" s="81" t="e">
        <f t="shared" si="197"/>
        <v>#DIV/0!</v>
      </c>
      <c r="BD331" s="312"/>
      <c r="BE331" s="184"/>
      <c r="BF331" s="184"/>
      <c r="BG331" s="184"/>
      <c r="BH331" s="184"/>
      <c r="BI331" s="184"/>
      <c r="BJ331" s="184"/>
      <c r="BK331" s="184"/>
      <c r="BL331" s="185"/>
      <c r="BM331" s="185"/>
      <c r="BN331" s="185"/>
      <c r="BO331" s="185"/>
      <c r="BP331" s="443">
        <f t="shared" si="198"/>
        <v>0</v>
      </c>
      <c r="BQ331" s="184" t="str">
        <f t="shared" si="199"/>
        <v>Not Needed</v>
      </c>
      <c r="BR331" s="283" t="e">
        <f t="shared" si="200"/>
        <v>#DIV/0!</v>
      </c>
      <c r="BS331" s="432">
        <f t="shared" si="201"/>
        <v>0</v>
      </c>
      <c r="BT331" s="1" t="str">
        <f t="shared" si="202"/>
        <v>Within Range</v>
      </c>
      <c r="BU331" s="1" t="str">
        <f t="shared" si="203"/>
        <v>Within Range</v>
      </c>
      <c r="BV331" s="407"/>
      <c r="BW331" s="407"/>
      <c r="BX331" s="448"/>
      <c r="BY331" s="469"/>
      <c r="BZ331" s="469"/>
    </row>
    <row r="332" spans="1:78" ht="12.75" customHeight="true">
      <c r="A332" s="79" t="s">
        <v>462</v>
      </c>
      <c r="B332" s="483" t="s">
        <v>463</v>
      </c>
      <c r="C332" s="79" t="s">
        <v>8</v>
      </c>
      <c r="D332" s="79" t="s">
        <v>10</v>
      </c>
      <c r="E332" s="79" t="s">
        <v>1092</v>
      </c>
      <c r="F332" s="79" t="s">
        <v>807</v>
      </c>
      <c r="G332" s="79" t="s">
        <v>1656</v>
      </c>
      <c r="H332" s="79" t="s">
        <v>814</v>
      </c>
      <c r="I332" s="296">
        <v>36377</v>
      </c>
      <c r="J332" s="406"/>
      <c r="K332" s="497" t="s">
        <v>1663</v>
      </c>
      <c r="L332" s="406">
        <v>42917</v>
      </c>
      <c r="M332" s="466"/>
      <c r="N332" s="451" t="str">
        <f t="shared" si="170"/>
        <v>1</v>
      </c>
      <c r="O332" s="452" t="str">
        <f t="shared" si="171"/>
        <v>1</v>
      </c>
      <c r="P332" s="201" t="str">
        <f t="shared" si="172"/>
        <v>N</v>
      </c>
      <c r="Q332" s="202"/>
      <c r="R332" s="202"/>
      <c r="S332" s="200"/>
      <c r="T332" s="247">
        <v>2210</v>
      </c>
      <c r="U332" s="92">
        <f t="shared" si="173"/>
        <v>1</v>
      </c>
      <c r="V332" s="95" t="str">
        <f t="shared" si="174"/>
        <v>SG_NE08</v>
      </c>
      <c r="W332" s="454"/>
      <c r="X332" s="392">
        <f t="shared" si="175"/>
        <v>0</v>
      </c>
      <c r="Y332" s="453"/>
      <c r="Z332" s="396">
        <f t="shared" si="176"/>
        <v>0</v>
      </c>
      <c r="AA332" s="397">
        <f t="shared" si="177"/>
        <v>0</v>
      </c>
      <c r="AB332" s="427"/>
      <c r="AC332" s="456"/>
      <c r="AD332" s="396">
        <f t="shared" si="178"/>
        <v>0</v>
      </c>
      <c r="AE332" s="397">
        <f t="shared" si="179"/>
        <v>0</v>
      </c>
      <c r="AF332" s="444">
        <f t="shared" si="180"/>
        <v>50</v>
      </c>
      <c r="AG332" s="251" t="e">
        <f t="shared" si="181"/>
        <v>#DIV/0!</v>
      </c>
      <c r="AH332" s="398">
        <f t="shared" si="182"/>
        <v>50</v>
      </c>
      <c r="AI332" s="459" t="str">
        <f t="shared" si="183"/>
        <v>Below Mix</v>
      </c>
      <c r="AJ332" s="327">
        <f t="shared" si="184"/>
        <v>2255</v>
      </c>
      <c r="AK332" s="323" t="e">
        <f t="shared" si="185"/>
        <v>#DIV/0!</v>
      </c>
      <c r="AL332" s="399">
        <f t="shared" si="186"/>
        <v>2305</v>
      </c>
      <c r="AM332" s="400">
        <f t="shared" si="187"/>
        <v>2305</v>
      </c>
      <c r="AN332" s="462" t="e">
        <f t="shared" si="188"/>
        <v>#DIV/0!</v>
      </c>
      <c r="AO332" s="461">
        <f t="shared" si="189"/>
        <v>2305</v>
      </c>
      <c r="AP332" s="148">
        <f t="shared" si="190"/>
        <v>0</v>
      </c>
      <c r="AQ332" s="148">
        <f t="shared" si="191"/>
        <v>0</v>
      </c>
      <c r="AR332" s="148"/>
      <c r="AS332" s="149">
        <f>VLOOKUP(H332, 'Link WS '!$E$5:$G$38, 2, FALSE)</f>
        <v>2305</v>
      </c>
      <c r="AT332" s="80">
        <f>VLOOKUP($H332, 'Link WS '!$E$5:$H$38, 3, FALSE)</f>
        <v>3295</v>
      </c>
      <c r="AU332" s="151">
        <f t="shared" si="192"/>
        <v>0</v>
      </c>
      <c r="AV332" s="150">
        <f>VLOOKUP($V332, 'Link WS '!$E$5:$H$38, 2, FALSE)</f>
        <v>2305</v>
      </c>
      <c r="AW332" s="150">
        <f>VLOOKUP($V332, 'Link WS '!$E$5:$H$38, 3, FALSE)</f>
        <v>3295</v>
      </c>
      <c r="AX332" s="150">
        <f>VLOOKUP($V332, 'Link WS '!$E$5:$H$38, 4, FALSE)</f>
        <v>2800</v>
      </c>
      <c r="AY332" s="143">
        <f t="shared" si="193"/>
        <v>0.82321428571428568</v>
      </c>
      <c r="AZ332" s="140" t="str">
        <f t="shared" si="194"/>
        <v>Paying 82% within JC</v>
      </c>
      <c r="BA332" s="80">
        <f t="shared" si="195"/>
        <v>2074</v>
      </c>
      <c r="BB332" s="80">
        <f t="shared" si="196"/>
        <v>231</v>
      </c>
      <c r="BC332" s="81" t="e">
        <f t="shared" si="197"/>
        <v>#DIV/0!</v>
      </c>
      <c r="BD332" s="312"/>
      <c r="BE332" s="184"/>
      <c r="BF332" s="184"/>
      <c r="BG332" s="184"/>
      <c r="BH332" s="184"/>
      <c r="BI332" s="184"/>
      <c r="BJ332" s="184"/>
      <c r="BK332" s="184"/>
      <c r="BL332" s="185"/>
      <c r="BM332" s="185"/>
      <c r="BN332" s="185"/>
      <c r="BO332" s="185"/>
      <c r="BP332" s="443">
        <f t="shared" si="198"/>
        <v>0</v>
      </c>
      <c r="BQ332" s="184" t="str">
        <f t="shared" si="199"/>
        <v>Not Needed</v>
      </c>
      <c r="BR332" s="283" t="e">
        <f t="shared" si="200"/>
        <v>#DIV/0!</v>
      </c>
      <c r="BS332" s="432">
        <f t="shared" si="201"/>
        <v>0</v>
      </c>
      <c r="BT332" s="1" t="str">
        <f t="shared" si="202"/>
        <v>Within Range</v>
      </c>
      <c r="BU332" s="1" t="str">
        <f t="shared" si="203"/>
        <v>Within Range</v>
      </c>
      <c r="BV332" s="407"/>
      <c r="BW332" s="407"/>
      <c r="BX332" s="448"/>
      <c r="BY332" s="469"/>
      <c r="BZ332" s="469"/>
    </row>
    <row r="333" spans="1:78" ht="12.75" customHeight="true">
      <c r="A333" s="79" t="s">
        <v>243</v>
      </c>
      <c r="B333" s="483" t="s">
        <v>244</v>
      </c>
      <c r="C333" s="79" t="s">
        <v>8</v>
      </c>
      <c r="D333" s="79" t="s">
        <v>10</v>
      </c>
      <c r="E333" s="79" t="s">
        <v>1092</v>
      </c>
      <c r="F333" s="79" t="s">
        <v>807</v>
      </c>
      <c r="G333" s="79" t="s">
        <v>1656</v>
      </c>
      <c r="H333" s="79" t="s">
        <v>814</v>
      </c>
      <c r="I333" s="296">
        <v>37900</v>
      </c>
      <c r="J333" s="406"/>
      <c r="K333" s="497" t="s">
        <v>1663</v>
      </c>
      <c r="L333" s="406">
        <v>43282</v>
      </c>
      <c r="M333" s="466"/>
      <c r="N333" s="451" t="str">
        <f t="shared" si="170"/>
        <v>1</v>
      </c>
      <c r="O333" s="452" t="str">
        <f t="shared" si="171"/>
        <v>1</v>
      </c>
      <c r="P333" s="201" t="str">
        <f t="shared" si="172"/>
        <v>N</v>
      </c>
      <c r="Q333" s="202"/>
      <c r="R333" s="202"/>
      <c r="S333" s="200"/>
      <c r="T333" s="247">
        <v>1808</v>
      </c>
      <c r="U333" s="92">
        <f t="shared" si="173"/>
        <v>1</v>
      </c>
      <c r="V333" s="95" t="str">
        <f t="shared" si="174"/>
        <v>SG_NE08</v>
      </c>
      <c r="W333" s="454"/>
      <c r="X333" s="392">
        <f t="shared" si="175"/>
        <v>0</v>
      </c>
      <c r="Y333" s="453"/>
      <c r="Z333" s="396">
        <f t="shared" si="176"/>
        <v>0</v>
      </c>
      <c r="AA333" s="397">
        <f t="shared" si="177"/>
        <v>0</v>
      </c>
      <c r="AB333" s="427"/>
      <c r="AC333" s="456"/>
      <c r="AD333" s="396">
        <f t="shared" si="178"/>
        <v>0</v>
      </c>
      <c r="AE333" s="397">
        <f t="shared" si="179"/>
        <v>0</v>
      </c>
      <c r="AF333" s="444">
        <f t="shared" si="180"/>
        <v>50</v>
      </c>
      <c r="AG333" s="251" t="e">
        <f t="shared" si="181"/>
        <v>#DIV/0!</v>
      </c>
      <c r="AH333" s="398">
        <f t="shared" si="182"/>
        <v>50</v>
      </c>
      <c r="AI333" s="459" t="str">
        <f t="shared" si="183"/>
        <v>Below Mix</v>
      </c>
      <c r="AJ333" s="327">
        <f t="shared" si="184"/>
        <v>2255</v>
      </c>
      <c r="AK333" s="323" t="e">
        <f t="shared" si="185"/>
        <v>#DIV/0!</v>
      </c>
      <c r="AL333" s="399">
        <f t="shared" si="186"/>
        <v>2305</v>
      </c>
      <c r="AM333" s="400">
        <f t="shared" si="187"/>
        <v>2305</v>
      </c>
      <c r="AN333" s="462" t="e">
        <f t="shared" si="188"/>
        <v>#DIV/0!</v>
      </c>
      <c r="AO333" s="461">
        <f t="shared" si="189"/>
        <v>2305</v>
      </c>
      <c r="AP333" s="148">
        <f t="shared" si="190"/>
        <v>0</v>
      </c>
      <c r="AQ333" s="148">
        <f t="shared" si="191"/>
        <v>0</v>
      </c>
      <c r="AR333" s="148"/>
      <c r="AS333" s="149">
        <f>VLOOKUP(H333, 'Link WS '!$E$5:$G$38, 2, FALSE)</f>
        <v>2305</v>
      </c>
      <c r="AT333" s="80">
        <f>VLOOKUP($H333, 'Link WS '!$E$5:$H$38, 3, FALSE)</f>
        <v>3295</v>
      </c>
      <c r="AU333" s="151">
        <f t="shared" si="192"/>
        <v>0</v>
      </c>
      <c r="AV333" s="150">
        <f>VLOOKUP($V333, 'Link WS '!$E$5:$H$38, 2, FALSE)</f>
        <v>2305</v>
      </c>
      <c r="AW333" s="150">
        <f>VLOOKUP($V333, 'Link WS '!$E$5:$H$38, 3, FALSE)</f>
        <v>3295</v>
      </c>
      <c r="AX333" s="150">
        <f>VLOOKUP($V333, 'Link WS '!$E$5:$H$38, 4, FALSE)</f>
        <v>2800</v>
      </c>
      <c r="AY333" s="143">
        <f t="shared" si="193"/>
        <v>0.82321428571428568</v>
      </c>
      <c r="AZ333" s="140" t="str">
        <f t="shared" si="194"/>
        <v>Paying 82% within JC</v>
      </c>
      <c r="BA333" s="80">
        <f t="shared" si="195"/>
        <v>2074</v>
      </c>
      <c r="BB333" s="80">
        <f t="shared" si="196"/>
        <v>231</v>
      </c>
      <c r="BC333" s="81" t="e">
        <f t="shared" si="197"/>
        <v>#DIV/0!</v>
      </c>
      <c r="BD333" s="312"/>
      <c r="BE333" s="184"/>
      <c r="BF333" s="184"/>
      <c r="BG333" s="184"/>
      <c r="BH333" s="184"/>
      <c r="BI333" s="184"/>
      <c r="BJ333" s="184"/>
      <c r="BK333" s="184"/>
      <c r="BL333" s="185"/>
      <c r="BM333" s="185"/>
      <c r="BN333" s="185"/>
      <c r="BO333" s="185"/>
      <c r="BP333" s="443">
        <f t="shared" si="198"/>
        <v>0</v>
      </c>
      <c r="BQ333" s="184" t="str">
        <f t="shared" si="199"/>
        <v>Not Needed</v>
      </c>
      <c r="BR333" s="283" t="e">
        <f t="shared" si="200"/>
        <v>#DIV/0!</v>
      </c>
      <c r="BS333" s="432">
        <f t="shared" si="201"/>
        <v>0</v>
      </c>
      <c r="BT333" s="1" t="str">
        <f t="shared" si="202"/>
        <v>Within Range</v>
      </c>
      <c r="BU333" s="1" t="str">
        <f t="shared" si="203"/>
        <v>Within Range</v>
      </c>
      <c r="BV333" s="407"/>
      <c r="BW333" s="407"/>
      <c r="BX333" s="448"/>
      <c r="BY333" s="469"/>
      <c r="BZ333" s="469"/>
    </row>
    <row r="334" spans="1:78" ht="12.75" customHeight="true">
      <c r="A334" s="79" t="s">
        <v>569</v>
      </c>
      <c r="B334" s="483" t="s">
        <v>570</v>
      </c>
      <c r="C334" s="79" t="s">
        <v>8</v>
      </c>
      <c r="D334" s="79" t="s">
        <v>10</v>
      </c>
      <c r="E334" s="79" t="s">
        <v>1092</v>
      </c>
      <c r="F334" s="79" t="s">
        <v>807</v>
      </c>
      <c r="G334" s="79" t="s">
        <v>1657</v>
      </c>
      <c r="H334" s="79" t="s">
        <v>810</v>
      </c>
      <c r="I334" s="296">
        <v>37907</v>
      </c>
      <c r="J334" s="406"/>
      <c r="K334" s="497" t="s">
        <v>1663</v>
      </c>
      <c r="L334" s="406">
        <v>41456</v>
      </c>
      <c r="M334" s="466"/>
      <c r="N334" s="451" t="str">
        <f t="shared" si="170"/>
        <v>1</v>
      </c>
      <c r="O334" s="452" t="str">
        <f t="shared" si="171"/>
        <v>1</v>
      </c>
      <c r="P334" s="201" t="str">
        <f t="shared" si="172"/>
        <v>N</v>
      </c>
      <c r="Q334" s="202"/>
      <c r="R334" s="202"/>
      <c r="S334" s="200"/>
      <c r="T334" s="247">
        <v>1808</v>
      </c>
      <c r="U334" s="92">
        <f t="shared" si="173"/>
        <v>1</v>
      </c>
      <c r="V334" s="95" t="str">
        <f t="shared" si="174"/>
        <v>SG_NE07</v>
      </c>
      <c r="W334" s="454"/>
      <c r="X334" s="392">
        <f t="shared" si="175"/>
        <v>0</v>
      </c>
      <c r="Y334" s="453"/>
      <c r="Z334" s="396">
        <f t="shared" si="176"/>
        <v>0</v>
      </c>
      <c r="AA334" s="397">
        <f t="shared" si="177"/>
        <v>0</v>
      </c>
      <c r="AB334" s="427"/>
      <c r="AC334" s="456"/>
      <c r="AD334" s="396">
        <f t="shared" si="178"/>
        <v>0</v>
      </c>
      <c r="AE334" s="397">
        <f t="shared" si="179"/>
        <v>0</v>
      </c>
      <c r="AF334" s="444">
        <f t="shared" si="180"/>
        <v>50</v>
      </c>
      <c r="AG334" s="251" t="e">
        <f t="shared" si="181"/>
        <v>#DIV/0!</v>
      </c>
      <c r="AH334" s="398">
        <f t="shared" si="182"/>
        <v>50</v>
      </c>
      <c r="AI334" s="459" t="str">
        <f t="shared" si="183"/>
        <v>Below Mix</v>
      </c>
      <c r="AJ334" s="327">
        <f t="shared" si="184"/>
        <v>1995</v>
      </c>
      <c r="AK334" s="323" t="e">
        <f t="shared" si="185"/>
        <v>#DIV/0!</v>
      </c>
      <c r="AL334" s="399">
        <f t="shared" si="186"/>
        <v>2045</v>
      </c>
      <c r="AM334" s="400">
        <f t="shared" si="187"/>
        <v>2045</v>
      </c>
      <c r="AN334" s="462" t="e">
        <f t="shared" si="188"/>
        <v>#DIV/0!</v>
      </c>
      <c r="AO334" s="461">
        <f t="shared" si="189"/>
        <v>2045</v>
      </c>
      <c r="AP334" s="148">
        <f t="shared" si="190"/>
        <v>0</v>
      </c>
      <c r="AQ334" s="148">
        <f t="shared" si="191"/>
        <v>0</v>
      </c>
      <c r="AR334" s="148"/>
      <c r="AS334" s="149">
        <f>VLOOKUP(H334, 'Link WS '!$E$5:$G$38, 2, FALSE)</f>
        <v>2045</v>
      </c>
      <c r="AT334" s="80">
        <f>VLOOKUP($H334, 'Link WS '!$E$5:$H$38, 3, FALSE)</f>
        <v>2946</v>
      </c>
      <c r="AU334" s="151">
        <f t="shared" si="192"/>
        <v>0</v>
      </c>
      <c r="AV334" s="150">
        <f>VLOOKUP($V334, 'Link WS '!$E$5:$H$38, 2, FALSE)</f>
        <v>2045</v>
      </c>
      <c r="AW334" s="150">
        <f>VLOOKUP($V334, 'Link WS '!$E$5:$H$38, 3, FALSE)</f>
        <v>2946</v>
      </c>
      <c r="AX334" s="150">
        <f>VLOOKUP($V334, 'Link WS '!$E$5:$H$38, 4, FALSE)</f>
        <v>2496</v>
      </c>
      <c r="AY334" s="143">
        <f t="shared" si="193"/>
        <v>0.81931089743589747</v>
      </c>
      <c r="AZ334" s="140" t="str">
        <f t="shared" si="194"/>
        <v>Paying 82% within JC</v>
      </c>
      <c r="BA334" s="80">
        <f t="shared" si="195"/>
        <v>1840</v>
      </c>
      <c r="BB334" s="80">
        <f t="shared" si="196"/>
        <v>205</v>
      </c>
      <c r="BC334" s="81" t="e">
        <f t="shared" si="197"/>
        <v>#DIV/0!</v>
      </c>
      <c r="BD334" s="312"/>
      <c r="BE334" s="184"/>
      <c r="BF334" s="184"/>
      <c r="BG334" s="184"/>
      <c r="BH334" s="184"/>
      <c r="BI334" s="184"/>
      <c r="BJ334" s="184"/>
      <c r="BK334" s="184"/>
      <c r="BL334" s="185"/>
      <c r="BM334" s="185"/>
      <c r="BN334" s="185"/>
      <c r="BO334" s="185"/>
      <c r="BP334" s="443">
        <f t="shared" si="198"/>
        <v>0</v>
      </c>
      <c r="BQ334" s="184" t="str">
        <f t="shared" si="199"/>
        <v>Not Needed</v>
      </c>
      <c r="BR334" s="283" t="e">
        <f t="shared" si="200"/>
        <v>#DIV/0!</v>
      </c>
      <c r="BS334" s="432">
        <f t="shared" si="201"/>
        <v>0</v>
      </c>
      <c r="BT334" s="1" t="str">
        <f t="shared" si="202"/>
        <v>Within Range</v>
      </c>
      <c r="BU334" s="1" t="str">
        <f t="shared" si="203"/>
        <v>Within Range</v>
      </c>
      <c r="BV334" s="407"/>
      <c r="BW334" s="407"/>
      <c r="BX334" s="448"/>
      <c r="BY334" s="469"/>
      <c r="BZ334" s="469"/>
    </row>
    <row r="335" spans="1:78" ht="12.75" customHeight="true">
      <c r="A335" s="79" t="s">
        <v>688</v>
      </c>
      <c r="B335" s="483" t="s">
        <v>689</v>
      </c>
      <c r="C335" s="79" t="s">
        <v>8</v>
      </c>
      <c r="D335" s="79" t="s">
        <v>10</v>
      </c>
      <c r="E335" s="79" t="s">
        <v>1092</v>
      </c>
      <c r="F335" s="79" t="s">
        <v>807</v>
      </c>
      <c r="G335" s="79" t="s">
        <v>1656</v>
      </c>
      <c r="H335" s="79" t="s">
        <v>814</v>
      </c>
      <c r="I335" s="296">
        <v>39055</v>
      </c>
      <c r="J335" s="406"/>
      <c r="K335" s="497" t="s">
        <v>1663</v>
      </c>
      <c r="L335" s="406">
        <v>41091</v>
      </c>
      <c r="M335" s="466"/>
      <c r="N335" s="451" t="str">
        <f t="shared" si="170"/>
        <v>1</v>
      </c>
      <c r="O335" s="452" t="str">
        <f t="shared" si="171"/>
        <v>1</v>
      </c>
      <c r="P335" s="201" t="str">
        <f t="shared" si="172"/>
        <v>N</v>
      </c>
      <c r="Q335" s="202"/>
      <c r="R335" s="202"/>
      <c r="S335" s="200"/>
      <c r="T335" s="247">
        <v>1506</v>
      </c>
      <c r="U335" s="92">
        <f t="shared" si="173"/>
        <v>1</v>
      </c>
      <c r="V335" s="95" t="str">
        <f t="shared" si="174"/>
        <v>SG_NE08</v>
      </c>
      <c r="W335" s="454"/>
      <c r="X335" s="392">
        <f t="shared" si="175"/>
        <v>0</v>
      </c>
      <c r="Y335" s="453"/>
      <c r="Z335" s="396">
        <f t="shared" si="176"/>
        <v>0</v>
      </c>
      <c r="AA335" s="397">
        <f t="shared" si="177"/>
        <v>0</v>
      </c>
      <c r="AB335" s="427"/>
      <c r="AC335" s="456"/>
      <c r="AD335" s="396">
        <f t="shared" si="178"/>
        <v>0</v>
      </c>
      <c r="AE335" s="397">
        <f t="shared" si="179"/>
        <v>0</v>
      </c>
      <c r="AF335" s="444">
        <f t="shared" si="180"/>
        <v>50</v>
      </c>
      <c r="AG335" s="251" t="e">
        <f t="shared" si="181"/>
        <v>#DIV/0!</v>
      </c>
      <c r="AH335" s="398">
        <f t="shared" si="182"/>
        <v>50</v>
      </c>
      <c r="AI335" s="459" t="str">
        <f t="shared" si="183"/>
        <v>Below Mix</v>
      </c>
      <c r="AJ335" s="327">
        <f t="shared" si="184"/>
        <v>2255</v>
      </c>
      <c r="AK335" s="323" t="e">
        <f t="shared" si="185"/>
        <v>#DIV/0!</v>
      </c>
      <c r="AL335" s="399">
        <f t="shared" si="186"/>
        <v>2305</v>
      </c>
      <c r="AM335" s="400">
        <f t="shared" si="187"/>
        <v>2305</v>
      </c>
      <c r="AN335" s="462" t="e">
        <f t="shared" si="188"/>
        <v>#DIV/0!</v>
      </c>
      <c r="AO335" s="461">
        <f t="shared" si="189"/>
        <v>2305</v>
      </c>
      <c r="AP335" s="148">
        <f t="shared" si="190"/>
        <v>0</v>
      </c>
      <c r="AQ335" s="148">
        <f t="shared" si="191"/>
        <v>0</v>
      </c>
      <c r="AR335" s="148"/>
      <c r="AS335" s="149">
        <f>VLOOKUP(H335, 'Link WS '!$E$5:$G$38, 2, FALSE)</f>
        <v>2305</v>
      </c>
      <c r="AT335" s="80">
        <f>VLOOKUP($H335, 'Link WS '!$E$5:$H$38, 3, FALSE)</f>
        <v>3295</v>
      </c>
      <c r="AU335" s="151">
        <f t="shared" si="192"/>
        <v>0</v>
      </c>
      <c r="AV335" s="150">
        <f>VLOOKUP($V335, 'Link WS '!$E$5:$H$38, 2, FALSE)</f>
        <v>2305</v>
      </c>
      <c r="AW335" s="150">
        <f>VLOOKUP($V335, 'Link WS '!$E$5:$H$38, 3, FALSE)</f>
        <v>3295</v>
      </c>
      <c r="AX335" s="150">
        <f>VLOOKUP($V335, 'Link WS '!$E$5:$H$38, 4, FALSE)</f>
        <v>2800</v>
      </c>
      <c r="AY335" s="143">
        <f t="shared" si="193"/>
        <v>0.82321428571428568</v>
      </c>
      <c r="AZ335" s="140" t="str">
        <f t="shared" si="194"/>
        <v>Paying 82% within JC</v>
      </c>
      <c r="BA335" s="80">
        <f t="shared" si="195"/>
        <v>2074</v>
      </c>
      <c r="BB335" s="80">
        <f t="shared" si="196"/>
        <v>231</v>
      </c>
      <c r="BC335" s="81" t="e">
        <f t="shared" si="197"/>
        <v>#DIV/0!</v>
      </c>
      <c r="BD335" s="312"/>
      <c r="BE335" s="184"/>
      <c r="BF335" s="184"/>
      <c r="BG335" s="184"/>
      <c r="BH335" s="184"/>
      <c r="BI335" s="184"/>
      <c r="BJ335" s="184"/>
      <c r="BK335" s="184"/>
      <c r="BL335" s="185"/>
      <c r="BM335" s="185"/>
      <c r="BN335" s="185"/>
      <c r="BO335" s="185"/>
      <c r="BP335" s="443">
        <f t="shared" si="198"/>
        <v>0</v>
      </c>
      <c r="BQ335" s="184" t="str">
        <f t="shared" si="199"/>
        <v>Not Needed</v>
      </c>
      <c r="BR335" s="283" t="e">
        <f t="shared" si="200"/>
        <v>#DIV/0!</v>
      </c>
      <c r="BS335" s="432">
        <f t="shared" si="201"/>
        <v>0</v>
      </c>
      <c r="BT335" s="1" t="str">
        <f t="shared" si="202"/>
        <v>Within Range</v>
      </c>
      <c r="BU335" s="1" t="str">
        <f t="shared" si="203"/>
        <v>Within Range</v>
      </c>
      <c r="BV335" s="407"/>
      <c r="BW335" s="407"/>
      <c r="BX335" s="448"/>
      <c r="BY335" s="469"/>
      <c r="BZ335" s="469"/>
    </row>
    <row r="336" spans="1:78" ht="12.75" customHeight="true">
      <c r="A336" s="79" t="s">
        <v>670</v>
      </c>
      <c r="B336" s="483" t="s">
        <v>671</v>
      </c>
      <c r="C336" s="79" t="s">
        <v>8</v>
      </c>
      <c r="D336" s="79" t="s">
        <v>10</v>
      </c>
      <c r="E336" s="79" t="s">
        <v>1092</v>
      </c>
      <c r="F336" s="79" t="s">
        <v>807</v>
      </c>
      <c r="G336" s="79" t="s">
        <v>1658</v>
      </c>
      <c r="H336" s="79" t="s">
        <v>812</v>
      </c>
      <c r="I336" s="296">
        <v>40378</v>
      </c>
      <c r="J336" s="406"/>
      <c r="K336" s="497" t="s">
        <v>1663</v>
      </c>
      <c r="L336" s="406">
        <v>42186</v>
      </c>
      <c r="M336" s="466"/>
      <c r="N336" s="451" t="str">
        <f t="shared" si="170"/>
        <v>1</v>
      </c>
      <c r="O336" s="452" t="str">
        <f t="shared" si="171"/>
        <v>1</v>
      </c>
      <c r="P336" s="201" t="str">
        <f t="shared" si="172"/>
        <v>N</v>
      </c>
      <c r="Q336" s="202"/>
      <c r="R336" s="202"/>
      <c r="S336" s="200"/>
      <c r="T336" s="247">
        <v>1111</v>
      </c>
      <c r="U336" s="92">
        <f t="shared" si="173"/>
        <v>1</v>
      </c>
      <c r="V336" s="95" t="str">
        <f t="shared" si="174"/>
        <v>SG_NE05</v>
      </c>
      <c r="W336" s="454"/>
      <c r="X336" s="392">
        <f t="shared" si="175"/>
        <v>0</v>
      </c>
      <c r="Y336" s="453"/>
      <c r="Z336" s="396">
        <f t="shared" si="176"/>
        <v>0</v>
      </c>
      <c r="AA336" s="397">
        <f t="shared" si="177"/>
        <v>0</v>
      </c>
      <c r="AB336" s="427"/>
      <c r="AC336" s="456"/>
      <c r="AD336" s="396">
        <f t="shared" si="178"/>
        <v>0</v>
      </c>
      <c r="AE336" s="397">
        <f t="shared" si="179"/>
        <v>0</v>
      </c>
      <c r="AF336" s="444">
        <f t="shared" si="180"/>
        <v>50</v>
      </c>
      <c r="AG336" s="251" t="e">
        <f t="shared" si="181"/>
        <v>#DIV/0!</v>
      </c>
      <c r="AH336" s="398">
        <f t="shared" si="182"/>
        <v>50</v>
      </c>
      <c r="AI336" s="459" t="str">
        <f t="shared" si="183"/>
        <v>Below Mix</v>
      </c>
      <c r="AJ336" s="327">
        <f t="shared" si="184"/>
        <v>1545</v>
      </c>
      <c r="AK336" s="323" t="e">
        <f t="shared" si="185"/>
        <v>#DIV/0!</v>
      </c>
      <c r="AL336" s="399">
        <f t="shared" si="186"/>
        <v>1595</v>
      </c>
      <c r="AM336" s="400">
        <f t="shared" si="187"/>
        <v>1595</v>
      </c>
      <c r="AN336" s="462" t="e">
        <f t="shared" si="188"/>
        <v>#DIV/0!</v>
      </c>
      <c r="AO336" s="461">
        <f t="shared" si="189"/>
        <v>1595</v>
      </c>
      <c r="AP336" s="148">
        <f t="shared" si="190"/>
        <v>0</v>
      </c>
      <c r="AQ336" s="148">
        <f t="shared" si="191"/>
        <v>0</v>
      </c>
      <c r="AR336" s="148"/>
      <c r="AS336" s="149">
        <f>VLOOKUP(H336, 'Link WS '!$E$5:$G$38, 2, FALSE)</f>
        <v>1595</v>
      </c>
      <c r="AT336" s="80">
        <f>VLOOKUP($H336, 'Link WS '!$E$5:$H$38, 3, FALSE)</f>
        <v>2393</v>
      </c>
      <c r="AU336" s="151">
        <f t="shared" si="192"/>
        <v>0</v>
      </c>
      <c r="AV336" s="150">
        <f>VLOOKUP($V336, 'Link WS '!$E$5:$H$38, 2, FALSE)</f>
        <v>1595</v>
      </c>
      <c r="AW336" s="150">
        <f>VLOOKUP($V336, 'Link WS '!$E$5:$H$38, 3, FALSE)</f>
        <v>2393</v>
      </c>
      <c r="AX336" s="150">
        <f>VLOOKUP($V336, 'Link WS '!$E$5:$H$38, 4, FALSE)</f>
        <v>1994</v>
      </c>
      <c r="AY336" s="143">
        <f t="shared" si="193"/>
        <v>0.79989969909729186</v>
      </c>
      <c r="AZ336" s="140" t="str">
        <f t="shared" si="194"/>
        <v>Paying 80% within JC</v>
      </c>
      <c r="BA336" s="80">
        <f t="shared" si="195"/>
        <v>1435</v>
      </c>
      <c r="BB336" s="80">
        <f t="shared" si="196"/>
        <v>160</v>
      </c>
      <c r="BC336" s="81" t="e">
        <f t="shared" si="197"/>
        <v>#DIV/0!</v>
      </c>
      <c r="BD336" s="312"/>
      <c r="BE336" s="184"/>
      <c r="BF336" s="184"/>
      <c r="BG336" s="184"/>
      <c r="BH336" s="184"/>
      <c r="BI336" s="184"/>
      <c r="BJ336" s="184"/>
      <c r="BK336" s="184"/>
      <c r="BL336" s="185"/>
      <c r="BM336" s="185"/>
      <c r="BN336" s="185"/>
      <c r="BO336" s="185"/>
      <c r="BP336" s="443">
        <f t="shared" si="198"/>
        <v>0</v>
      </c>
      <c r="BQ336" s="184" t="str">
        <f t="shared" si="199"/>
        <v>Not Needed</v>
      </c>
      <c r="BR336" s="283" t="e">
        <f t="shared" si="200"/>
        <v>#DIV/0!</v>
      </c>
      <c r="BS336" s="432">
        <f t="shared" si="201"/>
        <v>0</v>
      </c>
      <c r="BT336" s="1" t="str">
        <f t="shared" si="202"/>
        <v>Within Range</v>
      </c>
      <c r="BU336" s="1" t="str">
        <f t="shared" si="203"/>
        <v>Within Range</v>
      </c>
      <c r="BV336" s="407"/>
      <c r="BW336" s="407"/>
      <c r="BX336" s="448"/>
      <c r="BY336" s="469"/>
      <c r="BZ336" s="469"/>
    </row>
    <row r="337" spans="1:78" ht="12.75" customHeight="true">
      <c r="A337" s="79" t="s">
        <v>607</v>
      </c>
      <c r="B337" s="483" t="s">
        <v>608</v>
      </c>
      <c r="C337" s="79" t="s">
        <v>8</v>
      </c>
      <c r="D337" s="79" t="s">
        <v>10</v>
      </c>
      <c r="E337" s="79" t="s">
        <v>1092</v>
      </c>
      <c r="F337" s="79" t="s">
        <v>807</v>
      </c>
      <c r="G337" s="79" t="s">
        <v>1658</v>
      </c>
      <c r="H337" s="79" t="s">
        <v>812</v>
      </c>
      <c r="I337" s="296">
        <v>40707</v>
      </c>
      <c r="J337" s="406"/>
      <c r="K337" s="497" t="s">
        <v>1663</v>
      </c>
      <c r="L337" s="406">
        <v>42186</v>
      </c>
      <c r="M337" s="466"/>
      <c r="N337" s="451" t="str">
        <f t="shared" si="170"/>
        <v>1</v>
      </c>
      <c r="O337" s="452" t="str">
        <f t="shared" si="171"/>
        <v>1</v>
      </c>
      <c r="P337" s="201" t="str">
        <f t="shared" si="172"/>
        <v>N</v>
      </c>
      <c r="Q337" s="202"/>
      <c r="R337" s="202"/>
      <c r="S337" s="200"/>
      <c r="T337" s="247">
        <v>1100</v>
      </c>
      <c r="U337" s="92">
        <f t="shared" si="173"/>
        <v>1</v>
      </c>
      <c r="V337" s="95" t="str">
        <f t="shared" si="174"/>
        <v>SG_NE05</v>
      </c>
      <c r="W337" s="454"/>
      <c r="X337" s="392">
        <f t="shared" si="175"/>
        <v>0</v>
      </c>
      <c r="Y337" s="453"/>
      <c r="Z337" s="396">
        <f t="shared" si="176"/>
        <v>0</v>
      </c>
      <c r="AA337" s="397">
        <f t="shared" si="177"/>
        <v>0</v>
      </c>
      <c r="AB337" s="427"/>
      <c r="AC337" s="456"/>
      <c r="AD337" s="396">
        <f t="shared" si="178"/>
        <v>0</v>
      </c>
      <c r="AE337" s="397">
        <f t="shared" si="179"/>
        <v>0</v>
      </c>
      <c r="AF337" s="444">
        <f t="shared" si="180"/>
        <v>50</v>
      </c>
      <c r="AG337" s="251" t="e">
        <f t="shared" si="181"/>
        <v>#DIV/0!</v>
      </c>
      <c r="AH337" s="398">
        <f t="shared" si="182"/>
        <v>50</v>
      </c>
      <c r="AI337" s="459" t="str">
        <f t="shared" si="183"/>
        <v>Below Mix</v>
      </c>
      <c r="AJ337" s="327">
        <f t="shared" si="184"/>
        <v>1545</v>
      </c>
      <c r="AK337" s="323" t="e">
        <f t="shared" si="185"/>
        <v>#DIV/0!</v>
      </c>
      <c r="AL337" s="399">
        <f t="shared" si="186"/>
        <v>1595</v>
      </c>
      <c r="AM337" s="400">
        <f t="shared" si="187"/>
        <v>1595</v>
      </c>
      <c r="AN337" s="462" t="e">
        <f t="shared" si="188"/>
        <v>#DIV/0!</v>
      </c>
      <c r="AO337" s="461">
        <f t="shared" si="189"/>
        <v>1595</v>
      </c>
      <c r="AP337" s="148">
        <f t="shared" si="190"/>
        <v>0</v>
      </c>
      <c r="AQ337" s="148">
        <f t="shared" si="191"/>
        <v>0</v>
      </c>
      <c r="AR337" s="148"/>
      <c r="AS337" s="149">
        <f>VLOOKUP(H337, 'Link WS '!$E$5:$G$38, 2, FALSE)</f>
        <v>1595</v>
      </c>
      <c r="AT337" s="80">
        <f>VLOOKUP($H337, 'Link WS '!$E$5:$H$38, 3, FALSE)</f>
        <v>2393</v>
      </c>
      <c r="AU337" s="151">
        <f t="shared" si="192"/>
        <v>0</v>
      </c>
      <c r="AV337" s="150">
        <f>VLOOKUP($V337, 'Link WS '!$E$5:$H$38, 2, FALSE)</f>
        <v>1595</v>
      </c>
      <c r="AW337" s="150">
        <f>VLOOKUP($V337, 'Link WS '!$E$5:$H$38, 3, FALSE)</f>
        <v>2393</v>
      </c>
      <c r="AX337" s="150">
        <f>VLOOKUP($V337, 'Link WS '!$E$5:$H$38, 4, FALSE)</f>
        <v>1994</v>
      </c>
      <c r="AY337" s="143">
        <f t="shared" si="193"/>
        <v>0.79989969909729186</v>
      </c>
      <c r="AZ337" s="140" t="str">
        <f t="shared" si="194"/>
        <v>Paying 80% within JC</v>
      </c>
      <c r="BA337" s="80">
        <f t="shared" si="195"/>
        <v>1435</v>
      </c>
      <c r="BB337" s="80">
        <f t="shared" si="196"/>
        <v>160</v>
      </c>
      <c r="BC337" s="81" t="e">
        <f t="shared" si="197"/>
        <v>#DIV/0!</v>
      </c>
      <c r="BD337" s="312"/>
      <c r="BE337" s="184"/>
      <c r="BF337" s="184"/>
      <c r="BG337" s="184"/>
      <c r="BH337" s="184"/>
      <c r="BI337" s="184"/>
      <c r="BJ337" s="184"/>
      <c r="BK337" s="184"/>
      <c r="BL337" s="185"/>
      <c r="BM337" s="185"/>
      <c r="BN337" s="185"/>
      <c r="BO337" s="185"/>
      <c r="BP337" s="443">
        <f t="shared" si="198"/>
        <v>0</v>
      </c>
      <c r="BQ337" s="184" t="str">
        <f t="shared" si="199"/>
        <v>Not Needed</v>
      </c>
      <c r="BR337" s="283" t="e">
        <f t="shared" si="200"/>
        <v>#DIV/0!</v>
      </c>
      <c r="BS337" s="432">
        <f t="shared" si="201"/>
        <v>0</v>
      </c>
      <c r="BT337" s="1" t="str">
        <f t="shared" si="202"/>
        <v>Within Range</v>
      </c>
      <c r="BU337" s="1" t="str">
        <f t="shared" si="203"/>
        <v>Within Range</v>
      </c>
      <c r="BV337" s="407"/>
      <c r="BW337" s="407"/>
      <c r="BX337" s="448"/>
      <c r="BY337" s="469"/>
      <c r="BZ337" s="469"/>
    </row>
    <row r="338" spans="1:78" ht="12.75" customHeight="true">
      <c r="A338" s="79" t="s">
        <v>1629</v>
      </c>
      <c r="B338" s="483" t="s">
        <v>1630</v>
      </c>
      <c r="C338" s="79" t="s">
        <v>8</v>
      </c>
      <c r="D338" s="79" t="s">
        <v>10</v>
      </c>
      <c r="E338" s="79" t="s">
        <v>1092</v>
      </c>
      <c r="F338" s="79" t="s">
        <v>807</v>
      </c>
      <c r="G338" s="79" t="s">
        <v>1657</v>
      </c>
      <c r="H338" s="79" t="s">
        <v>810</v>
      </c>
      <c r="I338" s="480">
        <v>44445</v>
      </c>
      <c r="J338" s="406"/>
      <c r="K338" s="497" t="s">
        <v>1663</v>
      </c>
      <c r="L338" s="406"/>
      <c r="M338" s="466"/>
      <c r="N338" s="451" t="str">
        <f t="shared" si="170"/>
        <v>1</v>
      </c>
      <c r="O338" s="452" t="str">
        <f t="shared" si="171"/>
        <v>1</v>
      </c>
      <c r="P338" s="201" t="str">
        <f t="shared" si="172"/>
        <v>N</v>
      </c>
      <c r="Q338" s="202"/>
      <c r="R338" s="202"/>
      <c r="S338" s="200"/>
      <c r="T338" s="247">
        <v>9</v>
      </c>
      <c r="U338" s="92">
        <f t="shared" si="173"/>
        <v>0.75</v>
      </c>
      <c r="V338" s="95" t="str">
        <f t="shared" si="174"/>
        <v>SG_NE07</v>
      </c>
      <c r="W338" s="454"/>
      <c r="X338" s="392">
        <f t="shared" si="175"/>
        <v>0</v>
      </c>
      <c r="Y338" s="453"/>
      <c r="Z338" s="396">
        <f t="shared" si="176"/>
        <v>0</v>
      </c>
      <c r="AA338" s="397">
        <f t="shared" si="177"/>
        <v>0</v>
      </c>
      <c r="AB338" s="427"/>
      <c r="AC338" s="456"/>
      <c r="AD338" s="396">
        <f t="shared" si="178"/>
        <v>0</v>
      </c>
      <c r="AE338" s="397">
        <f t="shared" si="179"/>
        <v>0</v>
      </c>
      <c r="AF338" s="444">
        <f t="shared" si="180"/>
        <v>50</v>
      </c>
      <c r="AG338" s="251" t="e">
        <f t="shared" si="181"/>
        <v>#DIV/0!</v>
      </c>
      <c r="AH338" s="398">
        <f t="shared" si="182"/>
        <v>50</v>
      </c>
      <c r="AI338" s="459" t="str">
        <f t="shared" si="183"/>
        <v>Below Mix</v>
      </c>
      <c r="AJ338" s="327">
        <f t="shared" si="184"/>
        <v>1995</v>
      </c>
      <c r="AK338" s="323" t="e">
        <f t="shared" si="185"/>
        <v>#DIV/0!</v>
      </c>
      <c r="AL338" s="399">
        <f t="shared" si="186"/>
        <v>2045</v>
      </c>
      <c r="AM338" s="400">
        <f t="shared" si="187"/>
        <v>2045</v>
      </c>
      <c r="AN338" s="462" t="e">
        <f t="shared" si="188"/>
        <v>#DIV/0!</v>
      </c>
      <c r="AO338" s="461">
        <f t="shared" si="189"/>
        <v>2045</v>
      </c>
      <c r="AP338" s="148">
        <f t="shared" si="190"/>
        <v>0</v>
      </c>
      <c r="AQ338" s="148">
        <f t="shared" si="191"/>
        <v>0</v>
      </c>
      <c r="AR338" s="148"/>
      <c r="AS338" s="149">
        <f>VLOOKUP(H338, 'Link WS '!$E$5:$G$38, 2, FALSE)</f>
        <v>2045</v>
      </c>
      <c r="AT338" s="80">
        <f>VLOOKUP($H338, 'Link WS '!$E$5:$H$38, 3, FALSE)</f>
        <v>2946</v>
      </c>
      <c r="AU338" s="151">
        <f t="shared" si="192"/>
        <v>0</v>
      </c>
      <c r="AV338" s="150">
        <f>VLOOKUP($V338, 'Link WS '!$E$5:$H$38, 2, FALSE)</f>
        <v>2045</v>
      </c>
      <c r="AW338" s="150">
        <f>VLOOKUP($V338, 'Link WS '!$E$5:$H$38, 3, FALSE)</f>
        <v>2946</v>
      </c>
      <c r="AX338" s="150">
        <f>VLOOKUP($V338, 'Link WS '!$E$5:$H$38, 4, FALSE)</f>
        <v>2496</v>
      </c>
      <c r="AY338" s="143">
        <f t="shared" si="193"/>
        <v>0.81931089743589747</v>
      </c>
      <c r="AZ338" s="140" t="str">
        <f t="shared" si="194"/>
        <v>Paying 82% within JC</v>
      </c>
      <c r="BA338" s="80">
        <f t="shared" si="195"/>
        <v>1840</v>
      </c>
      <c r="BB338" s="80">
        <f t="shared" si="196"/>
        <v>205</v>
      </c>
      <c r="BC338" s="81" t="e">
        <f t="shared" si="197"/>
        <v>#DIV/0!</v>
      </c>
      <c r="BD338" s="312"/>
      <c r="BE338" s="184"/>
      <c r="BF338" s="184"/>
      <c r="BG338" s="184"/>
      <c r="BH338" s="184"/>
      <c r="BI338" s="184"/>
      <c r="BJ338" s="184"/>
      <c r="BK338" s="184"/>
      <c r="BL338" s="185"/>
      <c r="BM338" s="185"/>
      <c r="BN338" s="185"/>
      <c r="BO338" s="185"/>
      <c r="BP338" s="443">
        <f t="shared" si="198"/>
        <v>0</v>
      </c>
      <c r="BQ338" s="184" t="str">
        <f t="shared" si="199"/>
        <v>Not Needed</v>
      </c>
      <c r="BR338" s="283" t="e">
        <f t="shared" si="200"/>
        <v>#DIV/0!</v>
      </c>
      <c r="BS338" s="432">
        <f t="shared" si="201"/>
        <v>0</v>
      </c>
      <c r="BT338" s="1" t="str">
        <f t="shared" si="202"/>
        <v>Within Range</v>
      </c>
      <c r="BU338" s="1" t="str">
        <f t="shared" si="203"/>
        <v>Within Range</v>
      </c>
      <c r="BV338" s="407"/>
      <c r="BW338" s="407"/>
      <c r="BX338" s="448"/>
      <c r="BY338" s="469"/>
      <c r="BZ338" s="469"/>
    </row>
    <row r="339" spans="1:78" ht="12.75" customHeight="true">
      <c r="A339" s="79" t="s">
        <v>1631</v>
      </c>
      <c r="B339" s="483" t="s">
        <v>1632</v>
      </c>
      <c r="C339" s="79" t="s">
        <v>8</v>
      </c>
      <c r="D339" s="79" t="s">
        <v>10</v>
      </c>
      <c r="E339" s="79" t="s">
        <v>1092</v>
      </c>
      <c r="F339" s="79" t="s">
        <v>807</v>
      </c>
      <c r="G339" s="79" t="s">
        <v>1659</v>
      </c>
      <c r="H339" s="79" t="s">
        <v>811</v>
      </c>
      <c r="I339" s="480">
        <v>44508</v>
      </c>
      <c r="J339" s="406"/>
      <c r="K339" s="497" t="s">
        <v>1663</v>
      </c>
      <c r="L339" s="406"/>
      <c r="M339" s="466"/>
      <c r="N339" s="451" t="str">
        <f t="shared" si="170"/>
        <v>1</v>
      </c>
      <c r="O339" s="452" t="str">
        <f t="shared" si="171"/>
        <v>1</v>
      </c>
      <c r="P339" s="201" t="str">
        <f t="shared" si="172"/>
        <v>N</v>
      </c>
      <c r="Q339" s="202"/>
      <c r="R339" s="202"/>
      <c r="S339" s="200"/>
      <c r="T339" s="247">
        <v>7</v>
      </c>
      <c r="U339" s="92">
        <f t="shared" si="173"/>
        <v>0.57999999999999996</v>
      </c>
      <c r="V339" s="95" t="str">
        <f t="shared" si="174"/>
        <v>SG_NE06</v>
      </c>
      <c r="W339" s="454"/>
      <c r="X339" s="392">
        <f t="shared" si="175"/>
        <v>0</v>
      </c>
      <c r="Y339" s="453"/>
      <c r="Z339" s="396">
        <f t="shared" si="176"/>
        <v>0</v>
      </c>
      <c r="AA339" s="397">
        <f t="shared" si="177"/>
        <v>0</v>
      </c>
      <c r="AB339" s="427"/>
      <c r="AC339" s="456"/>
      <c r="AD339" s="396">
        <f t="shared" si="178"/>
        <v>0</v>
      </c>
      <c r="AE339" s="397">
        <f t="shared" si="179"/>
        <v>0</v>
      </c>
      <c r="AF339" s="444">
        <f t="shared" si="180"/>
        <v>50</v>
      </c>
      <c r="AG339" s="251" t="e">
        <f t="shared" si="181"/>
        <v>#DIV/0!</v>
      </c>
      <c r="AH339" s="398">
        <f t="shared" si="182"/>
        <v>50</v>
      </c>
      <c r="AI339" s="459" t="str">
        <f t="shared" si="183"/>
        <v>Below Mix</v>
      </c>
      <c r="AJ339" s="327">
        <f t="shared" si="184"/>
        <v>1900</v>
      </c>
      <c r="AK339" s="323" t="e">
        <f t="shared" si="185"/>
        <v>#DIV/0!</v>
      </c>
      <c r="AL339" s="399">
        <f t="shared" si="186"/>
        <v>1950</v>
      </c>
      <c r="AM339" s="400">
        <f t="shared" si="187"/>
        <v>1950</v>
      </c>
      <c r="AN339" s="462" t="e">
        <f t="shared" si="188"/>
        <v>#DIV/0!</v>
      </c>
      <c r="AO339" s="461">
        <f t="shared" si="189"/>
        <v>1950</v>
      </c>
      <c r="AP339" s="148">
        <f t="shared" si="190"/>
        <v>0</v>
      </c>
      <c r="AQ339" s="148">
        <f t="shared" si="191"/>
        <v>0</v>
      </c>
      <c r="AR339" s="148"/>
      <c r="AS339" s="149">
        <f>VLOOKUP(H339, 'Link WS '!$E$5:$G$38, 2, FALSE)</f>
        <v>1950</v>
      </c>
      <c r="AT339" s="80">
        <f>VLOOKUP($H339, 'Link WS '!$E$5:$H$38, 3, FALSE)</f>
        <v>2695</v>
      </c>
      <c r="AU339" s="151">
        <f t="shared" si="192"/>
        <v>0</v>
      </c>
      <c r="AV339" s="150">
        <f>VLOOKUP($V339, 'Link WS '!$E$5:$H$38, 2, FALSE)</f>
        <v>1950</v>
      </c>
      <c r="AW339" s="150">
        <f>VLOOKUP($V339, 'Link WS '!$E$5:$H$38, 3, FALSE)</f>
        <v>2695</v>
      </c>
      <c r="AX339" s="150">
        <f>VLOOKUP($V339, 'Link WS '!$E$5:$H$38, 4, FALSE)</f>
        <v>2323</v>
      </c>
      <c r="AY339" s="143">
        <f t="shared" si="193"/>
        <v>0.83943176926388297</v>
      </c>
      <c r="AZ339" s="140" t="str">
        <f t="shared" si="194"/>
        <v>Paying 84% within JC</v>
      </c>
      <c r="BA339" s="80">
        <f t="shared" si="195"/>
        <v>1755</v>
      </c>
      <c r="BB339" s="80">
        <f t="shared" si="196"/>
        <v>195</v>
      </c>
      <c r="BC339" s="81" t="e">
        <f t="shared" si="197"/>
        <v>#DIV/0!</v>
      </c>
      <c r="BD339" s="312"/>
      <c r="BE339" s="184"/>
      <c r="BF339" s="184"/>
      <c r="BG339" s="184"/>
      <c r="BH339" s="184"/>
      <c r="BI339" s="184"/>
      <c r="BJ339" s="184"/>
      <c r="BK339" s="184"/>
      <c r="BL339" s="185"/>
      <c r="BM339" s="185"/>
      <c r="BN339" s="185"/>
      <c r="BO339" s="185"/>
      <c r="BP339" s="443">
        <f t="shared" si="198"/>
        <v>0</v>
      </c>
      <c r="BQ339" s="184" t="str">
        <f t="shared" si="199"/>
        <v>Not Needed</v>
      </c>
      <c r="BR339" s="283" t="e">
        <f t="shared" si="200"/>
        <v>#DIV/0!</v>
      </c>
      <c r="BS339" s="432">
        <f t="shared" si="201"/>
        <v>0</v>
      </c>
      <c r="BT339" s="1" t="str">
        <f t="shared" si="202"/>
        <v>Within Range</v>
      </c>
      <c r="BU339" s="1" t="str">
        <f t="shared" si="203"/>
        <v>Within Range</v>
      </c>
      <c r="BV339" s="407"/>
      <c r="BW339" s="407"/>
      <c r="BX339" s="448"/>
      <c r="BY339" s="469"/>
      <c r="BZ339" s="469"/>
    </row>
    <row r="340" spans="1:78" ht="12.75" customHeight="true">
      <c r="A340" s="79" t="s">
        <v>1633</v>
      </c>
      <c r="B340" s="483" t="s">
        <v>1634</v>
      </c>
      <c r="C340" s="79" t="s">
        <v>8</v>
      </c>
      <c r="D340" s="79" t="s">
        <v>10</v>
      </c>
      <c r="E340" s="79" t="s">
        <v>1092</v>
      </c>
      <c r="F340" s="79" t="s">
        <v>807</v>
      </c>
      <c r="G340" s="79" t="s">
        <v>1659</v>
      </c>
      <c r="H340" s="79" t="s">
        <v>811</v>
      </c>
      <c r="I340" s="480">
        <v>44508</v>
      </c>
      <c r="J340" s="406"/>
      <c r="K340" s="497" t="s">
        <v>1663</v>
      </c>
      <c r="L340" s="406"/>
      <c r="M340" s="466"/>
      <c r="N340" s="451" t="str">
        <f t="shared" si="170"/>
        <v>1</v>
      </c>
      <c r="O340" s="452" t="str">
        <f t="shared" si="171"/>
        <v>1</v>
      </c>
      <c r="P340" s="201" t="str">
        <f t="shared" si="172"/>
        <v>N</v>
      </c>
      <c r="Q340" s="202"/>
      <c r="R340" s="202"/>
      <c r="S340" s="200"/>
      <c r="T340" s="247">
        <v>7</v>
      </c>
      <c r="U340" s="92">
        <f t="shared" si="173"/>
        <v>0.57999999999999996</v>
      </c>
      <c r="V340" s="95" t="str">
        <f t="shared" si="174"/>
        <v>SG_NE06</v>
      </c>
      <c r="W340" s="454"/>
      <c r="X340" s="392">
        <f t="shared" si="175"/>
        <v>0</v>
      </c>
      <c r="Y340" s="453"/>
      <c r="Z340" s="396">
        <f t="shared" si="176"/>
        <v>0</v>
      </c>
      <c r="AA340" s="397">
        <f t="shared" si="177"/>
        <v>0</v>
      </c>
      <c r="AB340" s="427"/>
      <c r="AC340" s="456"/>
      <c r="AD340" s="396">
        <f t="shared" si="178"/>
        <v>0</v>
      </c>
      <c r="AE340" s="397">
        <f t="shared" si="179"/>
        <v>0</v>
      </c>
      <c r="AF340" s="444">
        <f t="shared" si="180"/>
        <v>50</v>
      </c>
      <c r="AG340" s="251" t="e">
        <f t="shared" si="181"/>
        <v>#DIV/0!</v>
      </c>
      <c r="AH340" s="398">
        <f t="shared" si="182"/>
        <v>50</v>
      </c>
      <c r="AI340" s="459" t="str">
        <f t="shared" si="183"/>
        <v>Below Mix</v>
      </c>
      <c r="AJ340" s="327">
        <f t="shared" si="184"/>
        <v>1900</v>
      </c>
      <c r="AK340" s="323" t="e">
        <f t="shared" si="185"/>
        <v>#DIV/0!</v>
      </c>
      <c r="AL340" s="399">
        <f t="shared" si="186"/>
        <v>1950</v>
      </c>
      <c r="AM340" s="400">
        <f t="shared" si="187"/>
        <v>1950</v>
      </c>
      <c r="AN340" s="462" t="e">
        <f t="shared" si="188"/>
        <v>#DIV/0!</v>
      </c>
      <c r="AO340" s="461">
        <f t="shared" si="189"/>
        <v>1950</v>
      </c>
      <c r="AP340" s="148">
        <f t="shared" si="190"/>
        <v>0</v>
      </c>
      <c r="AQ340" s="148">
        <f t="shared" si="191"/>
        <v>0</v>
      </c>
      <c r="AR340" s="148"/>
      <c r="AS340" s="149">
        <f>VLOOKUP(H340, 'Link WS '!$E$5:$G$38, 2, FALSE)</f>
        <v>1950</v>
      </c>
      <c r="AT340" s="80">
        <f>VLOOKUP($H340, 'Link WS '!$E$5:$H$38, 3, FALSE)</f>
        <v>2695</v>
      </c>
      <c r="AU340" s="151">
        <f t="shared" si="192"/>
        <v>0</v>
      </c>
      <c r="AV340" s="150">
        <f>VLOOKUP($V340, 'Link WS '!$E$5:$H$38, 2, FALSE)</f>
        <v>1950</v>
      </c>
      <c r="AW340" s="150">
        <f>VLOOKUP($V340, 'Link WS '!$E$5:$H$38, 3, FALSE)</f>
        <v>2695</v>
      </c>
      <c r="AX340" s="150">
        <f>VLOOKUP($V340, 'Link WS '!$E$5:$H$38, 4, FALSE)</f>
        <v>2323</v>
      </c>
      <c r="AY340" s="143">
        <f t="shared" si="193"/>
        <v>0.83943176926388297</v>
      </c>
      <c r="AZ340" s="140" t="str">
        <f t="shared" si="194"/>
        <v>Paying 84% within JC</v>
      </c>
      <c r="BA340" s="80">
        <f t="shared" si="195"/>
        <v>1755</v>
      </c>
      <c r="BB340" s="80">
        <f t="shared" si="196"/>
        <v>195</v>
      </c>
      <c r="BC340" s="81" t="e">
        <f t="shared" si="197"/>
        <v>#DIV/0!</v>
      </c>
      <c r="BD340" s="312"/>
      <c r="BE340" s="184"/>
      <c r="BF340" s="184"/>
      <c r="BG340" s="184"/>
      <c r="BH340" s="184"/>
      <c r="BI340" s="184"/>
      <c r="BJ340" s="184"/>
      <c r="BK340" s="184"/>
      <c r="BL340" s="185"/>
      <c r="BM340" s="185"/>
      <c r="BN340" s="185"/>
      <c r="BO340" s="185"/>
      <c r="BP340" s="443">
        <f t="shared" si="198"/>
        <v>0</v>
      </c>
      <c r="BQ340" s="184" t="str">
        <f t="shared" si="199"/>
        <v>Not Needed</v>
      </c>
      <c r="BR340" s="283" t="e">
        <f t="shared" si="200"/>
        <v>#DIV/0!</v>
      </c>
      <c r="BS340" s="432">
        <f t="shared" si="201"/>
        <v>0</v>
      </c>
      <c r="BT340" s="1" t="str">
        <f t="shared" si="202"/>
        <v>Within Range</v>
      </c>
      <c r="BU340" s="1" t="str">
        <f t="shared" si="203"/>
        <v>Within Range</v>
      </c>
      <c r="BV340" s="407"/>
      <c r="BW340" s="407"/>
      <c r="BX340" s="448"/>
      <c r="BY340" s="469"/>
      <c r="BZ340" s="469"/>
    </row>
    <row r="341" spans="1:78" ht="12.75" customHeight="true">
      <c r="A341" s="79" t="s">
        <v>1635</v>
      </c>
      <c r="B341" s="483" t="s">
        <v>1636</v>
      </c>
      <c r="C341" s="79" t="s">
        <v>8</v>
      </c>
      <c r="D341" s="79" t="s">
        <v>10</v>
      </c>
      <c r="E341" s="79" t="s">
        <v>1092</v>
      </c>
      <c r="F341" s="79" t="s">
        <v>807</v>
      </c>
      <c r="G341" s="79" t="s">
        <v>1659</v>
      </c>
      <c r="H341" s="79" t="s">
        <v>811</v>
      </c>
      <c r="I341" s="480">
        <v>44508</v>
      </c>
      <c r="J341" s="406"/>
      <c r="K341" s="497" t="s">
        <v>1663</v>
      </c>
      <c r="L341" s="406"/>
      <c r="M341" s="466"/>
      <c r="N341" s="451" t="str">
        <f t="shared" si="170"/>
        <v>1</v>
      </c>
      <c r="O341" s="452" t="str">
        <f t="shared" si="171"/>
        <v>1</v>
      </c>
      <c r="P341" s="201" t="str">
        <f t="shared" si="172"/>
        <v>N</v>
      </c>
      <c r="Q341" s="202"/>
      <c r="R341" s="202"/>
      <c r="S341" s="200"/>
      <c r="T341" s="247">
        <v>7</v>
      </c>
      <c r="U341" s="92">
        <f t="shared" si="173"/>
        <v>0.57999999999999996</v>
      </c>
      <c r="V341" s="95" t="str">
        <f t="shared" si="174"/>
        <v>SG_NE06</v>
      </c>
      <c r="W341" s="454"/>
      <c r="X341" s="392">
        <f t="shared" si="175"/>
        <v>0</v>
      </c>
      <c r="Y341" s="453"/>
      <c r="Z341" s="396">
        <f t="shared" si="176"/>
        <v>0</v>
      </c>
      <c r="AA341" s="397">
        <f t="shared" si="177"/>
        <v>0</v>
      </c>
      <c r="AB341" s="427"/>
      <c r="AC341" s="456"/>
      <c r="AD341" s="396">
        <f t="shared" si="178"/>
        <v>0</v>
      </c>
      <c r="AE341" s="397">
        <f t="shared" si="179"/>
        <v>0</v>
      </c>
      <c r="AF341" s="444">
        <f t="shared" si="180"/>
        <v>50</v>
      </c>
      <c r="AG341" s="251" t="e">
        <f t="shared" si="181"/>
        <v>#DIV/0!</v>
      </c>
      <c r="AH341" s="398">
        <f t="shared" si="182"/>
        <v>50</v>
      </c>
      <c r="AI341" s="459" t="str">
        <f t="shared" si="183"/>
        <v>Below Mix</v>
      </c>
      <c r="AJ341" s="327">
        <f t="shared" si="184"/>
        <v>1900</v>
      </c>
      <c r="AK341" s="323" t="e">
        <f t="shared" si="185"/>
        <v>#DIV/0!</v>
      </c>
      <c r="AL341" s="399">
        <f t="shared" si="186"/>
        <v>1950</v>
      </c>
      <c r="AM341" s="400">
        <f t="shared" si="187"/>
        <v>1950</v>
      </c>
      <c r="AN341" s="462" t="e">
        <f t="shared" si="188"/>
        <v>#DIV/0!</v>
      </c>
      <c r="AO341" s="461">
        <f t="shared" si="189"/>
        <v>1950</v>
      </c>
      <c r="AP341" s="148">
        <f t="shared" si="190"/>
        <v>0</v>
      </c>
      <c r="AQ341" s="148">
        <f t="shared" si="191"/>
        <v>0</v>
      </c>
      <c r="AR341" s="148"/>
      <c r="AS341" s="149">
        <f>VLOOKUP(H341, 'Link WS '!$E$5:$G$38, 2, FALSE)</f>
        <v>1950</v>
      </c>
      <c r="AT341" s="80">
        <f>VLOOKUP($H341, 'Link WS '!$E$5:$H$38, 3, FALSE)</f>
        <v>2695</v>
      </c>
      <c r="AU341" s="151">
        <f t="shared" si="192"/>
        <v>0</v>
      </c>
      <c r="AV341" s="150">
        <f>VLOOKUP($V341, 'Link WS '!$E$5:$H$38, 2, FALSE)</f>
        <v>1950</v>
      </c>
      <c r="AW341" s="150">
        <f>VLOOKUP($V341, 'Link WS '!$E$5:$H$38, 3, FALSE)</f>
        <v>2695</v>
      </c>
      <c r="AX341" s="150">
        <f>VLOOKUP($V341, 'Link WS '!$E$5:$H$38, 4, FALSE)</f>
        <v>2323</v>
      </c>
      <c r="AY341" s="143">
        <f t="shared" si="193"/>
        <v>0.83943176926388297</v>
      </c>
      <c r="AZ341" s="140" t="str">
        <f t="shared" si="194"/>
        <v>Paying 84% within JC</v>
      </c>
      <c r="BA341" s="80">
        <f t="shared" si="195"/>
        <v>1755</v>
      </c>
      <c r="BB341" s="80">
        <f t="shared" si="196"/>
        <v>195</v>
      </c>
      <c r="BC341" s="81" t="e">
        <f t="shared" si="197"/>
        <v>#DIV/0!</v>
      </c>
      <c r="BD341" s="312"/>
      <c r="BE341" s="184"/>
      <c r="BF341" s="184"/>
      <c r="BG341" s="184"/>
      <c r="BH341" s="184"/>
      <c r="BI341" s="184"/>
      <c r="BJ341" s="184"/>
      <c r="BK341" s="184"/>
      <c r="BL341" s="185"/>
      <c r="BM341" s="185"/>
      <c r="BN341" s="185"/>
      <c r="BO341" s="185"/>
      <c r="BP341" s="443">
        <f t="shared" si="198"/>
        <v>0</v>
      </c>
      <c r="BQ341" s="184" t="str">
        <f t="shared" si="199"/>
        <v>Not Needed</v>
      </c>
      <c r="BR341" s="283" t="e">
        <f t="shared" si="200"/>
        <v>#DIV/0!</v>
      </c>
      <c r="BS341" s="432">
        <f t="shared" si="201"/>
        <v>0</v>
      </c>
      <c r="BT341" s="1" t="str">
        <f t="shared" si="202"/>
        <v>Within Range</v>
      </c>
      <c r="BU341" s="1" t="str">
        <f t="shared" si="203"/>
        <v>Within Range</v>
      </c>
      <c r="BV341" s="407"/>
      <c r="BW341" s="407"/>
      <c r="BX341" s="448"/>
      <c r="BY341" s="469"/>
      <c r="BZ341" s="469"/>
    </row>
    <row r="342" spans="1:78" ht="12.75" customHeight="true">
      <c r="A342" s="79" t="s">
        <v>1637</v>
      </c>
      <c r="B342" s="483" t="s">
        <v>1638</v>
      </c>
      <c r="C342" s="79" t="s">
        <v>8</v>
      </c>
      <c r="D342" s="79" t="s">
        <v>10</v>
      </c>
      <c r="E342" s="79" t="s">
        <v>1092</v>
      </c>
      <c r="F342" s="79" t="s">
        <v>807</v>
      </c>
      <c r="G342" s="79" t="s">
        <v>1656</v>
      </c>
      <c r="H342" s="79" t="s">
        <v>814</v>
      </c>
      <c r="I342" s="480">
        <v>44578</v>
      </c>
      <c r="J342" s="406"/>
      <c r="K342" s="497" t="s">
        <v>1663</v>
      </c>
      <c r="L342" s="406"/>
      <c r="M342" s="466"/>
      <c r="N342" s="451" t="str">
        <f t="shared" si="170"/>
        <v>1</v>
      </c>
      <c r="O342" s="452" t="str">
        <f t="shared" si="171"/>
        <v>1</v>
      </c>
      <c r="P342" s="201" t="str">
        <f t="shared" si="172"/>
        <v>N</v>
      </c>
      <c r="Q342" s="202"/>
      <c r="R342" s="202"/>
      <c r="S342" s="200"/>
      <c r="T342" s="247">
        <v>5</v>
      </c>
      <c r="U342" s="92">
        <f t="shared" si="173"/>
        <v>0.42</v>
      </c>
      <c r="V342" s="95" t="str">
        <f t="shared" si="174"/>
        <v>SG_NE08</v>
      </c>
      <c r="W342" s="454"/>
      <c r="X342" s="392">
        <f t="shared" si="175"/>
        <v>0</v>
      </c>
      <c r="Y342" s="453"/>
      <c r="Z342" s="396">
        <f t="shared" si="176"/>
        <v>0</v>
      </c>
      <c r="AA342" s="397">
        <f t="shared" si="177"/>
        <v>0</v>
      </c>
      <c r="AB342" s="427"/>
      <c r="AC342" s="456"/>
      <c r="AD342" s="396">
        <f t="shared" si="178"/>
        <v>0</v>
      </c>
      <c r="AE342" s="397">
        <f t="shared" si="179"/>
        <v>0</v>
      </c>
      <c r="AF342" s="444">
        <f t="shared" si="180"/>
        <v>50</v>
      </c>
      <c r="AG342" s="251" t="e">
        <f t="shared" si="181"/>
        <v>#DIV/0!</v>
      </c>
      <c r="AH342" s="398">
        <f t="shared" si="182"/>
        <v>50</v>
      </c>
      <c r="AI342" s="459" t="str">
        <f t="shared" si="183"/>
        <v>Below Mix</v>
      </c>
      <c r="AJ342" s="327">
        <f t="shared" si="184"/>
        <v>2255</v>
      </c>
      <c r="AK342" s="323" t="e">
        <f t="shared" si="185"/>
        <v>#DIV/0!</v>
      </c>
      <c r="AL342" s="399">
        <f t="shared" si="186"/>
        <v>2305</v>
      </c>
      <c r="AM342" s="400">
        <f t="shared" si="187"/>
        <v>2305</v>
      </c>
      <c r="AN342" s="462" t="e">
        <f t="shared" si="188"/>
        <v>#DIV/0!</v>
      </c>
      <c r="AO342" s="461">
        <f t="shared" si="189"/>
        <v>2305</v>
      </c>
      <c r="AP342" s="148">
        <f t="shared" si="190"/>
        <v>0</v>
      </c>
      <c r="AQ342" s="148">
        <f t="shared" si="191"/>
        <v>0</v>
      </c>
      <c r="AR342" s="148"/>
      <c r="AS342" s="149">
        <f>VLOOKUP(H342, 'Link WS '!$E$5:$G$38, 2, FALSE)</f>
        <v>2305</v>
      </c>
      <c r="AT342" s="80">
        <f>VLOOKUP($H342, 'Link WS '!$E$5:$H$38, 3, FALSE)</f>
        <v>3295</v>
      </c>
      <c r="AU342" s="151">
        <f t="shared" si="192"/>
        <v>0</v>
      </c>
      <c r="AV342" s="150">
        <f>VLOOKUP($V342, 'Link WS '!$E$5:$H$38, 2, FALSE)</f>
        <v>2305</v>
      </c>
      <c r="AW342" s="150">
        <f>VLOOKUP($V342, 'Link WS '!$E$5:$H$38, 3, FALSE)</f>
        <v>3295</v>
      </c>
      <c r="AX342" s="150">
        <f>VLOOKUP($V342, 'Link WS '!$E$5:$H$38, 4, FALSE)</f>
        <v>2800</v>
      </c>
      <c r="AY342" s="143">
        <f t="shared" si="193"/>
        <v>0.82321428571428568</v>
      </c>
      <c r="AZ342" s="140" t="str">
        <f t="shared" si="194"/>
        <v>Paying 82% within JC</v>
      </c>
      <c r="BA342" s="80">
        <f t="shared" si="195"/>
        <v>2074</v>
      </c>
      <c r="BB342" s="80">
        <f t="shared" si="196"/>
        <v>231</v>
      </c>
      <c r="BC342" s="81" t="e">
        <f t="shared" si="197"/>
        <v>#DIV/0!</v>
      </c>
      <c r="BD342" s="312"/>
      <c r="BE342" s="184"/>
      <c r="BF342" s="184"/>
      <c r="BG342" s="184"/>
      <c r="BH342" s="184"/>
      <c r="BI342" s="184"/>
      <c r="BJ342" s="184"/>
      <c r="BK342" s="184"/>
      <c r="BL342" s="185"/>
      <c r="BM342" s="185"/>
      <c r="BN342" s="185"/>
      <c r="BO342" s="185"/>
      <c r="BP342" s="443">
        <f t="shared" si="198"/>
        <v>0</v>
      </c>
      <c r="BQ342" s="184" t="str">
        <f t="shared" si="199"/>
        <v>Not Needed</v>
      </c>
      <c r="BR342" s="283" t="e">
        <f t="shared" si="200"/>
        <v>#DIV/0!</v>
      </c>
      <c r="BS342" s="432">
        <f t="shared" si="201"/>
        <v>0</v>
      </c>
      <c r="BT342" s="1" t="str">
        <f t="shared" si="202"/>
        <v>Within Range</v>
      </c>
      <c r="BU342" s="1" t="str">
        <f t="shared" si="203"/>
        <v>Within Range</v>
      </c>
      <c r="BV342" s="407"/>
      <c r="BW342" s="407"/>
      <c r="BX342" s="448"/>
      <c r="BY342" s="469"/>
      <c r="BZ342" s="469"/>
    </row>
    <row r="343" spans="1:78" ht="12.75" customHeight="true">
      <c r="A343" s="79" t="s">
        <v>1639</v>
      </c>
      <c r="B343" s="483" t="s">
        <v>1640</v>
      </c>
      <c r="C343" s="79" t="s">
        <v>8</v>
      </c>
      <c r="D343" s="79" t="s">
        <v>10</v>
      </c>
      <c r="E343" s="79" t="s">
        <v>1092</v>
      </c>
      <c r="F343" s="79" t="s">
        <v>807</v>
      </c>
      <c r="G343" s="79" t="s">
        <v>798</v>
      </c>
      <c r="H343" s="79" t="s">
        <v>811</v>
      </c>
      <c r="I343" s="480">
        <v>44592</v>
      </c>
      <c r="J343" s="406"/>
      <c r="K343" s="497" t="s">
        <v>1663</v>
      </c>
      <c r="L343" s="406"/>
      <c r="M343" s="466"/>
      <c r="N343" s="451" t="str">
        <f t="shared" si="170"/>
        <v>1</v>
      </c>
      <c r="O343" s="452" t="str">
        <f t="shared" si="171"/>
        <v>1</v>
      </c>
      <c r="P343" s="201" t="str">
        <f t="shared" si="172"/>
        <v>N</v>
      </c>
      <c r="Q343" s="202"/>
      <c r="R343" s="202"/>
      <c r="S343" s="200"/>
      <c r="T343" s="247">
        <v>4</v>
      </c>
      <c r="U343" s="92">
        <f t="shared" si="173"/>
        <v>0.33</v>
      </c>
      <c r="V343" s="95" t="str">
        <f t="shared" si="174"/>
        <v>SG_NE06</v>
      </c>
      <c r="W343" s="454"/>
      <c r="X343" s="392">
        <f t="shared" si="175"/>
        <v>0</v>
      </c>
      <c r="Y343" s="453"/>
      <c r="Z343" s="396">
        <f t="shared" si="176"/>
        <v>0</v>
      </c>
      <c r="AA343" s="397">
        <f t="shared" si="177"/>
        <v>0</v>
      </c>
      <c r="AB343" s="427"/>
      <c r="AC343" s="456"/>
      <c r="AD343" s="396">
        <f t="shared" si="178"/>
        <v>0</v>
      </c>
      <c r="AE343" s="397">
        <f t="shared" si="179"/>
        <v>0</v>
      </c>
      <c r="AF343" s="444">
        <f t="shared" si="180"/>
        <v>50</v>
      </c>
      <c r="AG343" s="251" t="e">
        <f t="shared" si="181"/>
        <v>#DIV/0!</v>
      </c>
      <c r="AH343" s="398">
        <f t="shared" si="182"/>
        <v>50</v>
      </c>
      <c r="AI343" s="459" t="str">
        <f t="shared" si="183"/>
        <v>Below Mix</v>
      </c>
      <c r="AJ343" s="327">
        <f t="shared" si="184"/>
        <v>1900</v>
      </c>
      <c r="AK343" s="323" t="e">
        <f t="shared" si="185"/>
        <v>#DIV/0!</v>
      </c>
      <c r="AL343" s="399">
        <f t="shared" si="186"/>
        <v>1950</v>
      </c>
      <c r="AM343" s="400">
        <f t="shared" si="187"/>
        <v>1950</v>
      </c>
      <c r="AN343" s="462" t="e">
        <f t="shared" si="188"/>
        <v>#DIV/0!</v>
      </c>
      <c r="AO343" s="461">
        <f t="shared" si="189"/>
        <v>1950</v>
      </c>
      <c r="AP343" s="148">
        <f t="shared" si="190"/>
        <v>0</v>
      </c>
      <c r="AQ343" s="148">
        <f t="shared" si="191"/>
        <v>0</v>
      </c>
      <c r="AR343" s="148"/>
      <c r="AS343" s="149">
        <f>VLOOKUP(H343, 'Link WS '!$E$5:$G$38, 2, FALSE)</f>
        <v>1950</v>
      </c>
      <c r="AT343" s="80">
        <f>VLOOKUP($H343, 'Link WS '!$E$5:$H$38, 3, FALSE)</f>
        <v>2695</v>
      </c>
      <c r="AU343" s="151">
        <f t="shared" si="192"/>
        <v>0</v>
      </c>
      <c r="AV343" s="150">
        <f>VLOOKUP($V343, 'Link WS '!$E$5:$H$38, 2, FALSE)</f>
        <v>1950</v>
      </c>
      <c r="AW343" s="150">
        <f>VLOOKUP($V343, 'Link WS '!$E$5:$H$38, 3, FALSE)</f>
        <v>2695</v>
      </c>
      <c r="AX343" s="150">
        <f>VLOOKUP($V343, 'Link WS '!$E$5:$H$38, 4, FALSE)</f>
        <v>2323</v>
      </c>
      <c r="AY343" s="143">
        <f t="shared" si="193"/>
        <v>0.83943176926388297</v>
      </c>
      <c r="AZ343" s="140" t="str">
        <f t="shared" si="194"/>
        <v>Paying 84% within JC</v>
      </c>
      <c r="BA343" s="80">
        <f t="shared" si="195"/>
        <v>1755</v>
      </c>
      <c r="BB343" s="80">
        <f t="shared" si="196"/>
        <v>195</v>
      </c>
      <c r="BC343" s="81" t="e">
        <f t="shared" si="197"/>
        <v>#DIV/0!</v>
      </c>
      <c r="BD343" s="312"/>
      <c r="BE343" s="184"/>
      <c r="BF343" s="184"/>
      <c r="BG343" s="184"/>
      <c r="BH343" s="184"/>
      <c r="BI343" s="184"/>
      <c r="BJ343" s="184"/>
      <c r="BK343" s="184"/>
      <c r="BL343" s="185"/>
      <c r="BM343" s="185"/>
      <c r="BN343" s="185"/>
      <c r="BO343" s="185"/>
      <c r="BP343" s="443">
        <f t="shared" si="198"/>
        <v>0</v>
      </c>
      <c r="BQ343" s="184" t="str">
        <f t="shared" si="199"/>
        <v>Not Needed</v>
      </c>
      <c r="BR343" s="283" t="e">
        <f t="shared" si="200"/>
        <v>#DIV/0!</v>
      </c>
      <c r="BS343" s="432">
        <f t="shared" si="201"/>
        <v>0</v>
      </c>
      <c r="BT343" s="1" t="str">
        <f t="shared" si="202"/>
        <v>Within Range</v>
      </c>
      <c r="BU343" s="1" t="str">
        <f t="shared" si="203"/>
        <v>Within Range</v>
      </c>
      <c r="BV343" s="407"/>
      <c r="BW343" s="407"/>
      <c r="BX343" s="448"/>
      <c r="BY343" s="469"/>
      <c r="BZ343" s="469"/>
    </row>
    <row r="344" spans="1:78" ht="12.75" customHeight="true">
      <c r="A344" s="79" t="s">
        <v>1641</v>
      </c>
      <c r="B344" s="483" t="s">
        <v>1642</v>
      </c>
      <c r="C344" s="79" t="s">
        <v>8</v>
      </c>
      <c r="D344" s="79" t="s">
        <v>10</v>
      </c>
      <c r="E344" s="79" t="s">
        <v>1092</v>
      </c>
      <c r="F344" s="79" t="s">
        <v>807</v>
      </c>
      <c r="G344" s="79" t="s">
        <v>1659</v>
      </c>
      <c r="H344" s="79" t="s">
        <v>811</v>
      </c>
      <c r="I344" s="480">
        <v>44627</v>
      </c>
      <c r="J344" s="406"/>
      <c r="K344" s="497" t="s">
        <v>1663</v>
      </c>
      <c r="L344" s="406"/>
      <c r="M344" s="466"/>
      <c r="N344" s="451" t="str">
        <f t="shared" si="170"/>
        <v>1</v>
      </c>
      <c r="O344" s="452" t="str">
        <f t="shared" si="171"/>
        <v>1</v>
      </c>
      <c r="P344" s="201" t="str">
        <f t="shared" si="172"/>
        <v>N</v>
      </c>
      <c r="Q344" s="202"/>
      <c r="R344" s="202"/>
      <c r="S344" s="200"/>
      <c r="T344" s="247">
        <v>3</v>
      </c>
      <c r="U344" s="92">
        <f t="shared" si="173"/>
        <v>0.25</v>
      </c>
      <c r="V344" s="95" t="str">
        <f t="shared" si="174"/>
        <v>SG_NE06</v>
      </c>
      <c r="W344" s="454"/>
      <c r="X344" s="392">
        <f t="shared" si="175"/>
        <v>0</v>
      </c>
      <c r="Y344" s="453"/>
      <c r="Z344" s="396">
        <f t="shared" si="176"/>
        <v>0</v>
      </c>
      <c r="AA344" s="397">
        <f t="shared" si="177"/>
        <v>0</v>
      </c>
      <c r="AB344" s="427"/>
      <c r="AC344" s="456"/>
      <c r="AD344" s="396">
        <f t="shared" si="178"/>
        <v>0</v>
      </c>
      <c r="AE344" s="397">
        <f t="shared" si="179"/>
        <v>0</v>
      </c>
      <c r="AF344" s="444">
        <f t="shared" si="180"/>
        <v>50</v>
      </c>
      <c r="AG344" s="251" t="e">
        <f t="shared" si="181"/>
        <v>#DIV/0!</v>
      </c>
      <c r="AH344" s="398">
        <f t="shared" si="182"/>
        <v>50</v>
      </c>
      <c r="AI344" s="459" t="str">
        <f t="shared" si="183"/>
        <v>Below Mix</v>
      </c>
      <c r="AJ344" s="327">
        <f t="shared" si="184"/>
        <v>1900</v>
      </c>
      <c r="AK344" s="323" t="e">
        <f t="shared" si="185"/>
        <v>#DIV/0!</v>
      </c>
      <c r="AL344" s="399">
        <f t="shared" si="186"/>
        <v>1950</v>
      </c>
      <c r="AM344" s="400">
        <f t="shared" si="187"/>
        <v>1950</v>
      </c>
      <c r="AN344" s="462" t="e">
        <f t="shared" si="188"/>
        <v>#DIV/0!</v>
      </c>
      <c r="AO344" s="461">
        <f t="shared" si="189"/>
        <v>1950</v>
      </c>
      <c r="AP344" s="148">
        <f t="shared" si="190"/>
        <v>0</v>
      </c>
      <c r="AQ344" s="148">
        <f t="shared" si="191"/>
        <v>0</v>
      </c>
      <c r="AR344" s="148"/>
      <c r="AS344" s="149">
        <f>VLOOKUP(H344, 'Link WS '!$E$5:$G$38, 2, FALSE)</f>
        <v>1950</v>
      </c>
      <c r="AT344" s="80">
        <f>VLOOKUP($H344, 'Link WS '!$E$5:$H$38, 3, FALSE)</f>
        <v>2695</v>
      </c>
      <c r="AU344" s="151">
        <f t="shared" si="192"/>
        <v>0</v>
      </c>
      <c r="AV344" s="150">
        <f>VLOOKUP($V344, 'Link WS '!$E$5:$H$38, 2, FALSE)</f>
        <v>1950</v>
      </c>
      <c r="AW344" s="150">
        <f>VLOOKUP($V344, 'Link WS '!$E$5:$H$38, 3, FALSE)</f>
        <v>2695</v>
      </c>
      <c r="AX344" s="150">
        <f>VLOOKUP($V344, 'Link WS '!$E$5:$H$38, 4, FALSE)</f>
        <v>2323</v>
      </c>
      <c r="AY344" s="143">
        <f t="shared" si="193"/>
        <v>0.83943176926388297</v>
      </c>
      <c r="AZ344" s="140" t="str">
        <f t="shared" si="194"/>
        <v>Paying 84% within JC</v>
      </c>
      <c r="BA344" s="80">
        <f t="shared" si="195"/>
        <v>1755</v>
      </c>
      <c r="BB344" s="80">
        <f t="shared" si="196"/>
        <v>195</v>
      </c>
      <c r="BC344" s="81" t="e">
        <f t="shared" si="197"/>
        <v>#DIV/0!</v>
      </c>
      <c r="BD344" s="312"/>
      <c r="BE344" s="184"/>
      <c r="BF344" s="184"/>
      <c r="BG344" s="184"/>
      <c r="BH344" s="184"/>
      <c r="BI344" s="184"/>
      <c r="BJ344" s="184"/>
      <c r="BK344" s="184"/>
      <c r="BL344" s="185"/>
      <c r="BM344" s="185"/>
      <c r="BN344" s="185"/>
      <c r="BO344" s="185"/>
      <c r="BP344" s="443">
        <f t="shared" si="198"/>
        <v>0</v>
      </c>
      <c r="BQ344" s="184" t="str">
        <f t="shared" si="199"/>
        <v>Not Needed</v>
      </c>
      <c r="BR344" s="283" t="e">
        <f t="shared" si="200"/>
        <v>#DIV/0!</v>
      </c>
      <c r="BS344" s="432">
        <f t="shared" si="201"/>
        <v>0</v>
      </c>
      <c r="BT344" s="1" t="str">
        <f t="shared" si="202"/>
        <v>Within Range</v>
      </c>
      <c r="BU344" s="1" t="str">
        <f t="shared" si="203"/>
        <v>Within Range</v>
      </c>
      <c r="BV344" s="407"/>
      <c r="BW344" s="407"/>
      <c r="BX344" s="448"/>
      <c r="BY344" s="469"/>
      <c r="BZ344" s="469"/>
    </row>
    <row r="345" spans="1:78" ht="12.75" customHeight="true">
      <c r="A345" s="79" t="s">
        <v>1643</v>
      </c>
      <c r="B345" s="483" t="s">
        <v>1644</v>
      </c>
      <c r="C345" s="79" t="s">
        <v>8</v>
      </c>
      <c r="D345" s="79" t="s">
        <v>10</v>
      </c>
      <c r="E345" s="79" t="s">
        <v>1092</v>
      </c>
      <c r="F345" s="79" t="s">
        <v>807</v>
      </c>
      <c r="G345" s="79" t="s">
        <v>1660</v>
      </c>
      <c r="H345" s="79" t="s">
        <v>813</v>
      </c>
      <c r="I345" s="480">
        <v>44655</v>
      </c>
      <c r="J345" s="406"/>
      <c r="K345" s="497" t="s">
        <v>1663</v>
      </c>
      <c r="L345" s="406"/>
      <c r="M345" s="466"/>
      <c r="N345" s="451" t="str">
        <f t="shared" si="170"/>
        <v>1</v>
      </c>
      <c r="O345" s="452" t="str">
        <f t="shared" si="171"/>
        <v>1</v>
      </c>
      <c r="P345" s="201" t="str">
        <f t="shared" si="172"/>
        <v>N</v>
      </c>
      <c r="Q345" s="202"/>
      <c r="R345" s="202"/>
      <c r="S345" s="200"/>
      <c r="T345" s="247">
        <v>2</v>
      </c>
      <c r="U345" s="92">
        <f t="shared" si="173"/>
        <v>0.17</v>
      </c>
      <c r="V345" s="95" t="str">
        <f t="shared" si="174"/>
        <v>SG_NE04</v>
      </c>
      <c r="W345" s="454"/>
      <c r="X345" s="392">
        <f t="shared" si="175"/>
        <v>0</v>
      </c>
      <c r="Y345" s="453"/>
      <c r="Z345" s="396">
        <f t="shared" si="176"/>
        <v>0</v>
      </c>
      <c r="AA345" s="397">
        <f t="shared" si="177"/>
        <v>0</v>
      </c>
      <c r="AB345" s="427"/>
      <c r="AC345" s="456"/>
      <c r="AD345" s="396">
        <f t="shared" si="178"/>
        <v>0</v>
      </c>
      <c r="AE345" s="397">
        <f t="shared" si="179"/>
        <v>0</v>
      </c>
      <c r="AF345" s="444">
        <f t="shared" si="180"/>
        <v>50</v>
      </c>
      <c r="AG345" s="251" t="e">
        <f t="shared" si="181"/>
        <v>#DIV/0!</v>
      </c>
      <c r="AH345" s="398">
        <f t="shared" si="182"/>
        <v>50</v>
      </c>
      <c r="AI345" s="459" t="str">
        <f t="shared" si="183"/>
        <v>Below Mix</v>
      </c>
      <c r="AJ345" s="327">
        <f t="shared" si="184"/>
        <v>1365</v>
      </c>
      <c r="AK345" s="323" t="e">
        <f t="shared" si="185"/>
        <v>#DIV/0!</v>
      </c>
      <c r="AL345" s="399">
        <f t="shared" si="186"/>
        <v>1415</v>
      </c>
      <c r="AM345" s="400">
        <f t="shared" si="187"/>
        <v>1415</v>
      </c>
      <c r="AN345" s="462" t="e">
        <f t="shared" si="188"/>
        <v>#DIV/0!</v>
      </c>
      <c r="AO345" s="461">
        <f t="shared" si="189"/>
        <v>1415</v>
      </c>
      <c r="AP345" s="148">
        <f t="shared" si="190"/>
        <v>0</v>
      </c>
      <c r="AQ345" s="148">
        <f t="shared" si="191"/>
        <v>0</v>
      </c>
      <c r="AR345" s="148"/>
      <c r="AS345" s="149">
        <f>VLOOKUP(H345, 'Link WS '!$E$5:$G$38, 2, FALSE)</f>
        <v>1415</v>
      </c>
      <c r="AT345" s="80">
        <f>VLOOKUP($H345, 'Link WS '!$E$5:$H$38, 3, FALSE)</f>
        <v>2123</v>
      </c>
      <c r="AU345" s="151">
        <f t="shared" si="192"/>
        <v>0</v>
      </c>
      <c r="AV345" s="150">
        <f>VLOOKUP($V345, 'Link WS '!$E$5:$H$38, 2, FALSE)</f>
        <v>1415</v>
      </c>
      <c r="AW345" s="150">
        <f>VLOOKUP($V345, 'Link WS '!$E$5:$H$38, 3, FALSE)</f>
        <v>2123</v>
      </c>
      <c r="AX345" s="150">
        <f>VLOOKUP($V345, 'Link WS '!$E$5:$H$38, 4, FALSE)</f>
        <v>1769</v>
      </c>
      <c r="AY345" s="143">
        <f t="shared" si="193"/>
        <v>0.79988694177501418</v>
      </c>
      <c r="AZ345" s="140" t="str">
        <f t="shared" si="194"/>
        <v>Paying 80% within JC</v>
      </c>
      <c r="BA345" s="80">
        <f t="shared" si="195"/>
        <v>1273</v>
      </c>
      <c r="BB345" s="80">
        <f t="shared" si="196"/>
        <v>142</v>
      </c>
      <c r="BC345" s="81" t="e">
        <f t="shared" si="197"/>
        <v>#DIV/0!</v>
      </c>
      <c r="BD345" s="312"/>
      <c r="BE345" s="184"/>
      <c r="BF345" s="184"/>
      <c r="BG345" s="184"/>
      <c r="BH345" s="184"/>
      <c r="BI345" s="184"/>
      <c r="BJ345" s="184"/>
      <c r="BK345" s="184"/>
      <c r="BL345" s="185"/>
      <c r="BM345" s="185"/>
      <c r="BN345" s="185"/>
      <c r="BO345" s="185"/>
      <c r="BP345" s="443">
        <f t="shared" si="198"/>
        <v>0</v>
      </c>
      <c r="BQ345" s="184" t="str">
        <f t="shared" si="199"/>
        <v>Not Needed</v>
      </c>
      <c r="BR345" s="283" t="e">
        <f t="shared" si="200"/>
        <v>#DIV/0!</v>
      </c>
      <c r="BS345" s="432">
        <f t="shared" si="201"/>
        <v>0</v>
      </c>
      <c r="BT345" s="1" t="str">
        <f t="shared" si="202"/>
        <v>Within Range</v>
      </c>
      <c r="BU345" s="1" t="str">
        <f t="shared" si="203"/>
        <v>Within Range</v>
      </c>
      <c r="BV345" s="407"/>
      <c r="BW345" s="407"/>
      <c r="BX345" s="448"/>
      <c r="BY345" s="469"/>
      <c r="BZ345" s="469"/>
    </row>
    <row r="346" spans="1:78" ht="12.75" customHeight="true">
      <c r="A346" s="79" t="s">
        <v>1645</v>
      </c>
      <c r="B346" s="483" t="s">
        <v>1646</v>
      </c>
      <c r="C346" s="79" t="s">
        <v>8</v>
      </c>
      <c r="D346" s="79" t="s">
        <v>10</v>
      </c>
      <c r="E346" s="79" t="s">
        <v>1092</v>
      </c>
      <c r="F346" s="79" t="s">
        <v>807</v>
      </c>
      <c r="G346" s="79" t="s">
        <v>1660</v>
      </c>
      <c r="H346" s="79" t="s">
        <v>813</v>
      </c>
      <c r="I346" s="480">
        <v>44655</v>
      </c>
      <c r="J346" s="406"/>
      <c r="K346" s="497" t="s">
        <v>1663</v>
      </c>
      <c r="L346" s="406"/>
      <c r="M346" s="466"/>
      <c r="N346" s="451" t="str">
        <f t="shared" si="170"/>
        <v>1</v>
      </c>
      <c r="O346" s="452" t="str">
        <f t="shared" si="171"/>
        <v>1</v>
      </c>
      <c r="P346" s="201" t="str">
        <f t="shared" si="172"/>
        <v>N</v>
      </c>
      <c r="Q346" s="202"/>
      <c r="R346" s="202"/>
      <c r="S346" s="200"/>
      <c r="T346" s="247">
        <v>2</v>
      </c>
      <c r="U346" s="92">
        <f t="shared" si="173"/>
        <v>0.17</v>
      </c>
      <c r="V346" s="95" t="str">
        <f t="shared" si="174"/>
        <v>SG_NE04</v>
      </c>
      <c r="W346" s="454"/>
      <c r="X346" s="392">
        <f t="shared" si="175"/>
        <v>0</v>
      </c>
      <c r="Y346" s="453"/>
      <c r="Z346" s="396">
        <f t="shared" si="176"/>
        <v>0</v>
      </c>
      <c r="AA346" s="397">
        <f t="shared" si="177"/>
        <v>0</v>
      </c>
      <c r="AB346" s="427"/>
      <c r="AC346" s="456"/>
      <c r="AD346" s="396">
        <f t="shared" si="178"/>
        <v>0</v>
      </c>
      <c r="AE346" s="397">
        <f t="shared" si="179"/>
        <v>0</v>
      </c>
      <c r="AF346" s="444">
        <f t="shared" si="180"/>
        <v>50</v>
      </c>
      <c r="AG346" s="251" t="e">
        <f t="shared" si="181"/>
        <v>#DIV/0!</v>
      </c>
      <c r="AH346" s="398">
        <f t="shared" si="182"/>
        <v>50</v>
      </c>
      <c r="AI346" s="459" t="str">
        <f t="shared" si="183"/>
        <v>Below Mix</v>
      </c>
      <c r="AJ346" s="327">
        <f t="shared" si="184"/>
        <v>1365</v>
      </c>
      <c r="AK346" s="323" t="e">
        <f t="shared" si="185"/>
        <v>#DIV/0!</v>
      </c>
      <c r="AL346" s="399">
        <f t="shared" si="186"/>
        <v>1415</v>
      </c>
      <c r="AM346" s="400">
        <f t="shared" si="187"/>
        <v>1415</v>
      </c>
      <c r="AN346" s="462" t="e">
        <f t="shared" si="188"/>
        <v>#DIV/0!</v>
      </c>
      <c r="AO346" s="461">
        <f t="shared" si="189"/>
        <v>1415</v>
      </c>
      <c r="AP346" s="148">
        <f t="shared" si="190"/>
        <v>0</v>
      </c>
      <c r="AQ346" s="148">
        <f t="shared" si="191"/>
        <v>0</v>
      </c>
      <c r="AR346" s="148"/>
      <c r="AS346" s="149">
        <f>VLOOKUP(H346, 'Link WS '!$E$5:$G$38, 2, FALSE)</f>
        <v>1415</v>
      </c>
      <c r="AT346" s="80">
        <f>VLOOKUP($H346, 'Link WS '!$E$5:$H$38, 3, FALSE)</f>
        <v>2123</v>
      </c>
      <c r="AU346" s="151">
        <f t="shared" si="192"/>
        <v>0</v>
      </c>
      <c r="AV346" s="150">
        <f>VLOOKUP($V346, 'Link WS '!$E$5:$H$38, 2, FALSE)</f>
        <v>1415</v>
      </c>
      <c r="AW346" s="150">
        <f>VLOOKUP($V346, 'Link WS '!$E$5:$H$38, 3, FALSE)</f>
        <v>2123</v>
      </c>
      <c r="AX346" s="150">
        <f>VLOOKUP($V346, 'Link WS '!$E$5:$H$38, 4, FALSE)</f>
        <v>1769</v>
      </c>
      <c r="AY346" s="143">
        <f t="shared" si="193"/>
        <v>0.79988694177501418</v>
      </c>
      <c r="AZ346" s="140" t="str">
        <f t="shared" si="194"/>
        <v>Paying 80% within JC</v>
      </c>
      <c r="BA346" s="80">
        <f t="shared" si="195"/>
        <v>1273</v>
      </c>
      <c r="BB346" s="80">
        <f t="shared" si="196"/>
        <v>142</v>
      </c>
      <c r="BC346" s="81" t="e">
        <f t="shared" si="197"/>
        <v>#DIV/0!</v>
      </c>
      <c r="BD346" s="312"/>
      <c r="BE346" s="184"/>
      <c r="BF346" s="184"/>
      <c r="BG346" s="184"/>
      <c r="BH346" s="184"/>
      <c r="BI346" s="184"/>
      <c r="BJ346" s="184"/>
      <c r="BK346" s="184"/>
      <c r="BL346" s="185"/>
      <c r="BM346" s="185"/>
      <c r="BN346" s="185"/>
      <c r="BO346" s="185"/>
      <c r="BP346" s="443">
        <f t="shared" si="198"/>
        <v>0</v>
      </c>
      <c r="BQ346" s="184" t="str">
        <f t="shared" si="199"/>
        <v>Not Needed</v>
      </c>
      <c r="BR346" s="283" t="e">
        <f t="shared" si="200"/>
        <v>#DIV/0!</v>
      </c>
      <c r="BS346" s="432">
        <f t="shared" si="201"/>
        <v>0</v>
      </c>
      <c r="BT346" s="1" t="str">
        <f t="shared" si="202"/>
        <v>Within Range</v>
      </c>
      <c r="BU346" s="1" t="str">
        <f t="shared" si="203"/>
        <v>Within Range</v>
      </c>
      <c r="BV346" s="407"/>
      <c r="BW346" s="407"/>
      <c r="BX346" s="448"/>
      <c r="BY346" s="469"/>
      <c r="BZ346" s="469"/>
    </row>
    <row r="347" spans="1:78" ht="12.75" customHeight="true">
      <c r="A347" s="79" t="s">
        <v>587</v>
      </c>
      <c r="B347" s="489" t="s">
        <v>588</v>
      </c>
      <c r="C347" s="79" t="s">
        <v>8</v>
      </c>
      <c r="D347" s="79" t="s">
        <v>9</v>
      </c>
      <c r="E347" s="79" t="s">
        <v>1092</v>
      </c>
      <c r="F347" s="79" t="s">
        <v>804</v>
      </c>
      <c r="G347" s="79" t="s">
        <v>786</v>
      </c>
      <c r="H347" s="79" t="s">
        <v>810</v>
      </c>
      <c r="I347" s="296">
        <v>35545</v>
      </c>
      <c r="J347" s="490"/>
      <c r="K347" s="491" t="s">
        <v>1661</v>
      </c>
      <c r="L347" s="406">
        <v>44013</v>
      </c>
      <c r="M347" s="466"/>
      <c r="N347" s="451" t="str">
        <f t="shared" si="170"/>
        <v>1</v>
      </c>
      <c r="O347" s="452" t="str">
        <f t="shared" si="171"/>
        <v>1</v>
      </c>
      <c r="P347" s="201" t="str">
        <f t="shared" si="172"/>
        <v>N</v>
      </c>
      <c r="Q347" s="202"/>
      <c r="R347" s="202"/>
      <c r="S347" s="200"/>
      <c r="T347" s="247">
        <v>2502</v>
      </c>
      <c r="U347" s="92">
        <f t="shared" si="173"/>
        <v>1</v>
      </c>
      <c r="V347" s="95" t="str">
        <f t="shared" si="174"/>
        <v>SG_NE07</v>
      </c>
      <c r="W347" s="454"/>
      <c r="X347" s="392">
        <f t="shared" si="175"/>
        <v>0</v>
      </c>
      <c r="Y347" s="453"/>
      <c r="Z347" s="396">
        <f t="shared" si="176"/>
        <v>0</v>
      </c>
      <c r="AA347" s="397">
        <f t="shared" si="177"/>
        <v>0</v>
      </c>
      <c r="AB347" s="427"/>
      <c r="AC347" s="456"/>
      <c r="AD347" s="396">
        <f t="shared" si="178"/>
        <v>0</v>
      </c>
      <c r="AE347" s="397">
        <f t="shared" si="179"/>
        <v>0</v>
      </c>
      <c r="AF347" s="444">
        <f t="shared" si="180"/>
        <v>50</v>
      </c>
      <c r="AG347" s="251" t="e">
        <f t="shared" si="181"/>
        <v>#DIV/0!</v>
      </c>
      <c r="AH347" s="398">
        <f t="shared" si="182"/>
        <v>50</v>
      </c>
      <c r="AI347" s="459" t="str">
        <f t="shared" si="183"/>
        <v>Below Mix</v>
      </c>
      <c r="AJ347" s="327">
        <f t="shared" si="184"/>
        <v>1995</v>
      </c>
      <c r="AK347" s="323" t="e">
        <f t="shared" si="185"/>
        <v>#DIV/0!</v>
      </c>
      <c r="AL347" s="399">
        <f t="shared" si="186"/>
        <v>2045</v>
      </c>
      <c r="AM347" s="400">
        <f t="shared" si="187"/>
        <v>2045</v>
      </c>
      <c r="AN347" s="462" t="e">
        <f t="shared" si="188"/>
        <v>#DIV/0!</v>
      </c>
      <c r="AO347" s="461">
        <f t="shared" si="189"/>
        <v>2045</v>
      </c>
      <c r="AP347" s="148">
        <f t="shared" si="190"/>
        <v>0</v>
      </c>
      <c r="AQ347" s="148">
        <f t="shared" si="191"/>
        <v>0</v>
      </c>
      <c r="AR347" s="148"/>
      <c r="AS347" s="149">
        <f>VLOOKUP(H347, 'Link WS '!$E$5:$G$38, 2, FALSE)</f>
        <v>2045</v>
      </c>
      <c r="AT347" s="80">
        <f>VLOOKUP($H347, 'Link WS '!$E$5:$H$38, 3, FALSE)</f>
        <v>2946</v>
      </c>
      <c r="AU347" s="151">
        <f t="shared" si="192"/>
        <v>0</v>
      </c>
      <c r="AV347" s="150">
        <f>VLOOKUP($V347, 'Link WS '!$E$5:$H$38, 2, FALSE)</f>
        <v>2045</v>
      </c>
      <c r="AW347" s="150">
        <f>VLOOKUP($V347, 'Link WS '!$E$5:$H$38, 3, FALSE)</f>
        <v>2946</v>
      </c>
      <c r="AX347" s="150">
        <f>VLOOKUP($V347, 'Link WS '!$E$5:$H$38, 4, FALSE)</f>
        <v>2496</v>
      </c>
      <c r="AY347" s="143">
        <f t="shared" si="193"/>
        <v>0.81931089743589747</v>
      </c>
      <c r="AZ347" s="140" t="str">
        <f t="shared" si="194"/>
        <v>Paying 82% within JC</v>
      </c>
      <c r="BA347" s="80">
        <f t="shared" si="195"/>
        <v>1840</v>
      </c>
      <c r="BB347" s="80">
        <f t="shared" si="196"/>
        <v>205</v>
      </c>
      <c r="BC347" s="81" t="e">
        <f t="shared" si="197"/>
        <v>#DIV/0!</v>
      </c>
      <c r="BD347" s="312"/>
      <c r="BE347" s="184"/>
      <c r="BF347" s="184"/>
      <c r="BG347" s="184"/>
      <c r="BH347" s="184"/>
      <c r="BI347" s="184"/>
      <c r="BJ347" s="184"/>
      <c r="BK347" s="184"/>
      <c r="BL347" s="185"/>
      <c r="BM347" s="185"/>
      <c r="BN347" s="185"/>
      <c r="BO347" s="185"/>
      <c r="BP347" s="443">
        <f t="shared" si="198"/>
        <v>0</v>
      </c>
      <c r="BQ347" s="184" t="str">
        <f t="shared" si="199"/>
        <v>Not Needed</v>
      </c>
      <c r="BR347" s="283" t="e">
        <f t="shared" si="200"/>
        <v>#DIV/0!</v>
      </c>
      <c r="BS347" s="432">
        <f t="shared" si="201"/>
        <v>0</v>
      </c>
      <c r="BT347" s="1" t="str">
        <f t="shared" si="202"/>
        <v>Within Range</v>
      </c>
      <c r="BU347" s="1" t="str">
        <f t="shared" si="203"/>
        <v>Within Range</v>
      </c>
      <c r="BV347" s="407"/>
      <c r="BW347" s="407"/>
      <c r="BX347" s="448"/>
      <c r="BY347" s="469"/>
      <c r="BZ347" s="469"/>
    </row>
    <row r="348" spans="1:78" ht="12.75" customHeight="true">
      <c r="A348" s="79" t="s">
        <v>627</v>
      </c>
      <c r="B348" s="79" t="s">
        <v>628</v>
      </c>
      <c r="C348" s="79" t="s">
        <v>8</v>
      </c>
      <c r="D348" s="79" t="s">
        <v>9</v>
      </c>
      <c r="E348" s="79" t="s">
        <v>787</v>
      </c>
      <c r="F348" s="79" t="s">
        <v>804</v>
      </c>
      <c r="G348" s="79" t="s">
        <v>783</v>
      </c>
      <c r="H348" s="79" t="s">
        <v>812</v>
      </c>
      <c r="I348" s="296">
        <v>35947</v>
      </c>
      <c r="J348" s="406"/>
      <c r="K348" s="383" t="s">
        <v>1095</v>
      </c>
      <c r="L348" s="406">
        <v>42552</v>
      </c>
      <c r="M348" s="466">
        <v>75</v>
      </c>
      <c r="N348" s="451" t="str">
        <f t="shared" si="170"/>
        <v>3</v>
      </c>
      <c r="O348" s="452" t="str">
        <f t="shared" si="171"/>
        <v>3</v>
      </c>
      <c r="P348" s="201" t="str">
        <f t="shared" si="172"/>
        <v>N</v>
      </c>
      <c r="Q348" s="202"/>
      <c r="R348" s="202"/>
      <c r="S348" s="200"/>
      <c r="T348" s="247">
        <v>2400</v>
      </c>
      <c r="U348" s="92">
        <f t="shared" si="173"/>
        <v>1</v>
      </c>
      <c r="V348" s="95" t="str">
        <f t="shared" si="174"/>
        <v>SG_NE05</v>
      </c>
      <c r="W348" s="454"/>
      <c r="X348" s="392">
        <f t="shared" si="175"/>
        <v>0</v>
      </c>
      <c r="Y348" s="453"/>
      <c r="Z348" s="396">
        <f t="shared" si="176"/>
        <v>0</v>
      </c>
      <c r="AA348" s="397">
        <f t="shared" si="177"/>
        <v>0</v>
      </c>
      <c r="AB348" s="427"/>
      <c r="AC348" s="456"/>
      <c r="AD348" s="396">
        <f t="shared" si="178"/>
        <v>0</v>
      </c>
      <c r="AE348" s="397">
        <f t="shared" si="179"/>
        <v>0</v>
      </c>
      <c r="AF348" s="444">
        <f t="shared" si="180"/>
        <v>50</v>
      </c>
      <c r="AG348" s="251" t="e">
        <f t="shared" si="181"/>
        <v>#DIV/0!</v>
      </c>
      <c r="AH348" s="398">
        <f t="shared" si="182"/>
        <v>50</v>
      </c>
      <c r="AI348" s="459" t="str">
        <f t="shared" si="183"/>
        <v>Below Mix</v>
      </c>
      <c r="AJ348" s="327">
        <f t="shared" si="184"/>
        <v>1545</v>
      </c>
      <c r="AK348" s="323" t="e">
        <f t="shared" si="185"/>
        <v>#DIV/0!</v>
      </c>
      <c r="AL348" s="399">
        <f t="shared" si="186"/>
        <v>1595</v>
      </c>
      <c r="AM348" s="400">
        <f t="shared" si="187"/>
        <v>1595</v>
      </c>
      <c r="AN348" s="462" t="e">
        <f t="shared" si="188"/>
        <v>#DIV/0!</v>
      </c>
      <c r="AO348" s="461">
        <f t="shared" si="189"/>
        <v>1595</v>
      </c>
      <c r="AP348" s="148">
        <f t="shared" si="190"/>
        <v>0</v>
      </c>
      <c r="AQ348" s="148">
        <f t="shared" si="191"/>
        <v>0</v>
      </c>
      <c r="AR348" s="148"/>
      <c r="AS348" s="149">
        <f>VLOOKUP(H348, 'Link WS '!$E$5:$G$38, 2, FALSE)</f>
        <v>1595</v>
      </c>
      <c r="AT348" s="80">
        <f>VLOOKUP($H348, 'Link WS '!$E$5:$H$38, 3, FALSE)</f>
        <v>2393</v>
      </c>
      <c r="AU348" s="151">
        <f t="shared" si="192"/>
        <v>0</v>
      </c>
      <c r="AV348" s="150">
        <f>VLOOKUP($V348, 'Link WS '!$E$5:$H$38, 2, FALSE)</f>
        <v>1595</v>
      </c>
      <c r="AW348" s="150">
        <f>VLOOKUP($V348, 'Link WS '!$E$5:$H$38, 3, FALSE)</f>
        <v>2393</v>
      </c>
      <c r="AX348" s="150">
        <f>VLOOKUP($V348, 'Link WS '!$E$5:$H$38, 4, FALSE)</f>
        <v>1994</v>
      </c>
      <c r="AY348" s="143">
        <f t="shared" si="193"/>
        <v>0.79989969909729186</v>
      </c>
      <c r="AZ348" s="140" t="str">
        <f t="shared" si="194"/>
        <v>Paying 80% within JC</v>
      </c>
      <c r="BA348" s="80">
        <f t="shared" si="195"/>
        <v>1435</v>
      </c>
      <c r="BB348" s="80">
        <f t="shared" si="196"/>
        <v>160</v>
      </c>
      <c r="BC348" s="81" t="e">
        <f t="shared" si="197"/>
        <v>#DIV/0!</v>
      </c>
      <c r="BD348" s="312"/>
      <c r="BE348" s="184"/>
      <c r="BF348" s="184"/>
      <c r="BG348" s="184"/>
      <c r="BH348" s="184"/>
      <c r="BI348" s="184"/>
      <c r="BJ348" s="184"/>
      <c r="BK348" s="184"/>
      <c r="BL348" s="185"/>
      <c r="BM348" s="185"/>
      <c r="BN348" s="185"/>
      <c r="BO348" s="185"/>
      <c r="BP348" s="443">
        <f t="shared" si="198"/>
        <v>0</v>
      </c>
      <c r="BQ348" s="184" t="str">
        <f t="shared" si="199"/>
        <v>Not Needed</v>
      </c>
      <c r="BR348" s="283" t="e">
        <f t="shared" si="200"/>
        <v>#DIV/0!</v>
      </c>
      <c r="BS348" s="432">
        <f t="shared" si="201"/>
        <v>0</v>
      </c>
      <c r="BT348" s="1" t="str">
        <f t="shared" si="202"/>
        <v>Within Range</v>
      </c>
      <c r="BU348" s="1" t="str">
        <f t="shared" si="203"/>
        <v>Within Range</v>
      </c>
      <c r="BV348" s="407"/>
      <c r="BW348" s="407"/>
      <c r="BX348" s="448"/>
      <c r="BY348" s="469"/>
      <c r="BZ348" s="469"/>
    </row>
    <row r="349" spans="1:78" ht="12.75" customHeight="true">
      <c r="A349" s="79" t="s">
        <v>259</v>
      </c>
      <c r="B349" s="79" t="s">
        <v>260</v>
      </c>
      <c r="C349" s="79" t="s">
        <v>8</v>
      </c>
      <c r="D349" s="79" t="s">
        <v>9</v>
      </c>
      <c r="E349" s="79" t="s">
        <v>787</v>
      </c>
      <c r="F349" s="79" t="s">
        <v>804</v>
      </c>
      <c r="G349" s="79" t="s">
        <v>784</v>
      </c>
      <c r="H349" s="79" t="s">
        <v>814</v>
      </c>
      <c r="I349" s="296">
        <v>37683</v>
      </c>
      <c r="J349" s="406"/>
      <c r="K349" s="383" t="s">
        <v>1095</v>
      </c>
      <c r="L349" s="406">
        <v>43282</v>
      </c>
      <c r="M349" s="466">
        <v>88</v>
      </c>
      <c r="N349" s="451" t="str">
        <f t="shared" si="170"/>
        <v>4</v>
      </c>
      <c r="O349" s="452" t="str">
        <f t="shared" si="171"/>
        <v>4</v>
      </c>
      <c r="P349" s="201" t="str">
        <f t="shared" si="172"/>
        <v>N</v>
      </c>
      <c r="Q349" s="202"/>
      <c r="R349" s="202"/>
      <c r="S349" s="200"/>
      <c r="T349" s="247">
        <v>1903</v>
      </c>
      <c r="U349" s="92">
        <f t="shared" si="173"/>
        <v>1</v>
      </c>
      <c r="V349" s="95" t="str">
        <f t="shared" si="174"/>
        <v>SG_NE08</v>
      </c>
      <c r="W349" s="454"/>
      <c r="X349" s="392">
        <f t="shared" si="175"/>
        <v>0</v>
      </c>
      <c r="Y349" s="453"/>
      <c r="Z349" s="396">
        <f t="shared" si="176"/>
        <v>0</v>
      </c>
      <c r="AA349" s="397">
        <f t="shared" si="177"/>
        <v>0</v>
      </c>
      <c r="AB349" s="427"/>
      <c r="AC349" s="456"/>
      <c r="AD349" s="396">
        <f t="shared" si="178"/>
        <v>0</v>
      </c>
      <c r="AE349" s="397">
        <f t="shared" si="179"/>
        <v>0</v>
      </c>
      <c r="AF349" s="444">
        <f t="shared" si="180"/>
        <v>50</v>
      </c>
      <c r="AG349" s="251" t="e">
        <f t="shared" si="181"/>
        <v>#DIV/0!</v>
      </c>
      <c r="AH349" s="398">
        <f t="shared" si="182"/>
        <v>50</v>
      </c>
      <c r="AI349" s="459" t="str">
        <f t="shared" si="183"/>
        <v>Below Mix</v>
      </c>
      <c r="AJ349" s="327">
        <f t="shared" si="184"/>
        <v>2255</v>
      </c>
      <c r="AK349" s="323" t="e">
        <f t="shared" si="185"/>
        <v>#DIV/0!</v>
      </c>
      <c r="AL349" s="399">
        <f t="shared" si="186"/>
        <v>2305</v>
      </c>
      <c r="AM349" s="400">
        <f t="shared" si="187"/>
        <v>2305</v>
      </c>
      <c r="AN349" s="462" t="e">
        <f t="shared" si="188"/>
        <v>#DIV/0!</v>
      </c>
      <c r="AO349" s="461">
        <f t="shared" si="189"/>
        <v>2305</v>
      </c>
      <c r="AP349" s="148">
        <f t="shared" si="190"/>
        <v>0</v>
      </c>
      <c r="AQ349" s="148">
        <f t="shared" si="191"/>
        <v>0</v>
      </c>
      <c r="AR349" s="148"/>
      <c r="AS349" s="149">
        <f>VLOOKUP(H349, 'Link WS '!$E$5:$G$38, 2, FALSE)</f>
        <v>2305</v>
      </c>
      <c r="AT349" s="80">
        <f>VLOOKUP($H349, 'Link WS '!$E$5:$H$38, 3, FALSE)</f>
        <v>3295</v>
      </c>
      <c r="AU349" s="151">
        <f t="shared" si="192"/>
        <v>0</v>
      </c>
      <c r="AV349" s="150">
        <f>VLOOKUP($V349, 'Link WS '!$E$5:$H$38, 2, FALSE)</f>
        <v>2305</v>
      </c>
      <c r="AW349" s="150">
        <f>VLOOKUP($V349, 'Link WS '!$E$5:$H$38, 3, FALSE)</f>
        <v>3295</v>
      </c>
      <c r="AX349" s="150">
        <f>VLOOKUP($V349, 'Link WS '!$E$5:$H$38, 4, FALSE)</f>
        <v>2800</v>
      </c>
      <c r="AY349" s="143">
        <f t="shared" si="193"/>
        <v>0.82321428571428568</v>
      </c>
      <c r="AZ349" s="140" t="str">
        <f t="shared" si="194"/>
        <v>Paying 82% within JC</v>
      </c>
      <c r="BA349" s="80">
        <f t="shared" si="195"/>
        <v>2074</v>
      </c>
      <c r="BB349" s="80">
        <f t="shared" si="196"/>
        <v>231</v>
      </c>
      <c r="BC349" s="81" t="e">
        <f t="shared" si="197"/>
        <v>#DIV/0!</v>
      </c>
      <c r="BD349" s="312"/>
      <c r="BE349" s="184"/>
      <c r="BF349" s="184"/>
      <c r="BG349" s="184"/>
      <c r="BH349" s="184"/>
      <c r="BI349" s="184"/>
      <c r="BJ349" s="184"/>
      <c r="BK349" s="184"/>
      <c r="BL349" s="185"/>
      <c r="BM349" s="185"/>
      <c r="BN349" s="185"/>
      <c r="BO349" s="185"/>
      <c r="BP349" s="443">
        <f t="shared" si="198"/>
        <v>0</v>
      </c>
      <c r="BQ349" s="184" t="str">
        <f t="shared" si="199"/>
        <v>Not Needed</v>
      </c>
      <c r="BR349" s="283" t="e">
        <f t="shared" si="200"/>
        <v>#DIV/0!</v>
      </c>
      <c r="BS349" s="432">
        <f t="shared" si="201"/>
        <v>0</v>
      </c>
      <c r="BT349" s="1" t="str">
        <f t="shared" si="202"/>
        <v>Within Range</v>
      </c>
      <c r="BU349" s="1" t="str">
        <f t="shared" si="203"/>
        <v>Within Range</v>
      </c>
      <c r="BV349" s="407"/>
      <c r="BW349" s="407"/>
      <c r="BX349" s="448"/>
      <c r="BY349" s="469"/>
      <c r="BZ349" s="469"/>
    </row>
    <row r="350" spans="1:78" ht="12.75" customHeight="true">
      <c r="A350" s="79" t="s">
        <v>263</v>
      </c>
      <c r="B350" s="79" t="s">
        <v>264</v>
      </c>
      <c r="C350" s="79" t="s">
        <v>8</v>
      </c>
      <c r="D350" s="79" t="s">
        <v>9</v>
      </c>
      <c r="E350" s="79" t="s">
        <v>787</v>
      </c>
      <c r="F350" s="79" t="s">
        <v>804</v>
      </c>
      <c r="G350" s="79" t="s">
        <v>795</v>
      </c>
      <c r="H350" s="79" t="s">
        <v>813</v>
      </c>
      <c r="I350" s="296">
        <v>37725</v>
      </c>
      <c r="J350" s="406"/>
      <c r="K350" s="383" t="s">
        <v>1095</v>
      </c>
      <c r="L350" s="406">
        <v>44013</v>
      </c>
      <c r="M350" s="466">
        <v>83</v>
      </c>
      <c r="N350" s="451" t="str">
        <f t="shared" si="170"/>
        <v>4</v>
      </c>
      <c r="O350" s="452" t="str">
        <f t="shared" si="171"/>
        <v>4</v>
      </c>
      <c r="P350" s="201" t="str">
        <f t="shared" si="172"/>
        <v>N</v>
      </c>
      <c r="Q350" s="202"/>
      <c r="R350" s="202"/>
      <c r="S350" s="200"/>
      <c r="T350" s="247">
        <v>1902</v>
      </c>
      <c r="U350" s="92">
        <f t="shared" si="173"/>
        <v>1</v>
      </c>
      <c r="V350" s="95" t="str">
        <f t="shared" si="174"/>
        <v>SG_NE04</v>
      </c>
      <c r="W350" s="454"/>
      <c r="X350" s="392">
        <f t="shared" si="175"/>
        <v>0</v>
      </c>
      <c r="Y350" s="453"/>
      <c r="Z350" s="396">
        <f t="shared" si="176"/>
        <v>0</v>
      </c>
      <c r="AA350" s="397">
        <f t="shared" si="177"/>
        <v>0</v>
      </c>
      <c r="AB350" s="427"/>
      <c r="AC350" s="456"/>
      <c r="AD350" s="396">
        <f t="shared" si="178"/>
        <v>0</v>
      </c>
      <c r="AE350" s="397">
        <f t="shared" si="179"/>
        <v>0</v>
      </c>
      <c r="AF350" s="444">
        <f t="shared" si="180"/>
        <v>50</v>
      </c>
      <c r="AG350" s="251" t="e">
        <f t="shared" si="181"/>
        <v>#DIV/0!</v>
      </c>
      <c r="AH350" s="398">
        <f t="shared" si="182"/>
        <v>50</v>
      </c>
      <c r="AI350" s="459" t="str">
        <f t="shared" si="183"/>
        <v>Below Mix</v>
      </c>
      <c r="AJ350" s="327">
        <f t="shared" si="184"/>
        <v>1365</v>
      </c>
      <c r="AK350" s="323" t="e">
        <f t="shared" si="185"/>
        <v>#DIV/0!</v>
      </c>
      <c r="AL350" s="399">
        <f t="shared" si="186"/>
        <v>1415</v>
      </c>
      <c r="AM350" s="400">
        <f t="shared" si="187"/>
        <v>1415</v>
      </c>
      <c r="AN350" s="462" t="e">
        <f t="shared" si="188"/>
        <v>#DIV/0!</v>
      </c>
      <c r="AO350" s="461">
        <f t="shared" si="189"/>
        <v>1415</v>
      </c>
      <c r="AP350" s="148">
        <f t="shared" si="190"/>
        <v>0</v>
      </c>
      <c r="AQ350" s="148">
        <f t="shared" si="191"/>
        <v>0</v>
      </c>
      <c r="AR350" s="148"/>
      <c r="AS350" s="149">
        <f>VLOOKUP(H350, 'Link WS '!$E$5:$G$38, 2, FALSE)</f>
        <v>1415</v>
      </c>
      <c r="AT350" s="80">
        <f>VLOOKUP($H350, 'Link WS '!$E$5:$H$38, 3, FALSE)</f>
        <v>2123</v>
      </c>
      <c r="AU350" s="151">
        <f t="shared" si="192"/>
        <v>0</v>
      </c>
      <c r="AV350" s="150">
        <f>VLOOKUP($V350, 'Link WS '!$E$5:$H$38, 2, FALSE)</f>
        <v>1415</v>
      </c>
      <c r="AW350" s="150">
        <f>VLOOKUP($V350, 'Link WS '!$E$5:$H$38, 3, FALSE)</f>
        <v>2123</v>
      </c>
      <c r="AX350" s="150">
        <f>VLOOKUP($V350, 'Link WS '!$E$5:$H$38, 4, FALSE)</f>
        <v>1769</v>
      </c>
      <c r="AY350" s="143">
        <f t="shared" si="193"/>
        <v>0.79988694177501418</v>
      </c>
      <c r="AZ350" s="140" t="str">
        <f t="shared" si="194"/>
        <v>Paying 80% within JC</v>
      </c>
      <c r="BA350" s="80">
        <f t="shared" si="195"/>
        <v>1273</v>
      </c>
      <c r="BB350" s="80">
        <f t="shared" si="196"/>
        <v>142</v>
      </c>
      <c r="BC350" s="81" t="e">
        <f t="shared" si="197"/>
        <v>#DIV/0!</v>
      </c>
      <c r="BD350" s="312"/>
      <c r="BE350" s="184"/>
      <c r="BF350" s="184"/>
      <c r="BG350" s="184"/>
      <c r="BH350" s="184"/>
      <c r="BI350" s="184"/>
      <c r="BJ350" s="184"/>
      <c r="BK350" s="184"/>
      <c r="BL350" s="185"/>
      <c r="BM350" s="185"/>
      <c r="BN350" s="185"/>
      <c r="BO350" s="185"/>
      <c r="BP350" s="443">
        <f t="shared" si="198"/>
        <v>0</v>
      </c>
      <c r="BQ350" s="184" t="str">
        <f t="shared" si="199"/>
        <v>Not Needed</v>
      </c>
      <c r="BR350" s="283" t="e">
        <f t="shared" si="200"/>
        <v>#DIV/0!</v>
      </c>
      <c r="BS350" s="432">
        <f t="shared" si="201"/>
        <v>0</v>
      </c>
      <c r="BT350" s="1" t="str">
        <f t="shared" si="202"/>
        <v>Within Range</v>
      </c>
      <c r="BU350" s="1" t="str">
        <f t="shared" si="203"/>
        <v>Within Range</v>
      </c>
      <c r="BV350" s="407"/>
      <c r="BW350" s="407"/>
      <c r="BX350" s="448"/>
      <c r="BY350" s="469"/>
      <c r="BZ350" s="469"/>
    </row>
    <row r="351" spans="1:78" ht="12.75" customHeight="true">
      <c r="A351" s="79" t="s">
        <v>265</v>
      </c>
      <c r="B351" s="79" t="s">
        <v>266</v>
      </c>
      <c r="C351" s="79" t="s">
        <v>8</v>
      </c>
      <c r="D351" s="79" t="s">
        <v>9</v>
      </c>
      <c r="E351" s="79" t="s">
        <v>787</v>
      </c>
      <c r="F351" s="79" t="s">
        <v>804</v>
      </c>
      <c r="G351" s="79" t="s">
        <v>1199</v>
      </c>
      <c r="H351" s="79" t="s">
        <v>1196</v>
      </c>
      <c r="I351" s="296">
        <v>37774</v>
      </c>
      <c r="J351" s="406"/>
      <c r="K351" s="383" t="s">
        <v>1095</v>
      </c>
      <c r="L351" s="406">
        <v>42552</v>
      </c>
      <c r="M351" s="466">
        <v>88</v>
      </c>
      <c r="N351" s="451" t="str">
        <f t="shared" si="170"/>
        <v>4</v>
      </c>
      <c r="O351" s="452" t="str">
        <f t="shared" si="171"/>
        <v>4</v>
      </c>
      <c r="P351" s="201" t="str">
        <f t="shared" si="172"/>
        <v>N</v>
      </c>
      <c r="Q351" s="202"/>
      <c r="R351" s="202"/>
      <c r="S351" s="200"/>
      <c r="T351" s="247">
        <v>1900</v>
      </c>
      <c r="U351" s="92">
        <f t="shared" si="173"/>
        <v>1</v>
      </c>
      <c r="V351" s="95" t="str">
        <f t="shared" si="174"/>
        <v>SG_NE03</v>
      </c>
      <c r="W351" s="454"/>
      <c r="X351" s="392">
        <f t="shared" si="175"/>
        <v>0</v>
      </c>
      <c r="Y351" s="453"/>
      <c r="Z351" s="396">
        <f t="shared" si="176"/>
        <v>0</v>
      </c>
      <c r="AA351" s="397">
        <f t="shared" si="177"/>
        <v>0</v>
      </c>
      <c r="AB351" s="427"/>
      <c r="AC351" s="456"/>
      <c r="AD351" s="396">
        <f t="shared" si="178"/>
        <v>0</v>
      </c>
      <c r="AE351" s="397">
        <f t="shared" si="179"/>
        <v>0</v>
      </c>
      <c r="AF351" s="444">
        <f t="shared" si="180"/>
        <v>50</v>
      </c>
      <c r="AG351" s="251" t="e">
        <f t="shared" si="181"/>
        <v>#DIV/0!</v>
      </c>
      <c r="AH351" s="398">
        <f t="shared" si="182"/>
        <v>50</v>
      </c>
      <c r="AI351" s="459" t="str">
        <f t="shared" si="183"/>
        <v>Below Mix</v>
      </c>
      <c r="AJ351" s="327">
        <f t="shared" si="184"/>
        <v>1209</v>
      </c>
      <c r="AK351" s="323" t="e">
        <f t="shared" si="185"/>
        <v>#DIV/0!</v>
      </c>
      <c r="AL351" s="399">
        <f t="shared" si="186"/>
        <v>1259</v>
      </c>
      <c r="AM351" s="400">
        <f t="shared" si="187"/>
        <v>1259</v>
      </c>
      <c r="AN351" s="462" t="e">
        <f t="shared" si="188"/>
        <v>#DIV/0!</v>
      </c>
      <c r="AO351" s="461">
        <f t="shared" si="189"/>
        <v>1259</v>
      </c>
      <c r="AP351" s="148">
        <f t="shared" si="190"/>
        <v>0</v>
      </c>
      <c r="AQ351" s="148">
        <f t="shared" si="191"/>
        <v>0</v>
      </c>
      <c r="AR351" s="148"/>
      <c r="AS351" s="149">
        <f>VLOOKUP(H351, 'Link WS '!$E$5:$G$38, 2, FALSE)</f>
        <v>1259</v>
      </c>
      <c r="AT351" s="80">
        <f>VLOOKUP($H351, 'Link WS '!$E$5:$H$38, 3, FALSE)</f>
        <v>1884</v>
      </c>
      <c r="AU351" s="151">
        <f t="shared" si="192"/>
        <v>0</v>
      </c>
      <c r="AV351" s="150">
        <f>VLOOKUP($V351, 'Link WS '!$E$5:$H$38, 2, FALSE)</f>
        <v>1259</v>
      </c>
      <c r="AW351" s="150">
        <f>VLOOKUP($V351, 'Link WS '!$E$5:$H$38, 3, FALSE)</f>
        <v>1884</v>
      </c>
      <c r="AX351" s="150">
        <f>VLOOKUP($V351, 'Link WS '!$E$5:$H$38, 4, FALSE)</f>
        <v>1572</v>
      </c>
      <c r="AY351" s="143">
        <f t="shared" si="193"/>
        <v>0.80089058524173029</v>
      </c>
      <c r="AZ351" s="140" t="str">
        <f t="shared" si="194"/>
        <v>Paying 80% within JC</v>
      </c>
      <c r="BA351" s="80">
        <f t="shared" si="195"/>
        <v>1133</v>
      </c>
      <c r="BB351" s="80">
        <f t="shared" si="196"/>
        <v>126</v>
      </c>
      <c r="BC351" s="81" t="e">
        <f t="shared" si="197"/>
        <v>#DIV/0!</v>
      </c>
      <c r="BD351" s="312"/>
      <c r="BE351" s="184"/>
      <c r="BF351" s="184"/>
      <c r="BG351" s="184"/>
      <c r="BH351" s="184"/>
      <c r="BI351" s="184"/>
      <c r="BJ351" s="184"/>
      <c r="BK351" s="184"/>
      <c r="BL351" s="185"/>
      <c r="BM351" s="185"/>
      <c r="BN351" s="185"/>
      <c r="BO351" s="185"/>
      <c r="BP351" s="443">
        <f t="shared" si="198"/>
        <v>0</v>
      </c>
      <c r="BQ351" s="184" t="str">
        <f t="shared" si="199"/>
        <v>Not Needed</v>
      </c>
      <c r="BR351" s="283" t="e">
        <f t="shared" si="200"/>
        <v>#DIV/0!</v>
      </c>
      <c r="BS351" s="432">
        <f t="shared" si="201"/>
        <v>0</v>
      </c>
      <c r="BT351" s="1" t="str">
        <f t="shared" si="202"/>
        <v>Within Range</v>
      </c>
      <c r="BU351" s="1" t="str">
        <f t="shared" si="203"/>
        <v>Within Range</v>
      </c>
      <c r="BV351" s="407"/>
      <c r="BW351" s="407"/>
      <c r="BX351" s="448"/>
      <c r="BY351" s="469"/>
      <c r="BZ351" s="469"/>
    </row>
    <row r="352" spans="1:78" ht="12.75" customHeight="true">
      <c r="A352" s="79" t="s">
        <v>662</v>
      </c>
      <c r="B352" s="79" t="s">
        <v>663</v>
      </c>
      <c r="C352" s="79" t="s">
        <v>8</v>
      </c>
      <c r="D352" s="79" t="s">
        <v>9</v>
      </c>
      <c r="E352" s="79" t="s">
        <v>787</v>
      </c>
      <c r="F352" s="79" t="s">
        <v>804</v>
      </c>
      <c r="G352" s="79" t="s">
        <v>796</v>
      </c>
      <c r="H352" s="79" t="s">
        <v>811</v>
      </c>
      <c r="I352" s="296">
        <v>38057</v>
      </c>
      <c r="J352" s="406"/>
      <c r="K352" s="383" t="s">
        <v>1095</v>
      </c>
      <c r="L352" s="406">
        <v>44378</v>
      </c>
      <c r="M352" s="466">
        <v>86</v>
      </c>
      <c r="N352" s="451" t="str">
        <f t="shared" si="170"/>
        <v>4</v>
      </c>
      <c r="O352" s="452" t="str">
        <f t="shared" si="171"/>
        <v>4</v>
      </c>
      <c r="P352" s="201" t="str">
        <f t="shared" si="172"/>
        <v>N</v>
      </c>
      <c r="Q352" s="202"/>
      <c r="R352" s="202"/>
      <c r="S352" s="200"/>
      <c r="T352" s="247">
        <v>1803</v>
      </c>
      <c r="U352" s="92">
        <f t="shared" si="173"/>
        <v>1</v>
      </c>
      <c r="V352" s="95" t="str">
        <f t="shared" si="174"/>
        <v>SG_NE06</v>
      </c>
      <c r="W352" s="454"/>
      <c r="X352" s="392">
        <f t="shared" si="175"/>
        <v>0</v>
      </c>
      <c r="Y352" s="453"/>
      <c r="Z352" s="396">
        <f t="shared" si="176"/>
        <v>0</v>
      </c>
      <c r="AA352" s="397">
        <f t="shared" si="177"/>
        <v>0</v>
      </c>
      <c r="AB352" s="427"/>
      <c r="AC352" s="456"/>
      <c r="AD352" s="396">
        <f t="shared" si="178"/>
        <v>0</v>
      </c>
      <c r="AE352" s="397">
        <f t="shared" si="179"/>
        <v>0</v>
      </c>
      <c r="AF352" s="444">
        <f t="shared" si="180"/>
        <v>50</v>
      </c>
      <c r="AG352" s="251" t="e">
        <f t="shared" si="181"/>
        <v>#DIV/0!</v>
      </c>
      <c r="AH352" s="398">
        <f t="shared" si="182"/>
        <v>50</v>
      </c>
      <c r="AI352" s="459" t="str">
        <f t="shared" si="183"/>
        <v>Below Mix</v>
      </c>
      <c r="AJ352" s="327">
        <f t="shared" si="184"/>
        <v>1900</v>
      </c>
      <c r="AK352" s="323" t="e">
        <f t="shared" si="185"/>
        <v>#DIV/0!</v>
      </c>
      <c r="AL352" s="399">
        <f t="shared" si="186"/>
        <v>1950</v>
      </c>
      <c r="AM352" s="400">
        <f t="shared" si="187"/>
        <v>1950</v>
      </c>
      <c r="AN352" s="462" t="e">
        <f t="shared" si="188"/>
        <v>#DIV/0!</v>
      </c>
      <c r="AO352" s="461">
        <f t="shared" si="189"/>
        <v>1950</v>
      </c>
      <c r="AP352" s="148">
        <f t="shared" si="190"/>
        <v>0</v>
      </c>
      <c r="AQ352" s="148">
        <f t="shared" si="191"/>
        <v>0</v>
      </c>
      <c r="AR352" s="148"/>
      <c r="AS352" s="149">
        <f>VLOOKUP(H352, 'Link WS '!$E$5:$G$38, 2, FALSE)</f>
        <v>1950</v>
      </c>
      <c r="AT352" s="80">
        <f>VLOOKUP($H352, 'Link WS '!$E$5:$H$38, 3, FALSE)</f>
        <v>2695</v>
      </c>
      <c r="AU352" s="151">
        <f t="shared" si="192"/>
        <v>0</v>
      </c>
      <c r="AV352" s="150">
        <f>VLOOKUP($V352, 'Link WS '!$E$5:$H$38, 2, FALSE)</f>
        <v>1950</v>
      </c>
      <c r="AW352" s="150">
        <f>VLOOKUP($V352, 'Link WS '!$E$5:$H$38, 3, FALSE)</f>
        <v>2695</v>
      </c>
      <c r="AX352" s="150">
        <f>VLOOKUP($V352, 'Link WS '!$E$5:$H$38, 4, FALSE)</f>
        <v>2323</v>
      </c>
      <c r="AY352" s="143">
        <f t="shared" si="193"/>
        <v>0.83943176926388297</v>
      </c>
      <c r="AZ352" s="140" t="str">
        <f t="shared" si="194"/>
        <v>Paying 84% within JC</v>
      </c>
      <c r="BA352" s="80">
        <f t="shared" si="195"/>
        <v>1755</v>
      </c>
      <c r="BB352" s="80">
        <f t="shared" si="196"/>
        <v>195</v>
      </c>
      <c r="BC352" s="81" t="e">
        <f t="shared" si="197"/>
        <v>#DIV/0!</v>
      </c>
      <c r="BD352" s="312"/>
      <c r="BE352" s="184"/>
      <c r="BF352" s="184"/>
      <c r="BG352" s="184"/>
      <c r="BH352" s="184"/>
      <c r="BI352" s="184"/>
      <c r="BJ352" s="184"/>
      <c r="BK352" s="184"/>
      <c r="BL352" s="185"/>
      <c r="BM352" s="185"/>
      <c r="BN352" s="185"/>
      <c r="BO352" s="185"/>
      <c r="BP352" s="443">
        <f t="shared" si="198"/>
        <v>0</v>
      </c>
      <c r="BQ352" s="184" t="str">
        <f t="shared" si="199"/>
        <v>Not Needed</v>
      </c>
      <c r="BR352" s="283" t="e">
        <f t="shared" si="200"/>
        <v>#DIV/0!</v>
      </c>
      <c r="BS352" s="432">
        <f t="shared" si="201"/>
        <v>0</v>
      </c>
      <c r="BT352" s="1" t="str">
        <f t="shared" si="202"/>
        <v>Within Range</v>
      </c>
      <c r="BU352" s="1" t="str">
        <f t="shared" si="203"/>
        <v>Within Range</v>
      </c>
      <c r="BV352" s="407"/>
      <c r="BW352" s="407"/>
      <c r="BX352" s="448"/>
      <c r="BY352" s="469"/>
      <c r="BZ352" s="469"/>
    </row>
    <row r="353" spans="1:78" ht="12.75" customHeight="true">
      <c r="A353" s="79" t="s">
        <v>275</v>
      </c>
      <c r="B353" s="79" t="s">
        <v>276</v>
      </c>
      <c r="C353" s="79" t="s">
        <v>8</v>
      </c>
      <c r="D353" s="79" t="s">
        <v>9</v>
      </c>
      <c r="E353" s="79" t="s">
        <v>787</v>
      </c>
      <c r="F353" s="79" t="s">
        <v>804</v>
      </c>
      <c r="G353" s="79" t="s">
        <v>1199</v>
      </c>
      <c r="H353" s="79" t="s">
        <v>1196</v>
      </c>
      <c r="I353" s="296">
        <v>38075</v>
      </c>
      <c r="J353" s="406"/>
      <c r="K353" s="383" t="s">
        <v>1095</v>
      </c>
      <c r="L353" s="406">
        <v>41821</v>
      </c>
      <c r="M353" s="466">
        <v>78</v>
      </c>
      <c r="N353" s="451" t="str">
        <f t="shared" si="170"/>
        <v>3</v>
      </c>
      <c r="O353" s="452" t="str">
        <f t="shared" si="171"/>
        <v>3</v>
      </c>
      <c r="P353" s="201" t="str">
        <f t="shared" si="172"/>
        <v>N</v>
      </c>
      <c r="Q353" s="202"/>
      <c r="R353" s="202"/>
      <c r="S353" s="200"/>
      <c r="T353" s="247">
        <v>1803</v>
      </c>
      <c r="U353" s="92">
        <f t="shared" si="173"/>
        <v>1</v>
      </c>
      <c r="V353" s="95" t="str">
        <f t="shared" si="174"/>
        <v>SG_NE03</v>
      </c>
      <c r="W353" s="454"/>
      <c r="X353" s="392">
        <f t="shared" si="175"/>
        <v>0</v>
      </c>
      <c r="Y353" s="453"/>
      <c r="Z353" s="396">
        <f t="shared" si="176"/>
        <v>0</v>
      </c>
      <c r="AA353" s="397">
        <f t="shared" si="177"/>
        <v>0</v>
      </c>
      <c r="AB353" s="427"/>
      <c r="AC353" s="456"/>
      <c r="AD353" s="396">
        <f t="shared" si="178"/>
        <v>0</v>
      </c>
      <c r="AE353" s="397">
        <f t="shared" si="179"/>
        <v>0</v>
      </c>
      <c r="AF353" s="444">
        <f t="shared" si="180"/>
        <v>50</v>
      </c>
      <c r="AG353" s="251" t="e">
        <f t="shared" si="181"/>
        <v>#DIV/0!</v>
      </c>
      <c r="AH353" s="398">
        <f t="shared" si="182"/>
        <v>50</v>
      </c>
      <c r="AI353" s="459" t="str">
        <f t="shared" si="183"/>
        <v>Below Mix</v>
      </c>
      <c r="AJ353" s="327">
        <f t="shared" si="184"/>
        <v>1209</v>
      </c>
      <c r="AK353" s="323" t="e">
        <f t="shared" si="185"/>
        <v>#DIV/0!</v>
      </c>
      <c r="AL353" s="399">
        <f t="shared" si="186"/>
        <v>1259</v>
      </c>
      <c r="AM353" s="400">
        <f t="shared" si="187"/>
        <v>1259</v>
      </c>
      <c r="AN353" s="462" t="e">
        <f t="shared" si="188"/>
        <v>#DIV/0!</v>
      </c>
      <c r="AO353" s="461">
        <f t="shared" si="189"/>
        <v>1259</v>
      </c>
      <c r="AP353" s="148">
        <f t="shared" si="190"/>
        <v>0</v>
      </c>
      <c r="AQ353" s="148">
        <f t="shared" si="191"/>
        <v>0</v>
      </c>
      <c r="AR353" s="148"/>
      <c r="AS353" s="149">
        <f>VLOOKUP(H353, 'Link WS '!$E$5:$G$38, 2, FALSE)</f>
        <v>1259</v>
      </c>
      <c r="AT353" s="80">
        <f>VLOOKUP($H353, 'Link WS '!$E$5:$H$38, 3, FALSE)</f>
        <v>1884</v>
      </c>
      <c r="AU353" s="151">
        <f t="shared" si="192"/>
        <v>0</v>
      </c>
      <c r="AV353" s="150">
        <f>VLOOKUP($V353, 'Link WS '!$E$5:$H$38, 2, FALSE)</f>
        <v>1259</v>
      </c>
      <c r="AW353" s="150">
        <f>VLOOKUP($V353, 'Link WS '!$E$5:$H$38, 3, FALSE)</f>
        <v>1884</v>
      </c>
      <c r="AX353" s="150">
        <f>VLOOKUP($V353, 'Link WS '!$E$5:$H$38, 4, FALSE)</f>
        <v>1572</v>
      </c>
      <c r="AY353" s="143">
        <f t="shared" si="193"/>
        <v>0.80089058524173029</v>
      </c>
      <c r="AZ353" s="140" t="str">
        <f t="shared" si="194"/>
        <v>Paying 80% within JC</v>
      </c>
      <c r="BA353" s="80">
        <f t="shared" si="195"/>
        <v>1133</v>
      </c>
      <c r="BB353" s="80">
        <f t="shared" si="196"/>
        <v>126</v>
      </c>
      <c r="BC353" s="81" t="e">
        <f t="shared" si="197"/>
        <v>#DIV/0!</v>
      </c>
      <c r="BD353" s="312"/>
      <c r="BE353" s="184"/>
      <c r="BF353" s="184"/>
      <c r="BG353" s="184"/>
      <c r="BH353" s="184"/>
      <c r="BI353" s="184"/>
      <c r="BJ353" s="184"/>
      <c r="BK353" s="184"/>
      <c r="BL353" s="185"/>
      <c r="BM353" s="185"/>
      <c r="BN353" s="185"/>
      <c r="BO353" s="185"/>
      <c r="BP353" s="443">
        <f t="shared" si="198"/>
        <v>0</v>
      </c>
      <c r="BQ353" s="184" t="str">
        <f t="shared" si="199"/>
        <v>Not Needed</v>
      </c>
      <c r="BR353" s="283" t="e">
        <f t="shared" si="200"/>
        <v>#DIV/0!</v>
      </c>
      <c r="BS353" s="432">
        <f t="shared" si="201"/>
        <v>0</v>
      </c>
      <c r="BT353" s="1" t="str">
        <f t="shared" si="202"/>
        <v>Within Range</v>
      </c>
      <c r="BU353" s="1" t="str">
        <f t="shared" si="203"/>
        <v>Within Range</v>
      </c>
      <c r="BV353" s="407"/>
      <c r="BW353" s="407"/>
      <c r="BX353" s="448"/>
      <c r="BY353" s="469"/>
      <c r="BZ353" s="469"/>
    </row>
    <row r="354" spans="1:78" ht="12.75" customHeight="true">
      <c r="A354" s="79" t="s">
        <v>668</v>
      </c>
      <c r="B354" s="79" t="s">
        <v>669</v>
      </c>
      <c r="C354" s="79" t="s">
        <v>8</v>
      </c>
      <c r="D354" s="79" t="s">
        <v>9</v>
      </c>
      <c r="E354" s="79" t="s">
        <v>787</v>
      </c>
      <c r="F354" s="79" t="s">
        <v>804</v>
      </c>
      <c r="G354" s="79" t="s">
        <v>784</v>
      </c>
      <c r="H354" s="79" t="s">
        <v>814</v>
      </c>
      <c r="I354" s="296">
        <v>39153</v>
      </c>
      <c r="J354" s="406"/>
      <c r="K354" s="383" t="s">
        <v>1095</v>
      </c>
      <c r="L354" s="406">
        <v>42186</v>
      </c>
      <c r="M354" s="466">
        <v>79</v>
      </c>
      <c r="N354" s="451" t="str">
        <f t="shared" si="170"/>
        <v>3</v>
      </c>
      <c r="O354" s="452" t="str">
        <f t="shared" si="171"/>
        <v>3</v>
      </c>
      <c r="P354" s="201" t="str">
        <f t="shared" si="172"/>
        <v>N</v>
      </c>
      <c r="Q354" s="202"/>
      <c r="R354" s="202"/>
      <c r="S354" s="200"/>
      <c r="T354" s="247">
        <v>1503</v>
      </c>
      <c r="U354" s="92">
        <f t="shared" si="173"/>
        <v>1</v>
      </c>
      <c r="V354" s="95" t="str">
        <f t="shared" si="174"/>
        <v>SG_NE08</v>
      </c>
      <c r="W354" s="454"/>
      <c r="X354" s="392">
        <f t="shared" si="175"/>
        <v>0</v>
      </c>
      <c r="Y354" s="453"/>
      <c r="Z354" s="396">
        <f t="shared" si="176"/>
        <v>0</v>
      </c>
      <c r="AA354" s="397">
        <f t="shared" si="177"/>
        <v>0</v>
      </c>
      <c r="AB354" s="427"/>
      <c r="AC354" s="456"/>
      <c r="AD354" s="396">
        <f t="shared" si="178"/>
        <v>0</v>
      </c>
      <c r="AE354" s="397">
        <f t="shared" si="179"/>
        <v>0</v>
      </c>
      <c r="AF354" s="444">
        <f t="shared" si="180"/>
        <v>50</v>
      </c>
      <c r="AG354" s="251" t="e">
        <f t="shared" si="181"/>
        <v>#DIV/0!</v>
      </c>
      <c r="AH354" s="398">
        <f t="shared" si="182"/>
        <v>50</v>
      </c>
      <c r="AI354" s="459" t="str">
        <f t="shared" si="183"/>
        <v>Below Mix</v>
      </c>
      <c r="AJ354" s="327">
        <f t="shared" si="184"/>
        <v>2255</v>
      </c>
      <c r="AK354" s="323" t="e">
        <f t="shared" si="185"/>
        <v>#DIV/0!</v>
      </c>
      <c r="AL354" s="399">
        <f t="shared" si="186"/>
        <v>2305</v>
      </c>
      <c r="AM354" s="400">
        <f t="shared" si="187"/>
        <v>2305</v>
      </c>
      <c r="AN354" s="462" t="e">
        <f t="shared" si="188"/>
        <v>#DIV/0!</v>
      </c>
      <c r="AO354" s="461">
        <f t="shared" si="189"/>
        <v>2305</v>
      </c>
      <c r="AP354" s="148">
        <f t="shared" si="190"/>
        <v>0</v>
      </c>
      <c r="AQ354" s="148">
        <f t="shared" si="191"/>
        <v>0</v>
      </c>
      <c r="AR354" s="148"/>
      <c r="AS354" s="149">
        <f>VLOOKUP(H354, 'Link WS '!$E$5:$G$38, 2, FALSE)</f>
        <v>2305</v>
      </c>
      <c r="AT354" s="80">
        <f>VLOOKUP($H354, 'Link WS '!$E$5:$H$38, 3, FALSE)</f>
        <v>3295</v>
      </c>
      <c r="AU354" s="151">
        <f t="shared" si="192"/>
        <v>0</v>
      </c>
      <c r="AV354" s="150">
        <f>VLOOKUP($V354, 'Link WS '!$E$5:$H$38, 2, FALSE)</f>
        <v>2305</v>
      </c>
      <c r="AW354" s="150">
        <f>VLOOKUP($V354, 'Link WS '!$E$5:$H$38, 3, FALSE)</f>
        <v>3295</v>
      </c>
      <c r="AX354" s="150">
        <f>VLOOKUP($V354, 'Link WS '!$E$5:$H$38, 4, FALSE)</f>
        <v>2800</v>
      </c>
      <c r="AY354" s="143">
        <f t="shared" si="193"/>
        <v>0.82321428571428568</v>
      </c>
      <c r="AZ354" s="140" t="str">
        <f t="shared" si="194"/>
        <v>Paying 82% within JC</v>
      </c>
      <c r="BA354" s="80">
        <f t="shared" si="195"/>
        <v>2074</v>
      </c>
      <c r="BB354" s="80">
        <f t="shared" si="196"/>
        <v>231</v>
      </c>
      <c r="BC354" s="81" t="e">
        <f t="shared" si="197"/>
        <v>#DIV/0!</v>
      </c>
      <c r="BD354" s="312"/>
      <c r="BE354" s="184"/>
      <c r="BF354" s="184"/>
      <c r="BG354" s="184"/>
      <c r="BH354" s="184"/>
      <c r="BI354" s="184"/>
      <c r="BJ354" s="184"/>
      <c r="BK354" s="184"/>
      <c r="BL354" s="185"/>
      <c r="BM354" s="185"/>
      <c r="BN354" s="185"/>
      <c r="BO354" s="185"/>
      <c r="BP354" s="443">
        <f t="shared" si="198"/>
        <v>0</v>
      </c>
      <c r="BQ354" s="184" t="str">
        <f t="shared" si="199"/>
        <v>Not Needed</v>
      </c>
      <c r="BR354" s="283" t="e">
        <f t="shared" si="200"/>
        <v>#DIV/0!</v>
      </c>
      <c r="BS354" s="432">
        <f t="shared" si="201"/>
        <v>0</v>
      </c>
      <c r="BT354" s="1" t="str">
        <f t="shared" si="202"/>
        <v>Within Range</v>
      </c>
      <c r="BU354" s="1" t="str">
        <f t="shared" si="203"/>
        <v>Within Range</v>
      </c>
      <c r="BV354" s="407"/>
      <c r="BW354" s="407"/>
      <c r="BX354" s="448"/>
      <c r="BY354" s="469"/>
      <c r="BZ354" s="469"/>
    </row>
    <row r="355" spans="1:78" ht="12.75" customHeight="true">
      <c r="A355" s="79" t="s">
        <v>605</v>
      </c>
      <c r="B355" s="79" t="s">
        <v>606</v>
      </c>
      <c r="C355" s="79" t="s">
        <v>8</v>
      </c>
      <c r="D355" s="79" t="s">
        <v>9</v>
      </c>
      <c r="E355" s="79" t="s">
        <v>787</v>
      </c>
      <c r="F355" s="79" t="s">
        <v>804</v>
      </c>
      <c r="G355" s="79" t="s">
        <v>784</v>
      </c>
      <c r="H355" s="79" t="s">
        <v>814</v>
      </c>
      <c r="I355" s="296">
        <v>39160</v>
      </c>
      <c r="J355" s="406"/>
      <c r="K355" s="383" t="s">
        <v>1095</v>
      </c>
      <c r="L355" s="406">
        <v>43282</v>
      </c>
      <c r="M355" s="466">
        <v>92</v>
      </c>
      <c r="N355" s="451" t="str">
        <f t="shared" si="170"/>
        <v>5</v>
      </c>
      <c r="O355" s="452" t="str">
        <f t="shared" si="171"/>
        <v>5</v>
      </c>
      <c r="P355" s="201" t="str">
        <f t="shared" si="172"/>
        <v>N</v>
      </c>
      <c r="Q355" s="202"/>
      <c r="R355" s="202"/>
      <c r="S355" s="200"/>
      <c r="T355" s="247">
        <v>1503</v>
      </c>
      <c r="U355" s="92">
        <f t="shared" si="173"/>
        <v>1</v>
      </c>
      <c r="V355" s="95" t="str">
        <f t="shared" si="174"/>
        <v>SG_NE08</v>
      </c>
      <c r="W355" s="454"/>
      <c r="X355" s="392">
        <f t="shared" si="175"/>
        <v>0</v>
      </c>
      <c r="Y355" s="453"/>
      <c r="Z355" s="396">
        <f t="shared" si="176"/>
        <v>0</v>
      </c>
      <c r="AA355" s="397">
        <f t="shared" si="177"/>
        <v>0</v>
      </c>
      <c r="AB355" s="427"/>
      <c r="AC355" s="456"/>
      <c r="AD355" s="396">
        <f t="shared" si="178"/>
        <v>0</v>
      </c>
      <c r="AE355" s="397">
        <f t="shared" si="179"/>
        <v>0</v>
      </c>
      <c r="AF355" s="444">
        <f t="shared" si="180"/>
        <v>50</v>
      </c>
      <c r="AG355" s="251" t="e">
        <f t="shared" si="181"/>
        <v>#DIV/0!</v>
      </c>
      <c r="AH355" s="398">
        <f t="shared" si="182"/>
        <v>50</v>
      </c>
      <c r="AI355" s="459" t="str">
        <f t="shared" si="183"/>
        <v>Below Mix</v>
      </c>
      <c r="AJ355" s="327">
        <f t="shared" si="184"/>
        <v>2255</v>
      </c>
      <c r="AK355" s="323" t="e">
        <f t="shared" si="185"/>
        <v>#DIV/0!</v>
      </c>
      <c r="AL355" s="399">
        <f t="shared" si="186"/>
        <v>2305</v>
      </c>
      <c r="AM355" s="400">
        <f t="shared" si="187"/>
        <v>2305</v>
      </c>
      <c r="AN355" s="462" t="e">
        <f t="shared" si="188"/>
        <v>#DIV/0!</v>
      </c>
      <c r="AO355" s="461">
        <f t="shared" si="189"/>
        <v>2305</v>
      </c>
      <c r="AP355" s="148">
        <f t="shared" si="190"/>
        <v>0</v>
      </c>
      <c r="AQ355" s="148">
        <f t="shared" si="191"/>
        <v>0</v>
      </c>
      <c r="AR355" s="148"/>
      <c r="AS355" s="149">
        <f>VLOOKUP(H355, 'Link WS '!$E$5:$G$38, 2, FALSE)</f>
        <v>2305</v>
      </c>
      <c r="AT355" s="80">
        <f>VLOOKUP($H355, 'Link WS '!$E$5:$H$38, 3, FALSE)</f>
        <v>3295</v>
      </c>
      <c r="AU355" s="151">
        <f t="shared" si="192"/>
        <v>0</v>
      </c>
      <c r="AV355" s="150">
        <f>VLOOKUP($V355, 'Link WS '!$E$5:$H$38, 2, FALSE)</f>
        <v>2305</v>
      </c>
      <c r="AW355" s="150">
        <f>VLOOKUP($V355, 'Link WS '!$E$5:$H$38, 3, FALSE)</f>
        <v>3295</v>
      </c>
      <c r="AX355" s="150">
        <f>VLOOKUP($V355, 'Link WS '!$E$5:$H$38, 4, FALSE)</f>
        <v>2800</v>
      </c>
      <c r="AY355" s="143">
        <f t="shared" si="193"/>
        <v>0.82321428571428568</v>
      </c>
      <c r="AZ355" s="140" t="str">
        <f t="shared" si="194"/>
        <v>Paying 82% within JC</v>
      </c>
      <c r="BA355" s="80">
        <f t="shared" si="195"/>
        <v>2074</v>
      </c>
      <c r="BB355" s="80">
        <f t="shared" si="196"/>
        <v>231</v>
      </c>
      <c r="BC355" s="81" t="e">
        <f t="shared" si="197"/>
        <v>#DIV/0!</v>
      </c>
      <c r="BD355" s="312"/>
      <c r="BE355" s="184"/>
      <c r="BF355" s="184"/>
      <c r="BG355" s="184"/>
      <c r="BH355" s="184"/>
      <c r="BI355" s="184"/>
      <c r="BJ355" s="184"/>
      <c r="BK355" s="184"/>
      <c r="BL355" s="185"/>
      <c r="BM355" s="185"/>
      <c r="BN355" s="185"/>
      <c r="BO355" s="185"/>
      <c r="BP355" s="443">
        <f t="shared" si="198"/>
        <v>0</v>
      </c>
      <c r="BQ355" s="184" t="str">
        <f t="shared" si="199"/>
        <v>Not Needed</v>
      </c>
      <c r="BR355" s="283" t="e">
        <f t="shared" si="200"/>
        <v>#DIV/0!</v>
      </c>
      <c r="BS355" s="432">
        <f t="shared" si="201"/>
        <v>0</v>
      </c>
      <c r="BT355" s="1" t="str">
        <f t="shared" si="202"/>
        <v>Within Range</v>
      </c>
      <c r="BU355" s="1" t="str">
        <f t="shared" si="203"/>
        <v>Within Range</v>
      </c>
      <c r="BV355" s="407"/>
      <c r="BW355" s="407"/>
      <c r="BX355" s="448"/>
      <c r="BY355" s="469"/>
      <c r="BZ355" s="469"/>
    </row>
    <row r="356" spans="1:78" ht="12.75" customHeight="true">
      <c r="A356" s="79" t="s">
        <v>672</v>
      </c>
      <c r="B356" s="79" t="s">
        <v>673</v>
      </c>
      <c r="C356" s="79" t="s">
        <v>8</v>
      </c>
      <c r="D356" s="79" t="s">
        <v>9</v>
      </c>
      <c r="E356" s="79" t="s">
        <v>787</v>
      </c>
      <c r="F356" s="79" t="s">
        <v>804</v>
      </c>
      <c r="G356" s="79" t="s">
        <v>784</v>
      </c>
      <c r="H356" s="79" t="s">
        <v>814</v>
      </c>
      <c r="I356" s="296">
        <v>40455</v>
      </c>
      <c r="J356" s="406"/>
      <c r="K356" s="383" t="s">
        <v>1095</v>
      </c>
      <c r="L356" s="406">
        <v>44378</v>
      </c>
      <c r="M356" s="466">
        <v>92</v>
      </c>
      <c r="N356" s="451" t="str">
        <f t="shared" si="170"/>
        <v>5</v>
      </c>
      <c r="O356" s="452" t="str">
        <f t="shared" si="171"/>
        <v>5</v>
      </c>
      <c r="P356" s="201" t="str">
        <f t="shared" si="172"/>
        <v>N</v>
      </c>
      <c r="Q356" s="202"/>
      <c r="R356" s="202"/>
      <c r="S356" s="200"/>
      <c r="T356" s="247">
        <v>1108</v>
      </c>
      <c r="U356" s="92">
        <f t="shared" si="173"/>
        <v>1</v>
      </c>
      <c r="V356" s="95" t="str">
        <f t="shared" si="174"/>
        <v>SG_NE08</v>
      </c>
      <c r="W356" s="454"/>
      <c r="X356" s="392">
        <f t="shared" si="175"/>
        <v>0</v>
      </c>
      <c r="Y356" s="453"/>
      <c r="Z356" s="396">
        <f t="shared" si="176"/>
        <v>0</v>
      </c>
      <c r="AA356" s="397">
        <f t="shared" si="177"/>
        <v>0</v>
      </c>
      <c r="AB356" s="427"/>
      <c r="AC356" s="456"/>
      <c r="AD356" s="396">
        <f t="shared" si="178"/>
        <v>0</v>
      </c>
      <c r="AE356" s="397">
        <f t="shared" si="179"/>
        <v>0</v>
      </c>
      <c r="AF356" s="444">
        <f t="shared" si="180"/>
        <v>50</v>
      </c>
      <c r="AG356" s="251" t="e">
        <f t="shared" si="181"/>
        <v>#DIV/0!</v>
      </c>
      <c r="AH356" s="398">
        <f t="shared" si="182"/>
        <v>50</v>
      </c>
      <c r="AI356" s="459" t="str">
        <f t="shared" si="183"/>
        <v>Below Mix</v>
      </c>
      <c r="AJ356" s="327">
        <f t="shared" si="184"/>
        <v>2255</v>
      </c>
      <c r="AK356" s="323" t="e">
        <f t="shared" si="185"/>
        <v>#DIV/0!</v>
      </c>
      <c r="AL356" s="399">
        <f t="shared" si="186"/>
        <v>2305</v>
      </c>
      <c r="AM356" s="400">
        <f t="shared" si="187"/>
        <v>2305</v>
      </c>
      <c r="AN356" s="462" t="e">
        <f t="shared" si="188"/>
        <v>#DIV/0!</v>
      </c>
      <c r="AO356" s="461">
        <f t="shared" si="189"/>
        <v>2305</v>
      </c>
      <c r="AP356" s="148">
        <f t="shared" si="190"/>
        <v>0</v>
      </c>
      <c r="AQ356" s="148">
        <f t="shared" si="191"/>
        <v>0</v>
      </c>
      <c r="AR356" s="148"/>
      <c r="AS356" s="149">
        <f>VLOOKUP(H356, 'Link WS '!$E$5:$G$38, 2, FALSE)</f>
        <v>2305</v>
      </c>
      <c r="AT356" s="80">
        <f>VLOOKUP($H356, 'Link WS '!$E$5:$H$38, 3, FALSE)</f>
        <v>3295</v>
      </c>
      <c r="AU356" s="151">
        <f t="shared" si="192"/>
        <v>0</v>
      </c>
      <c r="AV356" s="150">
        <f>VLOOKUP($V356, 'Link WS '!$E$5:$H$38, 2, FALSE)</f>
        <v>2305</v>
      </c>
      <c r="AW356" s="150">
        <f>VLOOKUP($V356, 'Link WS '!$E$5:$H$38, 3, FALSE)</f>
        <v>3295</v>
      </c>
      <c r="AX356" s="150">
        <f>VLOOKUP($V356, 'Link WS '!$E$5:$H$38, 4, FALSE)</f>
        <v>2800</v>
      </c>
      <c r="AY356" s="143">
        <f t="shared" si="193"/>
        <v>0.82321428571428568</v>
      </c>
      <c r="AZ356" s="140" t="str">
        <f t="shared" si="194"/>
        <v>Paying 82% within JC</v>
      </c>
      <c r="BA356" s="80">
        <f t="shared" si="195"/>
        <v>2074</v>
      </c>
      <c r="BB356" s="80">
        <f t="shared" si="196"/>
        <v>231</v>
      </c>
      <c r="BC356" s="81" t="e">
        <f t="shared" si="197"/>
        <v>#DIV/0!</v>
      </c>
      <c r="BD356" s="312"/>
      <c r="BE356" s="184"/>
      <c r="BF356" s="184"/>
      <c r="BG356" s="184"/>
      <c r="BH356" s="184"/>
      <c r="BI356" s="184"/>
      <c r="BJ356" s="184"/>
      <c r="BK356" s="184"/>
      <c r="BL356" s="185"/>
      <c r="BM356" s="185"/>
      <c r="BN356" s="185"/>
      <c r="BO356" s="185"/>
      <c r="BP356" s="443">
        <f t="shared" si="198"/>
        <v>0</v>
      </c>
      <c r="BQ356" s="184" t="str">
        <f t="shared" si="199"/>
        <v>Not Needed</v>
      </c>
      <c r="BR356" s="283" t="e">
        <f t="shared" si="200"/>
        <v>#DIV/0!</v>
      </c>
      <c r="BS356" s="432">
        <f t="shared" si="201"/>
        <v>0</v>
      </c>
      <c r="BT356" s="1" t="str">
        <f t="shared" si="202"/>
        <v>Within Range</v>
      </c>
      <c r="BU356" s="1" t="str">
        <f t="shared" si="203"/>
        <v>Within Range</v>
      </c>
      <c r="BV356" s="407"/>
      <c r="BW356" s="407"/>
      <c r="BX356" s="448"/>
      <c r="BY356" s="469"/>
      <c r="BZ356" s="469"/>
    </row>
    <row r="357" spans="1:78" ht="12.75" customHeight="true">
      <c r="A357" s="79" t="s">
        <v>676</v>
      </c>
      <c r="B357" s="79" t="s">
        <v>677</v>
      </c>
      <c r="C357" s="79" t="s">
        <v>8</v>
      </c>
      <c r="D357" s="79" t="s">
        <v>9</v>
      </c>
      <c r="E357" s="79" t="s">
        <v>787</v>
      </c>
      <c r="F357" s="79" t="s">
        <v>804</v>
      </c>
      <c r="G357" s="79" t="s">
        <v>786</v>
      </c>
      <c r="H357" s="79" t="s">
        <v>810</v>
      </c>
      <c r="I357" s="296">
        <v>40695</v>
      </c>
      <c r="J357" s="406"/>
      <c r="K357" s="383" t="s">
        <v>1095</v>
      </c>
      <c r="L357" s="406">
        <v>44013</v>
      </c>
      <c r="M357" s="466">
        <v>94</v>
      </c>
      <c r="N357" s="451" t="str">
        <f t="shared" si="170"/>
        <v>5</v>
      </c>
      <c r="O357" s="452" t="str">
        <f t="shared" si="171"/>
        <v>5</v>
      </c>
      <c r="P357" s="201" t="str">
        <f t="shared" si="172"/>
        <v>N</v>
      </c>
      <c r="Q357" s="202"/>
      <c r="R357" s="202"/>
      <c r="S357" s="200"/>
      <c r="T357" s="247">
        <v>1100</v>
      </c>
      <c r="U357" s="92">
        <f t="shared" si="173"/>
        <v>1</v>
      </c>
      <c r="V357" s="95" t="str">
        <f t="shared" si="174"/>
        <v>SG_NE07</v>
      </c>
      <c r="W357" s="454"/>
      <c r="X357" s="392">
        <f t="shared" si="175"/>
        <v>0</v>
      </c>
      <c r="Y357" s="453"/>
      <c r="Z357" s="396">
        <f t="shared" si="176"/>
        <v>0</v>
      </c>
      <c r="AA357" s="397">
        <f t="shared" si="177"/>
        <v>0</v>
      </c>
      <c r="AB357" s="427"/>
      <c r="AC357" s="456"/>
      <c r="AD357" s="396">
        <f t="shared" si="178"/>
        <v>0</v>
      </c>
      <c r="AE357" s="397">
        <f t="shared" si="179"/>
        <v>0</v>
      </c>
      <c r="AF357" s="444">
        <f t="shared" si="180"/>
        <v>50</v>
      </c>
      <c r="AG357" s="251" t="e">
        <f t="shared" si="181"/>
        <v>#DIV/0!</v>
      </c>
      <c r="AH357" s="398">
        <f t="shared" si="182"/>
        <v>50</v>
      </c>
      <c r="AI357" s="459" t="str">
        <f t="shared" si="183"/>
        <v>Below Mix</v>
      </c>
      <c r="AJ357" s="327">
        <f t="shared" si="184"/>
        <v>1995</v>
      </c>
      <c r="AK357" s="323" t="e">
        <f t="shared" si="185"/>
        <v>#DIV/0!</v>
      </c>
      <c r="AL357" s="399">
        <f t="shared" si="186"/>
        <v>2045</v>
      </c>
      <c r="AM357" s="400">
        <f t="shared" si="187"/>
        <v>2045</v>
      </c>
      <c r="AN357" s="462" t="e">
        <f t="shared" si="188"/>
        <v>#DIV/0!</v>
      </c>
      <c r="AO357" s="461">
        <f t="shared" si="189"/>
        <v>2045</v>
      </c>
      <c r="AP357" s="148">
        <f t="shared" si="190"/>
        <v>0</v>
      </c>
      <c r="AQ357" s="148">
        <f t="shared" si="191"/>
        <v>0</v>
      </c>
      <c r="AR357" s="148"/>
      <c r="AS357" s="149">
        <f>VLOOKUP(H357, 'Link WS '!$E$5:$G$38, 2, FALSE)</f>
        <v>2045</v>
      </c>
      <c r="AT357" s="80">
        <f>VLOOKUP($H357, 'Link WS '!$E$5:$H$38, 3, FALSE)</f>
        <v>2946</v>
      </c>
      <c r="AU357" s="151">
        <f t="shared" si="192"/>
        <v>0</v>
      </c>
      <c r="AV357" s="150">
        <f>VLOOKUP($V357, 'Link WS '!$E$5:$H$38, 2, FALSE)</f>
        <v>2045</v>
      </c>
      <c r="AW357" s="150">
        <f>VLOOKUP($V357, 'Link WS '!$E$5:$H$38, 3, FALSE)</f>
        <v>2946</v>
      </c>
      <c r="AX357" s="150">
        <f>VLOOKUP($V357, 'Link WS '!$E$5:$H$38, 4, FALSE)</f>
        <v>2496</v>
      </c>
      <c r="AY357" s="143">
        <f t="shared" si="193"/>
        <v>0.81931089743589747</v>
      </c>
      <c r="AZ357" s="140" t="str">
        <f t="shared" si="194"/>
        <v>Paying 82% within JC</v>
      </c>
      <c r="BA357" s="80">
        <f t="shared" si="195"/>
        <v>1840</v>
      </c>
      <c r="BB357" s="80">
        <f t="shared" si="196"/>
        <v>205</v>
      </c>
      <c r="BC357" s="81" t="e">
        <f t="shared" si="197"/>
        <v>#DIV/0!</v>
      </c>
      <c r="BD357" s="312"/>
      <c r="BE357" s="184"/>
      <c r="BF357" s="184"/>
      <c r="BG357" s="184"/>
      <c r="BH357" s="184"/>
      <c r="BI357" s="184"/>
      <c r="BJ357" s="184"/>
      <c r="BK357" s="184"/>
      <c r="BL357" s="185"/>
      <c r="BM357" s="185"/>
      <c r="BN357" s="185"/>
      <c r="BO357" s="185"/>
      <c r="BP357" s="443">
        <f t="shared" si="198"/>
        <v>0</v>
      </c>
      <c r="BQ357" s="184" t="str">
        <f t="shared" si="199"/>
        <v>Not Needed</v>
      </c>
      <c r="BR357" s="283" t="e">
        <f t="shared" si="200"/>
        <v>#DIV/0!</v>
      </c>
      <c r="BS357" s="432">
        <f t="shared" si="201"/>
        <v>0</v>
      </c>
      <c r="BT357" s="1" t="str">
        <f t="shared" si="202"/>
        <v>Within Range</v>
      </c>
      <c r="BU357" s="1" t="str">
        <f t="shared" si="203"/>
        <v>Within Range</v>
      </c>
      <c r="BV357" s="407"/>
      <c r="BW357" s="407"/>
      <c r="BX357" s="448"/>
      <c r="BY357" s="469"/>
      <c r="BZ357" s="469"/>
    </row>
    <row r="358" spans="1:78" ht="12.75" customHeight="true">
      <c r="A358" s="79" t="s">
        <v>678</v>
      </c>
      <c r="B358" s="79" t="s">
        <v>679</v>
      </c>
      <c r="C358" s="79" t="s">
        <v>8</v>
      </c>
      <c r="D358" s="79" t="s">
        <v>9</v>
      </c>
      <c r="E358" s="79" t="s">
        <v>787</v>
      </c>
      <c r="F358" s="79" t="s">
        <v>804</v>
      </c>
      <c r="G358" s="79" t="s">
        <v>1199</v>
      </c>
      <c r="H358" s="79" t="s">
        <v>1196</v>
      </c>
      <c r="I358" s="296">
        <v>40812</v>
      </c>
      <c r="J358" s="406"/>
      <c r="K358" s="383" t="s">
        <v>1095</v>
      </c>
      <c r="L358" s="406">
        <v>43647</v>
      </c>
      <c r="M358" s="466">
        <v>86</v>
      </c>
      <c r="N358" s="451" t="str">
        <f t="shared" si="170"/>
        <v>4</v>
      </c>
      <c r="O358" s="452" t="str">
        <f t="shared" si="171"/>
        <v>4</v>
      </c>
      <c r="P358" s="201" t="str">
        <f t="shared" si="172"/>
        <v>N</v>
      </c>
      <c r="Q358" s="202"/>
      <c r="R358" s="202"/>
      <c r="S358" s="200"/>
      <c r="T358" s="247">
        <v>1009</v>
      </c>
      <c r="U358" s="92">
        <f t="shared" si="173"/>
        <v>1</v>
      </c>
      <c r="V358" s="95" t="str">
        <f t="shared" si="174"/>
        <v>SG_NE03</v>
      </c>
      <c r="W358" s="454"/>
      <c r="X358" s="392">
        <f t="shared" si="175"/>
        <v>0</v>
      </c>
      <c r="Y358" s="453"/>
      <c r="Z358" s="396">
        <f t="shared" si="176"/>
        <v>0</v>
      </c>
      <c r="AA358" s="397">
        <f t="shared" si="177"/>
        <v>0</v>
      </c>
      <c r="AB358" s="427"/>
      <c r="AC358" s="456"/>
      <c r="AD358" s="396">
        <f t="shared" si="178"/>
        <v>0</v>
      </c>
      <c r="AE358" s="397">
        <f t="shared" si="179"/>
        <v>0</v>
      </c>
      <c r="AF358" s="444">
        <f t="shared" si="180"/>
        <v>50</v>
      </c>
      <c r="AG358" s="251" t="e">
        <f t="shared" si="181"/>
        <v>#DIV/0!</v>
      </c>
      <c r="AH358" s="398">
        <f t="shared" si="182"/>
        <v>50</v>
      </c>
      <c r="AI358" s="459" t="str">
        <f t="shared" si="183"/>
        <v>Below Mix</v>
      </c>
      <c r="AJ358" s="327">
        <f t="shared" si="184"/>
        <v>1209</v>
      </c>
      <c r="AK358" s="323" t="e">
        <f t="shared" si="185"/>
        <v>#DIV/0!</v>
      </c>
      <c r="AL358" s="399">
        <f t="shared" si="186"/>
        <v>1259</v>
      </c>
      <c r="AM358" s="400">
        <f t="shared" si="187"/>
        <v>1259</v>
      </c>
      <c r="AN358" s="462" t="e">
        <f t="shared" si="188"/>
        <v>#DIV/0!</v>
      </c>
      <c r="AO358" s="461">
        <f t="shared" si="189"/>
        <v>1259</v>
      </c>
      <c r="AP358" s="148">
        <f t="shared" si="190"/>
        <v>0</v>
      </c>
      <c r="AQ358" s="148">
        <f t="shared" si="191"/>
        <v>0</v>
      </c>
      <c r="AR358" s="148"/>
      <c r="AS358" s="149">
        <f>VLOOKUP(H358, 'Link WS '!$E$5:$G$38, 2, FALSE)</f>
        <v>1259</v>
      </c>
      <c r="AT358" s="80">
        <f>VLOOKUP($H358, 'Link WS '!$E$5:$H$38, 3, FALSE)</f>
        <v>1884</v>
      </c>
      <c r="AU358" s="151">
        <f t="shared" si="192"/>
        <v>0</v>
      </c>
      <c r="AV358" s="150">
        <f>VLOOKUP($V358, 'Link WS '!$E$5:$H$38, 2, FALSE)</f>
        <v>1259</v>
      </c>
      <c r="AW358" s="150">
        <f>VLOOKUP($V358, 'Link WS '!$E$5:$H$38, 3, FALSE)</f>
        <v>1884</v>
      </c>
      <c r="AX358" s="150">
        <f>VLOOKUP($V358, 'Link WS '!$E$5:$H$38, 4, FALSE)</f>
        <v>1572</v>
      </c>
      <c r="AY358" s="143">
        <f t="shared" si="193"/>
        <v>0.80089058524173029</v>
      </c>
      <c r="AZ358" s="140" t="str">
        <f t="shared" si="194"/>
        <v>Paying 80% within JC</v>
      </c>
      <c r="BA358" s="80">
        <f t="shared" si="195"/>
        <v>1133</v>
      </c>
      <c r="BB358" s="80">
        <f t="shared" si="196"/>
        <v>126</v>
      </c>
      <c r="BC358" s="81" t="e">
        <f t="shared" si="197"/>
        <v>#DIV/0!</v>
      </c>
      <c r="BD358" s="312"/>
      <c r="BE358" s="184"/>
      <c r="BF358" s="184"/>
      <c r="BG358" s="184"/>
      <c r="BH358" s="184"/>
      <c r="BI358" s="184"/>
      <c r="BJ358" s="184"/>
      <c r="BK358" s="184"/>
      <c r="BL358" s="185"/>
      <c r="BM358" s="185"/>
      <c r="BN358" s="185"/>
      <c r="BO358" s="185"/>
      <c r="BP358" s="443">
        <f t="shared" si="198"/>
        <v>0</v>
      </c>
      <c r="BQ358" s="184" t="str">
        <f t="shared" si="199"/>
        <v>Not Needed</v>
      </c>
      <c r="BR358" s="283" t="e">
        <f t="shared" si="200"/>
        <v>#DIV/0!</v>
      </c>
      <c r="BS358" s="432">
        <f t="shared" si="201"/>
        <v>0</v>
      </c>
      <c r="BT358" s="1" t="str">
        <f t="shared" si="202"/>
        <v>Within Range</v>
      </c>
      <c r="BU358" s="1" t="str">
        <f t="shared" si="203"/>
        <v>Within Range</v>
      </c>
      <c r="BV358" s="407"/>
      <c r="BW358" s="407"/>
      <c r="BX358" s="448"/>
      <c r="BY358" s="469"/>
      <c r="BZ358" s="469"/>
    </row>
    <row r="359" spans="1:78" ht="12.75" customHeight="true">
      <c r="A359" s="79" t="s">
        <v>299</v>
      </c>
      <c r="B359" s="79" t="s">
        <v>300</v>
      </c>
      <c r="C359" s="79" t="s">
        <v>8</v>
      </c>
      <c r="D359" s="79" t="s">
        <v>9</v>
      </c>
      <c r="E359" s="79" t="s">
        <v>787</v>
      </c>
      <c r="F359" s="79" t="s">
        <v>804</v>
      </c>
      <c r="G359" s="79" t="s">
        <v>1199</v>
      </c>
      <c r="H359" s="79" t="s">
        <v>1196</v>
      </c>
      <c r="I359" s="296">
        <v>41113</v>
      </c>
      <c r="J359" s="406"/>
      <c r="K359" s="383" t="s">
        <v>1095</v>
      </c>
      <c r="L359" s="406">
        <v>44378</v>
      </c>
      <c r="M359" s="466">
        <v>78</v>
      </c>
      <c r="N359" s="451" t="str">
        <f t="shared" si="170"/>
        <v>3</v>
      </c>
      <c r="O359" s="452" t="str">
        <f t="shared" si="171"/>
        <v>3</v>
      </c>
      <c r="P359" s="201" t="str">
        <f t="shared" si="172"/>
        <v>N</v>
      </c>
      <c r="Q359" s="202"/>
      <c r="R359" s="202"/>
      <c r="S359" s="200"/>
      <c r="T359" s="247">
        <v>911</v>
      </c>
      <c r="U359" s="92">
        <f t="shared" si="173"/>
        <v>1</v>
      </c>
      <c r="V359" s="95" t="str">
        <f t="shared" si="174"/>
        <v>SG_NE03</v>
      </c>
      <c r="W359" s="454"/>
      <c r="X359" s="392">
        <f t="shared" si="175"/>
        <v>0</v>
      </c>
      <c r="Y359" s="453"/>
      <c r="Z359" s="396">
        <f t="shared" si="176"/>
        <v>0</v>
      </c>
      <c r="AA359" s="397">
        <f t="shared" si="177"/>
        <v>0</v>
      </c>
      <c r="AB359" s="427"/>
      <c r="AC359" s="456"/>
      <c r="AD359" s="396">
        <f t="shared" si="178"/>
        <v>0</v>
      </c>
      <c r="AE359" s="397">
        <f t="shared" si="179"/>
        <v>0</v>
      </c>
      <c r="AF359" s="444">
        <f t="shared" si="180"/>
        <v>50</v>
      </c>
      <c r="AG359" s="251" t="e">
        <f t="shared" si="181"/>
        <v>#DIV/0!</v>
      </c>
      <c r="AH359" s="398">
        <f t="shared" si="182"/>
        <v>50</v>
      </c>
      <c r="AI359" s="459" t="str">
        <f t="shared" si="183"/>
        <v>Below Mix</v>
      </c>
      <c r="AJ359" s="327">
        <f t="shared" si="184"/>
        <v>1209</v>
      </c>
      <c r="AK359" s="323" t="e">
        <f t="shared" si="185"/>
        <v>#DIV/0!</v>
      </c>
      <c r="AL359" s="399">
        <f t="shared" si="186"/>
        <v>1259</v>
      </c>
      <c r="AM359" s="400">
        <f t="shared" si="187"/>
        <v>1259</v>
      </c>
      <c r="AN359" s="462" t="e">
        <f t="shared" si="188"/>
        <v>#DIV/0!</v>
      </c>
      <c r="AO359" s="461">
        <f t="shared" si="189"/>
        <v>1259</v>
      </c>
      <c r="AP359" s="148">
        <f t="shared" si="190"/>
        <v>0</v>
      </c>
      <c r="AQ359" s="148">
        <f t="shared" si="191"/>
        <v>0</v>
      </c>
      <c r="AR359" s="148"/>
      <c r="AS359" s="149">
        <f>VLOOKUP(H359, 'Link WS '!$E$5:$G$38, 2, FALSE)</f>
        <v>1259</v>
      </c>
      <c r="AT359" s="80">
        <f>VLOOKUP($H359, 'Link WS '!$E$5:$H$38, 3, FALSE)</f>
        <v>1884</v>
      </c>
      <c r="AU359" s="151">
        <f t="shared" si="192"/>
        <v>0</v>
      </c>
      <c r="AV359" s="150">
        <f>VLOOKUP($V359, 'Link WS '!$E$5:$H$38, 2, FALSE)</f>
        <v>1259</v>
      </c>
      <c r="AW359" s="150">
        <f>VLOOKUP($V359, 'Link WS '!$E$5:$H$38, 3, FALSE)</f>
        <v>1884</v>
      </c>
      <c r="AX359" s="150">
        <f>VLOOKUP($V359, 'Link WS '!$E$5:$H$38, 4, FALSE)</f>
        <v>1572</v>
      </c>
      <c r="AY359" s="143">
        <f t="shared" si="193"/>
        <v>0.80089058524173029</v>
      </c>
      <c r="AZ359" s="140" t="str">
        <f t="shared" si="194"/>
        <v>Paying 80% within JC</v>
      </c>
      <c r="BA359" s="80">
        <f t="shared" si="195"/>
        <v>1133</v>
      </c>
      <c r="BB359" s="80">
        <f t="shared" si="196"/>
        <v>126</v>
      </c>
      <c r="BC359" s="81" t="e">
        <f t="shared" si="197"/>
        <v>#DIV/0!</v>
      </c>
      <c r="BD359" s="312"/>
      <c r="BE359" s="184"/>
      <c r="BF359" s="184"/>
      <c r="BG359" s="184"/>
      <c r="BH359" s="184"/>
      <c r="BI359" s="184"/>
      <c r="BJ359" s="184"/>
      <c r="BK359" s="184"/>
      <c r="BL359" s="185"/>
      <c r="BM359" s="185"/>
      <c r="BN359" s="185"/>
      <c r="BO359" s="185"/>
      <c r="BP359" s="443">
        <f t="shared" si="198"/>
        <v>0</v>
      </c>
      <c r="BQ359" s="184" t="str">
        <f t="shared" si="199"/>
        <v>Not Needed</v>
      </c>
      <c r="BR359" s="283" t="e">
        <f t="shared" si="200"/>
        <v>#DIV/0!</v>
      </c>
      <c r="BS359" s="432">
        <f t="shared" si="201"/>
        <v>0</v>
      </c>
      <c r="BT359" s="1" t="str">
        <f t="shared" si="202"/>
        <v>Within Range</v>
      </c>
      <c r="BU359" s="1" t="str">
        <f t="shared" si="203"/>
        <v>Within Range</v>
      </c>
      <c r="BV359" s="407"/>
      <c r="BW359" s="407"/>
      <c r="BX359" s="448"/>
      <c r="BY359" s="469"/>
      <c r="BZ359" s="469"/>
    </row>
    <row r="360" spans="1:78" ht="12.75" customHeight="true">
      <c r="A360" s="79" t="s">
        <v>764</v>
      </c>
      <c r="B360" s="79" t="s">
        <v>765</v>
      </c>
      <c r="C360" s="79" t="s">
        <v>8</v>
      </c>
      <c r="D360" s="79" t="s">
        <v>9</v>
      </c>
      <c r="E360" s="79" t="s">
        <v>787</v>
      </c>
      <c r="F360" s="79" t="s">
        <v>804</v>
      </c>
      <c r="G360" s="79" t="s">
        <v>786</v>
      </c>
      <c r="H360" s="79" t="s">
        <v>810</v>
      </c>
      <c r="I360" s="296">
        <v>42191</v>
      </c>
      <c r="J360" s="406"/>
      <c r="K360" s="383" t="s">
        <v>1095</v>
      </c>
      <c r="L360" s="406">
        <v>43647</v>
      </c>
      <c r="M360" s="466">
        <v>87</v>
      </c>
      <c r="N360" s="451" t="str">
        <f t="shared" si="170"/>
        <v>4</v>
      </c>
      <c r="O360" s="452" t="str">
        <f t="shared" si="171"/>
        <v>4</v>
      </c>
      <c r="P360" s="201" t="str">
        <f t="shared" si="172"/>
        <v>N</v>
      </c>
      <c r="Q360" s="202"/>
      <c r="R360" s="202"/>
      <c r="S360" s="200"/>
      <c r="T360" s="247">
        <v>611</v>
      </c>
      <c r="U360" s="92">
        <f t="shared" si="173"/>
        <v>1</v>
      </c>
      <c r="V360" s="95" t="str">
        <f t="shared" si="174"/>
        <v>SG_NE07</v>
      </c>
      <c r="W360" s="454"/>
      <c r="X360" s="392">
        <f t="shared" si="175"/>
        <v>0</v>
      </c>
      <c r="Y360" s="453"/>
      <c r="Z360" s="396">
        <f t="shared" si="176"/>
        <v>0</v>
      </c>
      <c r="AA360" s="397">
        <f t="shared" si="177"/>
        <v>0</v>
      </c>
      <c r="AB360" s="427"/>
      <c r="AC360" s="456"/>
      <c r="AD360" s="396">
        <f t="shared" si="178"/>
        <v>0</v>
      </c>
      <c r="AE360" s="397">
        <f t="shared" si="179"/>
        <v>0</v>
      </c>
      <c r="AF360" s="444">
        <f t="shared" si="180"/>
        <v>50</v>
      </c>
      <c r="AG360" s="251" t="e">
        <f t="shared" si="181"/>
        <v>#DIV/0!</v>
      </c>
      <c r="AH360" s="398">
        <f t="shared" si="182"/>
        <v>50</v>
      </c>
      <c r="AI360" s="459" t="str">
        <f t="shared" si="183"/>
        <v>Below Mix</v>
      </c>
      <c r="AJ360" s="327">
        <f t="shared" si="184"/>
        <v>1995</v>
      </c>
      <c r="AK360" s="323" t="e">
        <f t="shared" si="185"/>
        <v>#DIV/0!</v>
      </c>
      <c r="AL360" s="399">
        <f t="shared" si="186"/>
        <v>2045</v>
      </c>
      <c r="AM360" s="400">
        <f t="shared" si="187"/>
        <v>2045</v>
      </c>
      <c r="AN360" s="462" t="e">
        <f t="shared" si="188"/>
        <v>#DIV/0!</v>
      </c>
      <c r="AO360" s="461">
        <f t="shared" si="189"/>
        <v>2045</v>
      </c>
      <c r="AP360" s="148">
        <f t="shared" si="190"/>
        <v>0</v>
      </c>
      <c r="AQ360" s="148">
        <f t="shared" si="191"/>
        <v>0</v>
      </c>
      <c r="AR360" s="148"/>
      <c r="AS360" s="149">
        <f>VLOOKUP(H360, 'Link WS '!$E$5:$G$38, 2, FALSE)</f>
        <v>2045</v>
      </c>
      <c r="AT360" s="80">
        <f>VLOOKUP($H360, 'Link WS '!$E$5:$H$38, 3, FALSE)</f>
        <v>2946</v>
      </c>
      <c r="AU360" s="151">
        <f t="shared" si="192"/>
        <v>0</v>
      </c>
      <c r="AV360" s="150">
        <f>VLOOKUP($V360, 'Link WS '!$E$5:$H$38, 2, FALSE)</f>
        <v>2045</v>
      </c>
      <c r="AW360" s="150">
        <f>VLOOKUP($V360, 'Link WS '!$E$5:$H$38, 3, FALSE)</f>
        <v>2946</v>
      </c>
      <c r="AX360" s="150">
        <f>VLOOKUP($V360, 'Link WS '!$E$5:$H$38, 4, FALSE)</f>
        <v>2496</v>
      </c>
      <c r="AY360" s="143">
        <f t="shared" si="193"/>
        <v>0.81931089743589747</v>
      </c>
      <c r="AZ360" s="140" t="str">
        <f t="shared" si="194"/>
        <v>Paying 82% within JC</v>
      </c>
      <c r="BA360" s="80">
        <f t="shared" si="195"/>
        <v>1840</v>
      </c>
      <c r="BB360" s="80">
        <f t="shared" si="196"/>
        <v>205</v>
      </c>
      <c r="BC360" s="81" t="e">
        <f t="shared" si="197"/>
        <v>#DIV/0!</v>
      </c>
      <c r="BD360" s="312"/>
      <c r="BE360" s="184"/>
      <c r="BF360" s="184"/>
      <c r="BG360" s="184"/>
      <c r="BH360" s="184"/>
      <c r="BI360" s="184"/>
      <c r="BJ360" s="184"/>
      <c r="BK360" s="184"/>
      <c r="BL360" s="185"/>
      <c r="BM360" s="185"/>
      <c r="BN360" s="185"/>
      <c r="BO360" s="185"/>
      <c r="BP360" s="443">
        <f t="shared" si="198"/>
        <v>0</v>
      </c>
      <c r="BQ360" s="184" t="str">
        <f t="shared" si="199"/>
        <v>Not Needed</v>
      </c>
      <c r="BR360" s="283" t="e">
        <f t="shared" si="200"/>
        <v>#DIV/0!</v>
      </c>
      <c r="BS360" s="432">
        <f t="shared" si="201"/>
        <v>0</v>
      </c>
      <c r="BT360" s="1" t="str">
        <f t="shared" si="202"/>
        <v>Within Range</v>
      </c>
      <c r="BU360" s="1" t="str">
        <f t="shared" si="203"/>
        <v>Within Range</v>
      </c>
      <c r="BV360" s="407"/>
      <c r="BW360" s="407"/>
      <c r="BX360" s="448"/>
      <c r="BY360" s="469"/>
      <c r="BZ360" s="469"/>
    </row>
    <row r="361" spans="1:78" ht="12.75" customHeight="true">
      <c r="A361" s="79" t="s">
        <v>307</v>
      </c>
      <c r="B361" s="79" t="s">
        <v>308</v>
      </c>
      <c r="C361" s="79" t="s">
        <v>8</v>
      </c>
      <c r="D361" s="79" t="s">
        <v>9</v>
      </c>
      <c r="E361" s="79" t="s">
        <v>787</v>
      </c>
      <c r="F361" s="79" t="s">
        <v>804</v>
      </c>
      <c r="G361" s="79" t="s">
        <v>1201</v>
      </c>
      <c r="H361" s="79" t="s">
        <v>1195</v>
      </c>
      <c r="I361" s="296">
        <v>42016</v>
      </c>
      <c r="J361" s="406"/>
      <c r="K361" s="383" t="s">
        <v>1095</v>
      </c>
      <c r="L361" s="406">
        <v>44013</v>
      </c>
      <c r="M361" s="466">
        <v>78</v>
      </c>
      <c r="N361" s="451" t="str">
        <f t="shared" si="170"/>
        <v>3</v>
      </c>
      <c r="O361" s="452" t="str">
        <f t="shared" si="171"/>
        <v>3</v>
      </c>
      <c r="P361" s="201" t="str">
        <f t="shared" si="172"/>
        <v>N</v>
      </c>
      <c r="Q361" s="202"/>
      <c r="R361" s="202"/>
      <c r="S361" s="200"/>
      <c r="T361" s="247">
        <v>705</v>
      </c>
      <c r="U361" s="92">
        <f t="shared" si="173"/>
        <v>1</v>
      </c>
      <c r="V361" s="95" t="str">
        <f t="shared" si="174"/>
        <v>SG_NE02</v>
      </c>
      <c r="W361" s="454"/>
      <c r="X361" s="392">
        <f t="shared" si="175"/>
        <v>0</v>
      </c>
      <c r="Y361" s="453"/>
      <c r="Z361" s="396">
        <f t="shared" si="176"/>
        <v>0</v>
      </c>
      <c r="AA361" s="397">
        <f t="shared" si="177"/>
        <v>0</v>
      </c>
      <c r="AB361" s="427"/>
      <c r="AC361" s="456"/>
      <c r="AD361" s="396">
        <f t="shared" si="178"/>
        <v>0</v>
      </c>
      <c r="AE361" s="397">
        <f t="shared" si="179"/>
        <v>0</v>
      </c>
      <c r="AF361" s="444">
        <f t="shared" si="180"/>
        <v>50</v>
      </c>
      <c r="AG361" s="251" t="e">
        <f t="shared" si="181"/>
        <v>#DIV/0!</v>
      </c>
      <c r="AH361" s="398">
        <f t="shared" si="182"/>
        <v>50</v>
      </c>
      <c r="AI361" s="459" t="str">
        <f t="shared" si="183"/>
        <v>Below Mix</v>
      </c>
      <c r="AJ361" s="327">
        <f t="shared" si="184"/>
        <v>1116</v>
      </c>
      <c r="AK361" s="323" t="e">
        <f t="shared" si="185"/>
        <v>#DIV/0!</v>
      </c>
      <c r="AL361" s="399">
        <f t="shared" si="186"/>
        <v>1166</v>
      </c>
      <c r="AM361" s="400">
        <f t="shared" si="187"/>
        <v>1166</v>
      </c>
      <c r="AN361" s="462" t="e">
        <f t="shared" si="188"/>
        <v>#DIV/0!</v>
      </c>
      <c r="AO361" s="461">
        <f t="shared" si="189"/>
        <v>1166</v>
      </c>
      <c r="AP361" s="148">
        <f t="shared" si="190"/>
        <v>0</v>
      </c>
      <c r="AQ361" s="148">
        <f t="shared" si="191"/>
        <v>0</v>
      </c>
      <c r="AR361" s="148"/>
      <c r="AS361" s="149">
        <f>VLOOKUP(H361, 'Link WS '!$E$5:$G$38, 2, FALSE)</f>
        <v>1166</v>
      </c>
      <c r="AT361" s="80">
        <f>VLOOKUP($H361, 'Link WS '!$E$5:$H$38, 3, FALSE)</f>
        <v>1750</v>
      </c>
      <c r="AU361" s="151">
        <f t="shared" si="192"/>
        <v>0</v>
      </c>
      <c r="AV361" s="150">
        <f>VLOOKUP($V361, 'Link WS '!$E$5:$H$38, 2, FALSE)</f>
        <v>1166</v>
      </c>
      <c r="AW361" s="150">
        <f>VLOOKUP($V361, 'Link WS '!$E$5:$H$38, 3, FALSE)</f>
        <v>1750</v>
      </c>
      <c r="AX361" s="150">
        <f>VLOOKUP($V361, 'Link WS '!$E$5:$H$38, 4, FALSE)</f>
        <v>1458</v>
      </c>
      <c r="AY361" s="143">
        <f t="shared" si="193"/>
        <v>0.79972565157750342</v>
      </c>
      <c r="AZ361" s="140" t="str">
        <f t="shared" si="194"/>
        <v>Paying 80% within JC</v>
      </c>
      <c r="BA361" s="80">
        <f t="shared" si="195"/>
        <v>1049</v>
      </c>
      <c r="BB361" s="80">
        <f t="shared" si="196"/>
        <v>117</v>
      </c>
      <c r="BC361" s="81" t="e">
        <f t="shared" si="197"/>
        <v>#DIV/0!</v>
      </c>
      <c r="BD361" s="312"/>
      <c r="BE361" s="184"/>
      <c r="BF361" s="184"/>
      <c r="BG361" s="184"/>
      <c r="BH361" s="184"/>
      <c r="BI361" s="184"/>
      <c r="BJ361" s="184"/>
      <c r="BK361" s="184"/>
      <c r="BL361" s="185"/>
      <c r="BM361" s="185"/>
      <c r="BN361" s="185"/>
      <c r="BO361" s="185"/>
      <c r="BP361" s="443">
        <f t="shared" si="198"/>
        <v>0</v>
      </c>
      <c r="BQ361" s="184" t="str">
        <f t="shared" si="199"/>
        <v>Not Needed</v>
      </c>
      <c r="BR361" s="283" t="e">
        <f t="shared" si="200"/>
        <v>#DIV/0!</v>
      </c>
      <c r="BS361" s="432">
        <f t="shared" si="201"/>
        <v>0</v>
      </c>
      <c r="BT361" s="1" t="str">
        <f t="shared" si="202"/>
        <v>Within Range</v>
      </c>
      <c r="BU361" s="1" t="str">
        <f t="shared" si="203"/>
        <v>Within Range</v>
      </c>
      <c r="BV361" s="407"/>
      <c r="BW361" s="407"/>
      <c r="BX361" s="448"/>
      <c r="BY361" s="469"/>
      <c r="BZ361" s="469"/>
    </row>
    <row r="362" spans="1:78" ht="12.75" customHeight="true">
      <c r="A362" s="79" t="s">
        <v>938</v>
      </c>
      <c r="B362" s="79" t="s">
        <v>939</v>
      </c>
      <c r="C362" s="79" t="s">
        <v>8</v>
      </c>
      <c r="D362" s="79" t="s">
        <v>9</v>
      </c>
      <c r="E362" s="79" t="s">
        <v>787</v>
      </c>
      <c r="F362" s="79" t="s">
        <v>804</v>
      </c>
      <c r="G362" s="79" t="s">
        <v>795</v>
      </c>
      <c r="H362" s="79" t="s">
        <v>818</v>
      </c>
      <c r="I362" s="296">
        <v>43276</v>
      </c>
      <c r="J362" s="406"/>
      <c r="K362" s="383" t="s">
        <v>1095</v>
      </c>
      <c r="L362" s="406"/>
      <c r="M362" s="466">
        <v>89</v>
      </c>
      <c r="N362" s="451" t="str">
        <f t="shared" si="170"/>
        <v>4</v>
      </c>
      <c r="O362" s="452" t="str">
        <f t="shared" si="171"/>
        <v>4</v>
      </c>
      <c r="P362" s="201" t="str">
        <f t="shared" si="172"/>
        <v>N</v>
      </c>
      <c r="Q362" s="202"/>
      <c r="R362" s="202"/>
      <c r="S362" s="200"/>
      <c r="T362" s="247">
        <v>400</v>
      </c>
      <c r="U362" s="92">
        <f t="shared" si="173"/>
        <v>1</v>
      </c>
      <c r="V362" s="95" t="str">
        <f t="shared" si="174"/>
        <v>SG_FNE04</v>
      </c>
      <c r="W362" s="454"/>
      <c r="X362" s="392">
        <f t="shared" si="175"/>
        <v>0</v>
      </c>
      <c r="Y362" s="453"/>
      <c r="Z362" s="396">
        <f t="shared" si="176"/>
        <v>0</v>
      </c>
      <c r="AA362" s="397">
        <f t="shared" si="177"/>
        <v>0</v>
      </c>
      <c r="AB362" s="427"/>
      <c r="AC362" s="456"/>
      <c r="AD362" s="396">
        <f t="shared" si="178"/>
        <v>0</v>
      </c>
      <c r="AE362" s="397">
        <f t="shared" si="179"/>
        <v>0</v>
      </c>
      <c r="AF362" s="444">
        <f t="shared" si="180"/>
        <v>50</v>
      </c>
      <c r="AG362" s="251" t="e">
        <f t="shared" si="181"/>
        <v>#DIV/0!</v>
      </c>
      <c r="AH362" s="398">
        <f t="shared" si="182"/>
        <v>50</v>
      </c>
      <c r="AI362" s="459" t="str">
        <f t="shared" si="183"/>
        <v>Below Mix</v>
      </c>
      <c r="AJ362" s="327">
        <f t="shared" si="184"/>
        <v>854</v>
      </c>
      <c r="AK362" s="323" t="e">
        <f t="shared" si="185"/>
        <v>#DIV/0!</v>
      </c>
      <c r="AL362" s="399">
        <f t="shared" si="186"/>
        <v>904</v>
      </c>
      <c r="AM362" s="400">
        <f t="shared" si="187"/>
        <v>904</v>
      </c>
      <c r="AN362" s="462" t="e">
        <f t="shared" si="188"/>
        <v>#DIV/0!</v>
      </c>
      <c r="AO362" s="461">
        <f t="shared" si="189"/>
        <v>904</v>
      </c>
      <c r="AP362" s="148">
        <f t="shared" si="190"/>
        <v>0</v>
      </c>
      <c r="AQ362" s="148">
        <f t="shared" si="191"/>
        <v>0</v>
      </c>
      <c r="AR362" s="148"/>
      <c r="AS362" s="149">
        <f>VLOOKUP(H362, 'Link WS '!$E$5:$G$38, 2, FALSE)</f>
        <v>904</v>
      </c>
      <c r="AT362" s="80">
        <f>VLOOKUP($H362, 'Link WS '!$E$5:$H$38, 3, FALSE)</f>
        <v>1338</v>
      </c>
      <c r="AU362" s="151">
        <f t="shared" si="192"/>
        <v>0</v>
      </c>
      <c r="AV362" s="150">
        <f>VLOOKUP($V362, 'Link WS '!$E$5:$H$38, 2, FALSE)</f>
        <v>904</v>
      </c>
      <c r="AW362" s="150">
        <f>VLOOKUP($V362, 'Link WS '!$E$5:$H$38, 3, FALSE)</f>
        <v>1338</v>
      </c>
      <c r="AX362" s="150">
        <f>VLOOKUP($V362, 'Link WS '!$E$5:$H$38, 4, FALSE)</f>
        <v>1121</v>
      </c>
      <c r="AY362" s="143">
        <f t="shared" si="193"/>
        <v>0.80642283675289916</v>
      </c>
      <c r="AZ362" s="140" t="str">
        <f t="shared" si="194"/>
        <v>Paying 81% within JC</v>
      </c>
      <c r="BA362" s="80">
        <f t="shared" si="195"/>
        <v>814</v>
      </c>
      <c r="BB362" s="80">
        <f t="shared" si="196"/>
        <v>90</v>
      </c>
      <c r="BC362" s="81" t="e">
        <f t="shared" si="197"/>
        <v>#DIV/0!</v>
      </c>
      <c r="BD362" s="312"/>
      <c r="BE362" s="184"/>
      <c r="BF362" s="184"/>
      <c r="BG362" s="184"/>
      <c r="BH362" s="184"/>
      <c r="BI362" s="184"/>
      <c r="BJ362" s="184"/>
      <c r="BK362" s="184"/>
      <c r="BL362" s="185"/>
      <c r="BM362" s="185"/>
      <c r="BN362" s="185"/>
      <c r="BO362" s="185"/>
      <c r="BP362" s="443">
        <f t="shared" si="198"/>
        <v>0</v>
      </c>
      <c r="BQ362" s="184" t="str">
        <f t="shared" si="199"/>
        <v>Not Needed</v>
      </c>
      <c r="BR362" s="283" t="e">
        <f t="shared" si="200"/>
        <v>#DIV/0!</v>
      </c>
      <c r="BS362" s="432">
        <f t="shared" si="201"/>
        <v>0</v>
      </c>
      <c r="BT362" s="1" t="str">
        <f t="shared" si="202"/>
        <v>Within Range</v>
      </c>
      <c r="BU362" s="1" t="str">
        <f t="shared" si="203"/>
        <v>Within Range</v>
      </c>
      <c r="BV362" s="407"/>
      <c r="BW362" s="407"/>
      <c r="BX362" s="448"/>
      <c r="BY362" s="469"/>
      <c r="BZ362" s="469"/>
    </row>
    <row r="363" spans="1:78" ht="12.75" customHeight="true">
      <c r="A363" s="79" t="s">
        <v>1013</v>
      </c>
      <c r="B363" s="79" t="s">
        <v>1014</v>
      </c>
      <c r="C363" s="79" t="s">
        <v>8</v>
      </c>
      <c r="D363" s="79" t="s">
        <v>9</v>
      </c>
      <c r="E363" s="79" t="s">
        <v>787</v>
      </c>
      <c r="F363" s="79" t="s">
        <v>804</v>
      </c>
      <c r="G363" s="79" t="s">
        <v>798</v>
      </c>
      <c r="H363" s="79" t="s">
        <v>820</v>
      </c>
      <c r="I363" s="296">
        <v>43752</v>
      </c>
      <c r="J363" s="406"/>
      <c r="K363" s="383" t="s">
        <v>1095</v>
      </c>
      <c r="L363" s="406"/>
      <c r="M363" s="466">
        <v>77</v>
      </c>
      <c r="N363" s="451" t="str">
        <f t="shared" si="170"/>
        <v>3</v>
      </c>
      <c r="O363" s="452" t="str">
        <f t="shared" si="171"/>
        <v>3</v>
      </c>
      <c r="P363" s="201" t="str">
        <f t="shared" si="172"/>
        <v>N</v>
      </c>
      <c r="Q363" s="202"/>
      <c r="R363" s="202"/>
      <c r="S363" s="200"/>
      <c r="T363" s="247">
        <v>208</v>
      </c>
      <c r="U363" s="92">
        <f t="shared" si="173"/>
        <v>1</v>
      </c>
      <c r="V363" s="95" t="str">
        <f t="shared" si="174"/>
        <v>SG_FNE06</v>
      </c>
      <c r="W363" s="454"/>
      <c r="X363" s="392">
        <f t="shared" si="175"/>
        <v>0</v>
      </c>
      <c r="Y363" s="453"/>
      <c r="Z363" s="396">
        <f t="shared" si="176"/>
        <v>0</v>
      </c>
      <c r="AA363" s="397">
        <f t="shared" si="177"/>
        <v>0</v>
      </c>
      <c r="AB363" s="427"/>
      <c r="AC363" s="456"/>
      <c r="AD363" s="396">
        <f t="shared" si="178"/>
        <v>0</v>
      </c>
      <c r="AE363" s="397">
        <f t="shared" si="179"/>
        <v>0</v>
      </c>
      <c r="AF363" s="444">
        <f t="shared" si="180"/>
        <v>50</v>
      </c>
      <c r="AG363" s="251" t="e">
        <f t="shared" si="181"/>
        <v>#DIV/0!</v>
      </c>
      <c r="AH363" s="398">
        <f t="shared" si="182"/>
        <v>50</v>
      </c>
      <c r="AI363" s="459" t="str">
        <f t="shared" si="183"/>
        <v>Below Mix</v>
      </c>
      <c r="AJ363" s="327">
        <f t="shared" si="184"/>
        <v>1249</v>
      </c>
      <c r="AK363" s="323" t="e">
        <f t="shared" si="185"/>
        <v>#DIV/0!</v>
      </c>
      <c r="AL363" s="399">
        <f t="shared" si="186"/>
        <v>1299</v>
      </c>
      <c r="AM363" s="400">
        <f t="shared" si="187"/>
        <v>1299</v>
      </c>
      <c r="AN363" s="462" t="e">
        <f t="shared" si="188"/>
        <v>#DIV/0!</v>
      </c>
      <c r="AO363" s="461">
        <f t="shared" si="189"/>
        <v>1299</v>
      </c>
      <c r="AP363" s="148">
        <f t="shared" si="190"/>
        <v>0</v>
      </c>
      <c r="AQ363" s="148">
        <f t="shared" si="191"/>
        <v>0</v>
      </c>
      <c r="AR363" s="148"/>
      <c r="AS363" s="149">
        <f>VLOOKUP(H363, 'Link WS '!$E$5:$G$38, 2, FALSE)</f>
        <v>1299</v>
      </c>
      <c r="AT363" s="80">
        <f>VLOOKUP($H363, 'Link WS '!$E$5:$H$38, 3, FALSE)</f>
        <v>1871</v>
      </c>
      <c r="AU363" s="151">
        <f t="shared" si="192"/>
        <v>0</v>
      </c>
      <c r="AV363" s="150">
        <f>VLOOKUP($V363, 'Link WS '!$E$5:$H$38, 2, FALSE)</f>
        <v>1299</v>
      </c>
      <c r="AW363" s="150">
        <f>VLOOKUP($V363, 'Link WS '!$E$5:$H$38, 3, FALSE)</f>
        <v>1871</v>
      </c>
      <c r="AX363" s="150">
        <f>VLOOKUP($V363, 'Link WS '!$E$5:$H$38, 4, FALSE)</f>
        <v>1585</v>
      </c>
      <c r="AY363" s="143">
        <f t="shared" si="193"/>
        <v>0.81955835962145107</v>
      </c>
      <c r="AZ363" s="140" t="str">
        <f t="shared" si="194"/>
        <v>Paying 82% within JC</v>
      </c>
      <c r="BA363" s="80">
        <f t="shared" si="195"/>
        <v>1169</v>
      </c>
      <c r="BB363" s="80">
        <f t="shared" si="196"/>
        <v>130</v>
      </c>
      <c r="BC363" s="81" t="e">
        <f t="shared" si="197"/>
        <v>#DIV/0!</v>
      </c>
      <c r="BD363" s="312"/>
      <c r="BE363" s="184"/>
      <c r="BF363" s="184"/>
      <c r="BG363" s="184"/>
      <c r="BH363" s="184"/>
      <c r="BI363" s="184"/>
      <c r="BJ363" s="184"/>
      <c r="BK363" s="184"/>
      <c r="BL363" s="185"/>
      <c r="BM363" s="185"/>
      <c r="BN363" s="185"/>
      <c r="BO363" s="185"/>
      <c r="BP363" s="443">
        <f t="shared" si="198"/>
        <v>0</v>
      </c>
      <c r="BQ363" s="184" t="str">
        <f t="shared" si="199"/>
        <v>Not Needed</v>
      </c>
      <c r="BR363" s="283" t="e">
        <f t="shared" si="200"/>
        <v>#DIV/0!</v>
      </c>
      <c r="BS363" s="432">
        <f t="shared" si="201"/>
        <v>0</v>
      </c>
      <c r="BT363" s="1" t="str">
        <f t="shared" si="202"/>
        <v>Within Range</v>
      </c>
      <c r="BU363" s="1" t="str">
        <f t="shared" si="203"/>
        <v>Within Range</v>
      </c>
      <c r="BV363" s="407"/>
      <c r="BW363" s="407"/>
      <c r="BX363" s="448"/>
      <c r="BY363" s="469"/>
      <c r="BZ363" s="469"/>
    </row>
    <row r="364" spans="1:78" ht="12.75" customHeight="true">
      <c r="A364" s="79" t="s">
        <v>1128</v>
      </c>
      <c r="B364" s="79" t="s">
        <v>1129</v>
      </c>
      <c r="C364" s="79" t="s">
        <v>8</v>
      </c>
      <c r="D364" s="79" t="s">
        <v>9</v>
      </c>
      <c r="E364" s="79" t="s">
        <v>787</v>
      </c>
      <c r="F364" s="79" t="s">
        <v>804</v>
      </c>
      <c r="G364" s="79" t="s">
        <v>798</v>
      </c>
      <c r="H364" s="79" t="s">
        <v>820</v>
      </c>
      <c r="I364" s="296">
        <v>44158</v>
      </c>
      <c r="J364" s="406"/>
      <c r="K364" s="383" t="s">
        <v>1095</v>
      </c>
      <c r="L364" s="406"/>
      <c r="M364" s="466">
        <v>76</v>
      </c>
      <c r="N364" s="451" t="str">
        <f t="shared" si="170"/>
        <v>3</v>
      </c>
      <c r="O364" s="452" t="str">
        <f t="shared" si="171"/>
        <v>3</v>
      </c>
      <c r="P364" s="201" t="str">
        <f t="shared" si="172"/>
        <v>N</v>
      </c>
      <c r="Q364" s="202"/>
      <c r="R364" s="202"/>
      <c r="S364" s="200"/>
      <c r="T364" s="247">
        <v>107</v>
      </c>
      <c r="U364" s="92">
        <f t="shared" si="173"/>
        <v>1</v>
      </c>
      <c r="V364" s="95" t="str">
        <f t="shared" si="174"/>
        <v>SG_FNE06</v>
      </c>
      <c r="W364" s="454"/>
      <c r="X364" s="392">
        <f t="shared" si="175"/>
        <v>0</v>
      </c>
      <c r="Y364" s="453"/>
      <c r="Z364" s="396">
        <f t="shared" si="176"/>
        <v>0</v>
      </c>
      <c r="AA364" s="397">
        <f t="shared" si="177"/>
        <v>0</v>
      </c>
      <c r="AB364" s="427"/>
      <c r="AC364" s="456"/>
      <c r="AD364" s="396">
        <f t="shared" si="178"/>
        <v>0</v>
      </c>
      <c r="AE364" s="397">
        <f t="shared" si="179"/>
        <v>0</v>
      </c>
      <c r="AF364" s="444">
        <f t="shared" si="180"/>
        <v>50</v>
      </c>
      <c r="AG364" s="251" t="e">
        <f t="shared" si="181"/>
        <v>#DIV/0!</v>
      </c>
      <c r="AH364" s="398">
        <f t="shared" si="182"/>
        <v>50</v>
      </c>
      <c r="AI364" s="459" t="str">
        <f t="shared" si="183"/>
        <v>Below Mix</v>
      </c>
      <c r="AJ364" s="327">
        <f t="shared" si="184"/>
        <v>1249</v>
      </c>
      <c r="AK364" s="323" t="e">
        <f t="shared" si="185"/>
        <v>#DIV/0!</v>
      </c>
      <c r="AL364" s="399">
        <f t="shared" si="186"/>
        <v>1299</v>
      </c>
      <c r="AM364" s="400">
        <f t="shared" si="187"/>
        <v>1299</v>
      </c>
      <c r="AN364" s="462" t="e">
        <f t="shared" si="188"/>
        <v>#DIV/0!</v>
      </c>
      <c r="AO364" s="461">
        <f t="shared" si="189"/>
        <v>1299</v>
      </c>
      <c r="AP364" s="148">
        <f t="shared" si="190"/>
        <v>0</v>
      </c>
      <c r="AQ364" s="148">
        <f t="shared" si="191"/>
        <v>0</v>
      </c>
      <c r="AR364" s="148"/>
      <c r="AS364" s="149">
        <f>VLOOKUP(H364, 'Link WS '!$E$5:$G$38, 2, FALSE)</f>
        <v>1299</v>
      </c>
      <c r="AT364" s="80">
        <f>VLOOKUP($H364, 'Link WS '!$E$5:$H$38, 3, FALSE)</f>
        <v>1871</v>
      </c>
      <c r="AU364" s="151">
        <f t="shared" si="192"/>
        <v>0</v>
      </c>
      <c r="AV364" s="150">
        <f>VLOOKUP($V364, 'Link WS '!$E$5:$H$38, 2, FALSE)</f>
        <v>1299</v>
      </c>
      <c r="AW364" s="150">
        <f>VLOOKUP($V364, 'Link WS '!$E$5:$H$38, 3, FALSE)</f>
        <v>1871</v>
      </c>
      <c r="AX364" s="150">
        <f>VLOOKUP($V364, 'Link WS '!$E$5:$H$38, 4, FALSE)</f>
        <v>1585</v>
      </c>
      <c r="AY364" s="143">
        <f t="shared" si="193"/>
        <v>0.81955835962145107</v>
      </c>
      <c r="AZ364" s="140" t="str">
        <f t="shared" si="194"/>
        <v>Paying 82% within JC</v>
      </c>
      <c r="BA364" s="80">
        <f t="shared" si="195"/>
        <v>1169</v>
      </c>
      <c r="BB364" s="80">
        <f t="shared" si="196"/>
        <v>130</v>
      </c>
      <c r="BC364" s="81" t="e">
        <f t="shared" si="197"/>
        <v>#DIV/0!</v>
      </c>
      <c r="BD364" s="312"/>
      <c r="BE364" s="184"/>
      <c r="BF364" s="184"/>
      <c r="BG364" s="184"/>
      <c r="BH364" s="184"/>
      <c r="BI364" s="184"/>
      <c r="BJ364" s="184"/>
      <c r="BK364" s="184"/>
      <c r="BL364" s="185"/>
      <c r="BM364" s="185"/>
      <c r="BN364" s="185"/>
      <c r="BO364" s="185"/>
      <c r="BP364" s="443">
        <f t="shared" si="198"/>
        <v>0</v>
      </c>
      <c r="BQ364" s="184" t="str">
        <f t="shared" si="199"/>
        <v>Not Needed</v>
      </c>
      <c r="BR364" s="283" t="e">
        <f t="shared" si="200"/>
        <v>#DIV/0!</v>
      </c>
      <c r="BS364" s="432">
        <f t="shared" si="201"/>
        <v>0</v>
      </c>
      <c r="BT364" s="1" t="str">
        <f t="shared" si="202"/>
        <v>Within Range</v>
      </c>
      <c r="BU364" s="1" t="str">
        <f t="shared" si="203"/>
        <v>Within Range</v>
      </c>
      <c r="BV364" s="407"/>
      <c r="BW364" s="407"/>
      <c r="BX364" s="448"/>
      <c r="BY364" s="469"/>
      <c r="BZ364" s="469"/>
    </row>
    <row r="365" spans="1:78" ht="12.75" customHeight="true">
      <c r="A365" s="79" t="s">
        <v>1112</v>
      </c>
      <c r="B365" s="79" t="s">
        <v>1113</v>
      </c>
      <c r="C365" s="79" t="s">
        <v>8</v>
      </c>
      <c r="D365" s="79" t="s">
        <v>9</v>
      </c>
      <c r="E365" s="79" t="s">
        <v>787</v>
      </c>
      <c r="F365" s="79" t="s">
        <v>804</v>
      </c>
      <c r="G365" s="79" t="s">
        <v>795</v>
      </c>
      <c r="H365" s="79" t="s">
        <v>818</v>
      </c>
      <c r="I365" s="296">
        <v>44158</v>
      </c>
      <c r="J365" s="406"/>
      <c r="K365" s="383" t="s">
        <v>1095</v>
      </c>
      <c r="L365" s="406"/>
      <c r="M365" s="466">
        <v>75</v>
      </c>
      <c r="N365" s="451" t="str">
        <f t="shared" si="170"/>
        <v>3</v>
      </c>
      <c r="O365" s="452" t="str">
        <f t="shared" si="171"/>
        <v>3</v>
      </c>
      <c r="P365" s="201" t="str">
        <f t="shared" si="172"/>
        <v>N</v>
      </c>
      <c r="Q365" s="202"/>
      <c r="R365" s="202"/>
      <c r="S365" s="200"/>
      <c r="T365" s="247">
        <v>107</v>
      </c>
      <c r="U365" s="92">
        <f t="shared" si="173"/>
        <v>1</v>
      </c>
      <c r="V365" s="95" t="str">
        <f t="shared" si="174"/>
        <v>SG_FNE04</v>
      </c>
      <c r="W365" s="454"/>
      <c r="X365" s="392">
        <f t="shared" si="175"/>
        <v>0</v>
      </c>
      <c r="Y365" s="453"/>
      <c r="Z365" s="396">
        <f t="shared" si="176"/>
        <v>0</v>
      </c>
      <c r="AA365" s="397">
        <f t="shared" si="177"/>
        <v>0</v>
      </c>
      <c r="AB365" s="427"/>
      <c r="AC365" s="456"/>
      <c r="AD365" s="396">
        <f t="shared" si="178"/>
        <v>0</v>
      </c>
      <c r="AE365" s="397">
        <f t="shared" si="179"/>
        <v>0</v>
      </c>
      <c r="AF365" s="444">
        <f t="shared" si="180"/>
        <v>50</v>
      </c>
      <c r="AG365" s="251" t="e">
        <f t="shared" si="181"/>
        <v>#DIV/0!</v>
      </c>
      <c r="AH365" s="398">
        <f t="shared" si="182"/>
        <v>50</v>
      </c>
      <c r="AI365" s="459" t="str">
        <f t="shared" si="183"/>
        <v>Below Mix</v>
      </c>
      <c r="AJ365" s="327">
        <f t="shared" si="184"/>
        <v>854</v>
      </c>
      <c r="AK365" s="323" t="e">
        <f t="shared" si="185"/>
        <v>#DIV/0!</v>
      </c>
      <c r="AL365" s="399">
        <f t="shared" si="186"/>
        <v>904</v>
      </c>
      <c r="AM365" s="400">
        <f t="shared" si="187"/>
        <v>904</v>
      </c>
      <c r="AN365" s="462" t="e">
        <f t="shared" si="188"/>
        <v>#DIV/0!</v>
      </c>
      <c r="AO365" s="461">
        <f t="shared" si="189"/>
        <v>904</v>
      </c>
      <c r="AP365" s="148">
        <f t="shared" si="190"/>
        <v>0</v>
      </c>
      <c r="AQ365" s="148">
        <f t="shared" si="191"/>
        <v>0</v>
      </c>
      <c r="AR365" s="148"/>
      <c r="AS365" s="149">
        <f>VLOOKUP(H365, 'Link WS '!$E$5:$G$38, 2, FALSE)</f>
        <v>904</v>
      </c>
      <c r="AT365" s="80">
        <f>VLOOKUP($H365, 'Link WS '!$E$5:$H$38, 3, FALSE)</f>
        <v>1338</v>
      </c>
      <c r="AU365" s="151">
        <f t="shared" si="192"/>
        <v>0</v>
      </c>
      <c r="AV365" s="150">
        <f>VLOOKUP($V365, 'Link WS '!$E$5:$H$38, 2, FALSE)</f>
        <v>904</v>
      </c>
      <c r="AW365" s="150">
        <f>VLOOKUP($V365, 'Link WS '!$E$5:$H$38, 3, FALSE)</f>
        <v>1338</v>
      </c>
      <c r="AX365" s="150">
        <f>VLOOKUP($V365, 'Link WS '!$E$5:$H$38, 4, FALSE)</f>
        <v>1121</v>
      </c>
      <c r="AY365" s="143">
        <f t="shared" si="193"/>
        <v>0.80642283675289916</v>
      </c>
      <c r="AZ365" s="140" t="str">
        <f t="shared" si="194"/>
        <v>Paying 81% within JC</v>
      </c>
      <c r="BA365" s="80">
        <f t="shared" si="195"/>
        <v>814</v>
      </c>
      <c r="BB365" s="80">
        <f t="shared" si="196"/>
        <v>90</v>
      </c>
      <c r="BC365" s="81" t="e">
        <f t="shared" si="197"/>
        <v>#DIV/0!</v>
      </c>
      <c r="BD365" s="312"/>
      <c r="BE365" s="184"/>
      <c r="BF365" s="184"/>
      <c r="BG365" s="184"/>
      <c r="BH365" s="184"/>
      <c r="BI365" s="184"/>
      <c r="BJ365" s="184"/>
      <c r="BK365" s="184"/>
      <c r="BL365" s="185"/>
      <c r="BM365" s="185"/>
      <c r="BN365" s="185"/>
      <c r="BO365" s="185"/>
      <c r="BP365" s="443">
        <f t="shared" si="198"/>
        <v>0</v>
      </c>
      <c r="BQ365" s="184" t="str">
        <f t="shared" si="199"/>
        <v>Not Needed</v>
      </c>
      <c r="BR365" s="283" t="e">
        <f t="shared" si="200"/>
        <v>#DIV/0!</v>
      </c>
      <c r="BS365" s="432">
        <f t="shared" si="201"/>
        <v>0</v>
      </c>
      <c r="BT365" s="1" t="str">
        <f t="shared" si="202"/>
        <v>Within Range</v>
      </c>
      <c r="BU365" s="1" t="str">
        <f t="shared" si="203"/>
        <v>Within Range</v>
      </c>
      <c r="BV365" s="407"/>
      <c r="BW365" s="407"/>
      <c r="BX365" s="448"/>
      <c r="BY365" s="469"/>
      <c r="BZ365" s="469"/>
    </row>
    <row r="366" spans="1:78" ht="12.75" customHeight="true">
      <c r="A366" s="79" t="s">
        <v>1162</v>
      </c>
      <c r="B366" s="79" t="s">
        <v>1163</v>
      </c>
      <c r="C366" s="79" t="s">
        <v>8</v>
      </c>
      <c r="D366" s="79" t="s">
        <v>9</v>
      </c>
      <c r="E366" s="79" t="s">
        <v>787</v>
      </c>
      <c r="F366" s="79" t="s">
        <v>804</v>
      </c>
      <c r="G366" s="79" t="s">
        <v>795</v>
      </c>
      <c r="H366" s="79" t="s">
        <v>818</v>
      </c>
      <c r="I366" s="296">
        <v>44200</v>
      </c>
      <c r="J366" s="406"/>
      <c r="K366" s="383" t="s">
        <v>1095</v>
      </c>
      <c r="L366" s="406"/>
      <c r="M366" s="466">
        <v>69</v>
      </c>
      <c r="N366" s="451" t="str">
        <f t="shared" si="170"/>
        <v>2</v>
      </c>
      <c r="O366" s="452" t="str">
        <f t="shared" si="171"/>
        <v>2</v>
      </c>
      <c r="P366" s="201" t="str">
        <f t="shared" si="172"/>
        <v>N</v>
      </c>
      <c r="Q366" s="202"/>
      <c r="R366" s="202"/>
      <c r="S366" s="200"/>
      <c r="T366" s="247">
        <v>105</v>
      </c>
      <c r="U366" s="92">
        <f t="shared" si="173"/>
        <v>1</v>
      </c>
      <c r="V366" s="95" t="str">
        <f t="shared" si="174"/>
        <v>SG_FNE04</v>
      </c>
      <c r="W366" s="454"/>
      <c r="X366" s="392">
        <f t="shared" si="175"/>
        <v>0</v>
      </c>
      <c r="Y366" s="453"/>
      <c r="Z366" s="396">
        <f t="shared" si="176"/>
        <v>0</v>
      </c>
      <c r="AA366" s="397">
        <f t="shared" si="177"/>
        <v>0</v>
      </c>
      <c r="AB366" s="427"/>
      <c r="AC366" s="456"/>
      <c r="AD366" s="396">
        <f t="shared" si="178"/>
        <v>0</v>
      </c>
      <c r="AE366" s="397">
        <f t="shared" si="179"/>
        <v>0</v>
      </c>
      <c r="AF366" s="444">
        <f t="shared" si="180"/>
        <v>50</v>
      </c>
      <c r="AG366" s="251" t="e">
        <f t="shared" si="181"/>
        <v>#DIV/0!</v>
      </c>
      <c r="AH366" s="398">
        <f t="shared" si="182"/>
        <v>50</v>
      </c>
      <c r="AI366" s="459" t="str">
        <f t="shared" si="183"/>
        <v>Below Mix</v>
      </c>
      <c r="AJ366" s="327">
        <f t="shared" si="184"/>
        <v>854</v>
      </c>
      <c r="AK366" s="323" t="e">
        <f t="shared" si="185"/>
        <v>#DIV/0!</v>
      </c>
      <c r="AL366" s="399">
        <f t="shared" si="186"/>
        <v>904</v>
      </c>
      <c r="AM366" s="400">
        <f t="shared" si="187"/>
        <v>904</v>
      </c>
      <c r="AN366" s="462" t="e">
        <f t="shared" si="188"/>
        <v>#DIV/0!</v>
      </c>
      <c r="AO366" s="461">
        <f t="shared" si="189"/>
        <v>904</v>
      </c>
      <c r="AP366" s="148">
        <f t="shared" si="190"/>
        <v>0</v>
      </c>
      <c r="AQ366" s="148">
        <f t="shared" si="191"/>
        <v>0</v>
      </c>
      <c r="AR366" s="148"/>
      <c r="AS366" s="149">
        <f>VLOOKUP(H366, 'Link WS '!$E$5:$G$38, 2, FALSE)</f>
        <v>904</v>
      </c>
      <c r="AT366" s="80">
        <f>VLOOKUP($H366, 'Link WS '!$E$5:$H$38, 3, FALSE)</f>
        <v>1338</v>
      </c>
      <c r="AU366" s="151">
        <f t="shared" si="192"/>
        <v>0</v>
      </c>
      <c r="AV366" s="150">
        <f>VLOOKUP($V366, 'Link WS '!$E$5:$H$38, 2, FALSE)</f>
        <v>904</v>
      </c>
      <c r="AW366" s="150">
        <f>VLOOKUP($V366, 'Link WS '!$E$5:$H$38, 3, FALSE)</f>
        <v>1338</v>
      </c>
      <c r="AX366" s="150">
        <f>VLOOKUP($V366, 'Link WS '!$E$5:$H$38, 4, FALSE)</f>
        <v>1121</v>
      </c>
      <c r="AY366" s="143">
        <f t="shared" si="193"/>
        <v>0.80642283675289916</v>
      </c>
      <c r="AZ366" s="140" t="str">
        <f t="shared" si="194"/>
        <v>Paying 81% within JC</v>
      </c>
      <c r="BA366" s="80">
        <f t="shared" si="195"/>
        <v>814</v>
      </c>
      <c r="BB366" s="80">
        <f t="shared" si="196"/>
        <v>90</v>
      </c>
      <c r="BC366" s="81" t="e">
        <f t="shared" si="197"/>
        <v>#DIV/0!</v>
      </c>
      <c r="BD366" s="312"/>
      <c r="BE366" s="184"/>
      <c r="BF366" s="184"/>
      <c r="BG366" s="184"/>
      <c r="BH366" s="184"/>
      <c r="BI366" s="184"/>
      <c r="BJ366" s="184"/>
      <c r="BK366" s="184"/>
      <c r="BL366" s="185"/>
      <c r="BM366" s="185"/>
      <c r="BN366" s="185"/>
      <c r="BO366" s="185"/>
      <c r="BP366" s="443">
        <f t="shared" si="198"/>
        <v>0</v>
      </c>
      <c r="BQ366" s="184" t="str">
        <f t="shared" si="199"/>
        <v>Not Needed</v>
      </c>
      <c r="BR366" s="283" t="e">
        <f t="shared" si="200"/>
        <v>#DIV/0!</v>
      </c>
      <c r="BS366" s="432">
        <f t="shared" si="201"/>
        <v>0</v>
      </c>
      <c r="BT366" s="1" t="str">
        <f t="shared" si="202"/>
        <v>Within Range</v>
      </c>
      <c r="BU366" s="1" t="str">
        <f t="shared" si="203"/>
        <v>Within Range</v>
      </c>
      <c r="BV366" s="407"/>
      <c r="BW366" s="407"/>
      <c r="BX366" s="448"/>
      <c r="BY366" s="469"/>
      <c r="BZ366" s="469"/>
    </row>
    <row r="367" spans="1:78" ht="12.75" customHeight="true">
      <c r="A367" s="79" t="s">
        <v>1486</v>
      </c>
      <c r="B367" s="79" t="s">
        <v>1487</v>
      </c>
      <c r="C367" s="79" t="s">
        <v>8</v>
      </c>
      <c r="D367" s="79" t="s">
        <v>9</v>
      </c>
      <c r="E367" s="79" t="s">
        <v>787</v>
      </c>
      <c r="F367" s="79" t="s">
        <v>804</v>
      </c>
      <c r="G367" s="79" t="s">
        <v>786</v>
      </c>
      <c r="H367" s="79" t="s">
        <v>810</v>
      </c>
      <c r="I367" s="480">
        <v>44431</v>
      </c>
      <c r="J367" s="406"/>
      <c r="K367" s="383" t="s">
        <v>1095</v>
      </c>
      <c r="L367" s="406"/>
      <c r="M367" s="466">
        <v>79</v>
      </c>
      <c r="N367" s="451" t="str">
        <f t="shared" si="170"/>
        <v>3</v>
      </c>
      <c r="O367" s="452" t="str">
        <f t="shared" si="171"/>
        <v>3</v>
      </c>
      <c r="P367" s="201" t="str">
        <f t="shared" si="172"/>
        <v>N</v>
      </c>
      <c r="Q367" s="202"/>
      <c r="R367" s="202"/>
      <c r="S367" s="200"/>
      <c r="T367" s="247">
        <v>10</v>
      </c>
      <c r="U367" s="92">
        <f t="shared" si="173"/>
        <v>0.83</v>
      </c>
      <c r="V367" s="95" t="str">
        <f t="shared" si="174"/>
        <v>SG_NE07</v>
      </c>
      <c r="W367" s="454"/>
      <c r="X367" s="392">
        <f t="shared" si="175"/>
        <v>0</v>
      </c>
      <c r="Y367" s="453"/>
      <c r="Z367" s="396">
        <f t="shared" si="176"/>
        <v>0</v>
      </c>
      <c r="AA367" s="397">
        <f t="shared" si="177"/>
        <v>0</v>
      </c>
      <c r="AB367" s="427"/>
      <c r="AC367" s="456"/>
      <c r="AD367" s="396">
        <f t="shared" si="178"/>
        <v>0</v>
      </c>
      <c r="AE367" s="397">
        <f t="shared" si="179"/>
        <v>0</v>
      </c>
      <c r="AF367" s="444">
        <f t="shared" si="180"/>
        <v>50</v>
      </c>
      <c r="AG367" s="251" t="e">
        <f t="shared" si="181"/>
        <v>#DIV/0!</v>
      </c>
      <c r="AH367" s="398">
        <f t="shared" si="182"/>
        <v>50</v>
      </c>
      <c r="AI367" s="459" t="str">
        <f t="shared" si="183"/>
        <v>Below Mix</v>
      </c>
      <c r="AJ367" s="327">
        <f t="shared" si="184"/>
        <v>1995</v>
      </c>
      <c r="AK367" s="323" t="e">
        <f t="shared" si="185"/>
        <v>#DIV/0!</v>
      </c>
      <c r="AL367" s="399">
        <f t="shared" si="186"/>
        <v>2045</v>
      </c>
      <c r="AM367" s="400">
        <f t="shared" si="187"/>
        <v>2045</v>
      </c>
      <c r="AN367" s="462" t="e">
        <f t="shared" si="188"/>
        <v>#DIV/0!</v>
      </c>
      <c r="AO367" s="461">
        <f t="shared" si="189"/>
        <v>2045</v>
      </c>
      <c r="AP367" s="148">
        <f t="shared" si="190"/>
        <v>0</v>
      </c>
      <c r="AQ367" s="148">
        <f t="shared" si="191"/>
        <v>0</v>
      </c>
      <c r="AR367" s="148"/>
      <c r="AS367" s="149">
        <f>VLOOKUP(H367, 'Link WS '!$E$5:$G$38, 2, FALSE)</f>
        <v>2045</v>
      </c>
      <c r="AT367" s="80">
        <f>VLOOKUP($H367, 'Link WS '!$E$5:$H$38, 3, FALSE)</f>
        <v>2946</v>
      </c>
      <c r="AU367" s="151">
        <f t="shared" si="192"/>
        <v>0</v>
      </c>
      <c r="AV367" s="150">
        <f>VLOOKUP($V367, 'Link WS '!$E$5:$H$38, 2, FALSE)</f>
        <v>2045</v>
      </c>
      <c r="AW367" s="150">
        <f>VLOOKUP($V367, 'Link WS '!$E$5:$H$38, 3, FALSE)</f>
        <v>2946</v>
      </c>
      <c r="AX367" s="150">
        <f>VLOOKUP($V367, 'Link WS '!$E$5:$H$38, 4, FALSE)</f>
        <v>2496</v>
      </c>
      <c r="AY367" s="143">
        <f t="shared" si="193"/>
        <v>0.81931089743589747</v>
      </c>
      <c r="AZ367" s="140" t="str">
        <f t="shared" si="194"/>
        <v>Paying 82% within JC</v>
      </c>
      <c r="BA367" s="80">
        <f t="shared" si="195"/>
        <v>1840</v>
      </c>
      <c r="BB367" s="80">
        <f t="shared" si="196"/>
        <v>205</v>
      </c>
      <c r="BC367" s="81" t="e">
        <f t="shared" si="197"/>
        <v>#DIV/0!</v>
      </c>
      <c r="BD367" s="312"/>
      <c r="BE367" s="184"/>
      <c r="BF367" s="184"/>
      <c r="BG367" s="184"/>
      <c r="BH367" s="184"/>
      <c r="BI367" s="184"/>
      <c r="BJ367" s="184"/>
      <c r="BK367" s="184"/>
      <c r="BL367" s="185"/>
      <c r="BM367" s="185"/>
      <c r="BN367" s="185"/>
      <c r="BO367" s="185"/>
      <c r="BP367" s="443">
        <f t="shared" si="198"/>
        <v>0</v>
      </c>
      <c r="BQ367" s="184" t="str">
        <f t="shared" si="199"/>
        <v>Not Needed</v>
      </c>
      <c r="BR367" s="283" t="e">
        <f t="shared" si="200"/>
        <v>#DIV/0!</v>
      </c>
      <c r="BS367" s="432">
        <f t="shared" si="201"/>
        <v>0</v>
      </c>
      <c r="BT367" s="1" t="str">
        <f t="shared" si="202"/>
        <v>Within Range</v>
      </c>
      <c r="BU367" s="1" t="str">
        <f t="shared" si="203"/>
        <v>Within Range</v>
      </c>
      <c r="BV367" s="407"/>
      <c r="BW367" s="407"/>
      <c r="BX367" s="448"/>
      <c r="BY367" s="469"/>
      <c r="BZ367" s="469"/>
    </row>
    <row r="368" spans="1:78" ht="12.75" customHeight="true">
      <c r="A368" s="79" t="s">
        <v>1488</v>
      </c>
      <c r="B368" s="79" t="s">
        <v>1489</v>
      </c>
      <c r="C368" s="79" t="s">
        <v>8</v>
      </c>
      <c r="D368" s="79" t="s">
        <v>9</v>
      </c>
      <c r="E368" s="79" t="s">
        <v>787</v>
      </c>
      <c r="F368" s="79" t="s">
        <v>804</v>
      </c>
      <c r="G368" s="79" t="s">
        <v>798</v>
      </c>
      <c r="H368" s="79" t="s">
        <v>811</v>
      </c>
      <c r="I368" s="480">
        <v>44459</v>
      </c>
      <c r="J368" s="406"/>
      <c r="K368" s="383" t="s">
        <v>1095</v>
      </c>
      <c r="L368" s="406"/>
      <c r="M368" s="466">
        <v>49</v>
      </c>
      <c r="N368" s="451" t="str">
        <f t="shared" si="170"/>
        <v>1</v>
      </c>
      <c r="O368" s="452" t="str">
        <f t="shared" si="171"/>
        <v>1</v>
      </c>
      <c r="P368" s="201" t="str">
        <f t="shared" si="172"/>
        <v>N</v>
      </c>
      <c r="Q368" s="202"/>
      <c r="R368" s="202"/>
      <c r="S368" s="200"/>
      <c r="T368" s="247">
        <v>9</v>
      </c>
      <c r="U368" s="92">
        <f t="shared" si="173"/>
        <v>0.75</v>
      </c>
      <c r="V368" s="95" t="str">
        <f t="shared" si="174"/>
        <v>SG_NE06</v>
      </c>
      <c r="W368" s="454"/>
      <c r="X368" s="392">
        <f t="shared" si="175"/>
        <v>0</v>
      </c>
      <c r="Y368" s="453"/>
      <c r="Z368" s="396">
        <f t="shared" si="176"/>
        <v>0</v>
      </c>
      <c r="AA368" s="397">
        <f t="shared" si="177"/>
        <v>0</v>
      </c>
      <c r="AB368" s="427"/>
      <c r="AC368" s="456"/>
      <c r="AD368" s="396">
        <f t="shared" si="178"/>
        <v>0</v>
      </c>
      <c r="AE368" s="397">
        <f t="shared" si="179"/>
        <v>0</v>
      </c>
      <c r="AF368" s="444">
        <f t="shared" si="180"/>
        <v>50</v>
      </c>
      <c r="AG368" s="251" t="e">
        <f t="shared" si="181"/>
        <v>#DIV/0!</v>
      </c>
      <c r="AH368" s="398">
        <f t="shared" si="182"/>
        <v>50</v>
      </c>
      <c r="AI368" s="459" t="str">
        <f t="shared" si="183"/>
        <v>Below Mix</v>
      </c>
      <c r="AJ368" s="327">
        <f t="shared" si="184"/>
        <v>1900</v>
      </c>
      <c r="AK368" s="323" t="e">
        <f t="shared" si="185"/>
        <v>#DIV/0!</v>
      </c>
      <c r="AL368" s="399">
        <f t="shared" si="186"/>
        <v>1950</v>
      </c>
      <c r="AM368" s="400">
        <f t="shared" si="187"/>
        <v>1950</v>
      </c>
      <c r="AN368" s="462" t="e">
        <f t="shared" si="188"/>
        <v>#DIV/0!</v>
      </c>
      <c r="AO368" s="461">
        <f t="shared" si="189"/>
        <v>1950</v>
      </c>
      <c r="AP368" s="148">
        <f t="shared" si="190"/>
        <v>0</v>
      </c>
      <c r="AQ368" s="148">
        <f t="shared" si="191"/>
        <v>0</v>
      </c>
      <c r="AR368" s="148"/>
      <c r="AS368" s="149">
        <f>VLOOKUP(H368, 'Link WS '!$E$5:$G$38, 2, FALSE)</f>
        <v>1950</v>
      </c>
      <c r="AT368" s="80">
        <f>VLOOKUP($H368, 'Link WS '!$E$5:$H$38, 3, FALSE)</f>
        <v>2695</v>
      </c>
      <c r="AU368" s="151">
        <f t="shared" si="192"/>
        <v>0</v>
      </c>
      <c r="AV368" s="150">
        <f>VLOOKUP($V368, 'Link WS '!$E$5:$H$38, 2, FALSE)</f>
        <v>1950</v>
      </c>
      <c r="AW368" s="150">
        <f>VLOOKUP($V368, 'Link WS '!$E$5:$H$38, 3, FALSE)</f>
        <v>2695</v>
      </c>
      <c r="AX368" s="150">
        <f>VLOOKUP($V368, 'Link WS '!$E$5:$H$38, 4, FALSE)</f>
        <v>2323</v>
      </c>
      <c r="AY368" s="143">
        <f t="shared" si="193"/>
        <v>0.83943176926388297</v>
      </c>
      <c r="AZ368" s="140" t="str">
        <f t="shared" si="194"/>
        <v>Paying 84% within JC</v>
      </c>
      <c r="BA368" s="80">
        <f t="shared" si="195"/>
        <v>1755</v>
      </c>
      <c r="BB368" s="80">
        <f t="shared" si="196"/>
        <v>195</v>
      </c>
      <c r="BC368" s="81" t="e">
        <f t="shared" si="197"/>
        <v>#DIV/0!</v>
      </c>
      <c r="BD368" s="312"/>
      <c r="BE368" s="184"/>
      <c r="BF368" s="184"/>
      <c r="BG368" s="184"/>
      <c r="BH368" s="184"/>
      <c r="BI368" s="184"/>
      <c r="BJ368" s="184"/>
      <c r="BK368" s="184"/>
      <c r="BL368" s="185"/>
      <c r="BM368" s="185"/>
      <c r="BN368" s="185"/>
      <c r="BO368" s="185"/>
      <c r="BP368" s="443">
        <f t="shared" si="198"/>
        <v>0</v>
      </c>
      <c r="BQ368" s="184" t="str">
        <f t="shared" si="199"/>
        <v>Not Needed</v>
      </c>
      <c r="BR368" s="283" t="e">
        <f t="shared" si="200"/>
        <v>#DIV/0!</v>
      </c>
      <c r="BS368" s="432">
        <f t="shared" si="201"/>
        <v>0</v>
      </c>
      <c r="BT368" s="1" t="str">
        <f t="shared" si="202"/>
        <v>Within Range</v>
      </c>
      <c r="BU368" s="1" t="str">
        <f t="shared" si="203"/>
        <v>Within Range</v>
      </c>
      <c r="BV368" s="407"/>
      <c r="BW368" s="407"/>
      <c r="BX368" s="448"/>
      <c r="BY368" s="469"/>
      <c r="BZ368" s="469"/>
    </row>
    <row r="369" spans="1:78" ht="12.75" customHeight="true">
      <c r="A369" s="79" t="s">
        <v>1490</v>
      </c>
      <c r="B369" s="79" t="s">
        <v>1491</v>
      </c>
      <c r="C369" s="79" t="s">
        <v>8</v>
      </c>
      <c r="D369" s="79" t="s">
        <v>9</v>
      </c>
      <c r="E369" s="79" t="s">
        <v>787</v>
      </c>
      <c r="F369" s="79" t="s">
        <v>804</v>
      </c>
      <c r="G369" s="79" t="s">
        <v>783</v>
      </c>
      <c r="H369" s="79" t="s">
        <v>819</v>
      </c>
      <c r="I369" s="480">
        <v>44466</v>
      </c>
      <c r="J369" s="406"/>
      <c r="K369" s="383" t="s">
        <v>1095</v>
      </c>
      <c r="L369" s="406"/>
      <c r="M369" s="466">
        <v>78</v>
      </c>
      <c r="N369" s="451" t="str">
        <f t="shared" si="170"/>
        <v>3</v>
      </c>
      <c r="O369" s="452" t="str">
        <f t="shared" si="171"/>
        <v>3</v>
      </c>
      <c r="P369" s="201" t="str">
        <f t="shared" si="172"/>
        <v>N</v>
      </c>
      <c r="Q369" s="202"/>
      <c r="R369" s="202"/>
      <c r="S369" s="200"/>
      <c r="T369" s="247">
        <v>9</v>
      </c>
      <c r="U369" s="92">
        <f t="shared" si="173"/>
        <v>0.75</v>
      </c>
      <c r="V369" s="95" t="str">
        <f t="shared" si="174"/>
        <v>SG_FNE05</v>
      </c>
      <c r="W369" s="454"/>
      <c r="X369" s="392">
        <f t="shared" si="175"/>
        <v>0</v>
      </c>
      <c r="Y369" s="453"/>
      <c r="Z369" s="396">
        <f t="shared" si="176"/>
        <v>0</v>
      </c>
      <c r="AA369" s="397">
        <f t="shared" si="177"/>
        <v>0</v>
      </c>
      <c r="AB369" s="427"/>
      <c r="AC369" s="456"/>
      <c r="AD369" s="396">
        <f t="shared" si="178"/>
        <v>0</v>
      </c>
      <c r="AE369" s="397">
        <f t="shared" si="179"/>
        <v>0</v>
      </c>
      <c r="AF369" s="444">
        <f t="shared" si="180"/>
        <v>50</v>
      </c>
      <c r="AG369" s="251" t="e">
        <f t="shared" si="181"/>
        <v>#DIV/0!</v>
      </c>
      <c r="AH369" s="398">
        <f t="shared" si="182"/>
        <v>50</v>
      </c>
      <c r="AI369" s="459" t="str">
        <f t="shared" si="183"/>
        <v>Below Mix</v>
      </c>
      <c r="AJ369" s="327">
        <f t="shared" si="184"/>
        <v>1072</v>
      </c>
      <c r="AK369" s="323" t="e">
        <f t="shared" si="185"/>
        <v>#DIV/0!</v>
      </c>
      <c r="AL369" s="399">
        <f t="shared" si="186"/>
        <v>1122</v>
      </c>
      <c r="AM369" s="400">
        <f t="shared" si="187"/>
        <v>1122</v>
      </c>
      <c r="AN369" s="462" t="e">
        <f t="shared" si="188"/>
        <v>#DIV/0!</v>
      </c>
      <c r="AO369" s="461">
        <f t="shared" si="189"/>
        <v>1122</v>
      </c>
      <c r="AP369" s="148">
        <f t="shared" si="190"/>
        <v>0</v>
      </c>
      <c r="AQ369" s="148">
        <f t="shared" si="191"/>
        <v>0</v>
      </c>
      <c r="AR369" s="148"/>
      <c r="AS369" s="149">
        <f>VLOOKUP(H369, 'Link WS '!$E$5:$G$38, 2, FALSE)</f>
        <v>1122</v>
      </c>
      <c r="AT369" s="80">
        <f>VLOOKUP($H369, 'Link WS '!$E$5:$H$38, 3, FALSE)</f>
        <v>1482</v>
      </c>
      <c r="AU369" s="151">
        <f t="shared" si="192"/>
        <v>0</v>
      </c>
      <c r="AV369" s="150">
        <f>VLOOKUP($V369, 'Link WS '!$E$5:$H$38, 2, FALSE)</f>
        <v>1122</v>
      </c>
      <c r="AW369" s="150">
        <f>VLOOKUP($V369, 'Link WS '!$E$5:$H$38, 3, FALSE)</f>
        <v>1482</v>
      </c>
      <c r="AX369" s="150">
        <f>VLOOKUP($V369, 'Link WS '!$E$5:$H$38, 4, FALSE)</f>
        <v>1302</v>
      </c>
      <c r="AY369" s="143">
        <f t="shared" si="193"/>
        <v>0.86175115207373276</v>
      </c>
      <c r="AZ369" s="140" t="str">
        <f t="shared" si="194"/>
        <v>Paying 86% within JC</v>
      </c>
      <c r="BA369" s="80">
        <f t="shared" si="195"/>
        <v>1010</v>
      </c>
      <c r="BB369" s="80">
        <f t="shared" si="196"/>
        <v>112</v>
      </c>
      <c r="BC369" s="81" t="e">
        <f t="shared" si="197"/>
        <v>#DIV/0!</v>
      </c>
      <c r="BD369" s="312"/>
      <c r="BE369" s="184"/>
      <c r="BF369" s="184"/>
      <c r="BG369" s="184"/>
      <c r="BH369" s="184"/>
      <c r="BI369" s="184"/>
      <c r="BJ369" s="184"/>
      <c r="BK369" s="184"/>
      <c r="BL369" s="185"/>
      <c r="BM369" s="185"/>
      <c r="BN369" s="185"/>
      <c r="BO369" s="185"/>
      <c r="BP369" s="443">
        <f t="shared" si="198"/>
        <v>0</v>
      </c>
      <c r="BQ369" s="184" t="str">
        <f t="shared" si="199"/>
        <v>Not Needed</v>
      </c>
      <c r="BR369" s="283" t="e">
        <f t="shared" si="200"/>
        <v>#DIV/0!</v>
      </c>
      <c r="BS369" s="432">
        <f t="shared" si="201"/>
        <v>0</v>
      </c>
      <c r="BT369" s="1" t="str">
        <f t="shared" si="202"/>
        <v>Within Range</v>
      </c>
      <c r="BU369" s="1" t="str">
        <f t="shared" si="203"/>
        <v>Within Range</v>
      </c>
      <c r="BV369" s="407"/>
      <c r="BW369" s="407"/>
      <c r="BX369" s="448"/>
      <c r="BY369" s="469"/>
      <c r="BZ369" s="469"/>
    </row>
    <row r="370" spans="1:78" ht="12.75" customHeight="true">
      <c r="A370" s="79" t="s">
        <v>1492</v>
      </c>
      <c r="B370" s="79" t="s">
        <v>1493</v>
      </c>
      <c r="C370" s="79" t="s">
        <v>8</v>
      </c>
      <c r="D370" s="79" t="s">
        <v>9</v>
      </c>
      <c r="E370" s="79" t="s">
        <v>787</v>
      </c>
      <c r="F370" s="79" t="s">
        <v>804</v>
      </c>
      <c r="G370" s="79" t="s">
        <v>795</v>
      </c>
      <c r="H370" s="79" t="s">
        <v>818</v>
      </c>
      <c r="I370" s="480">
        <v>44466</v>
      </c>
      <c r="J370" s="406"/>
      <c r="K370" s="383" t="s">
        <v>1095</v>
      </c>
      <c r="L370" s="406"/>
      <c r="M370" s="466">
        <v>75</v>
      </c>
      <c r="N370" s="451" t="str">
        <f t="shared" si="170"/>
        <v>3</v>
      </c>
      <c r="O370" s="452" t="str">
        <f t="shared" si="171"/>
        <v>3</v>
      </c>
      <c r="P370" s="201" t="str">
        <f t="shared" si="172"/>
        <v>N</v>
      </c>
      <c r="Q370" s="202"/>
      <c r="R370" s="202"/>
      <c r="S370" s="200"/>
      <c r="T370" s="247">
        <v>9</v>
      </c>
      <c r="U370" s="92">
        <f t="shared" si="173"/>
        <v>0.75</v>
      </c>
      <c r="V370" s="95" t="str">
        <f t="shared" si="174"/>
        <v>SG_FNE04</v>
      </c>
      <c r="W370" s="454"/>
      <c r="X370" s="392">
        <f t="shared" si="175"/>
        <v>0</v>
      </c>
      <c r="Y370" s="453"/>
      <c r="Z370" s="396">
        <f t="shared" si="176"/>
        <v>0</v>
      </c>
      <c r="AA370" s="397">
        <f t="shared" si="177"/>
        <v>0</v>
      </c>
      <c r="AB370" s="427"/>
      <c r="AC370" s="456"/>
      <c r="AD370" s="396">
        <f t="shared" si="178"/>
        <v>0</v>
      </c>
      <c r="AE370" s="397">
        <f t="shared" si="179"/>
        <v>0</v>
      </c>
      <c r="AF370" s="444">
        <f t="shared" si="180"/>
        <v>50</v>
      </c>
      <c r="AG370" s="251" t="e">
        <f t="shared" si="181"/>
        <v>#DIV/0!</v>
      </c>
      <c r="AH370" s="398">
        <f t="shared" si="182"/>
        <v>50</v>
      </c>
      <c r="AI370" s="459" t="str">
        <f t="shared" si="183"/>
        <v>Below Mix</v>
      </c>
      <c r="AJ370" s="327">
        <f t="shared" si="184"/>
        <v>854</v>
      </c>
      <c r="AK370" s="323" t="e">
        <f t="shared" si="185"/>
        <v>#DIV/0!</v>
      </c>
      <c r="AL370" s="399">
        <f t="shared" si="186"/>
        <v>904</v>
      </c>
      <c r="AM370" s="400">
        <f t="shared" si="187"/>
        <v>904</v>
      </c>
      <c r="AN370" s="462" t="e">
        <f t="shared" si="188"/>
        <v>#DIV/0!</v>
      </c>
      <c r="AO370" s="461">
        <f t="shared" si="189"/>
        <v>904</v>
      </c>
      <c r="AP370" s="148">
        <f t="shared" si="190"/>
        <v>0</v>
      </c>
      <c r="AQ370" s="148">
        <f t="shared" si="191"/>
        <v>0</v>
      </c>
      <c r="AR370" s="148"/>
      <c r="AS370" s="149">
        <f>VLOOKUP(H370, 'Link WS '!$E$5:$G$38, 2, FALSE)</f>
        <v>904</v>
      </c>
      <c r="AT370" s="80">
        <f>VLOOKUP($H370, 'Link WS '!$E$5:$H$38, 3, FALSE)</f>
        <v>1338</v>
      </c>
      <c r="AU370" s="151">
        <f t="shared" si="192"/>
        <v>0</v>
      </c>
      <c r="AV370" s="150">
        <f>VLOOKUP($V370, 'Link WS '!$E$5:$H$38, 2, FALSE)</f>
        <v>904</v>
      </c>
      <c r="AW370" s="150">
        <f>VLOOKUP($V370, 'Link WS '!$E$5:$H$38, 3, FALSE)</f>
        <v>1338</v>
      </c>
      <c r="AX370" s="150">
        <f>VLOOKUP($V370, 'Link WS '!$E$5:$H$38, 4, FALSE)</f>
        <v>1121</v>
      </c>
      <c r="AY370" s="143">
        <f t="shared" si="193"/>
        <v>0.80642283675289916</v>
      </c>
      <c r="AZ370" s="140" t="str">
        <f t="shared" si="194"/>
        <v>Paying 81% within JC</v>
      </c>
      <c r="BA370" s="80">
        <f t="shared" si="195"/>
        <v>814</v>
      </c>
      <c r="BB370" s="80">
        <f t="shared" si="196"/>
        <v>90</v>
      </c>
      <c r="BC370" s="81" t="e">
        <f t="shared" si="197"/>
        <v>#DIV/0!</v>
      </c>
      <c r="BD370" s="312"/>
      <c r="BE370" s="184"/>
      <c r="BF370" s="184"/>
      <c r="BG370" s="184"/>
      <c r="BH370" s="184"/>
      <c r="BI370" s="184"/>
      <c r="BJ370" s="184"/>
      <c r="BK370" s="184"/>
      <c r="BL370" s="185"/>
      <c r="BM370" s="185"/>
      <c r="BN370" s="185"/>
      <c r="BO370" s="185"/>
      <c r="BP370" s="443">
        <f t="shared" si="198"/>
        <v>0</v>
      </c>
      <c r="BQ370" s="184" t="str">
        <f t="shared" si="199"/>
        <v>Not Needed</v>
      </c>
      <c r="BR370" s="283" t="e">
        <f t="shared" si="200"/>
        <v>#DIV/0!</v>
      </c>
      <c r="BS370" s="432">
        <f t="shared" si="201"/>
        <v>0</v>
      </c>
      <c r="BT370" s="1" t="str">
        <f t="shared" si="202"/>
        <v>Within Range</v>
      </c>
      <c r="BU370" s="1" t="str">
        <f t="shared" si="203"/>
        <v>Within Range</v>
      </c>
      <c r="BV370" s="407"/>
      <c r="BW370" s="407"/>
      <c r="BX370" s="448"/>
      <c r="BY370" s="469"/>
      <c r="BZ370" s="469"/>
    </row>
    <row r="371" spans="1:78" ht="12.75" customHeight="true">
      <c r="A371" s="79" t="s">
        <v>1494</v>
      </c>
      <c r="B371" s="79" t="s">
        <v>1495</v>
      </c>
      <c r="C371" s="79" t="s">
        <v>8</v>
      </c>
      <c r="D371" s="79" t="s">
        <v>9</v>
      </c>
      <c r="E371" s="79" t="s">
        <v>787</v>
      </c>
      <c r="F371" s="79" t="s">
        <v>804</v>
      </c>
      <c r="G371" s="79" t="s">
        <v>798</v>
      </c>
      <c r="H371" s="79" t="s">
        <v>820</v>
      </c>
      <c r="I371" s="480">
        <v>44557</v>
      </c>
      <c r="J371" s="406"/>
      <c r="K371" s="383" t="s">
        <v>1095</v>
      </c>
      <c r="L371" s="406"/>
      <c r="M371" s="466">
        <v>75</v>
      </c>
      <c r="N371" s="451" t="str">
        <f t="shared" si="170"/>
        <v>3</v>
      </c>
      <c r="O371" s="452" t="str">
        <f t="shared" si="171"/>
        <v>3</v>
      </c>
      <c r="P371" s="201" t="str">
        <f t="shared" si="172"/>
        <v>N</v>
      </c>
      <c r="Q371" s="202"/>
      <c r="R371" s="202"/>
      <c r="S371" s="200"/>
      <c r="T371" s="247">
        <v>6</v>
      </c>
      <c r="U371" s="92">
        <f t="shared" si="173"/>
        <v>0.5</v>
      </c>
      <c r="V371" s="95" t="str">
        <f t="shared" si="174"/>
        <v>SG_FNE06</v>
      </c>
      <c r="W371" s="454"/>
      <c r="X371" s="392">
        <f t="shared" si="175"/>
        <v>0</v>
      </c>
      <c r="Y371" s="453"/>
      <c r="Z371" s="396">
        <f t="shared" si="176"/>
        <v>0</v>
      </c>
      <c r="AA371" s="397">
        <f t="shared" si="177"/>
        <v>0</v>
      </c>
      <c r="AB371" s="427"/>
      <c r="AC371" s="456"/>
      <c r="AD371" s="396">
        <f t="shared" si="178"/>
        <v>0</v>
      </c>
      <c r="AE371" s="397">
        <f t="shared" si="179"/>
        <v>0</v>
      </c>
      <c r="AF371" s="444">
        <f t="shared" si="180"/>
        <v>50</v>
      </c>
      <c r="AG371" s="251" t="e">
        <f t="shared" si="181"/>
        <v>#DIV/0!</v>
      </c>
      <c r="AH371" s="398">
        <f t="shared" si="182"/>
        <v>50</v>
      </c>
      <c r="AI371" s="459" t="str">
        <f t="shared" si="183"/>
        <v>Below Mix</v>
      </c>
      <c r="AJ371" s="327">
        <f t="shared" si="184"/>
        <v>1249</v>
      </c>
      <c r="AK371" s="323" t="e">
        <f t="shared" si="185"/>
        <v>#DIV/0!</v>
      </c>
      <c r="AL371" s="399">
        <f t="shared" si="186"/>
        <v>1299</v>
      </c>
      <c r="AM371" s="400">
        <f t="shared" si="187"/>
        <v>1299</v>
      </c>
      <c r="AN371" s="462" t="e">
        <f t="shared" si="188"/>
        <v>#DIV/0!</v>
      </c>
      <c r="AO371" s="461">
        <f t="shared" si="189"/>
        <v>1299</v>
      </c>
      <c r="AP371" s="148">
        <f t="shared" si="190"/>
        <v>0</v>
      </c>
      <c r="AQ371" s="148">
        <f t="shared" si="191"/>
        <v>0</v>
      </c>
      <c r="AR371" s="148"/>
      <c r="AS371" s="149">
        <f>VLOOKUP(H371, 'Link WS '!$E$5:$G$38, 2, FALSE)</f>
        <v>1299</v>
      </c>
      <c r="AT371" s="80">
        <f>VLOOKUP($H371, 'Link WS '!$E$5:$H$38, 3, FALSE)</f>
        <v>1871</v>
      </c>
      <c r="AU371" s="151">
        <f t="shared" si="192"/>
        <v>0</v>
      </c>
      <c r="AV371" s="150">
        <f>VLOOKUP($V371, 'Link WS '!$E$5:$H$38, 2, FALSE)</f>
        <v>1299</v>
      </c>
      <c r="AW371" s="150">
        <f>VLOOKUP($V371, 'Link WS '!$E$5:$H$38, 3, FALSE)</f>
        <v>1871</v>
      </c>
      <c r="AX371" s="150">
        <f>VLOOKUP($V371, 'Link WS '!$E$5:$H$38, 4, FALSE)</f>
        <v>1585</v>
      </c>
      <c r="AY371" s="143">
        <f t="shared" si="193"/>
        <v>0.81955835962145107</v>
      </c>
      <c r="AZ371" s="140" t="str">
        <f t="shared" si="194"/>
        <v>Paying 82% within JC</v>
      </c>
      <c r="BA371" s="80">
        <f t="shared" si="195"/>
        <v>1169</v>
      </c>
      <c r="BB371" s="80">
        <f t="shared" si="196"/>
        <v>130</v>
      </c>
      <c r="BC371" s="81" t="e">
        <f t="shared" si="197"/>
        <v>#DIV/0!</v>
      </c>
      <c r="BD371" s="312"/>
      <c r="BE371" s="184"/>
      <c r="BF371" s="184"/>
      <c r="BG371" s="184"/>
      <c r="BH371" s="184"/>
      <c r="BI371" s="184"/>
      <c r="BJ371" s="184"/>
      <c r="BK371" s="184"/>
      <c r="BL371" s="185"/>
      <c r="BM371" s="185"/>
      <c r="BN371" s="185"/>
      <c r="BO371" s="185"/>
      <c r="BP371" s="443">
        <f t="shared" si="198"/>
        <v>0</v>
      </c>
      <c r="BQ371" s="184" t="str">
        <f t="shared" si="199"/>
        <v>Not Needed</v>
      </c>
      <c r="BR371" s="283" t="e">
        <f t="shared" si="200"/>
        <v>#DIV/0!</v>
      </c>
      <c r="BS371" s="432">
        <f t="shared" si="201"/>
        <v>0</v>
      </c>
      <c r="BT371" s="1" t="str">
        <f t="shared" si="202"/>
        <v>Within Range</v>
      </c>
      <c r="BU371" s="1" t="str">
        <f t="shared" si="203"/>
        <v>Within Range</v>
      </c>
      <c r="BV371" s="407"/>
      <c r="BW371" s="407"/>
      <c r="BX371" s="448"/>
      <c r="BY371" s="469"/>
      <c r="BZ371" s="469"/>
    </row>
    <row r="372" spans="1:78" ht="12.75" customHeight="true">
      <c r="A372" s="79" t="s">
        <v>1496</v>
      </c>
      <c r="B372" s="79" t="s">
        <v>1497</v>
      </c>
      <c r="C372" s="79" t="s">
        <v>8</v>
      </c>
      <c r="D372" s="79" t="s">
        <v>9</v>
      </c>
      <c r="E372" s="79" t="s">
        <v>787</v>
      </c>
      <c r="F372" s="79" t="s">
        <v>804</v>
      </c>
      <c r="G372" s="79" t="s">
        <v>783</v>
      </c>
      <c r="H372" s="79" t="s">
        <v>819</v>
      </c>
      <c r="I372" s="480">
        <v>44557</v>
      </c>
      <c r="J372" s="406"/>
      <c r="K372" s="383" t="s">
        <v>1095</v>
      </c>
      <c r="L372" s="406"/>
      <c r="M372" s="466">
        <v>67</v>
      </c>
      <c r="N372" s="451" t="str">
        <f t="shared" si="170"/>
        <v>2</v>
      </c>
      <c r="O372" s="452" t="str">
        <f t="shared" si="171"/>
        <v>2</v>
      </c>
      <c r="P372" s="201" t="str">
        <f t="shared" si="172"/>
        <v>N</v>
      </c>
      <c r="Q372" s="202"/>
      <c r="R372" s="202"/>
      <c r="S372" s="200"/>
      <c r="T372" s="247">
        <v>6</v>
      </c>
      <c r="U372" s="92">
        <f t="shared" si="173"/>
        <v>0.5</v>
      </c>
      <c r="V372" s="95" t="str">
        <f t="shared" si="174"/>
        <v>SG_FNE05</v>
      </c>
      <c r="W372" s="454"/>
      <c r="X372" s="392">
        <f t="shared" si="175"/>
        <v>0</v>
      </c>
      <c r="Y372" s="453"/>
      <c r="Z372" s="396">
        <f t="shared" si="176"/>
        <v>0</v>
      </c>
      <c r="AA372" s="397">
        <f t="shared" si="177"/>
        <v>0</v>
      </c>
      <c r="AB372" s="427"/>
      <c r="AC372" s="456"/>
      <c r="AD372" s="396">
        <f t="shared" si="178"/>
        <v>0</v>
      </c>
      <c r="AE372" s="397">
        <f t="shared" si="179"/>
        <v>0</v>
      </c>
      <c r="AF372" s="444">
        <f t="shared" si="180"/>
        <v>50</v>
      </c>
      <c r="AG372" s="251" t="e">
        <f t="shared" si="181"/>
        <v>#DIV/0!</v>
      </c>
      <c r="AH372" s="398">
        <f t="shared" si="182"/>
        <v>50</v>
      </c>
      <c r="AI372" s="459" t="str">
        <f t="shared" si="183"/>
        <v>Below Mix</v>
      </c>
      <c r="AJ372" s="327">
        <f t="shared" si="184"/>
        <v>1072</v>
      </c>
      <c r="AK372" s="323" t="e">
        <f t="shared" si="185"/>
        <v>#DIV/0!</v>
      </c>
      <c r="AL372" s="399">
        <f t="shared" si="186"/>
        <v>1122</v>
      </c>
      <c r="AM372" s="400">
        <f t="shared" si="187"/>
        <v>1122</v>
      </c>
      <c r="AN372" s="462" t="e">
        <f t="shared" si="188"/>
        <v>#DIV/0!</v>
      </c>
      <c r="AO372" s="461">
        <f t="shared" si="189"/>
        <v>1122</v>
      </c>
      <c r="AP372" s="148">
        <f t="shared" si="190"/>
        <v>0</v>
      </c>
      <c r="AQ372" s="148">
        <f t="shared" si="191"/>
        <v>0</v>
      </c>
      <c r="AR372" s="148"/>
      <c r="AS372" s="149">
        <f>VLOOKUP(H372, 'Link WS '!$E$5:$G$38, 2, FALSE)</f>
        <v>1122</v>
      </c>
      <c r="AT372" s="80">
        <f>VLOOKUP($H372, 'Link WS '!$E$5:$H$38, 3, FALSE)</f>
        <v>1482</v>
      </c>
      <c r="AU372" s="151">
        <f t="shared" si="192"/>
        <v>0</v>
      </c>
      <c r="AV372" s="150">
        <f>VLOOKUP($V372, 'Link WS '!$E$5:$H$38, 2, FALSE)</f>
        <v>1122</v>
      </c>
      <c r="AW372" s="150">
        <f>VLOOKUP($V372, 'Link WS '!$E$5:$H$38, 3, FALSE)</f>
        <v>1482</v>
      </c>
      <c r="AX372" s="150">
        <f>VLOOKUP($V372, 'Link WS '!$E$5:$H$38, 4, FALSE)</f>
        <v>1302</v>
      </c>
      <c r="AY372" s="143">
        <f t="shared" si="193"/>
        <v>0.86175115207373276</v>
      </c>
      <c r="AZ372" s="140" t="str">
        <f t="shared" si="194"/>
        <v>Paying 86% within JC</v>
      </c>
      <c r="BA372" s="80">
        <f t="shared" si="195"/>
        <v>1010</v>
      </c>
      <c r="BB372" s="80">
        <f t="shared" si="196"/>
        <v>112</v>
      </c>
      <c r="BC372" s="81" t="e">
        <f t="shared" si="197"/>
        <v>#DIV/0!</v>
      </c>
      <c r="BD372" s="312"/>
      <c r="BE372" s="184"/>
      <c r="BF372" s="184"/>
      <c r="BG372" s="184"/>
      <c r="BH372" s="184"/>
      <c r="BI372" s="184"/>
      <c r="BJ372" s="184"/>
      <c r="BK372" s="184"/>
      <c r="BL372" s="185"/>
      <c r="BM372" s="185"/>
      <c r="BN372" s="185"/>
      <c r="BO372" s="185"/>
      <c r="BP372" s="443">
        <f t="shared" si="198"/>
        <v>0</v>
      </c>
      <c r="BQ372" s="184" t="str">
        <f t="shared" si="199"/>
        <v>Not Needed</v>
      </c>
      <c r="BR372" s="283" t="e">
        <f t="shared" si="200"/>
        <v>#DIV/0!</v>
      </c>
      <c r="BS372" s="432">
        <f t="shared" si="201"/>
        <v>0</v>
      </c>
      <c r="BT372" s="1" t="str">
        <f t="shared" si="202"/>
        <v>Within Range</v>
      </c>
      <c r="BU372" s="1" t="str">
        <f t="shared" si="203"/>
        <v>Within Range</v>
      </c>
      <c r="BV372" s="407"/>
      <c r="BW372" s="407"/>
      <c r="BX372" s="448"/>
      <c r="BY372" s="469"/>
      <c r="BZ372" s="469"/>
    </row>
    <row r="373" spans="1:78" ht="12.75" customHeight="true">
      <c r="A373" s="79" t="s">
        <v>1498</v>
      </c>
      <c r="B373" s="79" t="s">
        <v>1499</v>
      </c>
      <c r="C373" s="79" t="s">
        <v>8</v>
      </c>
      <c r="D373" s="79" t="s">
        <v>9</v>
      </c>
      <c r="E373" s="79" t="s">
        <v>787</v>
      </c>
      <c r="F373" s="79" t="s">
        <v>804</v>
      </c>
      <c r="G373" s="79" t="s">
        <v>783</v>
      </c>
      <c r="H373" s="79" t="s">
        <v>819</v>
      </c>
      <c r="I373" s="480">
        <v>44571</v>
      </c>
      <c r="J373" s="406"/>
      <c r="K373" s="383" t="s">
        <v>1095</v>
      </c>
      <c r="L373" s="406"/>
      <c r="M373" s="466">
        <v>62</v>
      </c>
      <c r="N373" s="451" t="str">
        <f t="shared" si="170"/>
        <v>2</v>
      </c>
      <c r="O373" s="452" t="str">
        <f t="shared" si="171"/>
        <v>2</v>
      </c>
      <c r="P373" s="201" t="str">
        <f t="shared" si="172"/>
        <v>N</v>
      </c>
      <c r="Q373" s="202"/>
      <c r="R373" s="202"/>
      <c r="S373" s="200"/>
      <c r="T373" s="247">
        <v>5</v>
      </c>
      <c r="U373" s="92">
        <f t="shared" si="173"/>
        <v>0.42</v>
      </c>
      <c r="V373" s="95" t="str">
        <f t="shared" si="174"/>
        <v>SG_FNE05</v>
      </c>
      <c r="W373" s="454"/>
      <c r="X373" s="392">
        <f t="shared" si="175"/>
        <v>0</v>
      </c>
      <c r="Y373" s="453"/>
      <c r="Z373" s="396">
        <f t="shared" si="176"/>
        <v>0</v>
      </c>
      <c r="AA373" s="397">
        <f t="shared" si="177"/>
        <v>0</v>
      </c>
      <c r="AB373" s="427"/>
      <c r="AC373" s="456"/>
      <c r="AD373" s="396">
        <f t="shared" si="178"/>
        <v>0</v>
      </c>
      <c r="AE373" s="397">
        <f t="shared" si="179"/>
        <v>0</v>
      </c>
      <c r="AF373" s="444">
        <f t="shared" si="180"/>
        <v>50</v>
      </c>
      <c r="AG373" s="251" t="e">
        <f t="shared" si="181"/>
        <v>#DIV/0!</v>
      </c>
      <c r="AH373" s="398">
        <f t="shared" si="182"/>
        <v>50</v>
      </c>
      <c r="AI373" s="459" t="str">
        <f t="shared" si="183"/>
        <v>Below Mix</v>
      </c>
      <c r="AJ373" s="327">
        <f t="shared" si="184"/>
        <v>1072</v>
      </c>
      <c r="AK373" s="323" t="e">
        <f t="shared" si="185"/>
        <v>#DIV/0!</v>
      </c>
      <c r="AL373" s="399">
        <f t="shared" si="186"/>
        <v>1122</v>
      </c>
      <c r="AM373" s="400">
        <f t="shared" si="187"/>
        <v>1122</v>
      </c>
      <c r="AN373" s="462" t="e">
        <f t="shared" si="188"/>
        <v>#DIV/0!</v>
      </c>
      <c r="AO373" s="461">
        <f t="shared" si="189"/>
        <v>1122</v>
      </c>
      <c r="AP373" s="148">
        <f t="shared" si="190"/>
        <v>0</v>
      </c>
      <c r="AQ373" s="148">
        <f t="shared" si="191"/>
        <v>0</v>
      </c>
      <c r="AR373" s="148"/>
      <c r="AS373" s="149">
        <f>VLOOKUP(H373, 'Link WS '!$E$5:$G$38, 2, FALSE)</f>
        <v>1122</v>
      </c>
      <c r="AT373" s="80">
        <f>VLOOKUP($H373, 'Link WS '!$E$5:$H$38, 3, FALSE)</f>
        <v>1482</v>
      </c>
      <c r="AU373" s="151">
        <f t="shared" si="192"/>
        <v>0</v>
      </c>
      <c r="AV373" s="150">
        <f>VLOOKUP($V373, 'Link WS '!$E$5:$H$38, 2, FALSE)</f>
        <v>1122</v>
      </c>
      <c r="AW373" s="150">
        <f>VLOOKUP($V373, 'Link WS '!$E$5:$H$38, 3, FALSE)</f>
        <v>1482</v>
      </c>
      <c r="AX373" s="150">
        <f>VLOOKUP($V373, 'Link WS '!$E$5:$H$38, 4, FALSE)</f>
        <v>1302</v>
      </c>
      <c r="AY373" s="143">
        <f t="shared" si="193"/>
        <v>0.86175115207373276</v>
      </c>
      <c r="AZ373" s="140" t="str">
        <f t="shared" si="194"/>
        <v>Paying 86% within JC</v>
      </c>
      <c r="BA373" s="80">
        <f t="shared" si="195"/>
        <v>1010</v>
      </c>
      <c r="BB373" s="80">
        <f t="shared" si="196"/>
        <v>112</v>
      </c>
      <c r="BC373" s="81" t="e">
        <f t="shared" si="197"/>
        <v>#DIV/0!</v>
      </c>
      <c r="BD373" s="312"/>
      <c r="BE373" s="184"/>
      <c r="BF373" s="184"/>
      <c r="BG373" s="184"/>
      <c r="BH373" s="184"/>
      <c r="BI373" s="184"/>
      <c r="BJ373" s="184"/>
      <c r="BK373" s="184"/>
      <c r="BL373" s="185"/>
      <c r="BM373" s="185"/>
      <c r="BN373" s="185"/>
      <c r="BO373" s="185"/>
      <c r="BP373" s="443">
        <f t="shared" si="198"/>
        <v>0</v>
      </c>
      <c r="BQ373" s="184" t="str">
        <f t="shared" si="199"/>
        <v>Not Needed</v>
      </c>
      <c r="BR373" s="283" t="e">
        <f t="shared" si="200"/>
        <v>#DIV/0!</v>
      </c>
      <c r="BS373" s="432">
        <f t="shared" si="201"/>
        <v>0</v>
      </c>
      <c r="BT373" s="1" t="str">
        <f t="shared" si="202"/>
        <v>Within Range</v>
      </c>
      <c r="BU373" s="1" t="str">
        <f t="shared" si="203"/>
        <v>Within Range</v>
      </c>
      <c r="BV373" s="407"/>
      <c r="BW373" s="407"/>
      <c r="BX373" s="448"/>
      <c r="BY373" s="469"/>
      <c r="BZ373" s="469"/>
    </row>
    <row r="374" spans="1:78" ht="12.75" customHeight="true">
      <c r="A374" s="79" t="s">
        <v>1500</v>
      </c>
      <c r="B374" s="79" t="s">
        <v>1501</v>
      </c>
      <c r="C374" s="79" t="s">
        <v>8</v>
      </c>
      <c r="D374" s="79" t="s">
        <v>9</v>
      </c>
      <c r="E374" s="79" t="s">
        <v>787</v>
      </c>
      <c r="F374" s="79" t="s">
        <v>804</v>
      </c>
      <c r="G374" s="79" t="s">
        <v>798</v>
      </c>
      <c r="H374" s="79" t="s">
        <v>811</v>
      </c>
      <c r="I374" s="480">
        <v>44606</v>
      </c>
      <c r="J374" s="406"/>
      <c r="K374" s="383" t="s">
        <v>1095</v>
      </c>
      <c r="L374" s="406"/>
      <c r="M374" s="466">
        <v>69</v>
      </c>
      <c r="N374" s="451" t="str">
        <f t="shared" si="170"/>
        <v>2</v>
      </c>
      <c r="O374" s="452" t="str">
        <f t="shared" si="171"/>
        <v>2</v>
      </c>
      <c r="P374" s="201" t="str">
        <f t="shared" si="172"/>
        <v>N</v>
      </c>
      <c r="Q374" s="202"/>
      <c r="R374" s="202"/>
      <c r="S374" s="200"/>
      <c r="T374" s="247">
        <v>4</v>
      </c>
      <c r="U374" s="92">
        <f t="shared" si="173"/>
        <v>0.33</v>
      </c>
      <c r="V374" s="95" t="str">
        <f t="shared" si="174"/>
        <v>SG_NE06</v>
      </c>
      <c r="W374" s="454"/>
      <c r="X374" s="392">
        <f t="shared" si="175"/>
        <v>0</v>
      </c>
      <c r="Y374" s="453"/>
      <c r="Z374" s="396">
        <f t="shared" si="176"/>
        <v>0</v>
      </c>
      <c r="AA374" s="397">
        <f t="shared" si="177"/>
        <v>0</v>
      </c>
      <c r="AB374" s="427"/>
      <c r="AC374" s="456"/>
      <c r="AD374" s="396">
        <f t="shared" si="178"/>
        <v>0</v>
      </c>
      <c r="AE374" s="397">
        <f t="shared" si="179"/>
        <v>0</v>
      </c>
      <c r="AF374" s="444">
        <f t="shared" si="180"/>
        <v>50</v>
      </c>
      <c r="AG374" s="251" t="e">
        <f t="shared" si="181"/>
        <v>#DIV/0!</v>
      </c>
      <c r="AH374" s="398">
        <f t="shared" si="182"/>
        <v>50</v>
      </c>
      <c r="AI374" s="459" t="str">
        <f t="shared" si="183"/>
        <v>Below Mix</v>
      </c>
      <c r="AJ374" s="327">
        <f t="shared" si="184"/>
        <v>1900</v>
      </c>
      <c r="AK374" s="323" t="e">
        <f t="shared" si="185"/>
        <v>#DIV/0!</v>
      </c>
      <c r="AL374" s="399">
        <f t="shared" si="186"/>
        <v>1950</v>
      </c>
      <c r="AM374" s="400">
        <f t="shared" si="187"/>
        <v>1950</v>
      </c>
      <c r="AN374" s="462" t="e">
        <f t="shared" si="188"/>
        <v>#DIV/0!</v>
      </c>
      <c r="AO374" s="461">
        <f t="shared" si="189"/>
        <v>1950</v>
      </c>
      <c r="AP374" s="148">
        <f t="shared" si="190"/>
        <v>0</v>
      </c>
      <c r="AQ374" s="148">
        <f t="shared" si="191"/>
        <v>0</v>
      </c>
      <c r="AR374" s="148"/>
      <c r="AS374" s="149">
        <f>VLOOKUP(H374, 'Link WS '!$E$5:$G$38, 2, FALSE)</f>
        <v>1950</v>
      </c>
      <c r="AT374" s="80">
        <f>VLOOKUP($H374, 'Link WS '!$E$5:$H$38, 3, FALSE)</f>
        <v>2695</v>
      </c>
      <c r="AU374" s="151">
        <f t="shared" si="192"/>
        <v>0</v>
      </c>
      <c r="AV374" s="150">
        <f>VLOOKUP($V374, 'Link WS '!$E$5:$H$38, 2, FALSE)</f>
        <v>1950</v>
      </c>
      <c r="AW374" s="150">
        <f>VLOOKUP($V374, 'Link WS '!$E$5:$H$38, 3, FALSE)</f>
        <v>2695</v>
      </c>
      <c r="AX374" s="150">
        <f>VLOOKUP($V374, 'Link WS '!$E$5:$H$38, 4, FALSE)</f>
        <v>2323</v>
      </c>
      <c r="AY374" s="143">
        <f t="shared" si="193"/>
        <v>0.83943176926388297</v>
      </c>
      <c r="AZ374" s="140" t="str">
        <f t="shared" si="194"/>
        <v>Paying 84% within JC</v>
      </c>
      <c r="BA374" s="80">
        <f t="shared" si="195"/>
        <v>1755</v>
      </c>
      <c r="BB374" s="80">
        <f t="shared" si="196"/>
        <v>195</v>
      </c>
      <c r="BC374" s="81" t="e">
        <f t="shared" si="197"/>
        <v>#DIV/0!</v>
      </c>
      <c r="BD374" s="312"/>
      <c r="BE374" s="184"/>
      <c r="BF374" s="184"/>
      <c r="BG374" s="184"/>
      <c r="BH374" s="184"/>
      <c r="BI374" s="184"/>
      <c r="BJ374" s="184"/>
      <c r="BK374" s="184"/>
      <c r="BL374" s="185"/>
      <c r="BM374" s="185"/>
      <c r="BN374" s="185"/>
      <c r="BO374" s="185"/>
      <c r="BP374" s="443">
        <f t="shared" si="198"/>
        <v>0</v>
      </c>
      <c r="BQ374" s="184" t="str">
        <f t="shared" si="199"/>
        <v>Not Needed</v>
      </c>
      <c r="BR374" s="283" t="e">
        <f t="shared" si="200"/>
        <v>#DIV/0!</v>
      </c>
      <c r="BS374" s="432">
        <f t="shared" si="201"/>
        <v>0</v>
      </c>
      <c r="BT374" s="1" t="str">
        <f t="shared" si="202"/>
        <v>Within Range</v>
      </c>
      <c r="BU374" s="1" t="str">
        <f t="shared" si="203"/>
        <v>Within Range</v>
      </c>
      <c r="BV374" s="407"/>
      <c r="BW374" s="407"/>
      <c r="BX374" s="448"/>
      <c r="BY374" s="469"/>
      <c r="BZ374" s="469"/>
    </row>
    <row r="375" spans="1:78" ht="12.75" customHeight="true">
      <c r="A375" s="79" t="s">
        <v>374</v>
      </c>
      <c r="B375" s="79" t="s">
        <v>375</v>
      </c>
      <c r="C375" s="79" t="s">
        <v>13</v>
      </c>
      <c r="D375" s="79" t="s">
        <v>970</v>
      </c>
      <c r="E375" s="79" t="s">
        <v>787</v>
      </c>
      <c r="F375" s="79" t="s">
        <v>808</v>
      </c>
      <c r="G375" s="79" t="s">
        <v>786</v>
      </c>
      <c r="H375" s="79" t="s">
        <v>810</v>
      </c>
      <c r="I375" s="296">
        <v>36794</v>
      </c>
      <c r="J375" s="406"/>
      <c r="K375" s="383" t="s">
        <v>1095</v>
      </c>
      <c r="L375" s="406">
        <v>43282</v>
      </c>
      <c r="M375" s="466">
        <v>79</v>
      </c>
      <c r="N375" s="451" t="str">
        <f t="shared" si="170"/>
        <v>3</v>
      </c>
      <c r="O375" s="452" t="str">
        <f t="shared" si="171"/>
        <v>3</v>
      </c>
      <c r="P375" s="201" t="str">
        <f t="shared" si="172"/>
        <v>N</v>
      </c>
      <c r="Q375" s="202"/>
      <c r="R375" s="202"/>
      <c r="S375" s="200"/>
      <c r="T375" s="247">
        <v>2109</v>
      </c>
      <c r="U375" s="92">
        <f t="shared" si="173"/>
        <v>1</v>
      </c>
      <c r="V375" s="95" t="str">
        <f t="shared" si="174"/>
        <v>SG_NE07</v>
      </c>
      <c r="W375" s="454"/>
      <c r="X375" s="392">
        <f t="shared" si="175"/>
        <v>0</v>
      </c>
      <c r="Y375" s="453"/>
      <c r="Z375" s="396">
        <f t="shared" si="176"/>
        <v>0</v>
      </c>
      <c r="AA375" s="397">
        <f t="shared" si="177"/>
        <v>0</v>
      </c>
      <c r="AB375" s="427"/>
      <c r="AC375" s="456"/>
      <c r="AD375" s="396">
        <f t="shared" si="178"/>
        <v>0</v>
      </c>
      <c r="AE375" s="397">
        <f t="shared" si="179"/>
        <v>0</v>
      </c>
      <c r="AF375" s="444">
        <f t="shared" si="180"/>
        <v>50</v>
      </c>
      <c r="AG375" s="251" t="e">
        <f t="shared" si="181"/>
        <v>#DIV/0!</v>
      </c>
      <c r="AH375" s="398">
        <f t="shared" si="182"/>
        <v>50</v>
      </c>
      <c r="AI375" s="459" t="str">
        <f t="shared" si="183"/>
        <v>Below Mix</v>
      </c>
      <c r="AJ375" s="327">
        <f t="shared" si="184"/>
        <v>1995</v>
      </c>
      <c r="AK375" s="323" t="e">
        <f t="shared" si="185"/>
        <v>#DIV/0!</v>
      </c>
      <c r="AL375" s="399">
        <f t="shared" si="186"/>
        <v>2045</v>
      </c>
      <c r="AM375" s="400">
        <f t="shared" si="187"/>
        <v>2045</v>
      </c>
      <c r="AN375" s="462" t="e">
        <f t="shared" si="188"/>
        <v>#DIV/0!</v>
      </c>
      <c r="AO375" s="461">
        <f t="shared" si="189"/>
        <v>2045</v>
      </c>
      <c r="AP375" s="148">
        <f t="shared" si="190"/>
        <v>0</v>
      </c>
      <c r="AQ375" s="148">
        <f t="shared" si="191"/>
        <v>0</v>
      </c>
      <c r="AR375" s="148"/>
      <c r="AS375" s="149">
        <f>VLOOKUP(H375, 'Link WS '!$E$5:$G$38, 2, FALSE)</f>
        <v>2045</v>
      </c>
      <c r="AT375" s="80">
        <f>VLOOKUP($H375, 'Link WS '!$E$5:$H$38, 3, FALSE)</f>
        <v>2946</v>
      </c>
      <c r="AU375" s="151">
        <f t="shared" si="192"/>
        <v>0</v>
      </c>
      <c r="AV375" s="150">
        <f>VLOOKUP($V375, 'Link WS '!$E$5:$H$38, 2, FALSE)</f>
        <v>2045</v>
      </c>
      <c r="AW375" s="150">
        <f>VLOOKUP($V375, 'Link WS '!$E$5:$H$38, 3, FALSE)</f>
        <v>2946</v>
      </c>
      <c r="AX375" s="150">
        <f>VLOOKUP($V375, 'Link WS '!$E$5:$H$38, 4, FALSE)</f>
        <v>2496</v>
      </c>
      <c r="AY375" s="143">
        <f t="shared" si="193"/>
        <v>0.81931089743589747</v>
      </c>
      <c r="AZ375" s="140" t="str">
        <f t="shared" si="194"/>
        <v>Paying 82% within JC</v>
      </c>
      <c r="BA375" s="80">
        <f t="shared" si="195"/>
        <v>1840</v>
      </c>
      <c r="BB375" s="80">
        <f t="shared" si="196"/>
        <v>205</v>
      </c>
      <c r="BC375" s="81" t="e">
        <f t="shared" si="197"/>
        <v>#DIV/0!</v>
      </c>
      <c r="BD375" s="312"/>
      <c r="BE375" s="184"/>
      <c r="BF375" s="184"/>
      <c r="BG375" s="184"/>
      <c r="BH375" s="184"/>
      <c r="BI375" s="184"/>
      <c r="BJ375" s="184"/>
      <c r="BK375" s="184"/>
      <c r="BL375" s="185"/>
      <c r="BM375" s="185"/>
      <c r="BN375" s="185"/>
      <c r="BO375" s="185"/>
      <c r="BP375" s="443">
        <f t="shared" si="198"/>
        <v>0</v>
      </c>
      <c r="BQ375" s="184" t="str">
        <f t="shared" si="199"/>
        <v>Not Needed</v>
      </c>
      <c r="BR375" s="283" t="e">
        <f t="shared" si="200"/>
        <v>#DIV/0!</v>
      </c>
      <c r="BS375" s="432">
        <f t="shared" si="201"/>
        <v>0</v>
      </c>
      <c r="BT375" s="1" t="str">
        <f t="shared" si="202"/>
        <v>Within Range</v>
      </c>
      <c r="BU375" s="1" t="str">
        <f t="shared" si="203"/>
        <v>Within Range</v>
      </c>
      <c r="BV375" s="407"/>
      <c r="BW375" s="407"/>
      <c r="BX375" s="448"/>
      <c r="BY375" s="469"/>
      <c r="BZ375" s="469"/>
    </row>
    <row r="376" spans="1:78" ht="12.75" customHeight="true">
      <c r="A376" s="79" t="s">
        <v>666</v>
      </c>
      <c r="B376" s="79" t="s">
        <v>667</v>
      </c>
      <c r="C376" s="79" t="s">
        <v>13</v>
      </c>
      <c r="D376" s="79" t="s">
        <v>970</v>
      </c>
      <c r="E376" s="79" t="s">
        <v>787</v>
      </c>
      <c r="F376" s="79" t="s">
        <v>808</v>
      </c>
      <c r="G376" s="79" t="s">
        <v>784</v>
      </c>
      <c r="H376" s="79" t="s">
        <v>814</v>
      </c>
      <c r="I376" s="296">
        <v>38908</v>
      </c>
      <c r="J376" s="406"/>
      <c r="K376" s="383" t="s">
        <v>1095</v>
      </c>
      <c r="L376" s="406">
        <v>41821</v>
      </c>
      <c r="M376" s="466">
        <v>78</v>
      </c>
      <c r="N376" s="451" t="str">
        <f t="shared" si="170"/>
        <v>3</v>
      </c>
      <c r="O376" s="452" t="str">
        <f t="shared" si="171"/>
        <v>3</v>
      </c>
      <c r="P376" s="201" t="str">
        <f t="shared" si="172"/>
        <v>N</v>
      </c>
      <c r="Q376" s="202"/>
      <c r="R376" s="202"/>
      <c r="S376" s="200"/>
      <c r="T376" s="247">
        <v>1511</v>
      </c>
      <c r="U376" s="92">
        <f t="shared" si="173"/>
        <v>1</v>
      </c>
      <c r="V376" s="95" t="str">
        <f t="shared" si="174"/>
        <v>SG_NE08</v>
      </c>
      <c r="W376" s="454"/>
      <c r="X376" s="392">
        <f t="shared" si="175"/>
        <v>0</v>
      </c>
      <c r="Y376" s="453"/>
      <c r="Z376" s="396">
        <f t="shared" si="176"/>
        <v>0</v>
      </c>
      <c r="AA376" s="397">
        <f t="shared" si="177"/>
        <v>0</v>
      </c>
      <c r="AB376" s="427"/>
      <c r="AC376" s="456"/>
      <c r="AD376" s="396">
        <f t="shared" si="178"/>
        <v>0</v>
      </c>
      <c r="AE376" s="397">
        <f t="shared" si="179"/>
        <v>0</v>
      </c>
      <c r="AF376" s="444">
        <f t="shared" si="180"/>
        <v>50</v>
      </c>
      <c r="AG376" s="251" t="e">
        <f t="shared" si="181"/>
        <v>#DIV/0!</v>
      </c>
      <c r="AH376" s="398">
        <f t="shared" si="182"/>
        <v>50</v>
      </c>
      <c r="AI376" s="459" t="str">
        <f t="shared" si="183"/>
        <v>Below Mix</v>
      </c>
      <c r="AJ376" s="327">
        <f t="shared" si="184"/>
        <v>2255</v>
      </c>
      <c r="AK376" s="323" t="e">
        <f t="shared" si="185"/>
        <v>#DIV/0!</v>
      </c>
      <c r="AL376" s="399">
        <f t="shared" si="186"/>
        <v>2305</v>
      </c>
      <c r="AM376" s="400">
        <f t="shared" si="187"/>
        <v>2305</v>
      </c>
      <c r="AN376" s="462" t="e">
        <f t="shared" si="188"/>
        <v>#DIV/0!</v>
      </c>
      <c r="AO376" s="461">
        <f t="shared" si="189"/>
        <v>2305</v>
      </c>
      <c r="AP376" s="148">
        <f t="shared" si="190"/>
        <v>0</v>
      </c>
      <c r="AQ376" s="148">
        <f t="shared" si="191"/>
        <v>0</v>
      </c>
      <c r="AR376" s="148"/>
      <c r="AS376" s="149">
        <f>VLOOKUP(H376, 'Link WS '!$E$5:$G$38, 2, FALSE)</f>
        <v>2305</v>
      </c>
      <c r="AT376" s="80">
        <f>VLOOKUP($H376, 'Link WS '!$E$5:$H$38, 3, FALSE)</f>
        <v>3295</v>
      </c>
      <c r="AU376" s="151">
        <f t="shared" si="192"/>
        <v>0</v>
      </c>
      <c r="AV376" s="150">
        <f>VLOOKUP($V376, 'Link WS '!$E$5:$H$38, 2, FALSE)</f>
        <v>2305</v>
      </c>
      <c r="AW376" s="150">
        <f>VLOOKUP($V376, 'Link WS '!$E$5:$H$38, 3, FALSE)</f>
        <v>3295</v>
      </c>
      <c r="AX376" s="150">
        <f>VLOOKUP($V376, 'Link WS '!$E$5:$H$38, 4, FALSE)</f>
        <v>2800</v>
      </c>
      <c r="AY376" s="143">
        <f t="shared" si="193"/>
        <v>0.82321428571428568</v>
      </c>
      <c r="AZ376" s="140" t="str">
        <f t="shared" si="194"/>
        <v>Paying 82% within JC</v>
      </c>
      <c r="BA376" s="80">
        <f t="shared" si="195"/>
        <v>2074</v>
      </c>
      <c r="BB376" s="80">
        <f t="shared" si="196"/>
        <v>231</v>
      </c>
      <c r="BC376" s="81" t="e">
        <f t="shared" si="197"/>
        <v>#DIV/0!</v>
      </c>
      <c r="BD376" s="312"/>
      <c r="BE376" s="184"/>
      <c r="BF376" s="184"/>
      <c r="BG376" s="184"/>
      <c r="BH376" s="184"/>
      <c r="BI376" s="184"/>
      <c r="BJ376" s="184"/>
      <c r="BK376" s="184"/>
      <c r="BL376" s="185"/>
      <c r="BM376" s="185"/>
      <c r="BN376" s="185"/>
      <c r="BO376" s="185"/>
      <c r="BP376" s="443">
        <f t="shared" si="198"/>
        <v>0</v>
      </c>
      <c r="BQ376" s="184" t="str">
        <f t="shared" si="199"/>
        <v>Not Needed</v>
      </c>
      <c r="BR376" s="283" t="e">
        <f t="shared" si="200"/>
        <v>#DIV/0!</v>
      </c>
      <c r="BS376" s="432">
        <f t="shared" si="201"/>
        <v>0</v>
      </c>
      <c r="BT376" s="1" t="str">
        <f t="shared" si="202"/>
        <v>Within Range</v>
      </c>
      <c r="BU376" s="1" t="str">
        <f t="shared" si="203"/>
        <v>Within Range</v>
      </c>
      <c r="BV376" s="407"/>
      <c r="BW376" s="407"/>
      <c r="BX376" s="448"/>
      <c r="BY376" s="469"/>
      <c r="BZ376" s="469"/>
    </row>
    <row r="377" spans="1:78" ht="12.75" customHeight="true">
      <c r="A377" s="79" t="s">
        <v>287</v>
      </c>
      <c r="B377" s="79" t="s">
        <v>288</v>
      </c>
      <c r="C377" s="79" t="s">
        <v>13</v>
      </c>
      <c r="D377" s="79" t="s">
        <v>970</v>
      </c>
      <c r="E377" s="79" t="s">
        <v>787</v>
      </c>
      <c r="F377" s="79" t="s">
        <v>808</v>
      </c>
      <c r="G377" s="79" t="s">
        <v>796</v>
      </c>
      <c r="H377" s="79" t="s">
        <v>811</v>
      </c>
      <c r="I377" s="296">
        <v>40455</v>
      </c>
      <c r="J377" s="406"/>
      <c r="K377" s="383" t="s">
        <v>1095</v>
      </c>
      <c r="L377" s="406">
        <v>44013</v>
      </c>
      <c r="M377" s="466">
        <v>79</v>
      </c>
      <c r="N377" s="451" t="str">
        <f t="shared" si="170"/>
        <v>3</v>
      </c>
      <c r="O377" s="452" t="str">
        <f t="shared" si="171"/>
        <v>3</v>
      </c>
      <c r="P377" s="201" t="str">
        <f t="shared" si="172"/>
        <v>N</v>
      </c>
      <c r="Q377" s="202"/>
      <c r="R377" s="202"/>
      <c r="S377" s="200"/>
      <c r="T377" s="247">
        <v>1108</v>
      </c>
      <c r="U377" s="92">
        <f t="shared" si="173"/>
        <v>1</v>
      </c>
      <c r="V377" s="95" t="str">
        <f t="shared" si="174"/>
        <v>SG_NE06</v>
      </c>
      <c r="W377" s="454"/>
      <c r="X377" s="392">
        <f t="shared" si="175"/>
        <v>0</v>
      </c>
      <c r="Y377" s="453"/>
      <c r="Z377" s="396">
        <f t="shared" si="176"/>
        <v>0</v>
      </c>
      <c r="AA377" s="397">
        <f t="shared" si="177"/>
        <v>0</v>
      </c>
      <c r="AB377" s="427"/>
      <c r="AC377" s="456"/>
      <c r="AD377" s="396">
        <f t="shared" si="178"/>
        <v>0</v>
      </c>
      <c r="AE377" s="397">
        <f t="shared" si="179"/>
        <v>0</v>
      </c>
      <c r="AF377" s="444">
        <f t="shared" si="180"/>
        <v>50</v>
      </c>
      <c r="AG377" s="251" t="e">
        <f t="shared" si="181"/>
        <v>#DIV/0!</v>
      </c>
      <c r="AH377" s="398">
        <f t="shared" si="182"/>
        <v>50</v>
      </c>
      <c r="AI377" s="459" t="str">
        <f t="shared" si="183"/>
        <v>Below Mix</v>
      </c>
      <c r="AJ377" s="327">
        <f t="shared" si="184"/>
        <v>1900</v>
      </c>
      <c r="AK377" s="323" t="e">
        <f t="shared" si="185"/>
        <v>#DIV/0!</v>
      </c>
      <c r="AL377" s="399">
        <f t="shared" si="186"/>
        <v>1950</v>
      </c>
      <c r="AM377" s="400">
        <f t="shared" si="187"/>
        <v>1950</v>
      </c>
      <c r="AN377" s="462" t="e">
        <f t="shared" si="188"/>
        <v>#DIV/0!</v>
      </c>
      <c r="AO377" s="461">
        <f t="shared" si="189"/>
        <v>1950</v>
      </c>
      <c r="AP377" s="148">
        <f t="shared" si="190"/>
        <v>0</v>
      </c>
      <c r="AQ377" s="148">
        <f t="shared" si="191"/>
        <v>0</v>
      </c>
      <c r="AR377" s="148"/>
      <c r="AS377" s="149">
        <f>VLOOKUP(H377, 'Link WS '!$E$5:$G$38, 2, FALSE)</f>
        <v>1950</v>
      </c>
      <c r="AT377" s="80">
        <f>VLOOKUP($H377, 'Link WS '!$E$5:$H$38, 3, FALSE)</f>
        <v>2695</v>
      </c>
      <c r="AU377" s="151">
        <f t="shared" si="192"/>
        <v>0</v>
      </c>
      <c r="AV377" s="150">
        <f>VLOOKUP($V377, 'Link WS '!$E$5:$H$38, 2, FALSE)</f>
        <v>1950</v>
      </c>
      <c r="AW377" s="150">
        <f>VLOOKUP($V377, 'Link WS '!$E$5:$H$38, 3, FALSE)</f>
        <v>2695</v>
      </c>
      <c r="AX377" s="150">
        <f>VLOOKUP($V377, 'Link WS '!$E$5:$H$38, 4, FALSE)</f>
        <v>2323</v>
      </c>
      <c r="AY377" s="143">
        <f t="shared" si="193"/>
        <v>0.83943176926388297</v>
      </c>
      <c r="AZ377" s="140" t="str">
        <f t="shared" si="194"/>
        <v>Paying 84% within JC</v>
      </c>
      <c r="BA377" s="80">
        <f t="shared" si="195"/>
        <v>1755</v>
      </c>
      <c r="BB377" s="80">
        <f t="shared" si="196"/>
        <v>195</v>
      </c>
      <c r="BC377" s="81" t="e">
        <f t="shared" si="197"/>
        <v>#DIV/0!</v>
      </c>
      <c r="BD377" s="312"/>
      <c r="BE377" s="184"/>
      <c r="BF377" s="184"/>
      <c r="BG377" s="184"/>
      <c r="BH377" s="184"/>
      <c r="BI377" s="184"/>
      <c r="BJ377" s="184"/>
      <c r="BK377" s="184"/>
      <c r="BL377" s="185"/>
      <c r="BM377" s="185"/>
      <c r="BN377" s="185"/>
      <c r="BO377" s="185"/>
      <c r="BP377" s="443">
        <f t="shared" si="198"/>
        <v>0</v>
      </c>
      <c r="BQ377" s="184" t="str">
        <f t="shared" si="199"/>
        <v>Not Needed</v>
      </c>
      <c r="BR377" s="283" t="e">
        <f t="shared" si="200"/>
        <v>#DIV/0!</v>
      </c>
      <c r="BS377" s="432">
        <f t="shared" si="201"/>
        <v>0</v>
      </c>
      <c r="BT377" s="1" t="str">
        <f t="shared" si="202"/>
        <v>Within Range</v>
      </c>
      <c r="BU377" s="1" t="str">
        <f t="shared" si="203"/>
        <v>Within Range</v>
      </c>
      <c r="BV377" s="407"/>
      <c r="BW377" s="407"/>
      <c r="BX377" s="448"/>
      <c r="BY377" s="469"/>
      <c r="BZ377" s="469"/>
    </row>
    <row r="378" spans="1:78" ht="12.75" customHeight="true">
      <c r="A378" s="79" t="s">
        <v>781</v>
      </c>
      <c r="B378" s="79" t="s">
        <v>782</v>
      </c>
      <c r="C378" s="79" t="s">
        <v>13</v>
      </c>
      <c r="D378" s="79" t="s">
        <v>970</v>
      </c>
      <c r="E378" s="79" t="s">
        <v>787</v>
      </c>
      <c r="F378" s="79" t="s">
        <v>808</v>
      </c>
      <c r="G378" s="79" t="s">
        <v>786</v>
      </c>
      <c r="H378" s="79" t="s">
        <v>810</v>
      </c>
      <c r="I378" s="296">
        <v>40490</v>
      </c>
      <c r="J378" s="406"/>
      <c r="K378" s="383" t="s">
        <v>1095</v>
      </c>
      <c r="L378" s="406">
        <v>43647</v>
      </c>
      <c r="M378" s="466">
        <v>77</v>
      </c>
      <c r="N378" s="451" t="str">
        <f t="shared" si="170"/>
        <v>3</v>
      </c>
      <c r="O378" s="452" t="str">
        <f t="shared" si="171"/>
        <v>3</v>
      </c>
      <c r="P378" s="201" t="str">
        <f t="shared" si="172"/>
        <v>N</v>
      </c>
      <c r="Q378" s="202"/>
      <c r="R378" s="202"/>
      <c r="S378" s="200"/>
      <c r="T378" s="247">
        <v>1107</v>
      </c>
      <c r="U378" s="92">
        <f t="shared" si="173"/>
        <v>1</v>
      </c>
      <c r="V378" s="95" t="str">
        <f t="shared" si="174"/>
        <v>SG_NE07</v>
      </c>
      <c r="W378" s="454"/>
      <c r="X378" s="392">
        <f t="shared" si="175"/>
        <v>0</v>
      </c>
      <c r="Y378" s="453"/>
      <c r="Z378" s="396">
        <f t="shared" si="176"/>
        <v>0</v>
      </c>
      <c r="AA378" s="397">
        <f t="shared" si="177"/>
        <v>0</v>
      </c>
      <c r="AB378" s="427"/>
      <c r="AC378" s="456"/>
      <c r="AD378" s="396">
        <f t="shared" si="178"/>
        <v>0</v>
      </c>
      <c r="AE378" s="397">
        <f t="shared" si="179"/>
        <v>0</v>
      </c>
      <c r="AF378" s="444">
        <f t="shared" si="180"/>
        <v>50</v>
      </c>
      <c r="AG378" s="251" t="e">
        <f t="shared" si="181"/>
        <v>#DIV/0!</v>
      </c>
      <c r="AH378" s="398">
        <f t="shared" si="182"/>
        <v>50</v>
      </c>
      <c r="AI378" s="459" t="str">
        <f t="shared" si="183"/>
        <v>Below Mix</v>
      </c>
      <c r="AJ378" s="327">
        <f t="shared" si="184"/>
        <v>1995</v>
      </c>
      <c r="AK378" s="323" t="e">
        <f t="shared" si="185"/>
        <v>#DIV/0!</v>
      </c>
      <c r="AL378" s="399">
        <f t="shared" si="186"/>
        <v>2045</v>
      </c>
      <c r="AM378" s="400">
        <f t="shared" si="187"/>
        <v>2045</v>
      </c>
      <c r="AN378" s="462" t="e">
        <f t="shared" si="188"/>
        <v>#DIV/0!</v>
      </c>
      <c r="AO378" s="461">
        <f t="shared" si="189"/>
        <v>2045</v>
      </c>
      <c r="AP378" s="148">
        <f t="shared" si="190"/>
        <v>0</v>
      </c>
      <c r="AQ378" s="148">
        <f t="shared" si="191"/>
        <v>0</v>
      </c>
      <c r="AR378" s="148"/>
      <c r="AS378" s="149">
        <f>VLOOKUP(H378, 'Link WS '!$E$5:$G$38, 2, FALSE)</f>
        <v>2045</v>
      </c>
      <c r="AT378" s="80">
        <f>VLOOKUP($H378, 'Link WS '!$E$5:$H$38, 3, FALSE)</f>
        <v>2946</v>
      </c>
      <c r="AU378" s="151">
        <f t="shared" si="192"/>
        <v>0</v>
      </c>
      <c r="AV378" s="150">
        <f>VLOOKUP($V378, 'Link WS '!$E$5:$H$38, 2, FALSE)</f>
        <v>2045</v>
      </c>
      <c r="AW378" s="150">
        <f>VLOOKUP($V378, 'Link WS '!$E$5:$H$38, 3, FALSE)</f>
        <v>2946</v>
      </c>
      <c r="AX378" s="150">
        <f>VLOOKUP($V378, 'Link WS '!$E$5:$H$38, 4, FALSE)</f>
        <v>2496</v>
      </c>
      <c r="AY378" s="143">
        <f t="shared" si="193"/>
        <v>0.81931089743589747</v>
      </c>
      <c r="AZ378" s="140" t="str">
        <f t="shared" si="194"/>
        <v>Paying 82% within JC</v>
      </c>
      <c r="BA378" s="80">
        <f t="shared" si="195"/>
        <v>1840</v>
      </c>
      <c r="BB378" s="80">
        <f t="shared" si="196"/>
        <v>205</v>
      </c>
      <c r="BC378" s="81" t="e">
        <f t="shared" si="197"/>
        <v>#DIV/0!</v>
      </c>
      <c r="BD378" s="312"/>
      <c r="BE378" s="184"/>
      <c r="BF378" s="184"/>
      <c r="BG378" s="184"/>
      <c r="BH378" s="184"/>
      <c r="BI378" s="184"/>
      <c r="BJ378" s="184"/>
      <c r="BK378" s="184"/>
      <c r="BL378" s="185"/>
      <c r="BM378" s="185"/>
      <c r="BN378" s="185"/>
      <c r="BO378" s="185"/>
      <c r="BP378" s="443">
        <f t="shared" si="198"/>
        <v>0</v>
      </c>
      <c r="BQ378" s="184" t="str">
        <f t="shared" si="199"/>
        <v>Not Needed</v>
      </c>
      <c r="BR378" s="283" t="e">
        <f t="shared" si="200"/>
        <v>#DIV/0!</v>
      </c>
      <c r="BS378" s="432">
        <f t="shared" si="201"/>
        <v>0</v>
      </c>
      <c r="BT378" s="1" t="str">
        <f t="shared" si="202"/>
        <v>Within Range</v>
      </c>
      <c r="BU378" s="1" t="str">
        <f t="shared" si="203"/>
        <v>Within Range</v>
      </c>
      <c r="BV378" s="407"/>
      <c r="BW378" s="407"/>
      <c r="BX378" s="448"/>
      <c r="BY378" s="469"/>
      <c r="BZ378" s="469"/>
    </row>
    <row r="379" spans="1:78" ht="12.75" customHeight="true">
      <c r="A379" s="79" t="s">
        <v>1080</v>
      </c>
      <c r="B379" s="79" t="s">
        <v>1081</v>
      </c>
      <c r="C379" s="79" t="s">
        <v>13</v>
      </c>
      <c r="D379" s="79" t="s">
        <v>970</v>
      </c>
      <c r="E379" s="79" t="s">
        <v>787</v>
      </c>
      <c r="F379" s="79" t="s">
        <v>808</v>
      </c>
      <c r="G379" s="79" t="s">
        <v>798</v>
      </c>
      <c r="H379" s="79" t="s">
        <v>820</v>
      </c>
      <c r="I379" s="296">
        <v>43752</v>
      </c>
      <c r="J379" s="406"/>
      <c r="K379" s="383" t="s">
        <v>1095</v>
      </c>
      <c r="L379" s="406"/>
      <c r="M379" s="466">
        <v>87</v>
      </c>
      <c r="N379" s="451" t="str">
        <f t="shared" si="170"/>
        <v>4</v>
      </c>
      <c r="O379" s="452" t="str">
        <f t="shared" si="171"/>
        <v>4</v>
      </c>
      <c r="P379" s="201" t="str">
        <f t="shared" si="172"/>
        <v>N</v>
      </c>
      <c r="Q379" s="202"/>
      <c r="R379" s="202"/>
      <c r="S379" s="200"/>
      <c r="T379" s="247">
        <v>208</v>
      </c>
      <c r="U379" s="92">
        <f t="shared" si="173"/>
        <v>1</v>
      </c>
      <c r="V379" s="95" t="str">
        <f t="shared" si="174"/>
        <v>SG_FNE06</v>
      </c>
      <c r="W379" s="454"/>
      <c r="X379" s="392">
        <f t="shared" si="175"/>
        <v>0</v>
      </c>
      <c r="Y379" s="453"/>
      <c r="Z379" s="396">
        <f t="shared" si="176"/>
        <v>0</v>
      </c>
      <c r="AA379" s="397">
        <f t="shared" si="177"/>
        <v>0</v>
      </c>
      <c r="AB379" s="427"/>
      <c r="AC379" s="456"/>
      <c r="AD379" s="396">
        <f t="shared" si="178"/>
        <v>0</v>
      </c>
      <c r="AE379" s="397">
        <f t="shared" si="179"/>
        <v>0</v>
      </c>
      <c r="AF379" s="444">
        <f t="shared" si="180"/>
        <v>50</v>
      </c>
      <c r="AG379" s="251" t="e">
        <f t="shared" si="181"/>
        <v>#DIV/0!</v>
      </c>
      <c r="AH379" s="398">
        <f t="shared" si="182"/>
        <v>50</v>
      </c>
      <c r="AI379" s="459" t="str">
        <f t="shared" si="183"/>
        <v>Below Mix</v>
      </c>
      <c r="AJ379" s="327">
        <f t="shared" si="184"/>
        <v>1249</v>
      </c>
      <c r="AK379" s="323" t="e">
        <f t="shared" si="185"/>
        <v>#DIV/0!</v>
      </c>
      <c r="AL379" s="399">
        <f t="shared" si="186"/>
        <v>1299</v>
      </c>
      <c r="AM379" s="400">
        <f t="shared" si="187"/>
        <v>1299</v>
      </c>
      <c r="AN379" s="462" t="e">
        <f t="shared" si="188"/>
        <v>#DIV/0!</v>
      </c>
      <c r="AO379" s="461">
        <f t="shared" si="189"/>
        <v>1299</v>
      </c>
      <c r="AP379" s="148">
        <f t="shared" si="190"/>
        <v>0</v>
      </c>
      <c r="AQ379" s="148">
        <f t="shared" si="191"/>
        <v>0</v>
      </c>
      <c r="AR379" s="148"/>
      <c r="AS379" s="149">
        <f>VLOOKUP(H379, 'Link WS '!$E$5:$G$38, 2, FALSE)</f>
        <v>1299</v>
      </c>
      <c r="AT379" s="80">
        <f>VLOOKUP($H379, 'Link WS '!$E$5:$H$38, 3, FALSE)</f>
        <v>1871</v>
      </c>
      <c r="AU379" s="151">
        <f t="shared" si="192"/>
        <v>0</v>
      </c>
      <c r="AV379" s="150">
        <f>VLOOKUP($V379, 'Link WS '!$E$5:$H$38, 2, FALSE)</f>
        <v>1299</v>
      </c>
      <c r="AW379" s="150">
        <f>VLOOKUP($V379, 'Link WS '!$E$5:$H$38, 3, FALSE)</f>
        <v>1871</v>
      </c>
      <c r="AX379" s="150">
        <f>VLOOKUP($V379, 'Link WS '!$E$5:$H$38, 4, FALSE)</f>
        <v>1585</v>
      </c>
      <c r="AY379" s="143">
        <f t="shared" si="193"/>
        <v>0.81955835962145107</v>
      </c>
      <c r="AZ379" s="140" t="str">
        <f t="shared" si="194"/>
        <v>Paying 82% within JC</v>
      </c>
      <c r="BA379" s="80">
        <f t="shared" si="195"/>
        <v>1169</v>
      </c>
      <c r="BB379" s="80">
        <f t="shared" si="196"/>
        <v>130</v>
      </c>
      <c r="BC379" s="81" t="e">
        <f t="shared" si="197"/>
        <v>#DIV/0!</v>
      </c>
      <c r="BD379" s="312"/>
      <c r="BE379" s="184"/>
      <c r="BF379" s="184"/>
      <c r="BG379" s="184"/>
      <c r="BH379" s="184"/>
      <c r="BI379" s="184"/>
      <c r="BJ379" s="184"/>
      <c r="BK379" s="184"/>
      <c r="BL379" s="185"/>
      <c r="BM379" s="185"/>
      <c r="BN379" s="185"/>
      <c r="BO379" s="185"/>
      <c r="BP379" s="443">
        <f t="shared" si="198"/>
        <v>0</v>
      </c>
      <c r="BQ379" s="184" t="str">
        <f t="shared" si="199"/>
        <v>Not Needed</v>
      </c>
      <c r="BR379" s="283" t="e">
        <f t="shared" si="200"/>
        <v>#DIV/0!</v>
      </c>
      <c r="BS379" s="432">
        <f t="shared" si="201"/>
        <v>0</v>
      </c>
      <c r="BT379" s="1" t="str">
        <f t="shared" si="202"/>
        <v>Within Range</v>
      </c>
      <c r="BU379" s="1" t="str">
        <f t="shared" si="203"/>
        <v>Within Range</v>
      </c>
      <c r="BV379" s="407"/>
      <c r="BW379" s="407"/>
      <c r="BX379" s="448"/>
      <c r="BY379" s="469"/>
      <c r="BZ379" s="469"/>
    </row>
    <row r="380" spans="1:78" ht="12.75" customHeight="true">
      <c r="A380" s="79" t="s">
        <v>625</v>
      </c>
      <c r="B380" s="79" t="s">
        <v>626</v>
      </c>
      <c r="C380" s="79" t="s">
        <v>8</v>
      </c>
      <c r="D380" s="79" t="s">
        <v>9</v>
      </c>
      <c r="E380" s="79" t="s">
        <v>787</v>
      </c>
      <c r="F380" s="79" t="s">
        <v>804</v>
      </c>
      <c r="G380" s="79" t="s">
        <v>784</v>
      </c>
      <c r="H380" s="79" t="s">
        <v>814</v>
      </c>
      <c r="I380" s="296">
        <v>35552</v>
      </c>
      <c r="J380" s="406"/>
      <c r="K380" s="383" t="s">
        <v>835</v>
      </c>
      <c r="L380" s="406">
        <v>42552</v>
      </c>
      <c r="M380" s="466">
        <v>85</v>
      </c>
      <c r="N380" s="451" t="str">
        <f t="shared" si="170"/>
        <v>4</v>
      </c>
      <c r="O380" s="452" t="str">
        <f t="shared" si="171"/>
        <v>4</v>
      </c>
      <c r="P380" s="201" t="str">
        <f t="shared" si="172"/>
        <v>N</v>
      </c>
      <c r="Q380" s="202"/>
      <c r="R380" s="202"/>
      <c r="S380" s="200"/>
      <c r="T380" s="247">
        <v>2501</v>
      </c>
      <c r="U380" s="92">
        <f t="shared" si="173"/>
        <v>1</v>
      </c>
      <c r="V380" s="95" t="str">
        <f t="shared" si="174"/>
        <v>SG_NE08</v>
      </c>
      <c r="W380" s="454"/>
      <c r="X380" s="392">
        <f t="shared" si="175"/>
        <v>0</v>
      </c>
      <c r="Y380" s="453"/>
      <c r="Z380" s="396">
        <f t="shared" si="176"/>
        <v>0</v>
      </c>
      <c r="AA380" s="397">
        <f t="shared" si="177"/>
        <v>0</v>
      </c>
      <c r="AB380" s="427"/>
      <c r="AC380" s="456"/>
      <c r="AD380" s="396">
        <f t="shared" si="178"/>
        <v>0</v>
      </c>
      <c r="AE380" s="397">
        <f t="shared" si="179"/>
        <v>0</v>
      </c>
      <c r="AF380" s="444">
        <f t="shared" si="180"/>
        <v>50</v>
      </c>
      <c r="AG380" s="251" t="e">
        <f t="shared" si="181"/>
        <v>#DIV/0!</v>
      </c>
      <c r="AH380" s="398">
        <f t="shared" si="182"/>
        <v>50</v>
      </c>
      <c r="AI380" s="459" t="str">
        <f t="shared" si="183"/>
        <v>Below Mix</v>
      </c>
      <c r="AJ380" s="327">
        <f t="shared" si="184"/>
        <v>2255</v>
      </c>
      <c r="AK380" s="323" t="e">
        <f t="shared" si="185"/>
        <v>#DIV/0!</v>
      </c>
      <c r="AL380" s="399">
        <f t="shared" si="186"/>
        <v>2305</v>
      </c>
      <c r="AM380" s="400">
        <f t="shared" si="187"/>
        <v>2305</v>
      </c>
      <c r="AN380" s="462" t="e">
        <f t="shared" si="188"/>
        <v>#DIV/0!</v>
      </c>
      <c r="AO380" s="461">
        <f t="shared" si="189"/>
        <v>2305</v>
      </c>
      <c r="AP380" s="148">
        <f t="shared" si="190"/>
        <v>0</v>
      </c>
      <c r="AQ380" s="148">
        <f t="shared" si="191"/>
        <v>0</v>
      </c>
      <c r="AR380" s="148"/>
      <c r="AS380" s="149">
        <f>VLOOKUP(H380, 'Link WS '!$E$5:$G$38, 2, FALSE)</f>
        <v>2305</v>
      </c>
      <c r="AT380" s="80">
        <f>VLOOKUP($H380, 'Link WS '!$E$5:$H$38, 3, FALSE)</f>
        <v>3295</v>
      </c>
      <c r="AU380" s="151">
        <f t="shared" si="192"/>
        <v>0</v>
      </c>
      <c r="AV380" s="150">
        <f>VLOOKUP($V380, 'Link WS '!$E$5:$H$38, 2, FALSE)</f>
        <v>2305</v>
      </c>
      <c r="AW380" s="150">
        <f>VLOOKUP($V380, 'Link WS '!$E$5:$H$38, 3, FALSE)</f>
        <v>3295</v>
      </c>
      <c r="AX380" s="150">
        <f>VLOOKUP($V380, 'Link WS '!$E$5:$H$38, 4, FALSE)</f>
        <v>2800</v>
      </c>
      <c r="AY380" s="143">
        <f t="shared" si="193"/>
        <v>0.82321428571428568</v>
      </c>
      <c r="AZ380" s="140" t="str">
        <f t="shared" si="194"/>
        <v>Paying 82% within JC</v>
      </c>
      <c r="BA380" s="80">
        <f t="shared" si="195"/>
        <v>2074</v>
      </c>
      <c r="BB380" s="80">
        <f t="shared" si="196"/>
        <v>231</v>
      </c>
      <c r="BC380" s="81" t="e">
        <f t="shared" si="197"/>
        <v>#DIV/0!</v>
      </c>
      <c r="BD380" s="312"/>
      <c r="BE380" s="184"/>
      <c r="BF380" s="184"/>
      <c r="BG380" s="184"/>
      <c r="BH380" s="184"/>
      <c r="BI380" s="184"/>
      <c r="BJ380" s="184"/>
      <c r="BK380" s="184"/>
      <c r="BL380" s="185"/>
      <c r="BM380" s="185"/>
      <c r="BN380" s="185"/>
      <c r="BO380" s="185"/>
      <c r="BP380" s="443">
        <f t="shared" si="198"/>
        <v>0</v>
      </c>
      <c r="BQ380" s="184" t="str">
        <f t="shared" si="199"/>
        <v>Not Needed</v>
      </c>
      <c r="BR380" s="283" t="e">
        <f t="shared" si="200"/>
        <v>#DIV/0!</v>
      </c>
      <c r="BS380" s="432">
        <f t="shared" si="201"/>
        <v>0</v>
      </c>
      <c r="BT380" s="1" t="str">
        <f t="shared" si="202"/>
        <v>Within Range</v>
      </c>
      <c r="BU380" s="1" t="str">
        <f t="shared" si="203"/>
        <v>Within Range</v>
      </c>
      <c r="BV380" s="407"/>
      <c r="BW380" s="407"/>
      <c r="BX380" s="448"/>
      <c r="BY380" s="469"/>
      <c r="BZ380" s="469"/>
    </row>
    <row r="381" spans="1:78" ht="12.75" customHeight="true">
      <c r="A381" s="79" t="s">
        <v>247</v>
      </c>
      <c r="B381" s="79" t="s">
        <v>248</v>
      </c>
      <c r="C381" s="79" t="s">
        <v>8</v>
      </c>
      <c r="D381" s="79" t="s">
        <v>9</v>
      </c>
      <c r="E381" s="79" t="s">
        <v>787</v>
      </c>
      <c r="F381" s="79" t="s">
        <v>804</v>
      </c>
      <c r="G381" s="79" t="s">
        <v>795</v>
      </c>
      <c r="H381" s="79" t="s">
        <v>813</v>
      </c>
      <c r="I381" s="296">
        <v>35606</v>
      </c>
      <c r="J381" s="406"/>
      <c r="K381" s="383" t="s">
        <v>835</v>
      </c>
      <c r="L381" s="406">
        <v>43647</v>
      </c>
      <c r="M381" s="466">
        <v>85</v>
      </c>
      <c r="N381" s="451" t="str">
        <f t="shared" si="170"/>
        <v>4</v>
      </c>
      <c r="O381" s="452" t="str">
        <f t="shared" si="171"/>
        <v>4</v>
      </c>
      <c r="P381" s="201" t="str">
        <f t="shared" si="172"/>
        <v>N</v>
      </c>
      <c r="Q381" s="202"/>
      <c r="R381" s="202"/>
      <c r="S381" s="200"/>
      <c r="T381" s="247">
        <v>2500</v>
      </c>
      <c r="U381" s="92">
        <f t="shared" si="173"/>
        <v>1</v>
      </c>
      <c r="V381" s="95" t="str">
        <f t="shared" si="174"/>
        <v>SG_NE04</v>
      </c>
      <c r="W381" s="454"/>
      <c r="X381" s="392">
        <f t="shared" si="175"/>
        <v>0</v>
      </c>
      <c r="Y381" s="453"/>
      <c r="Z381" s="396">
        <f t="shared" si="176"/>
        <v>0</v>
      </c>
      <c r="AA381" s="397">
        <f t="shared" si="177"/>
        <v>0</v>
      </c>
      <c r="AB381" s="427"/>
      <c r="AC381" s="456"/>
      <c r="AD381" s="396">
        <f t="shared" si="178"/>
        <v>0</v>
      </c>
      <c r="AE381" s="397">
        <f t="shared" si="179"/>
        <v>0</v>
      </c>
      <c r="AF381" s="444">
        <f t="shared" si="180"/>
        <v>50</v>
      </c>
      <c r="AG381" s="251" t="e">
        <f t="shared" si="181"/>
        <v>#DIV/0!</v>
      </c>
      <c r="AH381" s="398">
        <f t="shared" si="182"/>
        <v>50</v>
      </c>
      <c r="AI381" s="459" t="str">
        <f t="shared" si="183"/>
        <v>Below Mix</v>
      </c>
      <c r="AJ381" s="327">
        <f t="shared" si="184"/>
        <v>1365</v>
      </c>
      <c r="AK381" s="323" t="e">
        <f t="shared" si="185"/>
        <v>#DIV/0!</v>
      </c>
      <c r="AL381" s="399">
        <f t="shared" si="186"/>
        <v>1415</v>
      </c>
      <c r="AM381" s="400">
        <f t="shared" si="187"/>
        <v>1415</v>
      </c>
      <c r="AN381" s="462" t="e">
        <f t="shared" si="188"/>
        <v>#DIV/0!</v>
      </c>
      <c r="AO381" s="461">
        <f t="shared" si="189"/>
        <v>1415</v>
      </c>
      <c r="AP381" s="148">
        <f t="shared" si="190"/>
        <v>0</v>
      </c>
      <c r="AQ381" s="148">
        <f t="shared" si="191"/>
        <v>0</v>
      </c>
      <c r="AR381" s="148"/>
      <c r="AS381" s="149">
        <f>VLOOKUP(H381, 'Link WS '!$E$5:$G$38, 2, FALSE)</f>
        <v>1415</v>
      </c>
      <c r="AT381" s="80">
        <f>VLOOKUP($H381, 'Link WS '!$E$5:$H$38, 3, FALSE)</f>
        <v>2123</v>
      </c>
      <c r="AU381" s="151">
        <f t="shared" si="192"/>
        <v>0</v>
      </c>
      <c r="AV381" s="150">
        <f>VLOOKUP($V381, 'Link WS '!$E$5:$H$38, 2, FALSE)</f>
        <v>1415</v>
      </c>
      <c r="AW381" s="150">
        <f>VLOOKUP($V381, 'Link WS '!$E$5:$H$38, 3, FALSE)</f>
        <v>2123</v>
      </c>
      <c r="AX381" s="150">
        <f>VLOOKUP($V381, 'Link WS '!$E$5:$H$38, 4, FALSE)</f>
        <v>1769</v>
      </c>
      <c r="AY381" s="143">
        <f t="shared" si="193"/>
        <v>0.79988694177501418</v>
      </c>
      <c r="AZ381" s="140" t="str">
        <f t="shared" si="194"/>
        <v>Paying 80% within JC</v>
      </c>
      <c r="BA381" s="80">
        <f t="shared" si="195"/>
        <v>1273</v>
      </c>
      <c r="BB381" s="80">
        <f t="shared" si="196"/>
        <v>142</v>
      </c>
      <c r="BC381" s="81" t="e">
        <f t="shared" si="197"/>
        <v>#DIV/0!</v>
      </c>
      <c r="BD381" s="312"/>
      <c r="BE381" s="184"/>
      <c r="BF381" s="184"/>
      <c r="BG381" s="184"/>
      <c r="BH381" s="184"/>
      <c r="BI381" s="184"/>
      <c r="BJ381" s="184"/>
      <c r="BK381" s="184"/>
      <c r="BL381" s="185"/>
      <c r="BM381" s="185"/>
      <c r="BN381" s="185"/>
      <c r="BO381" s="185"/>
      <c r="BP381" s="443">
        <f t="shared" si="198"/>
        <v>0</v>
      </c>
      <c r="BQ381" s="184" t="str">
        <f t="shared" si="199"/>
        <v>Not Needed</v>
      </c>
      <c r="BR381" s="283" t="e">
        <f t="shared" si="200"/>
        <v>#DIV/0!</v>
      </c>
      <c r="BS381" s="432">
        <f t="shared" si="201"/>
        <v>0</v>
      </c>
      <c r="BT381" s="1" t="str">
        <f t="shared" si="202"/>
        <v>Within Range</v>
      </c>
      <c r="BU381" s="1" t="str">
        <f t="shared" si="203"/>
        <v>Within Range</v>
      </c>
      <c r="BV381" s="407"/>
      <c r="BW381" s="407"/>
      <c r="BX381" s="448"/>
      <c r="BY381" s="469"/>
      <c r="BZ381" s="469"/>
    </row>
    <row r="382" spans="1:78" ht="12.75" customHeight="true">
      <c r="A382" s="79" t="s">
        <v>249</v>
      </c>
      <c r="B382" s="79" t="s">
        <v>250</v>
      </c>
      <c r="C382" s="79" t="s">
        <v>8</v>
      </c>
      <c r="D382" s="79" t="s">
        <v>9</v>
      </c>
      <c r="E382" s="79" t="s">
        <v>787</v>
      </c>
      <c r="F382" s="79" t="s">
        <v>804</v>
      </c>
      <c r="G382" s="79" t="s">
        <v>788</v>
      </c>
      <c r="H382" s="79" t="s">
        <v>815</v>
      </c>
      <c r="I382" s="296">
        <v>36416</v>
      </c>
      <c r="J382" s="406"/>
      <c r="K382" s="383" t="s">
        <v>835</v>
      </c>
      <c r="L382" s="406">
        <v>41091</v>
      </c>
      <c r="M382" s="466">
        <v>68</v>
      </c>
      <c r="N382" s="451" t="str">
        <f t="shared" si="170"/>
        <v>2</v>
      </c>
      <c r="O382" s="452" t="str">
        <f t="shared" si="171"/>
        <v>2</v>
      </c>
      <c r="P382" s="201" t="str">
        <f t="shared" si="172"/>
        <v>N</v>
      </c>
      <c r="Q382" s="202"/>
      <c r="R382" s="202"/>
      <c r="S382" s="200"/>
      <c r="T382" s="247">
        <v>2209</v>
      </c>
      <c r="U382" s="92">
        <f t="shared" si="173"/>
        <v>1</v>
      </c>
      <c r="V382" s="95" t="str">
        <f t="shared" si="174"/>
        <v>SG_DL02</v>
      </c>
      <c r="W382" s="454"/>
      <c r="X382" s="392">
        <f t="shared" si="175"/>
        <v>0</v>
      </c>
      <c r="Y382" s="453"/>
      <c r="Z382" s="396">
        <f t="shared" si="176"/>
        <v>0</v>
      </c>
      <c r="AA382" s="397">
        <f t="shared" si="177"/>
        <v>0</v>
      </c>
      <c r="AB382" s="427"/>
      <c r="AC382" s="456"/>
      <c r="AD382" s="396">
        <f t="shared" si="178"/>
        <v>0</v>
      </c>
      <c r="AE382" s="397">
        <f t="shared" si="179"/>
        <v>0</v>
      </c>
      <c r="AF382" s="444">
        <f t="shared" si="180"/>
        <v>50</v>
      </c>
      <c r="AG382" s="251" t="e">
        <f t="shared" si="181"/>
        <v>#DIV/0!</v>
      </c>
      <c r="AH382" s="398">
        <f t="shared" si="182"/>
        <v>50</v>
      </c>
      <c r="AI382" s="459" t="str">
        <f t="shared" si="183"/>
        <v>Below Mix</v>
      </c>
      <c r="AJ382" s="327">
        <f t="shared" si="184"/>
        <v>1116</v>
      </c>
      <c r="AK382" s="323" t="e">
        <f t="shared" si="185"/>
        <v>#DIV/0!</v>
      </c>
      <c r="AL382" s="399">
        <f t="shared" si="186"/>
        <v>1166</v>
      </c>
      <c r="AM382" s="400">
        <f t="shared" si="187"/>
        <v>1166</v>
      </c>
      <c r="AN382" s="462" t="e">
        <f t="shared" si="188"/>
        <v>#DIV/0!</v>
      </c>
      <c r="AO382" s="461">
        <f t="shared" si="189"/>
        <v>1166</v>
      </c>
      <c r="AP382" s="148">
        <f t="shared" si="190"/>
        <v>0</v>
      </c>
      <c r="AQ382" s="148">
        <f t="shared" si="191"/>
        <v>0</v>
      </c>
      <c r="AR382" s="148"/>
      <c r="AS382" s="149">
        <f>VLOOKUP(H382, 'Link WS '!$E$5:$G$38, 2, FALSE)</f>
        <v>1166</v>
      </c>
      <c r="AT382" s="80">
        <f>VLOOKUP($H382, 'Link WS '!$E$5:$H$38, 3, FALSE)</f>
        <v>1750</v>
      </c>
      <c r="AU382" s="151">
        <f t="shared" si="192"/>
        <v>0</v>
      </c>
      <c r="AV382" s="150">
        <f>VLOOKUP($V382, 'Link WS '!$E$5:$H$38, 2, FALSE)</f>
        <v>1166</v>
      </c>
      <c r="AW382" s="150">
        <f>VLOOKUP($V382, 'Link WS '!$E$5:$H$38, 3, FALSE)</f>
        <v>1750</v>
      </c>
      <c r="AX382" s="150">
        <f>VLOOKUP($V382, 'Link WS '!$E$5:$H$38, 4, FALSE)</f>
        <v>1458</v>
      </c>
      <c r="AY382" s="143">
        <f t="shared" si="193"/>
        <v>0.79972565157750342</v>
      </c>
      <c r="AZ382" s="140" t="str">
        <f t="shared" si="194"/>
        <v>Paying 80% within JC</v>
      </c>
      <c r="BA382" s="80">
        <f t="shared" si="195"/>
        <v>1049</v>
      </c>
      <c r="BB382" s="80">
        <f t="shared" si="196"/>
        <v>117</v>
      </c>
      <c r="BC382" s="81" t="e">
        <f t="shared" si="197"/>
        <v>#DIV/0!</v>
      </c>
      <c r="BD382" s="312"/>
      <c r="BE382" s="184"/>
      <c r="BF382" s="184"/>
      <c r="BG382" s="184"/>
      <c r="BH382" s="184"/>
      <c r="BI382" s="184"/>
      <c r="BJ382" s="184"/>
      <c r="BK382" s="184"/>
      <c r="BL382" s="185"/>
      <c r="BM382" s="185"/>
      <c r="BN382" s="185"/>
      <c r="BO382" s="185"/>
      <c r="BP382" s="443">
        <f t="shared" si="198"/>
        <v>0</v>
      </c>
      <c r="BQ382" s="184" t="str">
        <f t="shared" si="199"/>
        <v>Not Needed</v>
      </c>
      <c r="BR382" s="283" t="e">
        <f t="shared" si="200"/>
        <v>#DIV/0!</v>
      </c>
      <c r="BS382" s="432">
        <f t="shared" si="201"/>
        <v>0</v>
      </c>
      <c r="BT382" s="1" t="str">
        <f t="shared" si="202"/>
        <v>Within Range</v>
      </c>
      <c r="BU382" s="1" t="str">
        <f t="shared" si="203"/>
        <v>Within Range</v>
      </c>
      <c r="BV382" s="407"/>
      <c r="BW382" s="407"/>
      <c r="BX382" s="448"/>
      <c r="BY382" s="469"/>
      <c r="BZ382" s="469"/>
    </row>
    <row r="383" spans="1:78" ht="12.75" customHeight="true">
      <c r="A383" s="79" t="s">
        <v>253</v>
      </c>
      <c r="B383" s="79" t="s">
        <v>254</v>
      </c>
      <c r="C383" s="79" t="s">
        <v>8</v>
      </c>
      <c r="D383" s="79" t="s">
        <v>9</v>
      </c>
      <c r="E383" s="79" t="s">
        <v>787</v>
      </c>
      <c r="F383" s="79" t="s">
        <v>804</v>
      </c>
      <c r="G383" s="79" t="s">
        <v>783</v>
      </c>
      <c r="H383" s="79" t="s">
        <v>812</v>
      </c>
      <c r="I383" s="296">
        <v>36768</v>
      </c>
      <c r="J383" s="406"/>
      <c r="K383" s="383" t="s">
        <v>835</v>
      </c>
      <c r="L383" s="406">
        <v>44378</v>
      </c>
      <c r="M383" s="466">
        <v>92</v>
      </c>
      <c r="N383" s="451" t="str">
        <f t="shared" si="170"/>
        <v>5</v>
      </c>
      <c r="O383" s="452" t="str">
        <f t="shared" si="171"/>
        <v>5</v>
      </c>
      <c r="P383" s="201" t="str">
        <f t="shared" si="172"/>
        <v>N</v>
      </c>
      <c r="Q383" s="202"/>
      <c r="R383" s="202"/>
      <c r="S383" s="200"/>
      <c r="T383" s="247">
        <v>2110</v>
      </c>
      <c r="U383" s="92">
        <f t="shared" si="173"/>
        <v>1</v>
      </c>
      <c r="V383" s="95" t="str">
        <f t="shared" si="174"/>
        <v>SG_NE05</v>
      </c>
      <c r="W383" s="454"/>
      <c r="X383" s="392">
        <f t="shared" si="175"/>
        <v>0</v>
      </c>
      <c r="Y383" s="453"/>
      <c r="Z383" s="396">
        <f t="shared" si="176"/>
        <v>0</v>
      </c>
      <c r="AA383" s="397">
        <f t="shared" si="177"/>
        <v>0</v>
      </c>
      <c r="AB383" s="427"/>
      <c r="AC383" s="456"/>
      <c r="AD383" s="396">
        <f t="shared" si="178"/>
        <v>0</v>
      </c>
      <c r="AE383" s="397">
        <f t="shared" si="179"/>
        <v>0</v>
      </c>
      <c r="AF383" s="444">
        <f t="shared" si="180"/>
        <v>50</v>
      </c>
      <c r="AG383" s="251" t="e">
        <f t="shared" si="181"/>
        <v>#DIV/0!</v>
      </c>
      <c r="AH383" s="398">
        <f t="shared" si="182"/>
        <v>50</v>
      </c>
      <c r="AI383" s="459" t="str">
        <f t="shared" si="183"/>
        <v>Below Mix</v>
      </c>
      <c r="AJ383" s="327">
        <f t="shared" si="184"/>
        <v>1545</v>
      </c>
      <c r="AK383" s="323" t="e">
        <f t="shared" si="185"/>
        <v>#DIV/0!</v>
      </c>
      <c r="AL383" s="399">
        <f t="shared" si="186"/>
        <v>1595</v>
      </c>
      <c r="AM383" s="400">
        <f t="shared" si="187"/>
        <v>1595</v>
      </c>
      <c r="AN383" s="462" t="e">
        <f t="shared" si="188"/>
        <v>#DIV/0!</v>
      </c>
      <c r="AO383" s="461">
        <f t="shared" si="189"/>
        <v>1595</v>
      </c>
      <c r="AP383" s="148">
        <f t="shared" si="190"/>
        <v>0</v>
      </c>
      <c r="AQ383" s="148">
        <f t="shared" si="191"/>
        <v>0</v>
      </c>
      <c r="AR383" s="148"/>
      <c r="AS383" s="149">
        <f>VLOOKUP(H383, 'Link WS '!$E$5:$G$38, 2, FALSE)</f>
        <v>1595</v>
      </c>
      <c r="AT383" s="80">
        <f>VLOOKUP($H383, 'Link WS '!$E$5:$H$38, 3, FALSE)</f>
        <v>2393</v>
      </c>
      <c r="AU383" s="151">
        <f t="shared" si="192"/>
        <v>0</v>
      </c>
      <c r="AV383" s="150">
        <f>VLOOKUP($V383, 'Link WS '!$E$5:$H$38, 2, FALSE)</f>
        <v>1595</v>
      </c>
      <c r="AW383" s="150">
        <f>VLOOKUP($V383, 'Link WS '!$E$5:$H$38, 3, FALSE)</f>
        <v>2393</v>
      </c>
      <c r="AX383" s="150">
        <f>VLOOKUP($V383, 'Link WS '!$E$5:$H$38, 4, FALSE)</f>
        <v>1994</v>
      </c>
      <c r="AY383" s="143">
        <f t="shared" si="193"/>
        <v>0.79989969909729186</v>
      </c>
      <c r="AZ383" s="140" t="str">
        <f t="shared" si="194"/>
        <v>Paying 80% within JC</v>
      </c>
      <c r="BA383" s="80">
        <f t="shared" si="195"/>
        <v>1435</v>
      </c>
      <c r="BB383" s="80">
        <f t="shared" si="196"/>
        <v>160</v>
      </c>
      <c r="BC383" s="81" t="e">
        <f t="shared" si="197"/>
        <v>#DIV/0!</v>
      </c>
      <c r="BD383" s="312"/>
      <c r="BE383" s="184"/>
      <c r="BF383" s="184"/>
      <c r="BG383" s="184"/>
      <c r="BH383" s="184"/>
      <c r="BI383" s="184"/>
      <c r="BJ383" s="184"/>
      <c r="BK383" s="184"/>
      <c r="BL383" s="185"/>
      <c r="BM383" s="185"/>
      <c r="BN383" s="185"/>
      <c r="BO383" s="185"/>
      <c r="BP383" s="443">
        <f t="shared" si="198"/>
        <v>0</v>
      </c>
      <c r="BQ383" s="184" t="str">
        <f t="shared" si="199"/>
        <v>Not Needed</v>
      </c>
      <c r="BR383" s="283" t="e">
        <f t="shared" si="200"/>
        <v>#DIV/0!</v>
      </c>
      <c r="BS383" s="432">
        <f t="shared" si="201"/>
        <v>0</v>
      </c>
      <c r="BT383" s="1" t="str">
        <f t="shared" si="202"/>
        <v>Within Range</v>
      </c>
      <c r="BU383" s="1" t="str">
        <f t="shared" si="203"/>
        <v>Within Range</v>
      </c>
      <c r="BV383" s="407"/>
      <c r="BW383" s="407"/>
      <c r="BX383" s="448"/>
      <c r="BY383" s="469"/>
      <c r="BZ383" s="469"/>
    </row>
    <row r="384" spans="1:78" ht="12.75" customHeight="true">
      <c r="A384" s="79" t="s">
        <v>255</v>
      </c>
      <c r="B384" s="79" t="s">
        <v>256</v>
      </c>
      <c r="C384" s="79" t="s">
        <v>8</v>
      </c>
      <c r="D384" s="79" t="s">
        <v>9</v>
      </c>
      <c r="E384" s="79" t="s">
        <v>787</v>
      </c>
      <c r="F384" s="79" t="s">
        <v>804</v>
      </c>
      <c r="G384" s="79" t="s">
        <v>1200</v>
      </c>
      <c r="H384" s="79" t="s">
        <v>1194</v>
      </c>
      <c r="I384" s="296">
        <v>36787</v>
      </c>
      <c r="J384" s="406"/>
      <c r="K384" s="383" t="s">
        <v>835</v>
      </c>
      <c r="L384" s="406"/>
      <c r="M384" s="466">
        <v>68</v>
      </c>
      <c r="N384" s="451" t="str">
        <f t="shared" si="170"/>
        <v>2</v>
      </c>
      <c r="O384" s="452" t="str">
        <f t="shared" si="171"/>
        <v>2</v>
      </c>
      <c r="P384" s="201" t="str">
        <f t="shared" si="172"/>
        <v>N</v>
      </c>
      <c r="Q384" s="202"/>
      <c r="R384" s="202"/>
      <c r="S384" s="200"/>
      <c r="T384" s="247">
        <v>2109</v>
      </c>
      <c r="U384" s="92">
        <f t="shared" si="173"/>
        <v>1</v>
      </c>
      <c r="V384" s="95" t="str">
        <f t="shared" si="174"/>
        <v>SG_NE01</v>
      </c>
      <c r="W384" s="454"/>
      <c r="X384" s="392">
        <f t="shared" si="175"/>
        <v>0</v>
      </c>
      <c r="Y384" s="453"/>
      <c r="Z384" s="396">
        <f t="shared" si="176"/>
        <v>0</v>
      </c>
      <c r="AA384" s="397">
        <f t="shared" si="177"/>
        <v>0</v>
      </c>
      <c r="AB384" s="427"/>
      <c r="AC384" s="456"/>
      <c r="AD384" s="396">
        <f t="shared" si="178"/>
        <v>0</v>
      </c>
      <c r="AE384" s="397">
        <f t="shared" si="179"/>
        <v>0</v>
      </c>
      <c r="AF384" s="444">
        <f t="shared" si="180"/>
        <v>50</v>
      </c>
      <c r="AG384" s="251" t="e">
        <f t="shared" si="181"/>
        <v>#DIV/0!</v>
      </c>
      <c r="AH384" s="398">
        <f t="shared" si="182"/>
        <v>50</v>
      </c>
      <c r="AI384" s="459" t="str">
        <f t="shared" si="183"/>
        <v>Below Mix</v>
      </c>
      <c r="AJ384" s="327">
        <f t="shared" si="184"/>
        <v>1050</v>
      </c>
      <c r="AK384" s="323" t="e">
        <f t="shared" si="185"/>
        <v>#DIV/0!</v>
      </c>
      <c r="AL384" s="399">
        <f t="shared" si="186"/>
        <v>1100</v>
      </c>
      <c r="AM384" s="400">
        <f t="shared" si="187"/>
        <v>1100</v>
      </c>
      <c r="AN384" s="462" t="e">
        <f t="shared" si="188"/>
        <v>#DIV/0!</v>
      </c>
      <c r="AO384" s="461">
        <f t="shared" si="189"/>
        <v>1100</v>
      </c>
      <c r="AP384" s="148">
        <f t="shared" si="190"/>
        <v>0</v>
      </c>
      <c r="AQ384" s="148">
        <f t="shared" si="191"/>
        <v>0</v>
      </c>
      <c r="AR384" s="148"/>
      <c r="AS384" s="149">
        <f>VLOOKUP(H384, 'Link WS '!$E$5:$G$38, 2, FALSE)</f>
        <v>1100</v>
      </c>
      <c r="AT384" s="80">
        <f>VLOOKUP($H384, 'Link WS '!$E$5:$H$38, 3, FALSE)</f>
        <v>1650</v>
      </c>
      <c r="AU384" s="151">
        <f t="shared" si="192"/>
        <v>0</v>
      </c>
      <c r="AV384" s="150">
        <f>VLOOKUP($V384, 'Link WS '!$E$5:$H$38, 2, FALSE)</f>
        <v>1100</v>
      </c>
      <c r="AW384" s="150">
        <f>VLOOKUP($V384, 'Link WS '!$E$5:$H$38, 3, FALSE)</f>
        <v>1650</v>
      </c>
      <c r="AX384" s="150">
        <f>VLOOKUP($V384, 'Link WS '!$E$5:$H$38, 4, FALSE)</f>
        <v>1375</v>
      </c>
      <c r="AY384" s="143">
        <f t="shared" si="193"/>
        <v>0.8</v>
      </c>
      <c r="AZ384" s="140" t="str">
        <f t="shared" si="194"/>
        <v>Paying 80% within JC</v>
      </c>
      <c r="BA384" s="80">
        <f t="shared" si="195"/>
        <v>990</v>
      </c>
      <c r="BB384" s="80">
        <f t="shared" si="196"/>
        <v>110</v>
      </c>
      <c r="BC384" s="81" t="e">
        <f t="shared" si="197"/>
        <v>#DIV/0!</v>
      </c>
      <c r="BD384" s="312"/>
      <c r="BE384" s="184"/>
      <c r="BF384" s="184"/>
      <c r="BG384" s="184"/>
      <c r="BH384" s="184"/>
      <c r="BI384" s="184"/>
      <c r="BJ384" s="184"/>
      <c r="BK384" s="184"/>
      <c r="BL384" s="185"/>
      <c r="BM384" s="185"/>
      <c r="BN384" s="185"/>
      <c r="BO384" s="185"/>
      <c r="BP384" s="443">
        <f t="shared" si="198"/>
        <v>0</v>
      </c>
      <c r="BQ384" s="184" t="str">
        <f t="shared" si="199"/>
        <v>Not Needed</v>
      </c>
      <c r="BR384" s="283" t="e">
        <f t="shared" si="200"/>
        <v>#DIV/0!</v>
      </c>
      <c r="BS384" s="432">
        <f t="shared" si="201"/>
        <v>0</v>
      </c>
      <c r="BT384" s="1" t="str">
        <f t="shared" si="202"/>
        <v>Within Range</v>
      </c>
      <c r="BU384" s="1" t="str">
        <f t="shared" si="203"/>
        <v>Within Range</v>
      </c>
      <c r="BV384" s="407"/>
      <c r="BW384" s="407"/>
      <c r="BX384" s="448"/>
      <c r="BY384" s="469"/>
      <c r="BZ384" s="469"/>
    </row>
    <row r="385" spans="1:78" ht="12.75" customHeight="true">
      <c r="A385" s="79" t="s">
        <v>273</v>
      </c>
      <c r="B385" s="79" t="s">
        <v>274</v>
      </c>
      <c r="C385" s="79" t="s">
        <v>8</v>
      </c>
      <c r="D385" s="79" t="s">
        <v>9</v>
      </c>
      <c r="E385" s="79" t="s">
        <v>787</v>
      </c>
      <c r="F385" s="79" t="s">
        <v>804</v>
      </c>
      <c r="G385" s="79" t="s">
        <v>795</v>
      </c>
      <c r="H385" s="79" t="s">
        <v>813</v>
      </c>
      <c r="I385" s="296">
        <v>38075</v>
      </c>
      <c r="J385" s="406"/>
      <c r="K385" s="383" t="s">
        <v>835</v>
      </c>
      <c r="L385" s="406">
        <v>42917</v>
      </c>
      <c r="M385" s="466">
        <v>83</v>
      </c>
      <c r="N385" s="451" t="str">
        <f t="shared" si="170"/>
        <v>4</v>
      </c>
      <c r="O385" s="452" t="str">
        <f t="shared" si="171"/>
        <v>4</v>
      </c>
      <c r="P385" s="201" t="str">
        <f t="shared" si="172"/>
        <v>N</v>
      </c>
      <c r="Q385" s="202"/>
      <c r="R385" s="202"/>
      <c r="S385" s="200"/>
      <c r="T385" s="247">
        <v>1803</v>
      </c>
      <c r="U385" s="92">
        <f t="shared" si="173"/>
        <v>1</v>
      </c>
      <c r="V385" s="95" t="str">
        <f t="shared" si="174"/>
        <v>SG_NE04</v>
      </c>
      <c r="W385" s="454"/>
      <c r="X385" s="392">
        <f t="shared" si="175"/>
        <v>0</v>
      </c>
      <c r="Y385" s="453"/>
      <c r="Z385" s="396">
        <f t="shared" si="176"/>
        <v>0</v>
      </c>
      <c r="AA385" s="397">
        <f t="shared" si="177"/>
        <v>0</v>
      </c>
      <c r="AB385" s="427"/>
      <c r="AC385" s="456"/>
      <c r="AD385" s="396">
        <f t="shared" si="178"/>
        <v>0</v>
      </c>
      <c r="AE385" s="397">
        <f t="shared" si="179"/>
        <v>0</v>
      </c>
      <c r="AF385" s="444">
        <f t="shared" si="180"/>
        <v>50</v>
      </c>
      <c r="AG385" s="251" t="e">
        <f t="shared" si="181"/>
        <v>#DIV/0!</v>
      </c>
      <c r="AH385" s="398">
        <f t="shared" si="182"/>
        <v>50</v>
      </c>
      <c r="AI385" s="459" t="str">
        <f t="shared" si="183"/>
        <v>Below Mix</v>
      </c>
      <c r="AJ385" s="327">
        <f t="shared" si="184"/>
        <v>1365</v>
      </c>
      <c r="AK385" s="323" t="e">
        <f t="shared" si="185"/>
        <v>#DIV/0!</v>
      </c>
      <c r="AL385" s="399">
        <f t="shared" si="186"/>
        <v>1415</v>
      </c>
      <c r="AM385" s="400">
        <f t="shared" si="187"/>
        <v>1415</v>
      </c>
      <c r="AN385" s="462" t="e">
        <f t="shared" si="188"/>
        <v>#DIV/0!</v>
      </c>
      <c r="AO385" s="461">
        <f t="shared" si="189"/>
        <v>1415</v>
      </c>
      <c r="AP385" s="148">
        <f t="shared" si="190"/>
        <v>0</v>
      </c>
      <c r="AQ385" s="148">
        <f t="shared" si="191"/>
        <v>0</v>
      </c>
      <c r="AR385" s="148"/>
      <c r="AS385" s="149">
        <f>VLOOKUP(H385, 'Link WS '!$E$5:$G$38, 2, FALSE)</f>
        <v>1415</v>
      </c>
      <c r="AT385" s="80">
        <f>VLOOKUP($H385, 'Link WS '!$E$5:$H$38, 3, FALSE)</f>
        <v>2123</v>
      </c>
      <c r="AU385" s="151">
        <f t="shared" si="192"/>
        <v>0</v>
      </c>
      <c r="AV385" s="150">
        <f>VLOOKUP($V385, 'Link WS '!$E$5:$H$38, 2, FALSE)</f>
        <v>1415</v>
      </c>
      <c r="AW385" s="150">
        <f>VLOOKUP($V385, 'Link WS '!$E$5:$H$38, 3, FALSE)</f>
        <v>2123</v>
      </c>
      <c r="AX385" s="150">
        <f>VLOOKUP($V385, 'Link WS '!$E$5:$H$38, 4, FALSE)</f>
        <v>1769</v>
      </c>
      <c r="AY385" s="143">
        <f t="shared" si="193"/>
        <v>0.79988694177501418</v>
      </c>
      <c r="AZ385" s="140" t="str">
        <f t="shared" si="194"/>
        <v>Paying 80% within JC</v>
      </c>
      <c r="BA385" s="80">
        <f t="shared" si="195"/>
        <v>1273</v>
      </c>
      <c r="BB385" s="80">
        <f t="shared" si="196"/>
        <v>142</v>
      </c>
      <c r="BC385" s="81" t="e">
        <f t="shared" si="197"/>
        <v>#DIV/0!</v>
      </c>
      <c r="BD385" s="312"/>
      <c r="BE385" s="184"/>
      <c r="BF385" s="184"/>
      <c r="BG385" s="184"/>
      <c r="BH385" s="184"/>
      <c r="BI385" s="184"/>
      <c r="BJ385" s="184"/>
      <c r="BK385" s="184"/>
      <c r="BL385" s="185"/>
      <c r="BM385" s="185"/>
      <c r="BN385" s="185"/>
      <c r="BO385" s="185"/>
      <c r="BP385" s="443">
        <f t="shared" si="198"/>
        <v>0</v>
      </c>
      <c r="BQ385" s="184" t="str">
        <f t="shared" si="199"/>
        <v>Not Needed</v>
      </c>
      <c r="BR385" s="283" t="e">
        <f t="shared" si="200"/>
        <v>#DIV/0!</v>
      </c>
      <c r="BS385" s="432">
        <f t="shared" si="201"/>
        <v>0</v>
      </c>
      <c r="BT385" s="1" t="str">
        <f t="shared" si="202"/>
        <v>Within Range</v>
      </c>
      <c r="BU385" s="1" t="str">
        <f t="shared" si="203"/>
        <v>Within Range</v>
      </c>
      <c r="BV385" s="407"/>
      <c r="BW385" s="407"/>
      <c r="BX385" s="448"/>
      <c r="BY385" s="469"/>
      <c r="BZ385" s="469"/>
    </row>
    <row r="386" spans="1:78" ht="12.75" customHeight="true">
      <c r="A386" s="79" t="s">
        <v>700</v>
      </c>
      <c r="B386" s="79" t="s">
        <v>701</v>
      </c>
      <c r="C386" s="79" t="s">
        <v>8</v>
      </c>
      <c r="D386" s="79" t="s">
        <v>9</v>
      </c>
      <c r="E386" s="79" t="s">
        <v>787</v>
      </c>
      <c r="F386" s="79" t="s">
        <v>804</v>
      </c>
      <c r="G386" s="79" t="s">
        <v>788</v>
      </c>
      <c r="H386" s="79" t="s">
        <v>815</v>
      </c>
      <c r="I386" s="296">
        <v>38082</v>
      </c>
      <c r="J386" s="406"/>
      <c r="K386" s="383" t="s">
        <v>835</v>
      </c>
      <c r="L386" s="406">
        <v>40725</v>
      </c>
      <c r="M386" s="466">
        <v>74</v>
      </c>
      <c r="N386" s="451" t="str">
        <f t="shared" si="170"/>
        <v>3</v>
      </c>
      <c r="O386" s="452" t="str">
        <f t="shared" si="171"/>
        <v>3</v>
      </c>
      <c r="P386" s="201" t="str">
        <f t="shared" si="172"/>
        <v>N</v>
      </c>
      <c r="Q386" s="202"/>
      <c r="R386" s="202"/>
      <c r="S386" s="200"/>
      <c r="T386" s="247">
        <v>1802</v>
      </c>
      <c r="U386" s="92">
        <f t="shared" si="173"/>
        <v>1</v>
      </c>
      <c r="V386" s="95" t="str">
        <f t="shared" si="174"/>
        <v>SG_DL02</v>
      </c>
      <c r="W386" s="454"/>
      <c r="X386" s="392">
        <f t="shared" si="175"/>
        <v>0</v>
      </c>
      <c r="Y386" s="453"/>
      <c r="Z386" s="396">
        <f t="shared" si="176"/>
        <v>0</v>
      </c>
      <c r="AA386" s="397">
        <f t="shared" si="177"/>
        <v>0</v>
      </c>
      <c r="AB386" s="427"/>
      <c r="AC386" s="456"/>
      <c r="AD386" s="396">
        <f t="shared" si="178"/>
        <v>0</v>
      </c>
      <c r="AE386" s="397">
        <f t="shared" si="179"/>
        <v>0</v>
      </c>
      <c r="AF386" s="444">
        <f t="shared" si="180"/>
        <v>50</v>
      </c>
      <c r="AG386" s="251" t="e">
        <f t="shared" si="181"/>
        <v>#DIV/0!</v>
      </c>
      <c r="AH386" s="398">
        <f t="shared" si="182"/>
        <v>50</v>
      </c>
      <c r="AI386" s="459" t="str">
        <f t="shared" si="183"/>
        <v>Below Mix</v>
      </c>
      <c r="AJ386" s="327">
        <f t="shared" si="184"/>
        <v>1116</v>
      </c>
      <c r="AK386" s="323" t="e">
        <f t="shared" si="185"/>
        <v>#DIV/0!</v>
      </c>
      <c r="AL386" s="399">
        <f t="shared" si="186"/>
        <v>1166</v>
      </c>
      <c r="AM386" s="400">
        <f t="shared" si="187"/>
        <v>1166</v>
      </c>
      <c r="AN386" s="462" t="e">
        <f t="shared" si="188"/>
        <v>#DIV/0!</v>
      </c>
      <c r="AO386" s="461">
        <f t="shared" si="189"/>
        <v>1166</v>
      </c>
      <c r="AP386" s="148">
        <f t="shared" si="190"/>
        <v>0</v>
      </c>
      <c r="AQ386" s="148">
        <f t="shared" si="191"/>
        <v>0</v>
      </c>
      <c r="AR386" s="148"/>
      <c r="AS386" s="149">
        <f>VLOOKUP(H386, 'Link WS '!$E$5:$G$38, 2, FALSE)</f>
        <v>1166</v>
      </c>
      <c r="AT386" s="80">
        <f>VLOOKUP($H386, 'Link WS '!$E$5:$H$38, 3, FALSE)</f>
        <v>1750</v>
      </c>
      <c r="AU386" s="151">
        <f t="shared" si="192"/>
        <v>0</v>
      </c>
      <c r="AV386" s="150">
        <f>VLOOKUP($V386, 'Link WS '!$E$5:$H$38, 2, FALSE)</f>
        <v>1166</v>
      </c>
      <c r="AW386" s="150">
        <f>VLOOKUP($V386, 'Link WS '!$E$5:$H$38, 3, FALSE)</f>
        <v>1750</v>
      </c>
      <c r="AX386" s="150">
        <f>VLOOKUP($V386, 'Link WS '!$E$5:$H$38, 4, FALSE)</f>
        <v>1458</v>
      </c>
      <c r="AY386" s="143">
        <f t="shared" si="193"/>
        <v>0.79972565157750342</v>
      </c>
      <c r="AZ386" s="140" t="str">
        <f t="shared" si="194"/>
        <v>Paying 80% within JC</v>
      </c>
      <c r="BA386" s="80">
        <f t="shared" si="195"/>
        <v>1049</v>
      </c>
      <c r="BB386" s="80">
        <f t="shared" si="196"/>
        <v>117</v>
      </c>
      <c r="BC386" s="81" t="e">
        <f t="shared" si="197"/>
        <v>#DIV/0!</v>
      </c>
      <c r="BD386" s="312"/>
      <c r="BE386" s="184"/>
      <c r="BF386" s="184"/>
      <c r="BG386" s="184"/>
      <c r="BH386" s="184"/>
      <c r="BI386" s="184"/>
      <c r="BJ386" s="184"/>
      <c r="BK386" s="184"/>
      <c r="BL386" s="185"/>
      <c r="BM386" s="185"/>
      <c r="BN386" s="185"/>
      <c r="BO386" s="185"/>
      <c r="BP386" s="443">
        <f t="shared" si="198"/>
        <v>0</v>
      </c>
      <c r="BQ386" s="184" t="str">
        <f t="shared" si="199"/>
        <v>Not Needed</v>
      </c>
      <c r="BR386" s="283" t="e">
        <f t="shared" si="200"/>
        <v>#DIV/0!</v>
      </c>
      <c r="BS386" s="432">
        <f t="shared" si="201"/>
        <v>0</v>
      </c>
      <c r="BT386" s="1" t="str">
        <f t="shared" si="202"/>
        <v>Within Range</v>
      </c>
      <c r="BU386" s="1" t="str">
        <f t="shared" si="203"/>
        <v>Within Range</v>
      </c>
      <c r="BV386" s="407"/>
      <c r="BW386" s="407"/>
      <c r="BX386" s="448"/>
      <c r="BY386" s="469"/>
      <c r="BZ386" s="469"/>
    </row>
    <row r="387" spans="1:78" ht="12.75" customHeight="true">
      <c r="A387" s="79" t="s">
        <v>277</v>
      </c>
      <c r="B387" s="79" t="s">
        <v>278</v>
      </c>
      <c r="C387" s="79" t="s">
        <v>8</v>
      </c>
      <c r="D387" s="79" t="s">
        <v>9</v>
      </c>
      <c r="E387" s="79" t="s">
        <v>787</v>
      </c>
      <c r="F387" s="79" t="s">
        <v>804</v>
      </c>
      <c r="G387" s="79" t="s">
        <v>1199</v>
      </c>
      <c r="H387" s="79" t="s">
        <v>1196</v>
      </c>
      <c r="I387" s="296">
        <v>38456</v>
      </c>
      <c r="J387" s="406"/>
      <c r="K387" s="383" t="s">
        <v>835</v>
      </c>
      <c r="L387" s="406">
        <v>42917</v>
      </c>
      <c r="M387" s="466">
        <v>78</v>
      </c>
      <c r="N387" s="451" t="str">
        <f t="shared" si="170"/>
        <v>3</v>
      </c>
      <c r="O387" s="452" t="str">
        <f t="shared" si="171"/>
        <v>3</v>
      </c>
      <c r="P387" s="201" t="str">
        <f t="shared" si="172"/>
        <v>N</v>
      </c>
      <c r="Q387" s="202"/>
      <c r="R387" s="202"/>
      <c r="S387" s="200"/>
      <c r="T387" s="247">
        <v>1702</v>
      </c>
      <c r="U387" s="92">
        <f t="shared" si="173"/>
        <v>1</v>
      </c>
      <c r="V387" s="95" t="str">
        <f t="shared" si="174"/>
        <v>SG_NE03</v>
      </c>
      <c r="W387" s="454"/>
      <c r="X387" s="392">
        <f t="shared" si="175"/>
        <v>0</v>
      </c>
      <c r="Y387" s="453"/>
      <c r="Z387" s="396">
        <f t="shared" si="176"/>
        <v>0</v>
      </c>
      <c r="AA387" s="397">
        <f t="shared" si="177"/>
        <v>0</v>
      </c>
      <c r="AB387" s="427"/>
      <c r="AC387" s="456"/>
      <c r="AD387" s="396">
        <f t="shared" si="178"/>
        <v>0</v>
      </c>
      <c r="AE387" s="397">
        <f t="shared" si="179"/>
        <v>0</v>
      </c>
      <c r="AF387" s="444">
        <f t="shared" si="180"/>
        <v>50</v>
      </c>
      <c r="AG387" s="251" t="e">
        <f t="shared" si="181"/>
        <v>#DIV/0!</v>
      </c>
      <c r="AH387" s="398">
        <f t="shared" si="182"/>
        <v>50</v>
      </c>
      <c r="AI387" s="459" t="str">
        <f t="shared" si="183"/>
        <v>Below Mix</v>
      </c>
      <c r="AJ387" s="327">
        <f t="shared" si="184"/>
        <v>1209</v>
      </c>
      <c r="AK387" s="323" t="e">
        <f t="shared" si="185"/>
        <v>#DIV/0!</v>
      </c>
      <c r="AL387" s="399">
        <f t="shared" si="186"/>
        <v>1259</v>
      </c>
      <c r="AM387" s="400">
        <f t="shared" si="187"/>
        <v>1259</v>
      </c>
      <c r="AN387" s="462" t="e">
        <f t="shared" si="188"/>
        <v>#DIV/0!</v>
      </c>
      <c r="AO387" s="461">
        <f t="shared" si="189"/>
        <v>1259</v>
      </c>
      <c r="AP387" s="148">
        <f t="shared" si="190"/>
        <v>0</v>
      </c>
      <c r="AQ387" s="148">
        <f t="shared" si="191"/>
        <v>0</v>
      </c>
      <c r="AR387" s="148"/>
      <c r="AS387" s="149">
        <f>VLOOKUP(H387, 'Link WS '!$E$5:$G$38, 2, FALSE)</f>
        <v>1259</v>
      </c>
      <c r="AT387" s="80">
        <f>VLOOKUP($H387, 'Link WS '!$E$5:$H$38, 3, FALSE)</f>
        <v>1884</v>
      </c>
      <c r="AU387" s="151">
        <f t="shared" si="192"/>
        <v>0</v>
      </c>
      <c r="AV387" s="150">
        <f>VLOOKUP($V387, 'Link WS '!$E$5:$H$38, 2, FALSE)</f>
        <v>1259</v>
      </c>
      <c r="AW387" s="150">
        <f>VLOOKUP($V387, 'Link WS '!$E$5:$H$38, 3, FALSE)</f>
        <v>1884</v>
      </c>
      <c r="AX387" s="150">
        <f>VLOOKUP($V387, 'Link WS '!$E$5:$H$38, 4, FALSE)</f>
        <v>1572</v>
      </c>
      <c r="AY387" s="143">
        <f t="shared" si="193"/>
        <v>0.80089058524173029</v>
      </c>
      <c r="AZ387" s="140" t="str">
        <f t="shared" si="194"/>
        <v>Paying 80% within JC</v>
      </c>
      <c r="BA387" s="80">
        <f t="shared" si="195"/>
        <v>1133</v>
      </c>
      <c r="BB387" s="80">
        <f t="shared" si="196"/>
        <v>126</v>
      </c>
      <c r="BC387" s="81" t="e">
        <f t="shared" si="197"/>
        <v>#DIV/0!</v>
      </c>
      <c r="BD387" s="312"/>
      <c r="BE387" s="184"/>
      <c r="BF387" s="184"/>
      <c r="BG387" s="184"/>
      <c r="BH387" s="184"/>
      <c r="BI387" s="184"/>
      <c r="BJ387" s="184"/>
      <c r="BK387" s="184"/>
      <c r="BL387" s="185"/>
      <c r="BM387" s="185"/>
      <c r="BN387" s="185"/>
      <c r="BO387" s="185"/>
      <c r="BP387" s="443">
        <f t="shared" si="198"/>
        <v>0</v>
      </c>
      <c r="BQ387" s="184" t="str">
        <f t="shared" si="199"/>
        <v>Not Needed</v>
      </c>
      <c r="BR387" s="283" t="e">
        <f t="shared" si="200"/>
        <v>#DIV/0!</v>
      </c>
      <c r="BS387" s="432">
        <f t="shared" si="201"/>
        <v>0</v>
      </c>
      <c r="BT387" s="1" t="str">
        <f t="shared" si="202"/>
        <v>Within Range</v>
      </c>
      <c r="BU387" s="1" t="str">
        <f t="shared" si="203"/>
        <v>Within Range</v>
      </c>
      <c r="BV387" s="407"/>
      <c r="BW387" s="407"/>
      <c r="BX387" s="448"/>
      <c r="BY387" s="469"/>
      <c r="BZ387" s="469"/>
    </row>
    <row r="388" spans="1:78" ht="12.75" customHeight="true">
      <c r="A388" s="79" t="s">
        <v>281</v>
      </c>
      <c r="B388" s="79" t="s">
        <v>282</v>
      </c>
      <c r="C388" s="79" t="s">
        <v>8</v>
      </c>
      <c r="D388" s="79" t="s">
        <v>9</v>
      </c>
      <c r="E388" s="79" t="s">
        <v>787</v>
      </c>
      <c r="F388" s="79" t="s">
        <v>804</v>
      </c>
      <c r="G388" s="79" t="s">
        <v>1201</v>
      </c>
      <c r="H388" s="79" t="s">
        <v>1195</v>
      </c>
      <c r="I388" s="296">
        <v>38642</v>
      </c>
      <c r="J388" s="406"/>
      <c r="K388" s="383" t="s">
        <v>835</v>
      </c>
      <c r="L388" s="406">
        <v>43647</v>
      </c>
      <c r="M388" s="466">
        <v>78</v>
      </c>
      <c r="N388" s="451" t="str">
        <f t="shared" si="170"/>
        <v>3</v>
      </c>
      <c r="O388" s="452" t="str">
        <f t="shared" si="171"/>
        <v>3</v>
      </c>
      <c r="P388" s="201" t="str">
        <f t="shared" si="172"/>
        <v>N</v>
      </c>
      <c r="Q388" s="202"/>
      <c r="R388" s="202"/>
      <c r="S388" s="200"/>
      <c r="T388" s="247">
        <v>1608</v>
      </c>
      <c r="U388" s="92">
        <f t="shared" si="173"/>
        <v>1</v>
      </c>
      <c r="V388" s="95" t="str">
        <f t="shared" si="174"/>
        <v>SG_NE02</v>
      </c>
      <c r="W388" s="454"/>
      <c r="X388" s="392">
        <f t="shared" si="175"/>
        <v>0</v>
      </c>
      <c r="Y388" s="453"/>
      <c r="Z388" s="396">
        <f t="shared" si="176"/>
        <v>0</v>
      </c>
      <c r="AA388" s="397">
        <f t="shared" si="177"/>
        <v>0</v>
      </c>
      <c r="AB388" s="427"/>
      <c r="AC388" s="456"/>
      <c r="AD388" s="396">
        <f t="shared" si="178"/>
        <v>0</v>
      </c>
      <c r="AE388" s="397">
        <f t="shared" si="179"/>
        <v>0</v>
      </c>
      <c r="AF388" s="444">
        <f t="shared" si="180"/>
        <v>50</v>
      </c>
      <c r="AG388" s="251" t="e">
        <f t="shared" si="181"/>
        <v>#DIV/0!</v>
      </c>
      <c r="AH388" s="398">
        <f t="shared" si="182"/>
        <v>50</v>
      </c>
      <c r="AI388" s="459" t="str">
        <f t="shared" si="183"/>
        <v>Below Mix</v>
      </c>
      <c r="AJ388" s="327">
        <f t="shared" si="184"/>
        <v>1116</v>
      </c>
      <c r="AK388" s="323" t="e">
        <f t="shared" si="185"/>
        <v>#DIV/0!</v>
      </c>
      <c r="AL388" s="399">
        <f t="shared" si="186"/>
        <v>1166</v>
      </c>
      <c r="AM388" s="400">
        <f t="shared" si="187"/>
        <v>1166</v>
      </c>
      <c r="AN388" s="462" t="e">
        <f t="shared" si="188"/>
        <v>#DIV/0!</v>
      </c>
      <c r="AO388" s="461">
        <f t="shared" si="189"/>
        <v>1166</v>
      </c>
      <c r="AP388" s="148">
        <f t="shared" si="190"/>
        <v>0</v>
      </c>
      <c r="AQ388" s="148">
        <f t="shared" si="191"/>
        <v>0</v>
      </c>
      <c r="AR388" s="148"/>
      <c r="AS388" s="149">
        <f>VLOOKUP(H388, 'Link WS '!$E$5:$G$38, 2, FALSE)</f>
        <v>1166</v>
      </c>
      <c r="AT388" s="80">
        <f>VLOOKUP($H388, 'Link WS '!$E$5:$H$38, 3, FALSE)</f>
        <v>1750</v>
      </c>
      <c r="AU388" s="151">
        <f t="shared" si="192"/>
        <v>0</v>
      </c>
      <c r="AV388" s="150">
        <f>VLOOKUP($V388, 'Link WS '!$E$5:$H$38, 2, FALSE)</f>
        <v>1166</v>
      </c>
      <c r="AW388" s="150">
        <f>VLOOKUP($V388, 'Link WS '!$E$5:$H$38, 3, FALSE)</f>
        <v>1750</v>
      </c>
      <c r="AX388" s="150">
        <f>VLOOKUP($V388, 'Link WS '!$E$5:$H$38, 4, FALSE)</f>
        <v>1458</v>
      </c>
      <c r="AY388" s="143">
        <f t="shared" si="193"/>
        <v>0.79972565157750342</v>
      </c>
      <c r="AZ388" s="140" t="str">
        <f t="shared" si="194"/>
        <v>Paying 80% within JC</v>
      </c>
      <c r="BA388" s="80">
        <f t="shared" si="195"/>
        <v>1049</v>
      </c>
      <c r="BB388" s="80">
        <f t="shared" si="196"/>
        <v>117</v>
      </c>
      <c r="BC388" s="81" t="e">
        <f t="shared" si="197"/>
        <v>#DIV/0!</v>
      </c>
      <c r="BD388" s="312"/>
      <c r="BE388" s="184"/>
      <c r="BF388" s="184"/>
      <c r="BG388" s="184"/>
      <c r="BH388" s="184"/>
      <c r="BI388" s="184"/>
      <c r="BJ388" s="184"/>
      <c r="BK388" s="184"/>
      <c r="BL388" s="185"/>
      <c r="BM388" s="185"/>
      <c r="BN388" s="185"/>
      <c r="BO388" s="185"/>
      <c r="BP388" s="443">
        <f t="shared" si="198"/>
        <v>0</v>
      </c>
      <c r="BQ388" s="184" t="str">
        <f t="shared" si="199"/>
        <v>Not Needed</v>
      </c>
      <c r="BR388" s="283" t="e">
        <f t="shared" si="200"/>
        <v>#DIV/0!</v>
      </c>
      <c r="BS388" s="432">
        <f t="shared" si="201"/>
        <v>0</v>
      </c>
      <c r="BT388" s="1" t="str">
        <f t="shared" si="202"/>
        <v>Within Range</v>
      </c>
      <c r="BU388" s="1" t="str">
        <f t="shared" si="203"/>
        <v>Within Range</v>
      </c>
      <c r="BV388" s="407"/>
      <c r="BW388" s="407"/>
      <c r="BX388" s="448"/>
      <c r="BY388" s="469"/>
      <c r="BZ388" s="469"/>
    </row>
    <row r="389" spans="1:78" ht="12.75" customHeight="true">
      <c r="A389" s="79" t="s">
        <v>285</v>
      </c>
      <c r="B389" s="79" t="s">
        <v>286</v>
      </c>
      <c r="C389" s="79" t="s">
        <v>8</v>
      </c>
      <c r="D389" s="79" t="s">
        <v>9</v>
      </c>
      <c r="E389" s="79" t="s">
        <v>787</v>
      </c>
      <c r="F389" s="79" t="s">
        <v>804</v>
      </c>
      <c r="G389" s="79" t="s">
        <v>795</v>
      </c>
      <c r="H389" s="79" t="s">
        <v>813</v>
      </c>
      <c r="I389" s="296">
        <v>38775</v>
      </c>
      <c r="J389" s="406"/>
      <c r="K389" s="383" t="s">
        <v>835</v>
      </c>
      <c r="L389" s="406">
        <v>44378</v>
      </c>
      <c r="M389" s="466">
        <v>86</v>
      </c>
      <c r="N389" s="451" t="str">
        <f t="shared" si="170"/>
        <v>4</v>
      </c>
      <c r="O389" s="452" t="str">
        <f t="shared" si="171"/>
        <v>4</v>
      </c>
      <c r="P389" s="201" t="str">
        <f t="shared" si="172"/>
        <v>N</v>
      </c>
      <c r="Q389" s="202"/>
      <c r="R389" s="202"/>
      <c r="S389" s="200"/>
      <c r="T389" s="247">
        <v>1604</v>
      </c>
      <c r="U389" s="92">
        <f t="shared" si="173"/>
        <v>1</v>
      </c>
      <c r="V389" s="95" t="str">
        <f t="shared" si="174"/>
        <v>SG_NE04</v>
      </c>
      <c r="W389" s="454"/>
      <c r="X389" s="392">
        <f t="shared" si="175"/>
        <v>0</v>
      </c>
      <c r="Y389" s="453"/>
      <c r="Z389" s="396">
        <f t="shared" si="176"/>
        <v>0</v>
      </c>
      <c r="AA389" s="397">
        <f t="shared" si="177"/>
        <v>0</v>
      </c>
      <c r="AB389" s="427"/>
      <c r="AC389" s="456"/>
      <c r="AD389" s="396">
        <f t="shared" si="178"/>
        <v>0</v>
      </c>
      <c r="AE389" s="397">
        <f t="shared" si="179"/>
        <v>0</v>
      </c>
      <c r="AF389" s="444">
        <f t="shared" si="180"/>
        <v>50</v>
      </c>
      <c r="AG389" s="251" t="e">
        <f t="shared" si="181"/>
        <v>#DIV/0!</v>
      </c>
      <c r="AH389" s="398">
        <f t="shared" si="182"/>
        <v>50</v>
      </c>
      <c r="AI389" s="459" t="str">
        <f t="shared" si="183"/>
        <v>Below Mix</v>
      </c>
      <c r="AJ389" s="327">
        <f t="shared" si="184"/>
        <v>1365</v>
      </c>
      <c r="AK389" s="323" t="e">
        <f t="shared" si="185"/>
        <v>#DIV/0!</v>
      </c>
      <c r="AL389" s="399">
        <f t="shared" si="186"/>
        <v>1415</v>
      </c>
      <c r="AM389" s="400">
        <f t="shared" si="187"/>
        <v>1415</v>
      </c>
      <c r="AN389" s="462" t="e">
        <f t="shared" si="188"/>
        <v>#DIV/0!</v>
      </c>
      <c r="AO389" s="461">
        <f t="shared" si="189"/>
        <v>1415</v>
      </c>
      <c r="AP389" s="148">
        <f t="shared" si="190"/>
        <v>0</v>
      </c>
      <c r="AQ389" s="148">
        <f t="shared" si="191"/>
        <v>0</v>
      </c>
      <c r="AR389" s="148"/>
      <c r="AS389" s="149">
        <f>VLOOKUP(H389, 'Link WS '!$E$5:$G$38, 2, FALSE)</f>
        <v>1415</v>
      </c>
      <c r="AT389" s="80">
        <f>VLOOKUP($H389, 'Link WS '!$E$5:$H$38, 3, FALSE)</f>
        <v>2123</v>
      </c>
      <c r="AU389" s="151">
        <f t="shared" si="192"/>
        <v>0</v>
      </c>
      <c r="AV389" s="150">
        <f>VLOOKUP($V389, 'Link WS '!$E$5:$H$38, 2, FALSE)</f>
        <v>1415</v>
      </c>
      <c r="AW389" s="150">
        <f>VLOOKUP($V389, 'Link WS '!$E$5:$H$38, 3, FALSE)</f>
        <v>2123</v>
      </c>
      <c r="AX389" s="150">
        <f>VLOOKUP($V389, 'Link WS '!$E$5:$H$38, 4, FALSE)</f>
        <v>1769</v>
      </c>
      <c r="AY389" s="143">
        <f t="shared" si="193"/>
        <v>0.79988694177501418</v>
      </c>
      <c r="AZ389" s="140" t="str">
        <f t="shared" si="194"/>
        <v>Paying 80% within JC</v>
      </c>
      <c r="BA389" s="80">
        <f t="shared" si="195"/>
        <v>1273</v>
      </c>
      <c r="BB389" s="80">
        <f t="shared" si="196"/>
        <v>142</v>
      </c>
      <c r="BC389" s="81" t="e">
        <f t="shared" si="197"/>
        <v>#DIV/0!</v>
      </c>
      <c r="BD389" s="312"/>
      <c r="BE389" s="184"/>
      <c r="BF389" s="184"/>
      <c r="BG389" s="184"/>
      <c r="BH389" s="184"/>
      <c r="BI389" s="184"/>
      <c r="BJ389" s="184"/>
      <c r="BK389" s="184"/>
      <c r="BL389" s="185"/>
      <c r="BM389" s="185"/>
      <c r="BN389" s="185"/>
      <c r="BO389" s="185"/>
      <c r="BP389" s="443">
        <f t="shared" si="198"/>
        <v>0</v>
      </c>
      <c r="BQ389" s="184" t="str">
        <f t="shared" si="199"/>
        <v>Not Needed</v>
      </c>
      <c r="BR389" s="283" t="e">
        <f t="shared" si="200"/>
        <v>#DIV/0!</v>
      </c>
      <c r="BS389" s="432">
        <f t="shared" si="201"/>
        <v>0</v>
      </c>
      <c r="BT389" s="1" t="str">
        <f t="shared" si="202"/>
        <v>Within Range</v>
      </c>
      <c r="BU389" s="1" t="str">
        <f t="shared" si="203"/>
        <v>Within Range</v>
      </c>
      <c r="BV389" s="407"/>
      <c r="BW389" s="407"/>
      <c r="BX389" s="448"/>
      <c r="BY389" s="469"/>
      <c r="BZ389" s="469"/>
    </row>
    <row r="390" spans="1:78" ht="12.75" customHeight="true">
      <c r="A390" s="79" t="s">
        <v>722</v>
      </c>
      <c r="B390" s="79" t="s">
        <v>723</v>
      </c>
      <c r="C390" s="79" t="s">
        <v>8</v>
      </c>
      <c r="D390" s="79" t="s">
        <v>9</v>
      </c>
      <c r="E390" s="79" t="s">
        <v>787</v>
      </c>
      <c r="F390" s="79" t="s">
        <v>804</v>
      </c>
      <c r="G390" s="79" t="s">
        <v>1202</v>
      </c>
      <c r="H390" s="79" t="s">
        <v>1194</v>
      </c>
      <c r="I390" s="296">
        <v>38957</v>
      </c>
      <c r="J390" s="406"/>
      <c r="K390" s="383" t="s">
        <v>835</v>
      </c>
      <c r="L390" s="406"/>
      <c r="M390" s="466">
        <v>68</v>
      </c>
      <c r="N390" s="451" t="str">
        <f t="shared" si="170"/>
        <v>2</v>
      </c>
      <c r="O390" s="452" t="str">
        <f t="shared" si="171"/>
        <v>2</v>
      </c>
      <c r="P390" s="201" t="str">
        <f t="shared" si="172"/>
        <v>N</v>
      </c>
      <c r="Q390" s="202"/>
      <c r="R390" s="202"/>
      <c r="S390" s="200"/>
      <c r="T390" s="247">
        <v>1510</v>
      </c>
      <c r="U390" s="92">
        <f t="shared" si="173"/>
        <v>1</v>
      </c>
      <c r="V390" s="95" t="str">
        <f t="shared" si="174"/>
        <v>SG_NE01</v>
      </c>
      <c r="W390" s="454"/>
      <c r="X390" s="392">
        <f t="shared" si="175"/>
        <v>0</v>
      </c>
      <c r="Y390" s="453"/>
      <c r="Z390" s="396">
        <f t="shared" si="176"/>
        <v>0</v>
      </c>
      <c r="AA390" s="397">
        <f t="shared" si="177"/>
        <v>0</v>
      </c>
      <c r="AB390" s="427"/>
      <c r="AC390" s="456"/>
      <c r="AD390" s="396">
        <f t="shared" si="178"/>
        <v>0</v>
      </c>
      <c r="AE390" s="397">
        <f t="shared" si="179"/>
        <v>0</v>
      </c>
      <c r="AF390" s="444">
        <f t="shared" si="180"/>
        <v>50</v>
      </c>
      <c r="AG390" s="251" t="e">
        <f t="shared" si="181"/>
        <v>#DIV/0!</v>
      </c>
      <c r="AH390" s="398">
        <f t="shared" si="182"/>
        <v>50</v>
      </c>
      <c r="AI390" s="459" t="str">
        <f t="shared" si="183"/>
        <v>Below Mix</v>
      </c>
      <c r="AJ390" s="327">
        <f t="shared" si="184"/>
        <v>1050</v>
      </c>
      <c r="AK390" s="323" t="e">
        <f t="shared" si="185"/>
        <v>#DIV/0!</v>
      </c>
      <c r="AL390" s="399">
        <f t="shared" si="186"/>
        <v>1100</v>
      </c>
      <c r="AM390" s="400">
        <f t="shared" si="187"/>
        <v>1100</v>
      </c>
      <c r="AN390" s="462" t="e">
        <f t="shared" si="188"/>
        <v>#DIV/0!</v>
      </c>
      <c r="AO390" s="461">
        <f t="shared" si="189"/>
        <v>1100</v>
      </c>
      <c r="AP390" s="148">
        <f t="shared" si="190"/>
        <v>0</v>
      </c>
      <c r="AQ390" s="148">
        <f t="shared" si="191"/>
        <v>0</v>
      </c>
      <c r="AR390" s="148"/>
      <c r="AS390" s="149">
        <f>VLOOKUP(H390, 'Link WS '!$E$5:$G$38, 2, FALSE)</f>
        <v>1100</v>
      </c>
      <c r="AT390" s="80">
        <f>VLOOKUP($H390, 'Link WS '!$E$5:$H$38, 3, FALSE)</f>
        <v>1650</v>
      </c>
      <c r="AU390" s="151">
        <f t="shared" si="192"/>
        <v>0</v>
      </c>
      <c r="AV390" s="150">
        <f>VLOOKUP($V390, 'Link WS '!$E$5:$H$38, 2, FALSE)</f>
        <v>1100</v>
      </c>
      <c r="AW390" s="150">
        <f>VLOOKUP($V390, 'Link WS '!$E$5:$H$38, 3, FALSE)</f>
        <v>1650</v>
      </c>
      <c r="AX390" s="150">
        <f>VLOOKUP($V390, 'Link WS '!$E$5:$H$38, 4, FALSE)</f>
        <v>1375</v>
      </c>
      <c r="AY390" s="143">
        <f t="shared" si="193"/>
        <v>0.8</v>
      </c>
      <c r="AZ390" s="140" t="str">
        <f t="shared" si="194"/>
        <v>Paying 80% within JC</v>
      </c>
      <c r="BA390" s="80">
        <f t="shared" si="195"/>
        <v>990</v>
      </c>
      <c r="BB390" s="80">
        <f t="shared" si="196"/>
        <v>110</v>
      </c>
      <c r="BC390" s="81" t="e">
        <f t="shared" si="197"/>
        <v>#DIV/0!</v>
      </c>
      <c r="BD390" s="312"/>
      <c r="BE390" s="184"/>
      <c r="BF390" s="184"/>
      <c r="BG390" s="184"/>
      <c r="BH390" s="184"/>
      <c r="BI390" s="184"/>
      <c r="BJ390" s="184"/>
      <c r="BK390" s="184"/>
      <c r="BL390" s="185"/>
      <c r="BM390" s="185"/>
      <c r="BN390" s="185"/>
      <c r="BO390" s="185"/>
      <c r="BP390" s="443">
        <f t="shared" si="198"/>
        <v>0</v>
      </c>
      <c r="BQ390" s="184" t="str">
        <f t="shared" si="199"/>
        <v>Not Needed</v>
      </c>
      <c r="BR390" s="283" t="e">
        <f t="shared" si="200"/>
        <v>#DIV/0!</v>
      </c>
      <c r="BS390" s="432">
        <f t="shared" si="201"/>
        <v>0</v>
      </c>
      <c r="BT390" s="1" t="str">
        <f t="shared" si="202"/>
        <v>Within Range</v>
      </c>
      <c r="BU390" s="1" t="str">
        <f t="shared" si="203"/>
        <v>Within Range</v>
      </c>
      <c r="BV390" s="407"/>
      <c r="BW390" s="407"/>
      <c r="BX390" s="448"/>
      <c r="BY390" s="469"/>
      <c r="BZ390" s="469"/>
    </row>
    <row r="391" spans="1:78" ht="12.75" customHeight="true">
      <c r="A391" s="79" t="s">
        <v>446</v>
      </c>
      <c r="B391" s="79" t="s">
        <v>447</v>
      </c>
      <c r="C391" s="79" t="s">
        <v>8</v>
      </c>
      <c r="D391" s="79" t="s">
        <v>9</v>
      </c>
      <c r="E391" s="79" t="s">
        <v>787</v>
      </c>
      <c r="F391" s="79" t="s">
        <v>804</v>
      </c>
      <c r="G391" s="79" t="s">
        <v>784</v>
      </c>
      <c r="H391" s="79" t="s">
        <v>814</v>
      </c>
      <c r="I391" s="296">
        <v>39181</v>
      </c>
      <c r="J391" s="406"/>
      <c r="K391" s="383" t="s">
        <v>835</v>
      </c>
      <c r="L391" s="406">
        <v>44013</v>
      </c>
      <c r="M391" s="466">
        <v>92</v>
      </c>
      <c r="N391" s="451" t="str">
        <f t="shared" si="170"/>
        <v>5</v>
      </c>
      <c r="O391" s="452" t="str">
        <f t="shared" si="171"/>
        <v>5</v>
      </c>
      <c r="P391" s="201" t="str">
        <f t="shared" si="172"/>
        <v>N</v>
      </c>
      <c r="Q391" s="202"/>
      <c r="R391" s="202"/>
      <c r="S391" s="200"/>
      <c r="T391" s="247">
        <v>1502</v>
      </c>
      <c r="U391" s="92">
        <f t="shared" si="173"/>
        <v>1</v>
      </c>
      <c r="V391" s="95" t="str">
        <f t="shared" si="174"/>
        <v>SG_NE08</v>
      </c>
      <c r="W391" s="454"/>
      <c r="X391" s="392">
        <f t="shared" si="175"/>
        <v>0</v>
      </c>
      <c r="Y391" s="453"/>
      <c r="Z391" s="396">
        <f t="shared" si="176"/>
        <v>0</v>
      </c>
      <c r="AA391" s="397">
        <f t="shared" si="177"/>
        <v>0</v>
      </c>
      <c r="AB391" s="427"/>
      <c r="AC391" s="456"/>
      <c r="AD391" s="396">
        <f t="shared" si="178"/>
        <v>0</v>
      </c>
      <c r="AE391" s="397">
        <f t="shared" si="179"/>
        <v>0</v>
      </c>
      <c r="AF391" s="444">
        <f t="shared" si="180"/>
        <v>50</v>
      </c>
      <c r="AG391" s="251" t="e">
        <f t="shared" si="181"/>
        <v>#DIV/0!</v>
      </c>
      <c r="AH391" s="398">
        <f t="shared" si="182"/>
        <v>50</v>
      </c>
      <c r="AI391" s="459" t="str">
        <f t="shared" si="183"/>
        <v>Below Mix</v>
      </c>
      <c r="AJ391" s="327">
        <f t="shared" si="184"/>
        <v>2255</v>
      </c>
      <c r="AK391" s="323" t="e">
        <f t="shared" si="185"/>
        <v>#DIV/0!</v>
      </c>
      <c r="AL391" s="399">
        <f t="shared" si="186"/>
        <v>2305</v>
      </c>
      <c r="AM391" s="400">
        <f t="shared" si="187"/>
        <v>2305</v>
      </c>
      <c r="AN391" s="462" t="e">
        <f t="shared" si="188"/>
        <v>#DIV/0!</v>
      </c>
      <c r="AO391" s="461">
        <f t="shared" si="189"/>
        <v>2305</v>
      </c>
      <c r="AP391" s="148">
        <f t="shared" si="190"/>
        <v>0</v>
      </c>
      <c r="AQ391" s="148">
        <f t="shared" si="191"/>
        <v>0</v>
      </c>
      <c r="AR391" s="148"/>
      <c r="AS391" s="149">
        <f>VLOOKUP(H391, 'Link WS '!$E$5:$G$38, 2, FALSE)</f>
        <v>2305</v>
      </c>
      <c r="AT391" s="80">
        <f>VLOOKUP($H391, 'Link WS '!$E$5:$H$38, 3, FALSE)</f>
        <v>3295</v>
      </c>
      <c r="AU391" s="151">
        <f t="shared" si="192"/>
        <v>0</v>
      </c>
      <c r="AV391" s="150">
        <f>VLOOKUP($V391, 'Link WS '!$E$5:$H$38, 2, FALSE)</f>
        <v>2305</v>
      </c>
      <c r="AW391" s="150">
        <f>VLOOKUP($V391, 'Link WS '!$E$5:$H$38, 3, FALSE)</f>
        <v>3295</v>
      </c>
      <c r="AX391" s="150">
        <f>VLOOKUP($V391, 'Link WS '!$E$5:$H$38, 4, FALSE)</f>
        <v>2800</v>
      </c>
      <c r="AY391" s="143">
        <f t="shared" si="193"/>
        <v>0.82321428571428568</v>
      </c>
      <c r="AZ391" s="140" t="str">
        <f t="shared" si="194"/>
        <v>Paying 82% within JC</v>
      </c>
      <c r="BA391" s="80">
        <f t="shared" si="195"/>
        <v>2074</v>
      </c>
      <c r="BB391" s="80">
        <f t="shared" si="196"/>
        <v>231</v>
      </c>
      <c r="BC391" s="81" t="e">
        <f t="shared" si="197"/>
        <v>#DIV/0!</v>
      </c>
      <c r="BD391" s="312"/>
      <c r="BE391" s="184"/>
      <c r="BF391" s="184"/>
      <c r="BG391" s="184"/>
      <c r="BH391" s="184"/>
      <c r="BI391" s="184"/>
      <c r="BJ391" s="184"/>
      <c r="BK391" s="184"/>
      <c r="BL391" s="185"/>
      <c r="BM391" s="185"/>
      <c r="BN391" s="185"/>
      <c r="BO391" s="185"/>
      <c r="BP391" s="443">
        <f t="shared" si="198"/>
        <v>0</v>
      </c>
      <c r="BQ391" s="184" t="str">
        <f t="shared" si="199"/>
        <v>Not Needed</v>
      </c>
      <c r="BR391" s="283" t="e">
        <f t="shared" si="200"/>
        <v>#DIV/0!</v>
      </c>
      <c r="BS391" s="432">
        <f t="shared" si="201"/>
        <v>0</v>
      </c>
      <c r="BT391" s="1" t="str">
        <f t="shared" si="202"/>
        <v>Within Range</v>
      </c>
      <c r="BU391" s="1" t="str">
        <f t="shared" si="203"/>
        <v>Within Range</v>
      </c>
      <c r="BV391" s="407"/>
      <c r="BW391" s="407"/>
      <c r="BX391" s="448"/>
      <c r="BY391" s="469"/>
      <c r="BZ391" s="469"/>
    </row>
    <row r="392" spans="1:78" ht="12.75" customHeight="true">
      <c r="A392" s="79" t="s">
        <v>609</v>
      </c>
      <c r="B392" s="79" t="s">
        <v>610</v>
      </c>
      <c r="C392" s="79" t="s">
        <v>8</v>
      </c>
      <c r="D392" s="79" t="s">
        <v>9</v>
      </c>
      <c r="E392" s="79" t="s">
        <v>787</v>
      </c>
      <c r="F392" s="79" t="s">
        <v>804</v>
      </c>
      <c r="G392" s="79" t="s">
        <v>796</v>
      </c>
      <c r="H392" s="79" t="s">
        <v>811</v>
      </c>
      <c r="I392" s="296">
        <v>40742</v>
      </c>
      <c r="J392" s="406"/>
      <c r="K392" s="383" t="s">
        <v>835</v>
      </c>
      <c r="L392" s="406">
        <v>44013</v>
      </c>
      <c r="M392" s="466">
        <v>85</v>
      </c>
      <c r="N392" s="451" t="str">
        <f t="shared" si="170"/>
        <v>4</v>
      </c>
      <c r="O392" s="452" t="str">
        <f t="shared" si="171"/>
        <v>4</v>
      </c>
      <c r="P392" s="201" t="str">
        <f t="shared" si="172"/>
        <v>N</v>
      </c>
      <c r="Q392" s="202"/>
      <c r="R392" s="202"/>
      <c r="S392" s="200"/>
      <c r="T392" s="247">
        <v>1011</v>
      </c>
      <c r="U392" s="92">
        <f t="shared" si="173"/>
        <v>1</v>
      </c>
      <c r="V392" s="95" t="str">
        <f t="shared" si="174"/>
        <v>SG_NE06</v>
      </c>
      <c r="W392" s="454"/>
      <c r="X392" s="392">
        <f t="shared" si="175"/>
        <v>0</v>
      </c>
      <c r="Y392" s="453"/>
      <c r="Z392" s="396">
        <f t="shared" si="176"/>
        <v>0</v>
      </c>
      <c r="AA392" s="397">
        <f t="shared" si="177"/>
        <v>0</v>
      </c>
      <c r="AB392" s="427"/>
      <c r="AC392" s="456"/>
      <c r="AD392" s="396">
        <f t="shared" si="178"/>
        <v>0</v>
      </c>
      <c r="AE392" s="397">
        <f t="shared" si="179"/>
        <v>0</v>
      </c>
      <c r="AF392" s="444">
        <f t="shared" si="180"/>
        <v>50</v>
      </c>
      <c r="AG392" s="251" t="e">
        <f t="shared" si="181"/>
        <v>#DIV/0!</v>
      </c>
      <c r="AH392" s="398">
        <f t="shared" si="182"/>
        <v>50</v>
      </c>
      <c r="AI392" s="459" t="str">
        <f t="shared" si="183"/>
        <v>Below Mix</v>
      </c>
      <c r="AJ392" s="327">
        <f t="shared" si="184"/>
        <v>1900</v>
      </c>
      <c r="AK392" s="323" t="e">
        <f t="shared" si="185"/>
        <v>#DIV/0!</v>
      </c>
      <c r="AL392" s="399">
        <f t="shared" si="186"/>
        <v>1950</v>
      </c>
      <c r="AM392" s="400">
        <f t="shared" si="187"/>
        <v>1950</v>
      </c>
      <c r="AN392" s="462" t="e">
        <f t="shared" si="188"/>
        <v>#DIV/0!</v>
      </c>
      <c r="AO392" s="461">
        <f t="shared" si="189"/>
        <v>1950</v>
      </c>
      <c r="AP392" s="148">
        <f t="shared" si="190"/>
        <v>0</v>
      </c>
      <c r="AQ392" s="148">
        <f t="shared" si="191"/>
        <v>0</v>
      </c>
      <c r="AR392" s="148"/>
      <c r="AS392" s="149">
        <f>VLOOKUP(H392, 'Link WS '!$E$5:$G$38, 2, FALSE)</f>
        <v>1950</v>
      </c>
      <c r="AT392" s="80">
        <f>VLOOKUP($H392, 'Link WS '!$E$5:$H$38, 3, FALSE)</f>
        <v>2695</v>
      </c>
      <c r="AU392" s="151">
        <f t="shared" si="192"/>
        <v>0</v>
      </c>
      <c r="AV392" s="150">
        <f>VLOOKUP($V392, 'Link WS '!$E$5:$H$38, 2, FALSE)</f>
        <v>1950</v>
      </c>
      <c r="AW392" s="150">
        <f>VLOOKUP($V392, 'Link WS '!$E$5:$H$38, 3, FALSE)</f>
        <v>2695</v>
      </c>
      <c r="AX392" s="150">
        <f>VLOOKUP($V392, 'Link WS '!$E$5:$H$38, 4, FALSE)</f>
        <v>2323</v>
      </c>
      <c r="AY392" s="143">
        <f t="shared" si="193"/>
        <v>0.83943176926388297</v>
      </c>
      <c r="AZ392" s="140" t="str">
        <f t="shared" si="194"/>
        <v>Paying 84% within JC</v>
      </c>
      <c r="BA392" s="80">
        <f t="shared" si="195"/>
        <v>1755</v>
      </c>
      <c r="BB392" s="80">
        <f t="shared" si="196"/>
        <v>195</v>
      </c>
      <c r="BC392" s="81" t="e">
        <f t="shared" si="197"/>
        <v>#DIV/0!</v>
      </c>
      <c r="BD392" s="312"/>
      <c r="BE392" s="184"/>
      <c r="BF392" s="184"/>
      <c r="BG392" s="184"/>
      <c r="BH392" s="184"/>
      <c r="BI392" s="184"/>
      <c r="BJ392" s="184"/>
      <c r="BK392" s="184"/>
      <c r="BL392" s="185"/>
      <c r="BM392" s="185"/>
      <c r="BN392" s="185"/>
      <c r="BO392" s="185"/>
      <c r="BP392" s="443">
        <f t="shared" si="198"/>
        <v>0</v>
      </c>
      <c r="BQ392" s="184" t="str">
        <f t="shared" si="199"/>
        <v>Not Needed</v>
      </c>
      <c r="BR392" s="283" t="e">
        <f t="shared" si="200"/>
        <v>#DIV/0!</v>
      </c>
      <c r="BS392" s="432">
        <f t="shared" si="201"/>
        <v>0</v>
      </c>
      <c r="BT392" s="1" t="str">
        <f t="shared" si="202"/>
        <v>Within Range</v>
      </c>
      <c r="BU392" s="1" t="str">
        <f t="shared" si="203"/>
        <v>Within Range</v>
      </c>
      <c r="BV392" s="407"/>
      <c r="BW392" s="407"/>
      <c r="BX392" s="448"/>
      <c r="BY392" s="469"/>
      <c r="BZ392" s="469"/>
    </row>
    <row r="393" spans="1:78" ht="12.75" customHeight="true">
      <c r="A393" s="79" t="s">
        <v>295</v>
      </c>
      <c r="B393" s="79" t="s">
        <v>296</v>
      </c>
      <c r="C393" s="79" t="s">
        <v>8</v>
      </c>
      <c r="D393" s="79" t="s">
        <v>9</v>
      </c>
      <c r="E393" s="79" t="s">
        <v>787</v>
      </c>
      <c r="F393" s="79" t="s">
        <v>804</v>
      </c>
      <c r="G393" s="79" t="s">
        <v>1199</v>
      </c>
      <c r="H393" s="79" t="s">
        <v>1196</v>
      </c>
      <c r="I393" s="296">
        <v>40819</v>
      </c>
      <c r="J393" s="406"/>
      <c r="K393" s="383" t="s">
        <v>835</v>
      </c>
      <c r="L393" s="406">
        <v>44013</v>
      </c>
      <c r="M393" s="466">
        <v>78</v>
      </c>
      <c r="N393" s="451" t="str">
        <f t="shared" ref="N393:N456" si="204">IF($M393&gt;=90,"5",IF($M393&gt;=80,"4",IF($M393&gt;=70,"3",IF($M393&gt;=50,"2","1"))))</f>
        <v>3</v>
      </c>
      <c r="O393" s="452" t="str">
        <f t="shared" ref="O393:O456" si="205">N393</f>
        <v>3</v>
      </c>
      <c r="P393" s="201" t="str">
        <f t="shared" ref="P393:P456" si="206">IF(Q393&lt;&gt;0, "Y", "N")</f>
        <v>N</v>
      </c>
      <c r="Q393" s="202"/>
      <c r="R393" s="202"/>
      <c r="S393" s="200"/>
      <c r="T393" s="247">
        <v>1008</v>
      </c>
      <c r="U393" s="92">
        <f t="shared" ref="U393:U456" si="207">ROUND(IF(T393&lt;100, T393/12, 1),2)</f>
        <v>1</v>
      </c>
      <c r="V393" s="95" t="str">
        <f t="shared" ref="V393:V456" si="208">IF(Q393&gt;0,Q393,H393)</f>
        <v>SG_NE03</v>
      </c>
      <c r="W393" s="454"/>
      <c r="X393" s="392">
        <f t="shared" ref="X393:X456" si="209">ROUND((+S393*W393/100)*U393,0)</f>
        <v>0</v>
      </c>
      <c r="Y393" s="453"/>
      <c r="Z393" s="396">
        <f t="shared" ref="Z393:Z456" si="210">ROUND((S393*Y393*U393),0)</f>
        <v>0</v>
      </c>
      <c r="AA393" s="397">
        <f t="shared" ref="AA393:AA456" si="211">+S393+X393+Z393</f>
        <v>0</v>
      </c>
      <c r="AB393" s="427"/>
      <c r="AC393" s="456"/>
      <c r="AD393" s="396">
        <f t="shared" ref="AD393:AD456" si="212">ROUND((S393*AC393)*U393,0)</f>
        <v>0</v>
      </c>
      <c r="AE393" s="397">
        <f t="shared" ref="AE393:AE456" si="213">AA393+AD393</f>
        <v>0</v>
      </c>
      <c r="AF393" s="444">
        <f t="shared" ref="AF393:AF456" si="214">IF(BS393&gt;=50,BS393-BS393,50-BS393)</f>
        <v>50</v>
      </c>
      <c r="AG393" s="251" t="e">
        <f t="shared" ref="AG393:AG456" si="215">IF(AF393&lt;&gt;"NO", AF393/S393, 0)</f>
        <v>#DIV/0!</v>
      </c>
      <c r="AH393" s="398">
        <f t="shared" ref="AH393:AH456" si="216">IF(AF393&lt;&gt;"NO", AE393+AF393, AE393)</f>
        <v>50</v>
      </c>
      <c r="AI393" s="459" t="str">
        <f t="shared" ref="AI393:AI456" si="217">IF(AH393&gt;AW393,"Above Max",IF(AH393&lt;AV393,"Below Mix","In Range"))</f>
        <v>Below Mix</v>
      </c>
      <c r="AJ393" s="327">
        <f t="shared" ref="AJ393:AJ456" si="218">IF(AH393&gt;=AV393, "NO", AV393-AH393)</f>
        <v>1209</v>
      </c>
      <c r="AK393" s="323" t="e">
        <f t="shared" ref="AK393:AK456" si="219">IF(AJ393&lt;&gt;"NO", AJ393/S393, 0)</f>
        <v>#DIV/0!</v>
      </c>
      <c r="AL393" s="399">
        <f t="shared" ref="AL393:AL456" si="220"> IF(AJ393&lt;&gt;"NO",AH393+ AJ393,AH393)</f>
        <v>1259</v>
      </c>
      <c r="AM393" s="400">
        <f t="shared" ref="AM393:AM456" si="221">IF(AL393&gt;AW393,AW393,AL393)</f>
        <v>1259</v>
      </c>
      <c r="AN393" s="462" t="e">
        <f t="shared" ref="AN393:AN456" si="222">(AM393/S393)-1</f>
        <v>#DIV/0!</v>
      </c>
      <c r="AO393" s="461">
        <f t="shared" ref="AO393:AO456" si="223">AL393-S393</f>
        <v>1259</v>
      </c>
      <c r="AP393" s="148">
        <f t="shared" ref="AP393:AP456" si="224">AL393-AM393</f>
        <v>0</v>
      </c>
      <c r="AQ393" s="148">
        <f t="shared" ref="AQ393:AQ456" si="225">+ROUND((AP393*13/12),0)</f>
        <v>0</v>
      </c>
      <c r="AR393" s="148"/>
      <c r="AS393" s="149">
        <f>VLOOKUP(H393, 'Link WS '!$E$5:$G$38, 2, FALSE)</f>
        <v>1259</v>
      </c>
      <c r="AT393" s="80">
        <f>VLOOKUP($H393, 'Link WS '!$E$5:$H$38, 3, FALSE)</f>
        <v>1884</v>
      </c>
      <c r="AU393" s="151">
        <f t="shared" ref="AU393:AU456" si="226">S393/AT393</f>
        <v>0</v>
      </c>
      <c r="AV393" s="150">
        <f>VLOOKUP($V393, 'Link WS '!$E$5:$H$38, 2, FALSE)</f>
        <v>1259</v>
      </c>
      <c r="AW393" s="150">
        <f>VLOOKUP($V393, 'Link WS '!$E$5:$H$38, 3, FALSE)</f>
        <v>1884</v>
      </c>
      <c r="AX393" s="150">
        <f>VLOOKUP($V393, 'Link WS '!$E$5:$H$38, 4, FALSE)</f>
        <v>1572</v>
      </c>
      <c r="AY393" s="143">
        <f t="shared" ref="AY393:AY456" si="227">AM393/AX393</f>
        <v>0.80089058524173029</v>
      </c>
      <c r="AZ393" s="140" t="str">
        <f t="shared" ref="AZ393:AZ456" si="228">IF(AY393&gt;100%,CONCATENATE("Paying ", ROUND((AY393-100%)*100,0),"% Premium for the JC"), CONCATENATE("Paying ", ROUND(AY393*100,0),"% within JC"))</f>
        <v>Paying 80% within JC</v>
      </c>
      <c r="BA393" s="80">
        <f t="shared" ref="BA393:BA456" si="229">+AM393-BB393</f>
        <v>1133</v>
      </c>
      <c r="BB393" s="80">
        <f t="shared" ref="BB393:BB456" si="230">+ROUND((AM393*10%),0)</f>
        <v>126</v>
      </c>
      <c r="BC393" s="81" t="e">
        <f t="shared" ref="BC393:BC456" si="231">(AM393-S393)/S393</f>
        <v>#DIV/0!</v>
      </c>
      <c r="BD393" s="312"/>
      <c r="BE393" s="184"/>
      <c r="BF393" s="184"/>
      <c r="BG393" s="184"/>
      <c r="BH393" s="184"/>
      <c r="BI393" s="184"/>
      <c r="BJ393" s="184"/>
      <c r="BK393" s="184"/>
      <c r="BL393" s="185"/>
      <c r="BM393" s="185"/>
      <c r="BN393" s="185"/>
      <c r="BO393" s="185"/>
      <c r="BP393" s="443">
        <f t="shared" ref="BP393:BP456" si="232">(BM393+BN393+BO393)-(BG393+BI393+BK393)</f>
        <v>0</v>
      </c>
      <c r="BQ393" s="184" t="str">
        <f t="shared" ref="BQ393:BQ456" si="233">IF((BP393/12)&gt;$BQ$7, BP393/12, "Not Needed")</f>
        <v>Not Needed</v>
      </c>
      <c r="BR393" s="283" t="e">
        <f t="shared" ref="BR393:BR456" si="234">IF(BQ393="Not Needed", ((AM393+AQ393+AR393)-SUM(S393:S393))/SUM(S393:S393), ((AM393+AQ393+AR393+BQ393)-SUM(S393:S393))/SUM(S393:S393))</f>
        <v>#DIV/0!</v>
      </c>
      <c r="BS393" s="432">
        <f t="shared" ref="BS393:BS456" si="235">X393+Z393+AD393</f>
        <v>0</v>
      </c>
      <c r="BT393" s="1" t="str">
        <f t="shared" ref="BT393:BT456" si="236">IF(S393&gt;AW393, AW393, "Within Range")</f>
        <v>Within Range</v>
      </c>
      <c r="BU393" s="1" t="str">
        <f t="shared" ref="BU393:BU456" si="237">IF(AM393&gt;AW393, AW393, "Within Range")</f>
        <v>Within Range</v>
      </c>
      <c r="BV393" s="407"/>
      <c r="BW393" s="407"/>
      <c r="BX393" s="448"/>
      <c r="BY393" s="469"/>
      <c r="BZ393" s="469"/>
    </row>
    <row r="394" spans="1:78" ht="12.75" customHeight="true">
      <c r="A394" s="79" t="s">
        <v>297</v>
      </c>
      <c r="B394" s="79" t="s">
        <v>298</v>
      </c>
      <c r="C394" s="79" t="s">
        <v>8</v>
      </c>
      <c r="D394" s="79" t="s">
        <v>9</v>
      </c>
      <c r="E394" s="79" t="s">
        <v>787</v>
      </c>
      <c r="F394" s="79" t="s">
        <v>804</v>
      </c>
      <c r="G394" s="79" t="s">
        <v>796</v>
      </c>
      <c r="H394" s="79" t="s">
        <v>811</v>
      </c>
      <c r="I394" s="296">
        <v>41078</v>
      </c>
      <c r="J394" s="406"/>
      <c r="K394" s="383" t="s">
        <v>835</v>
      </c>
      <c r="L394" s="406">
        <v>44013</v>
      </c>
      <c r="M394" s="466">
        <v>85</v>
      </c>
      <c r="N394" s="451" t="str">
        <f t="shared" si="204"/>
        <v>4</v>
      </c>
      <c r="O394" s="452" t="str">
        <f t="shared" si="205"/>
        <v>4</v>
      </c>
      <c r="P394" s="201" t="str">
        <f t="shared" si="206"/>
        <v>N</v>
      </c>
      <c r="Q394" s="202"/>
      <c r="R394" s="202"/>
      <c r="S394" s="200"/>
      <c r="T394" s="247">
        <v>1000</v>
      </c>
      <c r="U394" s="92">
        <f t="shared" si="207"/>
        <v>1</v>
      </c>
      <c r="V394" s="95" t="str">
        <f t="shared" si="208"/>
        <v>SG_NE06</v>
      </c>
      <c r="W394" s="454"/>
      <c r="X394" s="392">
        <f t="shared" si="209"/>
        <v>0</v>
      </c>
      <c r="Y394" s="453"/>
      <c r="Z394" s="396">
        <f t="shared" si="210"/>
        <v>0</v>
      </c>
      <c r="AA394" s="397">
        <f t="shared" si="211"/>
        <v>0</v>
      </c>
      <c r="AB394" s="427"/>
      <c r="AC394" s="456"/>
      <c r="AD394" s="396">
        <f t="shared" si="212"/>
        <v>0</v>
      </c>
      <c r="AE394" s="397">
        <f t="shared" si="213"/>
        <v>0</v>
      </c>
      <c r="AF394" s="444">
        <f t="shared" si="214"/>
        <v>50</v>
      </c>
      <c r="AG394" s="251" t="e">
        <f t="shared" si="215"/>
        <v>#DIV/0!</v>
      </c>
      <c r="AH394" s="398">
        <f t="shared" si="216"/>
        <v>50</v>
      </c>
      <c r="AI394" s="459" t="str">
        <f t="shared" si="217"/>
        <v>Below Mix</v>
      </c>
      <c r="AJ394" s="327">
        <f t="shared" si="218"/>
        <v>1900</v>
      </c>
      <c r="AK394" s="323" t="e">
        <f t="shared" si="219"/>
        <v>#DIV/0!</v>
      </c>
      <c r="AL394" s="399">
        <f t="shared" si="220"/>
        <v>1950</v>
      </c>
      <c r="AM394" s="400">
        <f t="shared" si="221"/>
        <v>1950</v>
      </c>
      <c r="AN394" s="462" t="e">
        <f t="shared" si="222"/>
        <v>#DIV/0!</v>
      </c>
      <c r="AO394" s="461">
        <f t="shared" si="223"/>
        <v>1950</v>
      </c>
      <c r="AP394" s="148">
        <f t="shared" si="224"/>
        <v>0</v>
      </c>
      <c r="AQ394" s="148">
        <f t="shared" si="225"/>
        <v>0</v>
      </c>
      <c r="AR394" s="148"/>
      <c r="AS394" s="149">
        <f>VLOOKUP(H394, 'Link WS '!$E$5:$G$38, 2, FALSE)</f>
        <v>1950</v>
      </c>
      <c r="AT394" s="80">
        <f>VLOOKUP($H394, 'Link WS '!$E$5:$H$38, 3, FALSE)</f>
        <v>2695</v>
      </c>
      <c r="AU394" s="151">
        <f t="shared" si="226"/>
        <v>0</v>
      </c>
      <c r="AV394" s="150">
        <f>VLOOKUP($V394, 'Link WS '!$E$5:$H$38, 2, FALSE)</f>
        <v>1950</v>
      </c>
      <c r="AW394" s="150">
        <f>VLOOKUP($V394, 'Link WS '!$E$5:$H$38, 3, FALSE)</f>
        <v>2695</v>
      </c>
      <c r="AX394" s="150">
        <f>VLOOKUP($V394, 'Link WS '!$E$5:$H$38, 4, FALSE)</f>
        <v>2323</v>
      </c>
      <c r="AY394" s="143">
        <f t="shared" si="227"/>
        <v>0.83943176926388297</v>
      </c>
      <c r="AZ394" s="140" t="str">
        <f t="shared" si="228"/>
        <v>Paying 84% within JC</v>
      </c>
      <c r="BA394" s="80">
        <f t="shared" si="229"/>
        <v>1755</v>
      </c>
      <c r="BB394" s="80">
        <f t="shared" si="230"/>
        <v>195</v>
      </c>
      <c r="BC394" s="81" t="e">
        <f t="shared" si="231"/>
        <v>#DIV/0!</v>
      </c>
      <c r="BD394" s="312"/>
      <c r="BE394" s="184"/>
      <c r="BF394" s="184"/>
      <c r="BG394" s="184"/>
      <c r="BH394" s="184"/>
      <c r="BI394" s="184"/>
      <c r="BJ394" s="184"/>
      <c r="BK394" s="184"/>
      <c r="BL394" s="185"/>
      <c r="BM394" s="185"/>
      <c r="BN394" s="185"/>
      <c r="BO394" s="185"/>
      <c r="BP394" s="443">
        <f t="shared" si="232"/>
        <v>0</v>
      </c>
      <c r="BQ394" s="184" t="str">
        <f t="shared" si="233"/>
        <v>Not Needed</v>
      </c>
      <c r="BR394" s="283" t="e">
        <f t="shared" si="234"/>
        <v>#DIV/0!</v>
      </c>
      <c r="BS394" s="432">
        <f t="shared" si="235"/>
        <v>0</v>
      </c>
      <c r="BT394" s="1" t="str">
        <f t="shared" si="236"/>
        <v>Within Range</v>
      </c>
      <c r="BU394" s="1" t="str">
        <f t="shared" si="237"/>
        <v>Within Range</v>
      </c>
      <c r="BV394" s="407"/>
      <c r="BW394" s="407"/>
      <c r="BX394" s="448"/>
      <c r="BY394" s="469"/>
      <c r="BZ394" s="469"/>
    </row>
    <row r="395" spans="1:78" ht="12.75" customHeight="true">
      <c r="A395" s="79" t="s">
        <v>301</v>
      </c>
      <c r="B395" s="79" t="s">
        <v>302</v>
      </c>
      <c r="C395" s="79" t="s">
        <v>8</v>
      </c>
      <c r="D395" s="79" t="s">
        <v>9</v>
      </c>
      <c r="E395" s="79" t="s">
        <v>787</v>
      </c>
      <c r="F395" s="79" t="s">
        <v>804</v>
      </c>
      <c r="G395" s="79" t="s">
        <v>1199</v>
      </c>
      <c r="H395" s="79" t="s">
        <v>1196</v>
      </c>
      <c r="I395" s="296">
        <v>41127</v>
      </c>
      <c r="J395" s="406"/>
      <c r="K395" s="383" t="s">
        <v>835</v>
      </c>
      <c r="L395" s="406">
        <v>42917</v>
      </c>
      <c r="M395" s="466">
        <v>85</v>
      </c>
      <c r="N395" s="451" t="str">
        <f t="shared" si="204"/>
        <v>4</v>
      </c>
      <c r="O395" s="452" t="str">
        <f t="shared" si="205"/>
        <v>4</v>
      </c>
      <c r="P395" s="201" t="str">
        <f t="shared" si="206"/>
        <v>N</v>
      </c>
      <c r="Q395" s="202"/>
      <c r="R395" s="202"/>
      <c r="S395" s="200"/>
      <c r="T395" s="247">
        <v>910</v>
      </c>
      <c r="U395" s="92">
        <f t="shared" si="207"/>
        <v>1</v>
      </c>
      <c r="V395" s="95" t="str">
        <f t="shared" si="208"/>
        <v>SG_NE03</v>
      </c>
      <c r="W395" s="454"/>
      <c r="X395" s="392">
        <f t="shared" si="209"/>
        <v>0</v>
      </c>
      <c r="Y395" s="453"/>
      <c r="Z395" s="396">
        <f t="shared" si="210"/>
        <v>0</v>
      </c>
      <c r="AA395" s="397">
        <f t="shared" si="211"/>
        <v>0</v>
      </c>
      <c r="AB395" s="427"/>
      <c r="AC395" s="456"/>
      <c r="AD395" s="396">
        <f t="shared" si="212"/>
        <v>0</v>
      </c>
      <c r="AE395" s="397">
        <f t="shared" si="213"/>
        <v>0</v>
      </c>
      <c r="AF395" s="444">
        <f t="shared" si="214"/>
        <v>50</v>
      </c>
      <c r="AG395" s="251" t="e">
        <f t="shared" si="215"/>
        <v>#DIV/0!</v>
      </c>
      <c r="AH395" s="398">
        <f t="shared" si="216"/>
        <v>50</v>
      </c>
      <c r="AI395" s="459" t="str">
        <f t="shared" si="217"/>
        <v>Below Mix</v>
      </c>
      <c r="AJ395" s="327">
        <f t="shared" si="218"/>
        <v>1209</v>
      </c>
      <c r="AK395" s="323" t="e">
        <f t="shared" si="219"/>
        <v>#DIV/0!</v>
      </c>
      <c r="AL395" s="399">
        <f t="shared" si="220"/>
        <v>1259</v>
      </c>
      <c r="AM395" s="400">
        <f t="shared" si="221"/>
        <v>1259</v>
      </c>
      <c r="AN395" s="462" t="e">
        <f t="shared" si="222"/>
        <v>#DIV/0!</v>
      </c>
      <c r="AO395" s="461">
        <f t="shared" si="223"/>
        <v>1259</v>
      </c>
      <c r="AP395" s="148">
        <f t="shared" si="224"/>
        <v>0</v>
      </c>
      <c r="AQ395" s="148">
        <f t="shared" si="225"/>
        <v>0</v>
      </c>
      <c r="AR395" s="148"/>
      <c r="AS395" s="149">
        <f>VLOOKUP(H395, 'Link WS '!$E$5:$G$38, 2, FALSE)</f>
        <v>1259</v>
      </c>
      <c r="AT395" s="80">
        <f>VLOOKUP($H395, 'Link WS '!$E$5:$H$38, 3, FALSE)</f>
        <v>1884</v>
      </c>
      <c r="AU395" s="151">
        <f t="shared" si="226"/>
        <v>0</v>
      </c>
      <c r="AV395" s="150">
        <f>VLOOKUP($V395, 'Link WS '!$E$5:$H$38, 2, FALSE)</f>
        <v>1259</v>
      </c>
      <c r="AW395" s="150">
        <f>VLOOKUP($V395, 'Link WS '!$E$5:$H$38, 3, FALSE)</f>
        <v>1884</v>
      </c>
      <c r="AX395" s="150">
        <f>VLOOKUP($V395, 'Link WS '!$E$5:$H$38, 4, FALSE)</f>
        <v>1572</v>
      </c>
      <c r="AY395" s="143">
        <f t="shared" si="227"/>
        <v>0.80089058524173029</v>
      </c>
      <c r="AZ395" s="140" t="str">
        <f t="shared" si="228"/>
        <v>Paying 80% within JC</v>
      </c>
      <c r="BA395" s="80">
        <f t="shared" si="229"/>
        <v>1133</v>
      </c>
      <c r="BB395" s="80">
        <f t="shared" si="230"/>
        <v>126</v>
      </c>
      <c r="BC395" s="81" t="e">
        <f t="shared" si="231"/>
        <v>#DIV/0!</v>
      </c>
      <c r="BD395" s="312"/>
      <c r="BE395" s="184"/>
      <c r="BF395" s="184"/>
      <c r="BG395" s="184"/>
      <c r="BH395" s="184"/>
      <c r="BI395" s="184"/>
      <c r="BJ395" s="184"/>
      <c r="BK395" s="184"/>
      <c r="BL395" s="185"/>
      <c r="BM395" s="185"/>
      <c r="BN395" s="185"/>
      <c r="BO395" s="185"/>
      <c r="BP395" s="443">
        <f t="shared" si="232"/>
        <v>0</v>
      </c>
      <c r="BQ395" s="184" t="str">
        <f t="shared" si="233"/>
        <v>Not Needed</v>
      </c>
      <c r="BR395" s="283" t="e">
        <f t="shared" si="234"/>
        <v>#DIV/0!</v>
      </c>
      <c r="BS395" s="432">
        <f t="shared" si="235"/>
        <v>0</v>
      </c>
      <c r="BT395" s="1" t="str">
        <f t="shared" si="236"/>
        <v>Within Range</v>
      </c>
      <c r="BU395" s="1" t="str">
        <f t="shared" si="237"/>
        <v>Within Range</v>
      </c>
      <c r="BV395" s="407"/>
      <c r="BW395" s="407"/>
      <c r="BX395" s="448"/>
      <c r="BY395" s="469"/>
      <c r="BZ395" s="469"/>
    </row>
    <row r="396" spans="1:78" ht="12.75" customHeight="true">
      <c r="A396" s="79" t="s">
        <v>303</v>
      </c>
      <c r="B396" s="79" t="s">
        <v>304</v>
      </c>
      <c r="C396" s="79" t="s">
        <v>8</v>
      </c>
      <c r="D396" s="79" t="s">
        <v>9</v>
      </c>
      <c r="E396" s="79" t="s">
        <v>787</v>
      </c>
      <c r="F396" s="79" t="s">
        <v>804</v>
      </c>
      <c r="G396" s="79" t="s">
        <v>1200</v>
      </c>
      <c r="H396" s="79" t="s">
        <v>1194</v>
      </c>
      <c r="I396" s="296">
        <v>41155</v>
      </c>
      <c r="J396" s="406"/>
      <c r="K396" s="383" t="s">
        <v>835</v>
      </c>
      <c r="L396" s="406"/>
      <c r="M396" s="466">
        <v>76</v>
      </c>
      <c r="N396" s="451" t="str">
        <f t="shared" si="204"/>
        <v>3</v>
      </c>
      <c r="O396" s="452" t="str">
        <f t="shared" si="205"/>
        <v>3</v>
      </c>
      <c r="P396" s="201" t="str">
        <f t="shared" si="206"/>
        <v>N</v>
      </c>
      <c r="Q396" s="202"/>
      <c r="R396" s="202"/>
      <c r="S396" s="200"/>
      <c r="T396" s="247">
        <v>909</v>
      </c>
      <c r="U396" s="92">
        <f t="shared" si="207"/>
        <v>1</v>
      </c>
      <c r="V396" s="95" t="str">
        <f t="shared" si="208"/>
        <v>SG_NE01</v>
      </c>
      <c r="W396" s="454"/>
      <c r="X396" s="392">
        <f t="shared" si="209"/>
        <v>0</v>
      </c>
      <c r="Y396" s="453"/>
      <c r="Z396" s="396">
        <f t="shared" si="210"/>
        <v>0</v>
      </c>
      <c r="AA396" s="397">
        <f t="shared" si="211"/>
        <v>0</v>
      </c>
      <c r="AB396" s="427"/>
      <c r="AC396" s="456"/>
      <c r="AD396" s="396">
        <f t="shared" si="212"/>
        <v>0</v>
      </c>
      <c r="AE396" s="397">
        <f t="shared" si="213"/>
        <v>0</v>
      </c>
      <c r="AF396" s="444">
        <f t="shared" si="214"/>
        <v>50</v>
      </c>
      <c r="AG396" s="251" t="e">
        <f t="shared" si="215"/>
        <v>#DIV/0!</v>
      </c>
      <c r="AH396" s="398">
        <f t="shared" si="216"/>
        <v>50</v>
      </c>
      <c r="AI396" s="459" t="str">
        <f t="shared" si="217"/>
        <v>Below Mix</v>
      </c>
      <c r="AJ396" s="327">
        <f t="shared" si="218"/>
        <v>1050</v>
      </c>
      <c r="AK396" s="323" t="e">
        <f t="shared" si="219"/>
        <v>#DIV/0!</v>
      </c>
      <c r="AL396" s="399">
        <f t="shared" si="220"/>
        <v>1100</v>
      </c>
      <c r="AM396" s="400">
        <f t="shared" si="221"/>
        <v>1100</v>
      </c>
      <c r="AN396" s="462" t="e">
        <f t="shared" si="222"/>
        <v>#DIV/0!</v>
      </c>
      <c r="AO396" s="461">
        <f t="shared" si="223"/>
        <v>1100</v>
      </c>
      <c r="AP396" s="148">
        <f t="shared" si="224"/>
        <v>0</v>
      </c>
      <c r="AQ396" s="148">
        <f t="shared" si="225"/>
        <v>0</v>
      </c>
      <c r="AR396" s="148"/>
      <c r="AS396" s="149">
        <f>VLOOKUP(H396, 'Link WS '!$E$5:$G$38, 2, FALSE)</f>
        <v>1100</v>
      </c>
      <c r="AT396" s="80">
        <f>VLOOKUP($H396, 'Link WS '!$E$5:$H$38, 3, FALSE)</f>
        <v>1650</v>
      </c>
      <c r="AU396" s="151">
        <f t="shared" si="226"/>
        <v>0</v>
      </c>
      <c r="AV396" s="150">
        <f>VLOOKUP($V396, 'Link WS '!$E$5:$H$38, 2, FALSE)</f>
        <v>1100</v>
      </c>
      <c r="AW396" s="150">
        <f>VLOOKUP($V396, 'Link WS '!$E$5:$H$38, 3, FALSE)</f>
        <v>1650</v>
      </c>
      <c r="AX396" s="150">
        <f>VLOOKUP($V396, 'Link WS '!$E$5:$H$38, 4, FALSE)</f>
        <v>1375</v>
      </c>
      <c r="AY396" s="143">
        <f t="shared" si="227"/>
        <v>0.8</v>
      </c>
      <c r="AZ396" s="140" t="str">
        <f t="shared" si="228"/>
        <v>Paying 80% within JC</v>
      </c>
      <c r="BA396" s="80">
        <f t="shared" si="229"/>
        <v>990</v>
      </c>
      <c r="BB396" s="80">
        <f t="shared" si="230"/>
        <v>110</v>
      </c>
      <c r="BC396" s="81" t="e">
        <f t="shared" si="231"/>
        <v>#DIV/0!</v>
      </c>
      <c r="BD396" s="312"/>
      <c r="BE396" s="184"/>
      <c r="BF396" s="184"/>
      <c r="BG396" s="184"/>
      <c r="BH396" s="184"/>
      <c r="BI396" s="184"/>
      <c r="BJ396" s="184"/>
      <c r="BK396" s="184"/>
      <c r="BL396" s="185"/>
      <c r="BM396" s="185"/>
      <c r="BN396" s="185"/>
      <c r="BO396" s="185"/>
      <c r="BP396" s="443">
        <f t="shared" si="232"/>
        <v>0</v>
      </c>
      <c r="BQ396" s="184" t="str">
        <f t="shared" si="233"/>
        <v>Not Needed</v>
      </c>
      <c r="BR396" s="283" t="e">
        <f t="shared" si="234"/>
        <v>#DIV/0!</v>
      </c>
      <c r="BS396" s="432">
        <f t="shared" si="235"/>
        <v>0</v>
      </c>
      <c r="BT396" s="1" t="str">
        <f t="shared" si="236"/>
        <v>Within Range</v>
      </c>
      <c r="BU396" s="1" t="str">
        <f t="shared" si="237"/>
        <v>Within Range</v>
      </c>
      <c r="BV396" s="407"/>
      <c r="BW396" s="407"/>
      <c r="BX396" s="448"/>
      <c r="BY396" s="469"/>
      <c r="BZ396" s="469"/>
    </row>
    <row r="397" spans="1:78" ht="12.75" customHeight="true">
      <c r="A397" s="79" t="s">
        <v>964</v>
      </c>
      <c r="B397" s="79" t="s">
        <v>965</v>
      </c>
      <c r="C397" s="79" t="s">
        <v>8</v>
      </c>
      <c r="D397" s="79" t="s">
        <v>9</v>
      </c>
      <c r="E397" s="79" t="s">
        <v>787</v>
      </c>
      <c r="F397" s="79" t="s">
        <v>804</v>
      </c>
      <c r="G397" s="79" t="s">
        <v>798</v>
      </c>
      <c r="H397" s="79" t="s">
        <v>820</v>
      </c>
      <c r="I397" s="296">
        <v>43248</v>
      </c>
      <c r="J397" s="406"/>
      <c r="K397" s="383" t="s">
        <v>835</v>
      </c>
      <c r="L397" s="406"/>
      <c r="M397" s="466">
        <v>75</v>
      </c>
      <c r="N397" s="451" t="str">
        <f t="shared" si="204"/>
        <v>3</v>
      </c>
      <c r="O397" s="452" t="str">
        <f t="shared" si="205"/>
        <v>3</v>
      </c>
      <c r="P397" s="201" t="str">
        <f t="shared" si="206"/>
        <v>N</v>
      </c>
      <c r="Q397" s="202"/>
      <c r="R397" s="202"/>
      <c r="S397" s="200"/>
      <c r="T397" s="247">
        <v>401</v>
      </c>
      <c r="U397" s="92">
        <f t="shared" si="207"/>
        <v>1</v>
      </c>
      <c r="V397" s="95" t="str">
        <f t="shared" si="208"/>
        <v>SG_FNE06</v>
      </c>
      <c r="W397" s="454"/>
      <c r="X397" s="392">
        <f t="shared" si="209"/>
        <v>0</v>
      </c>
      <c r="Y397" s="453"/>
      <c r="Z397" s="396">
        <f t="shared" si="210"/>
        <v>0</v>
      </c>
      <c r="AA397" s="397">
        <f t="shared" si="211"/>
        <v>0</v>
      </c>
      <c r="AB397" s="427"/>
      <c r="AC397" s="456"/>
      <c r="AD397" s="396">
        <f t="shared" si="212"/>
        <v>0</v>
      </c>
      <c r="AE397" s="397">
        <f t="shared" si="213"/>
        <v>0</v>
      </c>
      <c r="AF397" s="444">
        <f t="shared" si="214"/>
        <v>50</v>
      </c>
      <c r="AG397" s="251" t="e">
        <f t="shared" si="215"/>
        <v>#DIV/0!</v>
      </c>
      <c r="AH397" s="398">
        <f t="shared" si="216"/>
        <v>50</v>
      </c>
      <c r="AI397" s="459" t="str">
        <f t="shared" si="217"/>
        <v>Below Mix</v>
      </c>
      <c r="AJ397" s="327">
        <f t="shared" si="218"/>
        <v>1249</v>
      </c>
      <c r="AK397" s="323" t="e">
        <f t="shared" si="219"/>
        <v>#DIV/0!</v>
      </c>
      <c r="AL397" s="399">
        <f t="shared" si="220"/>
        <v>1299</v>
      </c>
      <c r="AM397" s="400">
        <f t="shared" si="221"/>
        <v>1299</v>
      </c>
      <c r="AN397" s="462" t="e">
        <f t="shared" si="222"/>
        <v>#DIV/0!</v>
      </c>
      <c r="AO397" s="461">
        <f t="shared" si="223"/>
        <v>1299</v>
      </c>
      <c r="AP397" s="148">
        <f t="shared" si="224"/>
        <v>0</v>
      </c>
      <c r="AQ397" s="148">
        <f t="shared" si="225"/>
        <v>0</v>
      </c>
      <c r="AR397" s="148"/>
      <c r="AS397" s="149">
        <f>VLOOKUP(H397, 'Link WS '!$E$5:$G$38, 2, FALSE)</f>
        <v>1299</v>
      </c>
      <c r="AT397" s="80">
        <f>VLOOKUP($H397, 'Link WS '!$E$5:$H$38, 3, FALSE)</f>
        <v>1871</v>
      </c>
      <c r="AU397" s="151">
        <f t="shared" si="226"/>
        <v>0</v>
      </c>
      <c r="AV397" s="150">
        <f>VLOOKUP($V397, 'Link WS '!$E$5:$H$38, 2, FALSE)</f>
        <v>1299</v>
      </c>
      <c r="AW397" s="150">
        <f>VLOOKUP($V397, 'Link WS '!$E$5:$H$38, 3, FALSE)</f>
        <v>1871</v>
      </c>
      <c r="AX397" s="150">
        <f>VLOOKUP($V397, 'Link WS '!$E$5:$H$38, 4, FALSE)</f>
        <v>1585</v>
      </c>
      <c r="AY397" s="143">
        <f t="shared" si="227"/>
        <v>0.81955835962145107</v>
      </c>
      <c r="AZ397" s="140" t="str">
        <f t="shared" si="228"/>
        <v>Paying 82% within JC</v>
      </c>
      <c r="BA397" s="80">
        <f t="shared" si="229"/>
        <v>1169</v>
      </c>
      <c r="BB397" s="80">
        <f t="shared" si="230"/>
        <v>130</v>
      </c>
      <c r="BC397" s="81" t="e">
        <f t="shared" si="231"/>
        <v>#DIV/0!</v>
      </c>
      <c r="BD397" s="312"/>
      <c r="BE397" s="184"/>
      <c r="BF397" s="184"/>
      <c r="BG397" s="184"/>
      <c r="BH397" s="184"/>
      <c r="BI397" s="184"/>
      <c r="BJ397" s="184"/>
      <c r="BK397" s="184"/>
      <c r="BL397" s="185"/>
      <c r="BM397" s="185"/>
      <c r="BN397" s="185"/>
      <c r="BO397" s="185"/>
      <c r="BP397" s="443">
        <f t="shared" si="232"/>
        <v>0</v>
      </c>
      <c r="BQ397" s="184" t="str">
        <f t="shared" si="233"/>
        <v>Not Needed</v>
      </c>
      <c r="BR397" s="283" t="e">
        <f t="shared" si="234"/>
        <v>#DIV/0!</v>
      </c>
      <c r="BS397" s="432">
        <f t="shared" si="235"/>
        <v>0</v>
      </c>
      <c r="BT397" s="1" t="str">
        <f t="shared" si="236"/>
        <v>Within Range</v>
      </c>
      <c r="BU397" s="1" t="str">
        <f t="shared" si="237"/>
        <v>Within Range</v>
      </c>
      <c r="BV397" s="407"/>
      <c r="BW397" s="407"/>
      <c r="BX397" s="448"/>
      <c r="BY397" s="469"/>
      <c r="BZ397" s="469"/>
    </row>
    <row r="398" spans="1:78" ht="12.75" customHeight="true">
      <c r="A398" s="79" t="s">
        <v>1015</v>
      </c>
      <c r="B398" s="79" t="s">
        <v>1016</v>
      </c>
      <c r="C398" s="79" t="s">
        <v>8</v>
      </c>
      <c r="D398" s="79" t="s">
        <v>9</v>
      </c>
      <c r="E398" s="79" t="s">
        <v>787</v>
      </c>
      <c r="F398" s="79" t="s">
        <v>804</v>
      </c>
      <c r="G398" s="79" t="s">
        <v>798</v>
      </c>
      <c r="H398" s="79" t="s">
        <v>820</v>
      </c>
      <c r="I398" s="296">
        <v>43752</v>
      </c>
      <c r="J398" s="406"/>
      <c r="K398" s="383" t="s">
        <v>835</v>
      </c>
      <c r="L398" s="406"/>
      <c r="M398" s="466">
        <v>66</v>
      </c>
      <c r="N398" s="451" t="str">
        <f t="shared" si="204"/>
        <v>2</v>
      </c>
      <c r="O398" s="452" t="str">
        <f t="shared" si="205"/>
        <v>2</v>
      </c>
      <c r="P398" s="201" t="str">
        <f t="shared" si="206"/>
        <v>N</v>
      </c>
      <c r="Q398" s="202"/>
      <c r="R398" s="202"/>
      <c r="S398" s="200"/>
      <c r="T398" s="247">
        <v>208</v>
      </c>
      <c r="U398" s="92">
        <f t="shared" si="207"/>
        <v>1</v>
      </c>
      <c r="V398" s="95" t="str">
        <f t="shared" si="208"/>
        <v>SG_FNE06</v>
      </c>
      <c r="W398" s="454"/>
      <c r="X398" s="392">
        <f t="shared" si="209"/>
        <v>0</v>
      </c>
      <c r="Y398" s="453"/>
      <c r="Z398" s="396">
        <f t="shared" si="210"/>
        <v>0</v>
      </c>
      <c r="AA398" s="397">
        <f t="shared" si="211"/>
        <v>0</v>
      </c>
      <c r="AB398" s="427"/>
      <c r="AC398" s="456"/>
      <c r="AD398" s="396">
        <f t="shared" si="212"/>
        <v>0</v>
      </c>
      <c r="AE398" s="397">
        <f t="shared" si="213"/>
        <v>0</v>
      </c>
      <c r="AF398" s="444">
        <f t="shared" si="214"/>
        <v>50</v>
      </c>
      <c r="AG398" s="251" t="e">
        <f t="shared" si="215"/>
        <v>#DIV/0!</v>
      </c>
      <c r="AH398" s="398">
        <f t="shared" si="216"/>
        <v>50</v>
      </c>
      <c r="AI398" s="459" t="str">
        <f t="shared" si="217"/>
        <v>Below Mix</v>
      </c>
      <c r="AJ398" s="327">
        <f t="shared" si="218"/>
        <v>1249</v>
      </c>
      <c r="AK398" s="323" t="e">
        <f t="shared" si="219"/>
        <v>#DIV/0!</v>
      </c>
      <c r="AL398" s="399">
        <f t="shared" si="220"/>
        <v>1299</v>
      </c>
      <c r="AM398" s="400">
        <f t="shared" si="221"/>
        <v>1299</v>
      </c>
      <c r="AN398" s="462" t="e">
        <f t="shared" si="222"/>
        <v>#DIV/0!</v>
      </c>
      <c r="AO398" s="461">
        <f t="shared" si="223"/>
        <v>1299</v>
      </c>
      <c r="AP398" s="148">
        <f t="shared" si="224"/>
        <v>0</v>
      </c>
      <c r="AQ398" s="148">
        <f t="shared" si="225"/>
        <v>0</v>
      </c>
      <c r="AR398" s="148"/>
      <c r="AS398" s="149">
        <f>VLOOKUP(H398, 'Link WS '!$E$5:$G$38, 2, FALSE)</f>
        <v>1299</v>
      </c>
      <c r="AT398" s="80">
        <f>VLOOKUP($H398, 'Link WS '!$E$5:$H$38, 3, FALSE)</f>
        <v>1871</v>
      </c>
      <c r="AU398" s="151">
        <f t="shared" si="226"/>
        <v>0</v>
      </c>
      <c r="AV398" s="150">
        <f>VLOOKUP($V398, 'Link WS '!$E$5:$H$38, 2, FALSE)</f>
        <v>1299</v>
      </c>
      <c r="AW398" s="150">
        <f>VLOOKUP($V398, 'Link WS '!$E$5:$H$38, 3, FALSE)</f>
        <v>1871</v>
      </c>
      <c r="AX398" s="150">
        <f>VLOOKUP($V398, 'Link WS '!$E$5:$H$38, 4, FALSE)</f>
        <v>1585</v>
      </c>
      <c r="AY398" s="143">
        <f t="shared" si="227"/>
        <v>0.81955835962145107</v>
      </c>
      <c r="AZ398" s="140" t="str">
        <f t="shared" si="228"/>
        <v>Paying 82% within JC</v>
      </c>
      <c r="BA398" s="80">
        <f t="shared" si="229"/>
        <v>1169</v>
      </c>
      <c r="BB398" s="80">
        <f t="shared" si="230"/>
        <v>130</v>
      </c>
      <c r="BC398" s="81" t="e">
        <f t="shared" si="231"/>
        <v>#DIV/0!</v>
      </c>
      <c r="BD398" s="312"/>
      <c r="BE398" s="184"/>
      <c r="BF398" s="184"/>
      <c r="BG398" s="184"/>
      <c r="BH398" s="184"/>
      <c r="BI398" s="184"/>
      <c r="BJ398" s="184"/>
      <c r="BK398" s="184"/>
      <c r="BL398" s="185"/>
      <c r="BM398" s="185"/>
      <c r="BN398" s="185"/>
      <c r="BO398" s="185"/>
      <c r="BP398" s="443">
        <f t="shared" si="232"/>
        <v>0</v>
      </c>
      <c r="BQ398" s="184" t="str">
        <f t="shared" si="233"/>
        <v>Not Needed</v>
      </c>
      <c r="BR398" s="283" t="e">
        <f t="shared" si="234"/>
        <v>#DIV/0!</v>
      </c>
      <c r="BS398" s="432">
        <f t="shared" si="235"/>
        <v>0</v>
      </c>
      <c r="BT398" s="1" t="str">
        <f t="shared" si="236"/>
        <v>Within Range</v>
      </c>
      <c r="BU398" s="1" t="str">
        <f t="shared" si="237"/>
        <v>Within Range</v>
      </c>
      <c r="BV398" s="407"/>
      <c r="BW398" s="407"/>
      <c r="BX398" s="448"/>
      <c r="BY398" s="469"/>
      <c r="BZ398" s="469"/>
    </row>
    <row r="399" spans="1:78" ht="12.75" customHeight="true">
      <c r="A399" s="79" t="s">
        <v>1021</v>
      </c>
      <c r="B399" s="79" t="s">
        <v>1022</v>
      </c>
      <c r="C399" s="79" t="s">
        <v>8</v>
      </c>
      <c r="D399" s="79" t="s">
        <v>9</v>
      </c>
      <c r="E399" s="79" t="s">
        <v>787</v>
      </c>
      <c r="F399" s="79" t="s">
        <v>804</v>
      </c>
      <c r="G399" s="79" t="s">
        <v>796</v>
      </c>
      <c r="H399" s="79" t="s">
        <v>820</v>
      </c>
      <c r="I399" s="296">
        <v>43752</v>
      </c>
      <c r="J399" s="406"/>
      <c r="K399" s="383" t="s">
        <v>835</v>
      </c>
      <c r="L399" s="406"/>
      <c r="M399" s="466">
        <v>92</v>
      </c>
      <c r="N399" s="451" t="str">
        <f t="shared" si="204"/>
        <v>5</v>
      </c>
      <c r="O399" s="452" t="str">
        <f t="shared" si="205"/>
        <v>5</v>
      </c>
      <c r="P399" s="201" t="str">
        <f t="shared" si="206"/>
        <v>N</v>
      </c>
      <c r="Q399" s="202"/>
      <c r="R399" s="202"/>
      <c r="S399" s="200"/>
      <c r="T399" s="247">
        <v>208</v>
      </c>
      <c r="U399" s="92">
        <f t="shared" si="207"/>
        <v>1</v>
      </c>
      <c r="V399" s="95" t="str">
        <f t="shared" si="208"/>
        <v>SG_FNE06</v>
      </c>
      <c r="W399" s="454"/>
      <c r="X399" s="392">
        <f t="shared" si="209"/>
        <v>0</v>
      </c>
      <c r="Y399" s="453"/>
      <c r="Z399" s="396">
        <f t="shared" si="210"/>
        <v>0</v>
      </c>
      <c r="AA399" s="397">
        <f t="shared" si="211"/>
        <v>0</v>
      </c>
      <c r="AB399" s="427"/>
      <c r="AC399" s="456"/>
      <c r="AD399" s="396">
        <f t="shared" si="212"/>
        <v>0</v>
      </c>
      <c r="AE399" s="397">
        <f t="shared" si="213"/>
        <v>0</v>
      </c>
      <c r="AF399" s="444">
        <f t="shared" si="214"/>
        <v>50</v>
      </c>
      <c r="AG399" s="251" t="e">
        <f t="shared" si="215"/>
        <v>#DIV/0!</v>
      </c>
      <c r="AH399" s="398">
        <f t="shared" si="216"/>
        <v>50</v>
      </c>
      <c r="AI399" s="459" t="str">
        <f t="shared" si="217"/>
        <v>Below Mix</v>
      </c>
      <c r="AJ399" s="327">
        <f t="shared" si="218"/>
        <v>1249</v>
      </c>
      <c r="AK399" s="323" t="e">
        <f t="shared" si="219"/>
        <v>#DIV/0!</v>
      </c>
      <c r="AL399" s="399">
        <f t="shared" si="220"/>
        <v>1299</v>
      </c>
      <c r="AM399" s="400">
        <f t="shared" si="221"/>
        <v>1299</v>
      </c>
      <c r="AN399" s="462" t="e">
        <f t="shared" si="222"/>
        <v>#DIV/0!</v>
      </c>
      <c r="AO399" s="461">
        <f t="shared" si="223"/>
        <v>1299</v>
      </c>
      <c r="AP399" s="148">
        <f t="shared" si="224"/>
        <v>0</v>
      </c>
      <c r="AQ399" s="148">
        <f t="shared" si="225"/>
        <v>0</v>
      </c>
      <c r="AR399" s="148"/>
      <c r="AS399" s="149">
        <f>VLOOKUP(H399, 'Link WS '!$E$5:$G$38, 2, FALSE)</f>
        <v>1299</v>
      </c>
      <c r="AT399" s="80">
        <f>VLOOKUP($H399, 'Link WS '!$E$5:$H$38, 3, FALSE)</f>
        <v>1871</v>
      </c>
      <c r="AU399" s="151">
        <f t="shared" si="226"/>
        <v>0</v>
      </c>
      <c r="AV399" s="150">
        <f>VLOOKUP($V399, 'Link WS '!$E$5:$H$38, 2, FALSE)</f>
        <v>1299</v>
      </c>
      <c r="AW399" s="150">
        <f>VLOOKUP($V399, 'Link WS '!$E$5:$H$38, 3, FALSE)</f>
        <v>1871</v>
      </c>
      <c r="AX399" s="150">
        <f>VLOOKUP($V399, 'Link WS '!$E$5:$H$38, 4, FALSE)</f>
        <v>1585</v>
      </c>
      <c r="AY399" s="143">
        <f t="shared" si="227"/>
        <v>0.81955835962145107</v>
      </c>
      <c r="AZ399" s="140" t="str">
        <f t="shared" si="228"/>
        <v>Paying 82% within JC</v>
      </c>
      <c r="BA399" s="80">
        <f t="shared" si="229"/>
        <v>1169</v>
      </c>
      <c r="BB399" s="80">
        <f t="shared" si="230"/>
        <v>130</v>
      </c>
      <c r="BC399" s="81" t="e">
        <f t="shared" si="231"/>
        <v>#DIV/0!</v>
      </c>
      <c r="BD399" s="312"/>
      <c r="BE399" s="184"/>
      <c r="BF399" s="184"/>
      <c r="BG399" s="184"/>
      <c r="BH399" s="184"/>
      <c r="BI399" s="184"/>
      <c r="BJ399" s="184"/>
      <c r="BK399" s="184"/>
      <c r="BL399" s="185"/>
      <c r="BM399" s="185"/>
      <c r="BN399" s="185"/>
      <c r="BO399" s="185"/>
      <c r="BP399" s="443">
        <f t="shared" si="232"/>
        <v>0</v>
      </c>
      <c r="BQ399" s="184" t="str">
        <f t="shared" si="233"/>
        <v>Not Needed</v>
      </c>
      <c r="BR399" s="283" t="e">
        <f t="shared" si="234"/>
        <v>#DIV/0!</v>
      </c>
      <c r="BS399" s="432">
        <f t="shared" si="235"/>
        <v>0</v>
      </c>
      <c r="BT399" s="1" t="str">
        <f t="shared" si="236"/>
        <v>Within Range</v>
      </c>
      <c r="BU399" s="1" t="str">
        <f t="shared" si="237"/>
        <v>Within Range</v>
      </c>
      <c r="BV399" s="407"/>
      <c r="BW399" s="407"/>
      <c r="BX399" s="448"/>
      <c r="BY399" s="469"/>
      <c r="BZ399" s="469"/>
    </row>
    <row r="400" spans="1:78" ht="12.75" customHeight="true">
      <c r="A400" s="79" t="s">
        <v>1082</v>
      </c>
      <c r="B400" s="79" t="s">
        <v>1083</v>
      </c>
      <c r="C400" s="79" t="s">
        <v>8</v>
      </c>
      <c r="D400" s="79" t="s">
        <v>9</v>
      </c>
      <c r="E400" s="79" t="s">
        <v>787</v>
      </c>
      <c r="F400" s="79" t="s">
        <v>804</v>
      </c>
      <c r="G400" s="79" t="s">
        <v>795</v>
      </c>
      <c r="H400" s="79" t="s">
        <v>818</v>
      </c>
      <c r="I400" s="296">
        <v>43815</v>
      </c>
      <c r="J400" s="406"/>
      <c r="K400" s="383" t="s">
        <v>835</v>
      </c>
      <c r="L400" s="406"/>
      <c r="M400" s="466">
        <v>70</v>
      </c>
      <c r="N400" s="451" t="str">
        <f t="shared" si="204"/>
        <v>3</v>
      </c>
      <c r="O400" s="452" t="str">
        <f t="shared" si="205"/>
        <v>3</v>
      </c>
      <c r="P400" s="201" t="str">
        <f t="shared" si="206"/>
        <v>N</v>
      </c>
      <c r="Q400" s="202"/>
      <c r="R400" s="202"/>
      <c r="S400" s="200"/>
      <c r="T400" s="247">
        <v>206</v>
      </c>
      <c r="U400" s="92">
        <f t="shared" si="207"/>
        <v>1</v>
      </c>
      <c r="V400" s="95" t="str">
        <f t="shared" si="208"/>
        <v>SG_FNE04</v>
      </c>
      <c r="W400" s="454"/>
      <c r="X400" s="392">
        <f t="shared" si="209"/>
        <v>0</v>
      </c>
      <c r="Y400" s="453"/>
      <c r="Z400" s="396">
        <f t="shared" si="210"/>
        <v>0</v>
      </c>
      <c r="AA400" s="397">
        <f t="shared" si="211"/>
        <v>0</v>
      </c>
      <c r="AB400" s="427"/>
      <c r="AC400" s="456"/>
      <c r="AD400" s="396">
        <f t="shared" si="212"/>
        <v>0</v>
      </c>
      <c r="AE400" s="397">
        <f t="shared" si="213"/>
        <v>0</v>
      </c>
      <c r="AF400" s="444">
        <f t="shared" si="214"/>
        <v>50</v>
      </c>
      <c r="AG400" s="251" t="e">
        <f t="shared" si="215"/>
        <v>#DIV/0!</v>
      </c>
      <c r="AH400" s="398">
        <f t="shared" si="216"/>
        <v>50</v>
      </c>
      <c r="AI400" s="459" t="str">
        <f t="shared" si="217"/>
        <v>Below Mix</v>
      </c>
      <c r="AJ400" s="327">
        <f t="shared" si="218"/>
        <v>854</v>
      </c>
      <c r="AK400" s="323" t="e">
        <f t="shared" si="219"/>
        <v>#DIV/0!</v>
      </c>
      <c r="AL400" s="399">
        <f t="shared" si="220"/>
        <v>904</v>
      </c>
      <c r="AM400" s="400">
        <f t="shared" si="221"/>
        <v>904</v>
      </c>
      <c r="AN400" s="462" t="e">
        <f t="shared" si="222"/>
        <v>#DIV/0!</v>
      </c>
      <c r="AO400" s="461">
        <f t="shared" si="223"/>
        <v>904</v>
      </c>
      <c r="AP400" s="148">
        <f t="shared" si="224"/>
        <v>0</v>
      </c>
      <c r="AQ400" s="148">
        <f t="shared" si="225"/>
        <v>0</v>
      </c>
      <c r="AR400" s="148"/>
      <c r="AS400" s="149">
        <f>VLOOKUP(H400, 'Link WS '!$E$5:$G$38, 2, FALSE)</f>
        <v>904</v>
      </c>
      <c r="AT400" s="80">
        <f>VLOOKUP($H400, 'Link WS '!$E$5:$H$38, 3, FALSE)</f>
        <v>1338</v>
      </c>
      <c r="AU400" s="151">
        <f t="shared" si="226"/>
        <v>0</v>
      </c>
      <c r="AV400" s="150">
        <f>VLOOKUP($V400, 'Link WS '!$E$5:$H$38, 2, FALSE)</f>
        <v>904</v>
      </c>
      <c r="AW400" s="150">
        <f>VLOOKUP($V400, 'Link WS '!$E$5:$H$38, 3, FALSE)</f>
        <v>1338</v>
      </c>
      <c r="AX400" s="150">
        <f>VLOOKUP($V400, 'Link WS '!$E$5:$H$38, 4, FALSE)</f>
        <v>1121</v>
      </c>
      <c r="AY400" s="143">
        <f t="shared" si="227"/>
        <v>0.80642283675289916</v>
      </c>
      <c r="AZ400" s="140" t="str">
        <f t="shared" si="228"/>
        <v>Paying 81% within JC</v>
      </c>
      <c r="BA400" s="80">
        <f t="shared" si="229"/>
        <v>814</v>
      </c>
      <c r="BB400" s="80">
        <f t="shared" si="230"/>
        <v>90</v>
      </c>
      <c r="BC400" s="81" t="e">
        <f t="shared" si="231"/>
        <v>#DIV/0!</v>
      </c>
      <c r="BD400" s="312"/>
      <c r="BE400" s="184"/>
      <c r="BF400" s="184"/>
      <c r="BG400" s="184"/>
      <c r="BH400" s="184"/>
      <c r="BI400" s="184"/>
      <c r="BJ400" s="184"/>
      <c r="BK400" s="184"/>
      <c r="BL400" s="185"/>
      <c r="BM400" s="185"/>
      <c r="BN400" s="185"/>
      <c r="BO400" s="185"/>
      <c r="BP400" s="443">
        <f t="shared" si="232"/>
        <v>0</v>
      </c>
      <c r="BQ400" s="184" t="str">
        <f t="shared" si="233"/>
        <v>Not Needed</v>
      </c>
      <c r="BR400" s="283" t="e">
        <f t="shared" si="234"/>
        <v>#DIV/0!</v>
      </c>
      <c r="BS400" s="432">
        <f t="shared" si="235"/>
        <v>0</v>
      </c>
      <c r="BT400" s="1" t="str">
        <f t="shared" si="236"/>
        <v>Within Range</v>
      </c>
      <c r="BU400" s="1" t="str">
        <f t="shared" si="237"/>
        <v>Within Range</v>
      </c>
      <c r="BV400" s="407"/>
      <c r="BW400" s="407"/>
      <c r="BX400" s="448"/>
      <c r="BY400" s="469"/>
      <c r="BZ400" s="469"/>
    </row>
    <row r="401" spans="1:78" ht="12.75" customHeight="true">
      <c r="A401" s="79" t="s">
        <v>1186</v>
      </c>
      <c r="B401" s="79" t="s">
        <v>1187</v>
      </c>
      <c r="C401" s="79" t="s">
        <v>8</v>
      </c>
      <c r="D401" s="79" t="s">
        <v>9</v>
      </c>
      <c r="E401" s="79" t="s">
        <v>787</v>
      </c>
      <c r="F401" s="79" t="s">
        <v>804</v>
      </c>
      <c r="G401" s="79" t="s">
        <v>798</v>
      </c>
      <c r="H401" s="79" t="s">
        <v>811</v>
      </c>
      <c r="I401" s="296">
        <v>44102</v>
      </c>
      <c r="J401" s="406"/>
      <c r="K401" s="383" t="s">
        <v>835</v>
      </c>
      <c r="L401" s="406"/>
      <c r="M401" s="466">
        <v>79</v>
      </c>
      <c r="N401" s="451" t="str">
        <f t="shared" si="204"/>
        <v>3</v>
      </c>
      <c r="O401" s="452" t="str">
        <f t="shared" si="205"/>
        <v>3</v>
      </c>
      <c r="P401" s="201" t="str">
        <f t="shared" si="206"/>
        <v>N</v>
      </c>
      <c r="Q401" s="202"/>
      <c r="R401" s="202"/>
      <c r="S401" s="200"/>
      <c r="T401" s="247">
        <v>109</v>
      </c>
      <c r="U401" s="92">
        <f t="shared" si="207"/>
        <v>1</v>
      </c>
      <c r="V401" s="95" t="str">
        <f t="shared" si="208"/>
        <v>SG_NE06</v>
      </c>
      <c r="W401" s="454"/>
      <c r="X401" s="392">
        <f t="shared" si="209"/>
        <v>0</v>
      </c>
      <c r="Y401" s="453"/>
      <c r="Z401" s="396">
        <f t="shared" si="210"/>
        <v>0</v>
      </c>
      <c r="AA401" s="397">
        <f t="shared" si="211"/>
        <v>0</v>
      </c>
      <c r="AB401" s="427"/>
      <c r="AC401" s="456"/>
      <c r="AD401" s="396">
        <f t="shared" si="212"/>
        <v>0</v>
      </c>
      <c r="AE401" s="397">
        <f t="shared" si="213"/>
        <v>0</v>
      </c>
      <c r="AF401" s="444">
        <f t="shared" si="214"/>
        <v>50</v>
      </c>
      <c r="AG401" s="251" t="e">
        <f t="shared" si="215"/>
        <v>#DIV/0!</v>
      </c>
      <c r="AH401" s="398">
        <f t="shared" si="216"/>
        <v>50</v>
      </c>
      <c r="AI401" s="459" t="str">
        <f t="shared" si="217"/>
        <v>Below Mix</v>
      </c>
      <c r="AJ401" s="327">
        <f t="shared" si="218"/>
        <v>1900</v>
      </c>
      <c r="AK401" s="323" t="e">
        <f t="shared" si="219"/>
        <v>#DIV/0!</v>
      </c>
      <c r="AL401" s="399">
        <f t="shared" si="220"/>
        <v>1950</v>
      </c>
      <c r="AM401" s="400">
        <f t="shared" si="221"/>
        <v>1950</v>
      </c>
      <c r="AN401" s="462" t="e">
        <f t="shared" si="222"/>
        <v>#DIV/0!</v>
      </c>
      <c r="AO401" s="461">
        <f t="shared" si="223"/>
        <v>1950</v>
      </c>
      <c r="AP401" s="148">
        <f t="shared" si="224"/>
        <v>0</v>
      </c>
      <c r="AQ401" s="148">
        <f t="shared" si="225"/>
        <v>0</v>
      </c>
      <c r="AR401" s="148"/>
      <c r="AS401" s="149">
        <f>VLOOKUP(H401, 'Link WS '!$E$5:$G$38, 2, FALSE)</f>
        <v>1950</v>
      </c>
      <c r="AT401" s="80">
        <f>VLOOKUP($H401, 'Link WS '!$E$5:$H$38, 3, FALSE)</f>
        <v>2695</v>
      </c>
      <c r="AU401" s="151">
        <f t="shared" si="226"/>
        <v>0</v>
      </c>
      <c r="AV401" s="150">
        <f>VLOOKUP($V401, 'Link WS '!$E$5:$H$38, 2, FALSE)</f>
        <v>1950</v>
      </c>
      <c r="AW401" s="150">
        <f>VLOOKUP($V401, 'Link WS '!$E$5:$H$38, 3, FALSE)</f>
        <v>2695</v>
      </c>
      <c r="AX401" s="150">
        <f>VLOOKUP($V401, 'Link WS '!$E$5:$H$38, 4, FALSE)</f>
        <v>2323</v>
      </c>
      <c r="AY401" s="143">
        <f t="shared" si="227"/>
        <v>0.83943176926388297</v>
      </c>
      <c r="AZ401" s="140" t="str">
        <f t="shared" si="228"/>
        <v>Paying 84% within JC</v>
      </c>
      <c r="BA401" s="80">
        <f t="shared" si="229"/>
        <v>1755</v>
      </c>
      <c r="BB401" s="80">
        <f t="shared" si="230"/>
        <v>195</v>
      </c>
      <c r="BC401" s="81" t="e">
        <f t="shared" si="231"/>
        <v>#DIV/0!</v>
      </c>
      <c r="BD401" s="312"/>
      <c r="BE401" s="184"/>
      <c r="BF401" s="184"/>
      <c r="BG401" s="184"/>
      <c r="BH401" s="184"/>
      <c r="BI401" s="184"/>
      <c r="BJ401" s="184"/>
      <c r="BK401" s="184"/>
      <c r="BL401" s="185"/>
      <c r="BM401" s="185"/>
      <c r="BN401" s="185"/>
      <c r="BO401" s="185"/>
      <c r="BP401" s="443">
        <f t="shared" si="232"/>
        <v>0</v>
      </c>
      <c r="BQ401" s="184" t="str">
        <f t="shared" si="233"/>
        <v>Not Needed</v>
      </c>
      <c r="BR401" s="283" t="e">
        <f t="shared" si="234"/>
        <v>#DIV/0!</v>
      </c>
      <c r="BS401" s="432">
        <f t="shared" si="235"/>
        <v>0</v>
      </c>
      <c r="BT401" s="1" t="str">
        <f t="shared" si="236"/>
        <v>Within Range</v>
      </c>
      <c r="BU401" s="1" t="str">
        <f t="shared" si="237"/>
        <v>Within Range</v>
      </c>
      <c r="BV401" s="407"/>
      <c r="BW401" s="407"/>
      <c r="BX401" s="448"/>
      <c r="BY401" s="469"/>
      <c r="BZ401" s="469"/>
    </row>
    <row r="402" spans="1:78" ht="12.75" customHeight="true">
      <c r="A402" s="79" t="s">
        <v>1110</v>
      </c>
      <c r="B402" s="79" t="s">
        <v>1111</v>
      </c>
      <c r="C402" s="79" t="s">
        <v>8</v>
      </c>
      <c r="D402" s="79" t="s">
        <v>9</v>
      </c>
      <c r="E402" s="79" t="s">
        <v>787</v>
      </c>
      <c r="F402" s="79" t="s">
        <v>804</v>
      </c>
      <c r="G402" s="79" t="s">
        <v>795</v>
      </c>
      <c r="H402" s="79" t="s">
        <v>813</v>
      </c>
      <c r="I402" s="296">
        <v>44116</v>
      </c>
      <c r="J402" s="406"/>
      <c r="K402" s="383" t="s">
        <v>835</v>
      </c>
      <c r="L402" s="406"/>
      <c r="M402" s="466">
        <v>75</v>
      </c>
      <c r="N402" s="451" t="str">
        <f t="shared" si="204"/>
        <v>3</v>
      </c>
      <c r="O402" s="452" t="str">
        <f t="shared" si="205"/>
        <v>3</v>
      </c>
      <c r="P402" s="201" t="str">
        <f t="shared" si="206"/>
        <v>N</v>
      </c>
      <c r="Q402" s="202"/>
      <c r="R402" s="202"/>
      <c r="S402" s="200"/>
      <c r="T402" s="247">
        <v>108</v>
      </c>
      <c r="U402" s="92">
        <f t="shared" si="207"/>
        <v>1</v>
      </c>
      <c r="V402" s="95" t="str">
        <f t="shared" si="208"/>
        <v>SG_NE04</v>
      </c>
      <c r="W402" s="454"/>
      <c r="X402" s="392">
        <f t="shared" si="209"/>
        <v>0</v>
      </c>
      <c r="Y402" s="453"/>
      <c r="Z402" s="396">
        <f t="shared" si="210"/>
        <v>0</v>
      </c>
      <c r="AA402" s="397">
        <f t="shared" si="211"/>
        <v>0</v>
      </c>
      <c r="AB402" s="427"/>
      <c r="AC402" s="456"/>
      <c r="AD402" s="396">
        <f t="shared" si="212"/>
        <v>0</v>
      </c>
      <c r="AE402" s="397">
        <f t="shared" si="213"/>
        <v>0</v>
      </c>
      <c r="AF402" s="444">
        <f t="shared" si="214"/>
        <v>50</v>
      </c>
      <c r="AG402" s="251" t="e">
        <f t="shared" si="215"/>
        <v>#DIV/0!</v>
      </c>
      <c r="AH402" s="398">
        <f t="shared" si="216"/>
        <v>50</v>
      </c>
      <c r="AI402" s="459" t="str">
        <f t="shared" si="217"/>
        <v>Below Mix</v>
      </c>
      <c r="AJ402" s="327">
        <f t="shared" si="218"/>
        <v>1365</v>
      </c>
      <c r="AK402" s="323" t="e">
        <f t="shared" si="219"/>
        <v>#DIV/0!</v>
      </c>
      <c r="AL402" s="399">
        <f t="shared" si="220"/>
        <v>1415</v>
      </c>
      <c r="AM402" s="400">
        <f t="shared" si="221"/>
        <v>1415</v>
      </c>
      <c r="AN402" s="462" t="e">
        <f t="shared" si="222"/>
        <v>#DIV/0!</v>
      </c>
      <c r="AO402" s="461">
        <f t="shared" si="223"/>
        <v>1415</v>
      </c>
      <c r="AP402" s="148">
        <f t="shared" si="224"/>
        <v>0</v>
      </c>
      <c r="AQ402" s="148">
        <f t="shared" si="225"/>
        <v>0</v>
      </c>
      <c r="AR402" s="148"/>
      <c r="AS402" s="149">
        <f>VLOOKUP(H402, 'Link WS '!$E$5:$G$38, 2, FALSE)</f>
        <v>1415</v>
      </c>
      <c r="AT402" s="80">
        <f>VLOOKUP($H402, 'Link WS '!$E$5:$H$38, 3, FALSE)</f>
        <v>2123</v>
      </c>
      <c r="AU402" s="151">
        <f t="shared" si="226"/>
        <v>0</v>
      </c>
      <c r="AV402" s="150">
        <f>VLOOKUP($V402, 'Link WS '!$E$5:$H$38, 2, FALSE)</f>
        <v>1415</v>
      </c>
      <c r="AW402" s="150">
        <f>VLOOKUP($V402, 'Link WS '!$E$5:$H$38, 3, FALSE)</f>
        <v>2123</v>
      </c>
      <c r="AX402" s="150">
        <f>VLOOKUP($V402, 'Link WS '!$E$5:$H$38, 4, FALSE)</f>
        <v>1769</v>
      </c>
      <c r="AY402" s="143">
        <f t="shared" si="227"/>
        <v>0.79988694177501418</v>
      </c>
      <c r="AZ402" s="140" t="str">
        <f t="shared" si="228"/>
        <v>Paying 80% within JC</v>
      </c>
      <c r="BA402" s="80">
        <f t="shared" si="229"/>
        <v>1273</v>
      </c>
      <c r="BB402" s="80">
        <f t="shared" si="230"/>
        <v>142</v>
      </c>
      <c r="BC402" s="81" t="e">
        <f t="shared" si="231"/>
        <v>#DIV/0!</v>
      </c>
      <c r="BD402" s="312"/>
      <c r="BE402" s="184"/>
      <c r="BF402" s="184"/>
      <c r="BG402" s="184"/>
      <c r="BH402" s="184"/>
      <c r="BI402" s="184"/>
      <c r="BJ402" s="184"/>
      <c r="BK402" s="184"/>
      <c r="BL402" s="185"/>
      <c r="BM402" s="185"/>
      <c r="BN402" s="185"/>
      <c r="BO402" s="185"/>
      <c r="BP402" s="443">
        <f t="shared" si="232"/>
        <v>0</v>
      </c>
      <c r="BQ402" s="184" t="str">
        <f t="shared" si="233"/>
        <v>Not Needed</v>
      </c>
      <c r="BR402" s="283" t="e">
        <f t="shared" si="234"/>
        <v>#DIV/0!</v>
      </c>
      <c r="BS402" s="432">
        <f t="shared" si="235"/>
        <v>0</v>
      </c>
      <c r="BT402" s="1" t="str">
        <f t="shared" si="236"/>
        <v>Within Range</v>
      </c>
      <c r="BU402" s="1" t="str">
        <f t="shared" si="237"/>
        <v>Within Range</v>
      </c>
      <c r="BV402" s="407"/>
      <c r="BW402" s="407"/>
      <c r="BX402" s="448"/>
      <c r="BY402" s="469"/>
      <c r="BZ402" s="469"/>
    </row>
    <row r="403" spans="1:78" ht="12.75" customHeight="true">
      <c r="A403" s="79" t="s">
        <v>1170</v>
      </c>
      <c r="B403" s="79" t="s">
        <v>1171</v>
      </c>
      <c r="C403" s="79" t="s">
        <v>8</v>
      </c>
      <c r="D403" s="79" t="s">
        <v>9</v>
      </c>
      <c r="E403" s="79" t="s">
        <v>787</v>
      </c>
      <c r="F403" s="79" t="s">
        <v>804</v>
      </c>
      <c r="G403" s="79" t="s">
        <v>795</v>
      </c>
      <c r="H403" s="79" t="s">
        <v>818</v>
      </c>
      <c r="I403" s="296">
        <v>44158</v>
      </c>
      <c r="J403" s="406"/>
      <c r="K403" s="383" t="s">
        <v>835</v>
      </c>
      <c r="L403" s="406"/>
      <c r="M403" s="466">
        <v>73</v>
      </c>
      <c r="N403" s="451" t="str">
        <f t="shared" si="204"/>
        <v>3</v>
      </c>
      <c r="O403" s="452" t="str">
        <f t="shared" si="205"/>
        <v>3</v>
      </c>
      <c r="P403" s="201" t="str">
        <f t="shared" si="206"/>
        <v>N</v>
      </c>
      <c r="Q403" s="202"/>
      <c r="R403" s="202"/>
      <c r="S403" s="200"/>
      <c r="T403" s="247">
        <v>107</v>
      </c>
      <c r="U403" s="92">
        <f t="shared" si="207"/>
        <v>1</v>
      </c>
      <c r="V403" s="95" t="str">
        <f t="shared" si="208"/>
        <v>SG_FNE04</v>
      </c>
      <c r="W403" s="454"/>
      <c r="X403" s="392">
        <f t="shared" si="209"/>
        <v>0</v>
      </c>
      <c r="Y403" s="453"/>
      <c r="Z403" s="396">
        <f t="shared" si="210"/>
        <v>0</v>
      </c>
      <c r="AA403" s="397">
        <f t="shared" si="211"/>
        <v>0</v>
      </c>
      <c r="AB403" s="427"/>
      <c r="AC403" s="456"/>
      <c r="AD403" s="396">
        <f t="shared" si="212"/>
        <v>0</v>
      </c>
      <c r="AE403" s="397">
        <f t="shared" si="213"/>
        <v>0</v>
      </c>
      <c r="AF403" s="444">
        <f t="shared" si="214"/>
        <v>50</v>
      </c>
      <c r="AG403" s="251" t="e">
        <f t="shared" si="215"/>
        <v>#DIV/0!</v>
      </c>
      <c r="AH403" s="398">
        <f t="shared" si="216"/>
        <v>50</v>
      </c>
      <c r="AI403" s="459" t="str">
        <f t="shared" si="217"/>
        <v>Below Mix</v>
      </c>
      <c r="AJ403" s="327">
        <f t="shared" si="218"/>
        <v>854</v>
      </c>
      <c r="AK403" s="323" t="e">
        <f t="shared" si="219"/>
        <v>#DIV/0!</v>
      </c>
      <c r="AL403" s="399">
        <f t="shared" si="220"/>
        <v>904</v>
      </c>
      <c r="AM403" s="400">
        <f t="shared" si="221"/>
        <v>904</v>
      </c>
      <c r="AN403" s="462" t="e">
        <f t="shared" si="222"/>
        <v>#DIV/0!</v>
      </c>
      <c r="AO403" s="461">
        <f t="shared" si="223"/>
        <v>904</v>
      </c>
      <c r="AP403" s="148">
        <f t="shared" si="224"/>
        <v>0</v>
      </c>
      <c r="AQ403" s="148">
        <f t="shared" si="225"/>
        <v>0</v>
      </c>
      <c r="AR403" s="148"/>
      <c r="AS403" s="149">
        <f>VLOOKUP(H403, 'Link WS '!$E$5:$G$38, 2, FALSE)</f>
        <v>904</v>
      </c>
      <c r="AT403" s="80">
        <f>VLOOKUP($H403, 'Link WS '!$E$5:$H$38, 3, FALSE)</f>
        <v>1338</v>
      </c>
      <c r="AU403" s="151">
        <f t="shared" si="226"/>
        <v>0</v>
      </c>
      <c r="AV403" s="150">
        <f>VLOOKUP($V403, 'Link WS '!$E$5:$H$38, 2, FALSE)</f>
        <v>904</v>
      </c>
      <c r="AW403" s="150">
        <f>VLOOKUP($V403, 'Link WS '!$E$5:$H$38, 3, FALSE)</f>
        <v>1338</v>
      </c>
      <c r="AX403" s="150">
        <f>VLOOKUP($V403, 'Link WS '!$E$5:$H$38, 4, FALSE)</f>
        <v>1121</v>
      </c>
      <c r="AY403" s="143">
        <f t="shared" si="227"/>
        <v>0.80642283675289916</v>
      </c>
      <c r="AZ403" s="140" t="str">
        <f t="shared" si="228"/>
        <v>Paying 81% within JC</v>
      </c>
      <c r="BA403" s="80">
        <f t="shared" si="229"/>
        <v>814</v>
      </c>
      <c r="BB403" s="80">
        <f t="shared" si="230"/>
        <v>90</v>
      </c>
      <c r="BC403" s="81" t="e">
        <f t="shared" si="231"/>
        <v>#DIV/0!</v>
      </c>
      <c r="BD403" s="312"/>
      <c r="BE403" s="184"/>
      <c r="BF403" s="184"/>
      <c r="BG403" s="184"/>
      <c r="BH403" s="184"/>
      <c r="BI403" s="184"/>
      <c r="BJ403" s="184"/>
      <c r="BK403" s="184"/>
      <c r="BL403" s="185"/>
      <c r="BM403" s="185"/>
      <c r="BN403" s="185"/>
      <c r="BO403" s="185"/>
      <c r="BP403" s="443">
        <f t="shared" si="232"/>
        <v>0</v>
      </c>
      <c r="BQ403" s="184" t="str">
        <f t="shared" si="233"/>
        <v>Not Needed</v>
      </c>
      <c r="BR403" s="283" t="e">
        <f t="shared" si="234"/>
        <v>#DIV/0!</v>
      </c>
      <c r="BS403" s="432">
        <f t="shared" si="235"/>
        <v>0</v>
      </c>
      <c r="BT403" s="1" t="str">
        <f t="shared" si="236"/>
        <v>Within Range</v>
      </c>
      <c r="BU403" s="1" t="str">
        <f t="shared" si="237"/>
        <v>Within Range</v>
      </c>
      <c r="BV403" s="407"/>
      <c r="BW403" s="407"/>
      <c r="BX403" s="448"/>
      <c r="BY403" s="469"/>
      <c r="BZ403" s="469"/>
    </row>
    <row r="404" spans="1:78" ht="12.75" customHeight="true">
      <c r="A404" s="79" t="s">
        <v>1188</v>
      </c>
      <c r="B404" s="79" t="s">
        <v>1189</v>
      </c>
      <c r="C404" s="79" t="s">
        <v>8</v>
      </c>
      <c r="D404" s="79" t="s">
        <v>9</v>
      </c>
      <c r="E404" s="79" t="s">
        <v>787</v>
      </c>
      <c r="F404" s="79" t="s">
        <v>804</v>
      </c>
      <c r="G404" s="79" t="s">
        <v>795</v>
      </c>
      <c r="H404" s="79" t="s">
        <v>818</v>
      </c>
      <c r="I404" s="296">
        <v>44200</v>
      </c>
      <c r="J404" s="406"/>
      <c r="K404" s="383" t="s">
        <v>835</v>
      </c>
      <c r="L404" s="406"/>
      <c r="M404" s="466">
        <v>74</v>
      </c>
      <c r="N404" s="451" t="str">
        <f t="shared" si="204"/>
        <v>3</v>
      </c>
      <c r="O404" s="452" t="str">
        <f t="shared" si="205"/>
        <v>3</v>
      </c>
      <c r="P404" s="201" t="str">
        <f t="shared" si="206"/>
        <v>N</v>
      </c>
      <c r="Q404" s="202"/>
      <c r="R404" s="202"/>
      <c r="S404" s="200"/>
      <c r="T404" s="247">
        <v>105</v>
      </c>
      <c r="U404" s="92">
        <f t="shared" si="207"/>
        <v>1</v>
      </c>
      <c r="V404" s="95" t="str">
        <f t="shared" si="208"/>
        <v>SG_FNE04</v>
      </c>
      <c r="W404" s="454"/>
      <c r="X404" s="392">
        <f t="shared" si="209"/>
        <v>0</v>
      </c>
      <c r="Y404" s="453"/>
      <c r="Z404" s="396">
        <f t="shared" si="210"/>
        <v>0</v>
      </c>
      <c r="AA404" s="397">
        <f t="shared" si="211"/>
        <v>0</v>
      </c>
      <c r="AB404" s="427"/>
      <c r="AC404" s="456"/>
      <c r="AD404" s="396">
        <f t="shared" si="212"/>
        <v>0</v>
      </c>
      <c r="AE404" s="397">
        <f t="shared" si="213"/>
        <v>0</v>
      </c>
      <c r="AF404" s="444">
        <f t="shared" si="214"/>
        <v>50</v>
      </c>
      <c r="AG404" s="251" t="e">
        <f t="shared" si="215"/>
        <v>#DIV/0!</v>
      </c>
      <c r="AH404" s="398">
        <f t="shared" si="216"/>
        <v>50</v>
      </c>
      <c r="AI404" s="459" t="str">
        <f t="shared" si="217"/>
        <v>Below Mix</v>
      </c>
      <c r="AJ404" s="327">
        <f t="shared" si="218"/>
        <v>854</v>
      </c>
      <c r="AK404" s="323" t="e">
        <f t="shared" si="219"/>
        <v>#DIV/0!</v>
      </c>
      <c r="AL404" s="399">
        <f t="shared" si="220"/>
        <v>904</v>
      </c>
      <c r="AM404" s="400">
        <f t="shared" si="221"/>
        <v>904</v>
      </c>
      <c r="AN404" s="462" t="e">
        <f t="shared" si="222"/>
        <v>#DIV/0!</v>
      </c>
      <c r="AO404" s="461">
        <f t="shared" si="223"/>
        <v>904</v>
      </c>
      <c r="AP404" s="148">
        <f t="shared" si="224"/>
        <v>0</v>
      </c>
      <c r="AQ404" s="148">
        <f t="shared" si="225"/>
        <v>0</v>
      </c>
      <c r="AR404" s="148"/>
      <c r="AS404" s="149">
        <f>VLOOKUP(H404, 'Link WS '!$E$5:$G$38, 2, FALSE)</f>
        <v>904</v>
      </c>
      <c r="AT404" s="80">
        <f>VLOOKUP($H404, 'Link WS '!$E$5:$H$38, 3, FALSE)</f>
        <v>1338</v>
      </c>
      <c r="AU404" s="151">
        <f t="shared" si="226"/>
        <v>0</v>
      </c>
      <c r="AV404" s="150">
        <f>VLOOKUP($V404, 'Link WS '!$E$5:$H$38, 2, FALSE)</f>
        <v>904</v>
      </c>
      <c r="AW404" s="150">
        <f>VLOOKUP($V404, 'Link WS '!$E$5:$H$38, 3, FALSE)</f>
        <v>1338</v>
      </c>
      <c r="AX404" s="150">
        <f>VLOOKUP($V404, 'Link WS '!$E$5:$H$38, 4, FALSE)</f>
        <v>1121</v>
      </c>
      <c r="AY404" s="143">
        <f t="shared" si="227"/>
        <v>0.80642283675289916</v>
      </c>
      <c r="AZ404" s="140" t="str">
        <f t="shared" si="228"/>
        <v>Paying 81% within JC</v>
      </c>
      <c r="BA404" s="80">
        <f t="shared" si="229"/>
        <v>814</v>
      </c>
      <c r="BB404" s="80">
        <f t="shared" si="230"/>
        <v>90</v>
      </c>
      <c r="BC404" s="81" t="e">
        <f t="shared" si="231"/>
        <v>#DIV/0!</v>
      </c>
      <c r="BD404" s="312"/>
      <c r="BE404" s="184"/>
      <c r="BF404" s="184"/>
      <c r="BG404" s="184"/>
      <c r="BH404" s="184"/>
      <c r="BI404" s="184"/>
      <c r="BJ404" s="184"/>
      <c r="BK404" s="184"/>
      <c r="BL404" s="185"/>
      <c r="BM404" s="185"/>
      <c r="BN404" s="185"/>
      <c r="BO404" s="185"/>
      <c r="BP404" s="443">
        <f t="shared" si="232"/>
        <v>0</v>
      </c>
      <c r="BQ404" s="184" t="str">
        <f t="shared" si="233"/>
        <v>Not Needed</v>
      </c>
      <c r="BR404" s="283" t="e">
        <f t="shared" si="234"/>
        <v>#DIV/0!</v>
      </c>
      <c r="BS404" s="432">
        <f t="shared" si="235"/>
        <v>0</v>
      </c>
      <c r="BT404" s="1" t="str">
        <f t="shared" si="236"/>
        <v>Within Range</v>
      </c>
      <c r="BU404" s="1" t="str">
        <f t="shared" si="237"/>
        <v>Within Range</v>
      </c>
      <c r="BV404" s="407"/>
      <c r="BW404" s="407"/>
      <c r="BX404" s="448"/>
      <c r="BY404" s="469"/>
      <c r="BZ404" s="469"/>
    </row>
    <row r="405" spans="1:78" ht="12.75" customHeight="true">
      <c r="A405" s="79" t="s">
        <v>1502</v>
      </c>
      <c r="B405" s="79" t="s">
        <v>1503</v>
      </c>
      <c r="C405" s="79" t="s">
        <v>8</v>
      </c>
      <c r="D405" s="79" t="s">
        <v>9</v>
      </c>
      <c r="E405" s="79" t="s">
        <v>787</v>
      </c>
      <c r="F405" s="79" t="s">
        <v>804</v>
      </c>
      <c r="G405" s="79" t="s">
        <v>798</v>
      </c>
      <c r="H405" s="79" t="s">
        <v>811</v>
      </c>
      <c r="I405" s="480">
        <v>44382</v>
      </c>
      <c r="J405" s="406"/>
      <c r="K405" s="383" t="s">
        <v>835</v>
      </c>
      <c r="L405" s="406"/>
      <c r="M405" s="466">
        <v>74</v>
      </c>
      <c r="N405" s="451" t="str">
        <f t="shared" si="204"/>
        <v>3</v>
      </c>
      <c r="O405" s="452" t="str">
        <f t="shared" si="205"/>
        <v>3</v>
      </c>
      <c r="P405" s="201" t="str">
        <f t="shared" si="206"/>
        <v>N</v>
      </c>
      <c r="Q405" s="202"/>
      <c r="R405" s="202"/>
      <c r="S405" s="200"/>
      <c r="T405" s="247">
        <v>11</v>
      </c>
      <c r="U405" s="92">
        <f t="shared" si="207"/>
        <v>0.92</v>
      </c>
      <c r="V405" s="95" t="str">
        <f t="shared" si="208"/>
        <v>SG_NE06</v>
      </c>
      <c r="W405" s="454"/>
      <c r="X405" s="392">
        <f t="shared" si="209"/>
        <v>0</v>
      </c>
      <c r="Y405" s="453"/>
      <c r="Z405" s="396">
        <f t="shared" si="210"/>
        <v>0</v>
      </c>
      <c r="AA405" s="397">
        <f t="shared" si="211"/>
        <v>0</v>
      </c>
      <c r="AB405" s="427"/>
      <c r="AC405" s="456"/>
      <c r="AD405" s="396">
        <f t="shared" si="212"/>
        <v>0</v>
      </c>
      <c r="AE405" s="397">
        <f t="shared" si="213"/>
        <v>0</v>
      </c>
      <c r="AF405" s="444">
        <f t="shared" si="214"/>
        <v>50</v>
      </c>
      <c r="AG405" s="251" t="e">
        <f t="shared" si="215"/>
        <v>#DIV/0!</v>
      </c>
      <c r="AH405" s="398">
        <f t="shared" si="216"/>
        <v>50</v>
      </c>
      <c r="AI405" s="459" t="str">
        <f t="shared" si="217"/>
        <v>Below Mix</v>
      </c>
      <c r="AJ405" s="327">
        <f t="shared" si="218"/>
        <v>1900</v>
      </c>
      <c r="AK405" s="323" t="e">
        <f t="shared" si="219"/>
        <v>#DIV/0!</v>
      </c>
      <c r="AL405" s="399">
        <f t="shared" si="220"/>
        <v>1950</v>
      </c>
      <c r="AM405" s="400">
        <f t="shared" si="221"/>
        <v>1950</v>
      </c>
      <c r="AN405" s="462" t="e">
        <f t="shared" si="222"/>
        <v>#DIV/0!</v>
      </c>
      <c r="AO405" s="461">
        <f t="shared" si="223"/>
        <v>1950</v>
      </c>
      <c r="AP405" s="148">
        <f t="shared" si="224"/>
        <v>0</v>
      </c>
      <c r="AQ405" s="148">
        <f t="shared" si="225"/>
        <v>0</v>
      </c>
      <c r="AR405" s="148"/>
      <c r="AS405" s="149">
        <f>VLOOKUP(H405, 'Link WS '!$E$5:$G$38, 2, FALSE)</f>
        <v>1950</v>
      </c>
      <c r="AT405" s="80">
        <f>VLOOKUP($H405, 'Link WS '!$E$5:$H$38, 3, FALSE)</f>
        <v>2695</v>
      </c>
      <c r="AU405" s="151">
        <f t="shared" si="226"/>
        <v>0</v>
      </c>
      <c r="AV405" s="150">
        <f>VLOOKUP($V405, 'Link WS '!$E$5:$H$38, 2, FALSE)</f>
        <v>1950</v>
      </c>
      <c r="AW405" s="150">
        <f>VLOOKUP($V405, 'Link WS '!$E$5:$H$38, 3, FALSE)</f>
        <v>2695</v>
      </c>
      <c r="AX405" s="150">
        <f>VLOOKUP($V405, 'Link WS '!$E$5:$H$38, 4, FALSE)</f>
        <v>2323</v>
      </c>
      <c r="AY405" s="143">
        <f t="shared" si="227"/>
        <v>0.83943176926388297</v>
      </c>
      <c r="AZ405" s="140" t="str">
        <f t="shared" si="228"/>
        <v>Paying 84% within JC</v>
      </c>
      <c r="BA405" s="80">
        <f t="shared" si="229"/>
        <v>1755</v>
      </c>
      <c r="BB405" s="80">
        <f t="shared" si="230"/>
        <v>195</v>
      </c>
      <c r="BC405" s="81" t="e">
        <f t="shared" si="231"/>
        <v>#DIV/0!</v>
      </c>
      <c r="BD405" s="312"/>
      <c r="BE405" s="184"/>
      <c r="BF405" s="184"/>
      <c r="BG405" s="184"/>
      <c r="BH405" s="184"/>
      <c r="BI405" s="184"/>
      <c r="BJ405" s="184"/>
      <c r="BK405" s="184"/>
      <c r="BL405" s="185"/>
      <c r="BM405" s="185"/>
      <c r="BN405" s="185"/>
      <c r="BO405" s="185"/>
      <c r="BP405" s="443">
        <f t="shared" si="232"/>
        <v>0</v>
      </c>
      <c r="BQ405" s="184" t="str">
        <f t="shared" si="233"/>
        <v>Not Needed</v>
      </c>
      <c r="BR405" s="283" t="e">
        <f t="shared" si="234"/>
        <v>#DIV/0!</v>
      </c>
      <c r="BS405" s="432">
        <f t="shared" si="235"/>
        <v>0</v>
      </c>
      <c r="BT405" s="1" t="str">
        <f t="shared" si="236"/>
        <v>Within Range</v>
      </c>
      <c r="BU405" s="1" t="str">
        <f t="shared" si="237"/>
        <v>Within Range</v>
      </c>
      <c r="BV405" s="407"/>
      <c r="BW405" s="407"/>
      <c r="BX405" s="448"/>
      <c r="BY405" s="469"/>
      <c r="BZ405" s="469"/>
    </row>
    <row r="406" spans="1:78" ht="12.75" customHeight="true">
      <c r="A406" s="79" t="s">
        <v>1504</v>
      </c>
      <c r="B406" s="79" t="s">
        <v>1505</v>
      </c>
      <c r="C406" s="79" t="s">
        <v>8</v>
      </c>
      <c r="D406" s="79" t="s">
        <v>9</v>
      </c>
      <c r="E406" s="79" t="s">
        <v>787</v>
      </c>
      <c r="F406" s="79" t="s">
        <v>804</v>
      </c>
      <c r="G406" s="79" t="s">
        <v>795</v>
      </c>
      <c r="H406" s="79" t="s">
        <v>818</v>
      </c>
      <c r="I406" s="480">
        <v>44396</v>
      </c>
      <c r="J406" s="406"/>
      <c r="K406" s="383" t="s">
        <v>835</v>
      </c>
      <c r="L406" s="406"/>
      <c r="M406" s="466">
        <v>75</v>
      </c>
      <c r="N406" s="451" t="str">
        <f t="shared" si="204"/>
        <v>3</v>
      </c>
      <c r="O406" s="452" t="str">
        <f t="shared" si="205"/>
        <v>3</v>
      </c>
      <c r="P406" s="201" t="str">
        <f t="shared" si="206"/>
        <v>N</v>
      </c>
      <c r="Q406" s="202"/>
      <c r="R406" s="202"/>
      <c r="S406" s="200"/>
      <c r="T406" s="247">
        <v>11</v>
      </c>
      <c r="U406" s="92">
        <f t="shared" si="207"/>
        <v>0.92</v>
      </c>
      <c r="V406" s="95" t="str">
        <f t="shared" si="208"/>
        <v>SG_FNE04</v>
      </c>
      <c r="W406" s="454"/>
      <c r="X406" s="392">
        <f t="shared" si="209"/>
        <v>0</v>
      </c>
      <c r="Y406" s="453"/>
      <c r="Z406" s="396">
        <f t="shared" si="210"/>
        <v>0</v>
      </c>
      <c r="AA406" s="397">
        <f t="shared" si="211"/>
        <v>0</v>
      </c>
      <c r="AB406" s="427"/>
      <c r="AC406" s="456"/>
      <c r="AD406" s="396">
        <f t="shared" si="212"/>
        <v>0</v>
      </c>
      <c r="AE406" s="397">
        <f t="shared" si="213"/>
        <v>0</v>
      </c>
      <c r="AF406" s="444">
        <f t="shared" si="214"/>
        <v>50</v>
      </c>
      <c r="AG406" s="251" t="e">
        <f t="shared" si="215"/>
        <v>#DIV/0!</v>
      </c>
      <c r="AH406" s="398">
        <f t="shared" si="216"/>
        <v>50</v>
      </c>
      <c r="AI406" s="459" t="str">
        <f t="shared" si="217"/>
        <v>Below Mix</v>
      </c>
      <c r="AJ406" s="327">
        <f t="shared" si="218"/>
        <v>854</v>
      </c>
      <c r="AK406" s="323" t="e">
        <f t="shared" si="219"/>
        <v>#DIV/0!</v>
      </c>
      <c r="AL406" s="399">
        <f t="shared" si="220"/>
        <v>904</v>
      </c>
      <c r="AM406" s="400">
        <f t="shared" si="221"/>
        <v>904</v>
      </c>
      <c r="AN406" s="462" t="e">
        <f t="shared" si="222"/>
        <v>#DIV/0!</v>
      </c>
      <c r="AO406" s="461">
        <f t="shared" si="223"/>
        <v>904</v>
      </c>
      <c r="AP406" s="148">
        <f t="shared" si="224"/>
        <v>0</v>
      </c>
      <c r="AQ406" s="148">
        <f t="shared" si="225"/>
        <v>0</v>
      </c>
      <c r="AR406" s="148"/>
      <c r="AS406" s="149">
        <f>VLOOKUP(H406, 'Link WS '!$E$5:$G$38, 2, FALSE)</f>
        <v>904</v>
      </c>
      <c r="AT406" s="80">
        <f>VLOOKUP($H406, 'Link WS '!$E$5:$H$38, 3, FALSE)</f>
        <v>1338</v>
      </c>
      <c r="AU406" s="151">
        <f t="shared" si="226"/>
        <v>0</v>
      </c>
      <c r="AV406" s="150">
        <f>VLOOKUP($V406, 'Link WS '!$E$5:$H$38, 2, FALSE)</f>
        <v>904</v>
      </c>
      <c r="AW406" s="150">
        <f>VLOOKUP($V406, 'Link WS '!$E$5:$H$38, 3, FALSE)</f>
        <v>1338</v>
      </c>
      <c r="AX406" s="150">
        <f>VLOOKUP($V406, 'Link WS '!$E$5:$H$38, 4, FALSE)</f>
        <v>1121</v>
      </c>
      <c r="AY406" s="143">
        <f t="shared" si="227"/>
        <v>0.80642283675289916</v>
      </c>
      <c r="AZ406" s="140" t="str">
        <f t="shared" si="228"/>
        <v>Paying 81% within JC</v>
      </c>
      <c r="BA406" s="80">
        <f t="shared" si="229"/>
        <v>814</v>
      </c>
      <c r="BB406" s="80">
        <f t="shared" si="230"/>
        <v>90</v>
      </c>
      <c r="BC406" s="81" t="e">
        <f t="shared" si="231"/>
        <v>#DIV/0!</v>
      </c>
      <c r="BD406" s="312"/>
      <c r="BE406" s="184"/>
      <c r="BF406" s="184"/>
      <c r="BG406" s="184"/>
      <c r="BH406" s="184"/>
      <c r="BI406" s="184"/>
      <c r="BJ406" s="184"/>
      <c r="BK406" s="184"/>
      <c r="BL406" s="185"/>
      <c r="BM406" s="185"/>
      <c r="BN406" s="185"/>
      <c r="BO406" s="185"/>
      <c r="BP406" s="443">
        <f t="shared" si="232"/>
        <v>0</v>
      </c>
      <c r="BQ406" s="184" t="str">
        <f t="shared" si="233"/>
        <v>Not Needed</v>
      </c>
      <c r="BR406" s="283" t="e">
        <f t="shared" si="234"/>
        <v>#DIV/0!</v>
      </c>
      <c r="BS406" s="432">
        <f t="shared" si="235"/>
        <v>0</v>
      </c>
      <c r="BT406" s="1" t="str">
        <f t="shared" si="236"/>
        <v>Within Range</v>
      </c>
      <c r="BU406" s="1" t="str">
        <f t="shared" si="237"/>
        <v>Within Range</v>
      </c>
      <c r="BV406" s="407"/>
      <c r="BW406" s="407"/>
      <c r="BX406" s="448"/>
      <c r="BY406" s="469"/>
      <c r="BZ406" s="469"/>
    </row>
    <row r="407" spans="1:78" ht="12.75" customHeight="true">
      <c r="A407" s="79" t="s">
        <v>1506</v>
      </c>
      <c r="B407" s="79" t="s">
        <v>1507</v>
      </c>
      <c r="C407" s="79" t="s">
        <v>8</v>
      </c>
      <c r="D407" s="79" t="s">
        <v>9</v>
      </c>
      <c r="E407" s="79" t="s">
        <v>787</v>
      </c>
      <c r="F407" s="79" t="s">
        <v>804</v>
      </c>
      <c r="G407" s="79" t="s">
        <v>795</v>
      </c>
      <c r="H407" s="79" t="s">
        <v>818</v>
      </c>
      <c r="I407" s="480">
        <v>44418</v>
      </c>
      <c r="J407" s="406"/>
      <c r="K407" s="383" t="s">
        <v>835</v>
      </c>
      <c r="L407" s="406"/>
      <c r="M407" s="466">
        <v>74</v>
      </c>
      <c r="N407" s="451" t="str">
        <f t="shared" si="204"/>
        <v>3</v>
      </c>
      <c r="O407" s="452" t="str">
        <f t="shared" si="205"/>
        <v>3</v>
      </c>
      <c r="P407" s="201" t="str">
        <f t="shared" si="206"/>
        <v>N</v>
      </c>
      <c r="Q407" s="202"/>
      <c r="R407" s="202"/>
      <c r="S407" s="200"/>
      <c r="T407" s="247">
        <v>10</v>
      </c>
      <c r="U407" s="92">
        <f t="shared" si="207"/>
        <v>0.83</v>
      </c>
      <c r="V407" s="95" t="str">
        <f t="shared" si="208"/>
        <v>SG_FNE04</v>
      </c>
      <c r="W407" s="454"/>
      <c r="X407" s="392">
        <f t="shared" si="209"/>
        <v>0</v>
      </c>
      <c r="Y407" s="453"/>
      <c r="Z407" s="396">
        <f t="shared" si="210"/>
        <v>0</v>
      </c>
      <c r="AA407" s="397">
        <f t="shared" si="211"/>
        <v>0</v>
      </c>
      <c r="AB407" s="427"/>
      <c r="AC407" s="456"/>
      <c r="AD407" s="396">
        <f t="shared" si="212"/>
        <v>0</v>
      </c>
      <c r="AE407" s="397">
        <f t="shared" si="213"/>
        <v>0</v>
      </c>
      <c r="AF407" s="444">
        <f t="shared" si="214"/>
        <v>50</v>
      </c>
      <c r="AG407" s="251" t="e">
        <f t="shared" si="215"/>
        <v>#DIV/0!</v>
      </c>
      <c r="AH407" s="398">
        <f t="shared" si="216"/>
        <v>50</v>
      </c>
      <c r="AI407" s="459" t="str">
        <f t="shared" si="217"/>
        <v>Below Mix</v>
      </c>
      <c r="AJ407" s="327">
        <f t="shared" si="218"/>
        <v>854</v>
      </c>
      <c r="AK407" s="323" t="e">
        <f t="shared" si="219"/>
        <v>#DIV/0!</v>
      </c>
      <c r="AL407" s="399">
        <f t="shared" si="220"/>
        <v>904</v>
      </c>
      <c r="AM407" s="400">
        <f t="shared" si="221"/>
        <v>904</v>
      </c>
      <c r="AN407" s="462" t="e">
        <f t="shared" si="222"/>
        <v>#DIV/0!</v>
      </c>
      <c r="AO407" s="461">
        <f t="shared" si="223"/>
        <v>904</v>
      </c>
      <c r="AP407" s="148">
        <f t="shared" si="224"/>
        <v>0</v>
      </c>
      <c r="AQ407" s="148">
        <f t="shared" si="225"/>
        <v>0</v>
      </c>
      <c r="AR407" s="148"/>
      <c r="AS407" s="149">
        <f>VLOOKUP(H407, 'Link WS '!$E$5:$G$38, 2, FALSE)</f>
        <v>904</v>
      </c>
      <c r="AT407" s="80">
        <f>VLOOKUP($H407, 'Link WS '!$E$5:$H$38, 3, FALSE)</f>
        <v>1338</v>
      </c>
      <c r="AU407" s="151">
        <f t="shared" si="226"/>
        <v>0</v>
      </c>
      <c r="AV407" s="150">
        <f>VLOOKUP($V407, 'Link WS '!$E$5:$H$38, 2, FALSE)</f>
        <v>904</v>
      </c>
      <c r="AW407" s="150">
        <f>VLOOKUP($V407, 'Link WS '!$E$5:$H$38, 3, FALSE)</f>
        <v>1338</v>
      </c>
      <c r="AX407" s="150">
        <f>VLOOKUP($V407, 'Link WS '!$E$5:$H$38, 4, FALSE)</f>
        <v>1121</v>
      </c>
      <c r="AY407" s="143">
        <f t="shared" si="227"/>
        <v>0.80642283675289916</v>
      </c>
      <c r="AZ407" s="140" t="str">
        <f t="shared" si="228"/>
        <v>Paying 81% within JC</v>
      </c>
      <c r="BA407" s="80">
        <f t="shared" si="229"/>
        <v>814</v>
      </c>
      <c r="BB407" s="80">
        <f t="shared" si="230"/>
        <v>90</v>
      </c>
      <c r="BC407" s="81" t="e">
        <f t="shared" si="231"/>
        <v>#DIV/0!</v>
      </c>
      <c r="BD407" s="312"/>
      <c r="BE407" s="184"/>
      <c r="BF407" s="184"/>
      <c r="BG407" s="184"/>
      <c r="BH407" s="184"/>
      <c r="BI407" s="184"/>
      <c r="BJ407" s="184"/>
      <c r="BK407" s="184"/>
      <c r="BL407" s="185"/>
      <c r="BM407" s="185"/>
      <c r="BN407" s="185"/>
      <c r="BO407" s="185"/>
      <c r="BP407" s="443">
        <f t="shared" si="232"/>
        <v>0</v>
      </c>
      <c r="BQ407" s="184" t="str">
        <f t="shared" si="233"/>
        <v>Not Needed</v>
      </c>
      <c r="BR407" s="283" t="e">
        <f t="shared" si="234"/>
        <v>#DIV/0!</v>
      </c>
      <c r="BS407" s="432">
        <f t="shared" si="235"/>
        <v>0</v>
      </c>
      <c r="BT407" s="1" t="str">
        <f t="shared" si="236"/>
        <v>Within Range</v>
      </c>
      <c r="BU407" s="1" t="str">
        <f t="shared" si="237"/>
        <v>Within Range</v>
      </c>
      <c r="BV407" s="407"/>
      <c r="BW407" s="407"/>
      <c r="BX407" s="448"/>
      <c r="BY407" s="469"/>
      <c r="BZ407" s="469"/>
    </row>
    <row r="408" spans="1:78" ht="12.75" customHeight="true">
      <c r="A408" s="79" t="s">
        <v>1508</v>
      </c>
      <c r="B408" s="79" t="s">
        <v>1509</v>
      </c>
      <c r="C408" s="79" t="s">
        <v>8</v>
      </c>
      <c r="D408" s="79" t="s">
        <v>9</v>
      </c>
      <c r="E408" s="79" t="s">
        <v>787</v>
      </c>
      <c r="F408" s="79" t="s">
        <v>804</v>
      </c>
      <c r="G408" s="79" t="s">
        <v>798</v>
      </c>
      <c r="H408" s="79" t="s">
        <v>811</v>
      </c>
      <c r="I408" s="480">
        <v>44431</v>
      </c>
      <c r="J408" s="406"/>
      <c r="K408" s="383" t="s">
        <v>835</v>
      </c>
      <c r="L408" s="406"/>
      <c r="M408" s="466">
        <v>79</v>
      </c>
      <c r="N408" s="451" t="str">
        <f t="shared" si="204"/>
        <v>3</v>
      </c>
      <c r="O408" s="452" t="str">
        <f t="shared" si="205"/>
        <v>3</v>
      </c>
      <c r="P408" s="201" t="str">
        <f t="shared" si="206"/>
        <v>N</v>
      </c>
      <c r="Q408" s="202"/>
      <c r="R408" s="202"/>
      <c r="S408" s="200"/>
      <c r="T408" s="247">
        <v>10</v>
      </c>
      <c r="U408" s="92">
        <f t="shared" si="207"/>
        <v>0.83</v>
      </c>
      <c r="V408" s="95" t="str">
        <f t="shared" si="208"/>
        <v>SG_NE06</v>
      </c>
      <c r="W408" s="454"/>
      <c r="X408" s="392">
        <f t="shared" si="209"/>
        <v>0</v>
      </c>
      <c r="Y408" s="453"/>
      <c r="Z408" s="396">
        <f t="shared" si="210"/>
        <v>0</v>
      </c>
      <c r="AA408" s="397">
        <f t="shared" si="211"/>
        <v>0</v>
      </c>
      <c r="AB408" s="427"/>
      <c r="AC408" s="456"/>
      <c r="AD408" s="396">
        <f t="shared" si="212"/>
        <v>0</v>
      </c>
      <c r="AE408" s="397">
        <f t="shared" si="213"/>
        <v>0</v>
      </c>
      <c r="AF408" s="444">
        <f t="shared" si="214"/>
        <v>50</v>
      </c>
      <c r="AG408" s="251" t="e">
        <f t="shared" si="215"/>
        <v>#DIV/0!</v>
      </c>
      <c r="AH408" s="398">
        <f t="shared" si="216"/>
        <v>50</v>
      </c>
      <c r="AI408" s="459" t="str">
        <f t="shared" si="217"/>
        <v>Below Mix</v>
      </c>
      <c r="AJ408" s="327">
        <f t="shared" si="218"/>
        <v>1900</v>
      </c>
      <c r="AK408" s="323" t="e">
        <f t="shared" si="219"/>
        <v>#DIV/0!</v>
      </c>
      <c r="AL408" s="399">
        <f t="shared" si="220"/>
        <v>1950</v>
      </c>
      <c r="AM408" s="400">
        <f t="shared" si="221"/>
        <v>1950</v>
      </c>
      <c r="AN408" s="462" t="e">
        <f t="shared" si="222"/>
        <v>#DIV/0!</v>
      </c>
      <c r="AO408" s="461">
        <f t="shared" si="223"/>
        <v>1950</v>
      </c>
      <c r="AP408" s="148">
        <f t="shared" si="224"/>
        <v>0</v>
      </c>
      <c r="AQ408" s="148">
        <f t="shared" si="225"/>
        <v>0</v>
      </c>
      <c r="AR408" s="148"/>
      <c r="AS408" s="149">
        <f>VLOOKUP(H408, 'Link WS '!$E$5:$G$38, 2, FALSE)</f>
        <v>1950</v>
      </c>
      <c r="AT408" s="80">
        <f>VLOOKUP($H408, 'Link WS '!$E$5:$H$38, 3, FALSE)</f>
        <v>2695</v>
      </c>
      <c r="AU408" s="151">
        <f t="shared" si="226"/>
        <v>0</v>
      </c>
      <c r="AV408" s="150">
        <f>VLOOKUP($V408, 'Link WS '!$E$5:$H$38, 2, FALSE)</f>
        <v>1950</v>
      </c>
      <c r="AW408" s="150">
        <f>VLOOKUP($V408, 'Link WS '!$E$5:$H$38, 3, FALSE)</f>
        <v>2695</v>
      </c>
      <c r="AX408" s="150">
        <f>VLOOKUP($V408, 'Link WS '!$E$5:$H$38, 4, FALSE)</f>
        <v>2323</v>
      </c>
      <c r="AY408" s="143">
        <f t="shared" si="227"/>
        <v>0.83943176926388297</v>
      </c>
      <c r="AZ408" s="140" t="str">
        <f t="shared" si="228"/>
        <v>Paying 84% within JC</v>
      </c>
      <c r="BA408" s="80">
        <f t="shared" si="229"/>
        <v>1755</v>
      </c>
      <c r="BB408" s="80">
        <f t="shared" si="230"/>
        <v>195</v>
      </c>
      <c r="BC408" s="81" t="e">
        <f t="shared" si="231"/>
        <v>#DIV/0!</v>
      </c>
      <c r="BD408" s="312"/>
      <c r="BE408" s="184"/>
      <c r="BF408" s="184"/>
      <c r="BG408" s="184"/>
      <c r="BH408" s="184"/>
      <c r="BI408" s="184"/>
      <c r="BJ408" s="184"/>
      <c r="BK408" s="184"/>
      <c r="BL408" s="185"/>
      <c r="BM408" s="185"/>
      <c r="BN408" s="185"/>
      <c r="BO408" s="185"/>
      <c r="BP408" s="443">
        <f t="shared" si="232"/>
        <v>0</v>
      </c>
      <c r="BQ408" s="184" t="str">
        <f t="shared" si="233"/>
        <v>Not Needed</v>
      </c>
      <c r="BR408" s="283" t="e">
        <f t="shared" si="234"/>
        <v>#DIV/0!</v>
      </c>
      <c r="BS408" s="432">
        <f t="shared" si="235"/>
        <v>0</v>
      </c>
      <c r="BT408" s="1" t="str">
        <f t="shared" si="236"/>
        <v>Within Range</v>
      </c>
      <c r="BU408" s="1" t="str">
        <f t="shared" si="237"/>
        <v>Within Range</v>
      </c>
      <c r="BV408" s="407"/>
      <c r="BW408" s="407"/>
      <c r="BX408" s="448"/>
      <c r="BY408" s="469"/>
      <c r="BZ408" s="469"/>
    </row>
    <row r="409" spans="1:78" ht="12.75" customHeight="true">
      <c r="A409" s="79" t="s">
        <v>1510</v>
      </c>
      <c r="B409" s="79" t="s">
        <v>1511</v>
      </c>
      <c r="C409" s="79" t="s">
        <v>8</v>
      </c>
      <c r="D409" s="79" t="s">
        <v>9</v>
      </c>
      <c r="E409" s="79" t="s">
        <v>787</v>
      </c>
      <c r="F409" s="79" t="s">
        <v>804</v>
      </c>
      <c r="G409" s="79" t="s">
        <v>795</v>
      </c>
      <c r="H409" s="79" t="s">
        <v>818</v>
      </c>
      <c r="I409" s="480">
        <v>44452</v>
      </c>
      <c r="J409" s="406"/>
      <c r="K409" s="383" t="s">
        <v>835</v>
      </c>
      <c r="L409" s="406"/>
      <c r="M409" s="466">
        <v>75</v>
      </c>
      <c r="N409" s="451" t="str">
        <f t="shared" si="204"/>
        <v>3</v>
      </c>
      <c r="O409" s="452" t="str">
        <f t="shared" si="205"/>
        <v>3</v>
      </c>
      <c r="P409" s="201" t="str">
        <f t="shared" si="206"/>
        <v>N</v>
      </c>
      <c r="Q409" s="202"/>
      <c r="R409" s="202"/>
      <c r="S409" s="200"/>
      <c r="T409" s="247">
        <v>9</v>
      </c>
      <c r="U409" s="92">
        <f t="shared" si="207"/>
        <v>0.75</v>
      </c>
      <c r="V409" s="95" t="str">
        <f t="shared" si="208"/>
        <v>SG_FNE04</v>
      </c>
      <c r="W409" s="454"/>
      <c r="X409" s="392">
        <f t="shared" si="209"/>
        <v>0</v>
      </c>
      <c r="Y409" s="453"/>
      <c r="Z409" s="396">
        <f t="shared" si="210"/>
        <v>0</v>
      </c>
      <c r="AA409" s="397">
        <f t="shared" si="211"/>
        <v>0</v>
      </c>
      <c r="AB409" s="427"/>
      <c r="AC409" s="456"/>
      <c r="AD409" s="396">
        <f t="shared" si="212"/>
        <v>0</v>
      </c>
      <c r="AE409" s="397">
        <f t="shared" si="213"/>
        <v>0</v>
      </c>
      <c r="AF409" s="444">
        <f t="shared" si="214"/>
        <v>50</v>
      </c>
      <c r="AG409" s="251" t="e">
        <f t="shared" si="215"/>
        <v>#DIV/0!</v>
      </c>
      <c r="AH409" s="398">
        <f t="shared" si="216"/>
        <v>50</v>
      </c>
      <c r="AI409" s="459" t="str">
        <f t="shared" si="217"/>
        <v>Below Mix</v>
      </c>
      <c r="AJ409" s="327">
        <f t="shared" si="218"/>
        <v>854</v>
      </c>
      <c r="AK409" s="323" t="e">
        <f t="shared" si="219"/>
        <v>#DIV/0!</v>
      </c>
      <c r="AL409" s="399">
        <f t="shared" si="220"/>
        <v>904</v>
      </c>
      <c r="AM409" s="400">
        <f t="shared" si="221"/>
        <v>904</v>
      </c>
      <c r="AN409" s="462" t="e">
        <f t="shared" si="222"/>
        <v>#DIV/0!</v>
      </c>
      <c r="AO409" s="461">
        <f t="shared" si="223"/>
        <v>904</v>
      </c>
      <c r="AP409" s="148">
        <f t="shared" si="224"/>
        <v>0</v>
      </c>
      <c r="AQ409" s="148">
        <f t="shared" si="225"/>
        <v>0</v>
      </c>
      <c r="AR409" s="148"/>
      <c r="AS409" s="149">
        <f>VLOOKUP(H409, 'Link WS '!$E$5:$G$38, 2, FALSE)</f>
        <v>904</v>
      </c>
      <c r="AT409" s="80">
        <f>VLOOKUP($H409, 'Link WS '!$E$5:$H$38, 3, FALSE)</f>
        <v>1338</v>
      </c>
      <c r="AU409" s="151">
        <f t="shared" si="226"/>
        <v>0</v>
      </c>
      <c r="AV409" s="150">
        <f>VLOOKUP($V409, 'Link WS '!$E$5:$H$38, 2, FALSE)</f>
        <v>904</v>
      </c>
      <c r="AW409" s="150">
        <f>VLOOKUP($V409, 'Link WS '!$E$5:$H$38, 3, FALSE)</f>
        <v>1338</v>
      </c>
      <c r="AX409" s="150">
        <f>VLOOKUP($V409, 'Link WS '!$E$5:$H$38, 4, FALSE)</f>
        <v>1121</v>
      </c>
      <c r="AY409" s="143">
        <f t="shared" si="227"/>
        <v>0.80642283675289916</v>
      </c>
      <c r="AZ409" s="140" t="str">
        <f t="shared" si="228"/>
        <v>Paying 81% within JC</v>
      </c>
      <c r="BA409" s="80">
        <f t="shared" si="229"/>
        <v>814</v>
      </c>
      <c r="BB409" s="80">
        <f t="shared" si="230"/>
        <v>90</v>
      </c>
      <c r="BC409" s="81" t="e">
        <f t="shared" si="231"/>
        <v>#DIV/0!</v>
      </c>
      <c r="BD409" s="312"/>
      <c r="BE409" s="184"/>
      <c r="BF409" s="184"/>
      <c r="BG409" s="184"/>
      <c r="BH409" s="184"/>
      <c r="BI409" s="184"/>
      <c r="BJ409" s="184"/>
      <c r="BK409" s="184"/>
      <c r="BL409" s="185"/>
      <c r="BM409" s="185"/>
      <c r="BN409" s="185"/>
      <c r="BO409" s="185"/>
      <c r="BP409" s="443">
        <f t="shared" si="232"/>
        <v>0</v>
      </c>
      <c r="BQ409" s="184" t="str">
        <f t="shared" si="233"/>
        <v>Not Needed</v>
      </c>
      <c r="BR409" s="283" t="e">
        <f t="shared" si="234"/>
        <v>#DIV/0!</v>
      </c>
      <c r="BS409" s="432">
        <f t="shared" si="235"/>
        <v>0</v>
      </c>
      <c r="BT409" s="1" t="str">
        <f t="shared" si="236"/>
        <v>Within Range</v>
      </c>
      <c r="BU409" s="1" t="str">
        <f t="shared" si="237"/>
        <v>Within Range</v>
      </c>
      <c r="BV409" s="407"/>
      <c r="BW409" s="407"/>
      <c r="BX409" s="448"/>
      <c r="BY409" s="469"/>
      <c r="BZ409" s="469"/>
    </row>
    <row r="410" spans="1:78" ht="12.75" customHeight="true">
      <c r="A410" s="79" t="s">
        <v>1512</v>
      </c>
      <c r="B410" s="79" t="s">
        <v>1513</v>
      </c>
      <c r="C410" s="79" t="s">
        <v>8</v>
      </c>
      <c r="D410" s="79" t="s">
        <v>9</v>
      </c>
      <c r="E410" s="79" t="s">
        <v>787</v>
      </c>
      <c r="F410" s="79" t="s">
        <v>804</v>
      </c>
      <c r="G410" s="79" t="s">
        <v>783</v>
      </c>
      <c r="H410" s="79" t="s">
        <v>818</v>
      </c>
      <c r="I410" s="480">
        <v>44452</v>
      </c>
      <c r="J410" s="406"/>
      <c r="K410" s="383" t="s">
        <v>835</v>
      </c>
      <c r="L410" s="406"/>
      <c r="M410" s="466">
        <v>40</v>
      </c>
      <c r="N410" s="451" t="str">
        <f t="shared" si="204"/>
        <v>1</v>
      </c>
      <c r="O410" s="452" t="str">
        <f t="shared" si="205"/>
        <v>1</v>
      </c>
      <c r="P410" s="201" t="str">
        <f t="shared" si="206"/>
        <v>N</v>
      </c>
      <c r="Q410" s="202"/>
      <c r="R410" s="202"/>
      <c r="S410" s="200"/>
      <c r="T410" s="247">
        <v>9</v>
      </c>
      <c r="U410" s="92">
        <f t="shared" si="207"/>
        <v>0.75</v>
      </c>
      <c r="V410" s="95" t="str">
        <f t="shared" si="208"/>
        <v>SG_FNE04</v>
      </c>
      <c r="W410" s="454"/>
      <c r="X410" s="392">
        <f t="shared" si="209"/>
        <v>0</v>
      </c>
      <c r="Y410" s="453"/>
      <c r="Z410" s="396">
        <f t="shared" si="210"/>
        <v>0</v>
      </c>
      <c r="AA410" s="397">
        <f t="shared" si="211"/>
        <v>0</v>
      </c>
      <c r="AB410" s="427"/>
      <c r="AC410" s="456"/>
      <c r="AD410" s="396">
        <f t="shared" si="212"/>
        <v>0</v>
      </c>
      <c r="AE410" s="397">
        <f t="shared" si="213"/>
        <v>0</v>
      </c>
      <c r="AF410" s="444">
        <f t="shared" si="214"/>
        <v>50</v>
      </c>
      <c r="AG410" s="251" t="e">
        <f t="shared" si="215"/>
        <v>#DIV/0!</v>
      </c>
      <c r="AH410" s="398">
        <f t="shared" si="216"/>
        <v>50</v>
      </c>
      <c r="AI410" s="459" t="str">
        <f t="shared" si="217"/>
        <v>Below Mix</v>
      </c>
      <c r="AJ410" s="327">
        <f t="shared" si="218"/>
        <v>854</v>
      </c>
      <c r="AK410" s="323" t="e">
        <f t="shared" si="219"/>
        <v>#DIV/0!</v>
      </c>
      <c r="AL410" s="399">
        <f t="shared" si="220"/>
        <v>904</v>
      </c>
      <c r="AM410" s="400">
        <f t="shared" si="221"/>
        <v>904</v>
      </c>
      <c r="AN410" s="462" t="e">
        <f t="shared" si="222"/>
        <v>#DIV/0!</v>
      </c>
      <c r="AO410" s="461">
        <f t="shared" si="223"/>
        <v>904</v>
      </c>
      <c r="AP410" s="148">
        <f t="shared" si="224"/>
        <v>0</v>
      </c>
      <c r="AQ410" s="148">
        <f t="shared" si="225"/>
        <v>0</v>
      </c>
      <c r="AR410" s="148"/>
      <c r="AS410" s="149">
        <f>VLOOKUP(H410, 'Link WS '!$E$5:$G$38, 2, FALSE)</f>
        <v>904</v>
      </c>
      <c r="AT410" s="80">
        <f>VLOOKUP($H410, 'Link WS '!$E$5:$H$38, 3, FALSE)</f>
        <v>1338</v>
      </c>
      <c r="AU410" s="151">
        <f t="shared" si="226"/>
        <v>0</v>
      </c>
      <c r="AV410" s="150">
        <f>VLOOKUP($V410, 'Link WS '!$E$5:$H$38, 2, FALSE)</f>
        <v>904</v>
      </c>
      <c r="AW410" s="150">
        <f>VLOOKUP($V410, 'Link WS '!$E$5:$H$38, 3, FALSE)</f>
        <v>1338</v>
      </c>
      <c r="AX410" s="150">
        <f>VLOOKUP($V410, 'Link WS '!$E$5:$H$38, 4, FALSE)</f>
        <v>1121</v>
      </c>
      <c r="AY410" s="143">
        <f t="shared" si="227"/>
        <v>0.80642283675289916</v>
      </c>
      <c r="AZ410" s="140" t="str">
        <f t="shared" si="228"/>
        <v>Paying 81% within JC</v>
      </c>
      <c r="BA410" s="80">
        <f t="shared" si="229"/>
        <v>814</v>
      </c>
      <c r="BB410" s="80">
        <f t="shared" si="230"/>
        <v>90</v>
      </c>
      <c r="BC410" s="81" t="e">
        <f t="shared" si="231"/>
        <v>#DIV/0!</v>
      </c>
      <c r="BD410" s="312"/>
      <c r="BE410" s="184"/>
      <c r="BF410" s="184"/>
      <c r="BG410" s="184"/>
      <c r="BH410" s="184"/>
      <c r="BI410" s="184"/>
      <c r="BJ410" s="184"/>
      <c r="BK410" s="184"/>
      <c r="BL410" s="185"/>
      <c r="BM410" s="185"/>
      <c r="BN410" s="185"/>
      <c r="BO410" s="185"/>
      <c r="BP410" s="443">
        <f t="shared" si="232"/>
        <v>0</v>
      </c>
      <c r="BQ410" s="184" t="str">
        <f t="shared" si="233"/>
        <v>Not Needed</v>
      </c>
      <c r="BR410" s="283" t="e">
        <f t="shared" si="234"/>
        <v>#DIV/0!</v>
      </c>
      <c r="BS410" s="432">
        <f t="shared" si="235"/>
        <v>0</v>
      </c>
      <c r="BT410" s="1" t="str">
        <f t="shared" si="236"/>
        <v>Within Range</v>
      </c>
      <c r="BU410" s="1" t="str">
        <f t="shared" si="237"/>
        <v>Within Range</v>
      </c>
      <c r="BV410" s="407"/>
      <c r="BW410" s="407"/>
      <c r="BX410" s="448"/>
      <c r="BY410" s="469"/>
      <c r="BZ410" s="469"/>
    </row>
    <row r="411" spans="1:78" ht="12.75" customHeight="true">
      <c r="A411" s="79" t="s">
        <v>1514</v>
      </c>
      <c r="B411" s="79" t="s">
        <v>1515</v>
      </c>
      <c r="C411" s="79" t="s">
        <v>8</v>
      </c>
      <c r="D411" s="79" t="s">
        <v>9</v>
      </c>
      <c r="E411" s="79" t="s">
        <v>787</v>
      </c>
      <c r="F411" s="79" t="s">
        <v>804</v>
      </c>
      <c r="G411" s="79" t="s">
        <v>798</v>
      </c>
      <c r="H411" s="79" t="s">
        <v>811</v>
      </c>
      <c r="I411" s="480">
        <v>44508</v>
      </c>
      <c r="J411" s="406"/>
      <c r="K411" s="383" t="s">
        <v>835</v>
      </c>
      <c r="L411" s="406"/>
      <c r="M411" s="466">
        <v>72</v>
      </c>
      <c r="N411" s="451" t="str">
        <f t="shared" si="204"/>
        <v>3</v>
      </c>
      <c r="O411" s="452" t="str">
        <f t="shared" si="205"/>
        <v>3</v>
      </c>
      <c r="P411" s="201" t="str">
        <f t="shared" si="206"/>
        <v>N</v>
      </c>
      <c r="Q411" s="202"/>
      <c r="R411" s="202"/>
      <c r="S411" s="200"/>
      <c r="T411" s="247">
        <v>7</v>
      </c>
      <c r="U411" s="92">
        <f t="shared" si="207"/>
        <v>0.57999999999999996</v>
      </c>
      <c r="V411" s="95" t="str">
        <f t="shared" si="208"/>
        <v>SG_NE06</v>
      </c>
      <c r="W411" s="454"/>
      <c r="X411" s="392">
        <f t="shared" si="209"/>
        <v>0</v>
      </c>
      <c r="Y411" s="453"/>
      <c r="Z411" s="396">
        <f t="shared" si="210"/>
        <v>0</v>
      </c>
      <c r="AA411" s="397">
        <f t="shared" si="211"/>
        <v>0</v>
      </c>
      <c r="AB411" s="427"/>
      <c r="AC411" s="456"/>
      <c r="AD411" s="396">
        <f t="shared" si="212"/>
        <v>0</v>
      </c>
      <c r="AE411" s="397">
        <f t="shared" si="213"/>
        <v>0</v>
      </c>
      <c r="AF411" s="444">
        <f t="shared" si="214"/>
        <v>50</v>
      </c>
      <c r="AG411" s="251" t="e">
        <f t="shared" si="215"/>
        <v>#DIV/0!</v>
      </c>
      <c r="AH411" s="398">
        <f t="shared" si="216"/>
        <v>50</v>
      </c>
      <c r="AI411" s="459" t="str">
        <f t="shared" si="217"/>
        <v>Below Mix</v>
      </c>
      <c r="AJ411" s="327">
        <f t="shared" si="218"/>
        <v>1900</v>
      </c>
      <c r="AK411" s="323" t="e">
        <f t="shared" si="219"/>
        <v>#DIV/0!</v>
      </c>
      <c r="AL411" s="399">
        <f t="shared" si="220"/>
        <v>1950</v>
      </c>
      <c r="AM411" s="400">
        <f t="shared" si="221"/>
        <v>1950</v>
      </c>
      <c r="AN411" s="462" t="e">
        <f t="shared" si="222"/>
        <v>#DIV/0!</v>
      </c>
      <c r="AO411" s="461">
        <f t="shared" si="223"/>
        <v>1950</v>
      </c>
      <c r="AP411" s="148">
        <f t="shared" si="224"/>
        <v>0</v>
      </c>
      <c r="AQ411" s="148">
        <f t="shared" si="225"/>
        <v>0</v>
      </c>
      <c r="AR411" s="148"/>
      <c r="AS411" s="149">
        <f>VLOOKUP(H411, 'Link WS '!$E$5:$G$38, 2, FALSE)</f>
        <v>1950</v>
      </c>
      <c r="AT411" s="80">
        <f>VLOOKUP($H411, 'Link WS '!$E$5:$H$38, 3, FALSE)</f>
        <v>2695</v>
      </c>
      <c r="AU411" s="151">
        <f t="shared" si="226"/>
        <v>0</v>
      </c>
      <c r="AV411" s="150">
        <f>VLOOKUP($V411, 'Link WS '!$E$5:$H$38, 2, FALSE)</f>
        <v>1950</v>
      </c>
      <c r="AW411" s="150">
        <f>VLOOKUP($V411, 'Link WS '!$E$5:$H$38, 3, FALSE)</f>
        <v>2695</v>
      </c>
      <c r="AX411" s="150">
        <f>VLOOKUP($V411, 'Link WS '!$E$5:$H$38, 4, FALSE)</f>
        <v>2323</v>
      </c>
      <c r="AY411" s="143">
        <f t="shared" si="227"/>
        <v>0.83943176926388297</v>
      </c>
      <c r="AZ411" s="140" t="str">
        <f t="shared" si="228"/>
        <v>Paying 84% within JC</v>
      </c>
      <c r="BA411" s="80">
        <f t="shared" si="229"/>
        <v>1755</v>
      </c>
      <c r="BB411" s="80">
        <f t="shared" si="230"/>
        <v>195</v>
      </c>
      <c r="BC411" s="81" t="e">
        <f t="shared" si="231"/>
        <v>#DIV/0!</v>
      </c>
      <c r="BD411" s="312"/>
      <c r="BE411" s="184"/>
      <c r="BF411" s="184"/>
      <c r="BG411" s="184"/>
      <c r="BH411" s="184"/>
      <c r="BI411" s="184"/>
      <c r="BJ411" s="184"/>
      <c r="BK411" s="184"/>
      <c r="BL411" s="185"/>
      <c r="BM411" s="185"/>
      <c r="BN411" s="185"/>
      <c r="BO411" s="185"/>
      <c r="BP411" s="443">
        <f t="shared" si="232"/>
        <v>0</v>
      </c>
      <c r="BQ411" s="184" t="str">
        <f t="shared" si="233"/>
        <v>Not Needed</v>
      </c>
      <c r="BR411" s="283" t="e">
        <f t="shared" si="234"/>
        <v>#DIV/0!</v>
      </c>
      <c r="BS411" s="432">
        <f t="shared" si="235"/>
        <v>0</v>
      </c>
      <c r="BT411" s="1" t="str">
        <f t="shared" si="236"/>
        <v>Within Range</v>
      </c>
      <c r="BU411" s="1" t="str">
        <f t="shared" si="237"/>
        <v>Within Range</v>
      </c>
      <c r="BV411" s="407"/>
      <c r="BW411" s="407"/>
      <c r="BX411" s="448"/>
      <c r="BY411" s="469"/>
      <c r="BZ411" s="469"/>
    </row>
    <row r="412" spans="1:78" ht="12.75" customHeight="true">
      <c r="A412" s="79" t="s">
        <v>1516</v>
      </c>
      <c r="B412" s="79" t="s">
        <v>1517</v>
      </c>
      <c r="C412" s="79" t="s">
        <v>8</v>
      </c>
      <c r="D412" s="79" t="s">
        <v>9</v>
      </c>
      <c r="E412" s="79" t="s">
        <v>787</v>
      </c>
      <c r="F412" s="79" t="s">
        <v>804</v>
      </c>
      <c r="G412" s="79" t="s">
        <v>798</v>
      </c>
      <c r="H412" s="79" t="s">
        <v>811</v>
      </c>
      <c r="I412" s="480">
        <v>44599</v>
      </c>
      <c r="J412" s="406"/>
      <c r="K412" s="383" t="s">
        <v>835</v>
      </c>
      <c r="L412" s="406"/>
      <c r="M412" s="466">
        <v>65</v>
      </c>
      <c r="N412" s="451" t="str">
        <f t="shared" si="204"/>
        <v>2</v>
      </c>
      <c r="O412" s="452" t="str">
        <f t="shared" si="205"/>
        <v>2</v>
      </c>
      <c r="P412" s="201" t="str">
        <f t="shared" si="206"/>
        <v>N</v>
      </c>
      <c r="Q412" s="202"/>
      <c r="R412" s="202"/>
      <c r="S412" s="200"/>
      <c r="T412" s="247">
        <v>4</v>
      </c>
      <c r="U412" s="92">
        <f t="shared" si="207"/>
        <v>0.33</v>
      </c>
      <c r="V412" s="95" t="str">
        <f t="shared" si="208"/>
        <v>SG_NE06</v>
      </c>
      <c r="W412" s="454"/>
      <c r="X412" s="392">
        <f t="shared" si="209"/>
        <v>0</v>
      </c>
      <c r="Y412" s="453"/>
      <c r="Z412" s="396">
        <f t="shared" si="210"/>
        <v>0</v>
      </c>
      <c r="AA412" s="397">
        <f t="shared" si="211"/>
        <v>0</v>
      </c>
      <c r="AB412" s="427"/>
      <c r="AC412" s="456"/>
      <c r="AD412" s="396">
        <f t="shared" si="212"/>
        <v>0</v>
      </c>
      <c r="AE412" s="397">
        <f t="shared" si="213"/>
        <v>0</v>
      </c>
      <c r="AF412" s="444">
        <f t="shared" si="214"/>
        <v>50</v>
      </c>
      <c r="AG412" s="251" t="e">
        <f t="shared" si="215"/>
        <v>#DIV/0!</v>
      </c>
      <c r="AH412" s="398">
        <f t="shared" si="216"/>
        <v>50</v>
      </c>
      <c r="AI412" s="459" t="str">
        <f t="shared" si="217"/>
        <v>Below Mix</v>
      </c>
      <c r="AJ412" s="327">
        <f t="shared" si="218"/>
        <v>1900</v>
      </c>
      <c r="AK412" s="323" t="e">
        <f t="shared" si="219"/>
        <v>#DIV/0!</v>
      </c>
      <c r="AL412" s="399">
        <f t="shared" si="220"/>
        <v>1950</v>
      </c>
      <c r="AM412" s="400">
        <f t="shared" si="221"/>
        <v>1950</v>
      </c>
      <c r="AN412" s="462" t="e">
        <f t="shared" si="222"/>
        <v>#DIV/0!</v>
      </c>
      <c r="AO412" s="461">
        <f t="shared" si="223"/>
        <v>1950</v>
      </c>
      <c r="AP412" s="148">
        <f t="shared" si="224"/>
        <v>0</v>
      </c>
      <c r="AQ412" s="148">
        <f t="shared" si="225"/>
        <v>0</v>
      </c>
      <c r="AR412" s="148"/>
      <c r="AS412" s="149">
        <f>VLOOKUP(H412, 'Link WS '!$E$5:$G$38, 2, FALSE)</f>
        <v>1950</v>
      </c>
      <c r="AT412" s="80">
        <f>VLOOKUP($H412, 'Link WS '!$E$5:$H$38, 3, FALSE)</f>
        <v>2695</v>
      </c>
      <c r="AU412" s="151">
        <f t="shared" si="226"/>
        <v>0</v>
      </c>
      <c r="AV412" s="150">
        <f>VLOOKUP($V412, 'Link WS '!$E$5:$H$38, 2, FALSE)</f>
        <v>1950</v>
      </c>
      <c r="AW412" s="150">
        <f>VLOOKUP($V412, 'Link WS '!$E$5:$H$38, 3, FALSE)</f>
        <v>2695</v>
      </c>
      <c r="AX412" s="150">
        <f>VLOOKUP($V412, 'Link WS '!$E$5:$H$38, 4, FALSE)</f>
        <v>2323</v>
      </c>
      <c r="AY412" s="143">
        <f t="shared" si="227"/>
        <v>0.83943176926388297</v>
      </c>
      <c r="AZ412" s="140" t="str">
        <f t="shared" si="228"/>
        <v>Paying 84% within JC</v>
      </c>
      <c r="BA412" s="80">
        <f t="shared" si="229"/>
        <v>1755</v>
      </c>
      <c r="BB412" s="80">
        <f t="shared" si="230"/>
        <v>195</v>
      </c>
      <c r="BC412" s="81" t="e">
        <f t="shared" si="231"/>
        <v>#DIV/0!</v>
      </c>
      <c r="BD412" s="312"/>
      <c r="BE412" s="184"/>
      <c r="BF412" s="184"/>
      <c r="BG412" s="184"/>
      <c r="BH412" s="184"/>
      <c r="BI412" s="184"/>
      <c r="BJ412" s="184"/>
      <c r="BK412" s="184"/>
      <c r="BL412" s="185"/>
      <c r="BM412" s="185"/>
      <c r="BN412" s="185"/>
      <c r="BO412" s="185"/>
      <c r="BP412" s="443">
        <f t="shared" si="232"/>
        <v>0</v>
      </c>
      <c r="BQ412" s="184" t="str">
        <f t="shared" si="233"/>
        <v>Not Needed</v>
      </c>
      <c r="BR412" s="283" t="e">
        <f t="shared" si="234"/>
        <v>#DIV/0!</v>
      </c>
      <c r="BS412" s="432">
        <f t="shared" si="235"/>
        <v>0</v>
      </c>
      <c r="BT412" s="1" t="str">
        <f t="shared" si="236"/>
        <v>Within Range</v>
      </c>
      <c r="BU412" s="1" t="str">
        <f t="shared" si="237"/>
        <v>Within Range</v>
      </c>
      <c r="BV412" s="407"/>
      <c r="BW412" s="407"/>
      <c r="BX412" s="448"/>
      <c r="BY412" s="469"/>
      <c r="BZ412" s="469"/>
    </row>
    <row r="413" spans="1:78" ht="12.75" customHeight="true">
      <c r="A413" s="79" t="s">
        <v>891</v>
      </c>
      <c r="B413" s="492" t="s">
        <v>892</v>
      </c>
      <c r="C413" s="79" t="s">
        <v>8</v>
      </c>
      <c r="D413" s="79" t="s">
        <v>9</v>
      </c>
      <c r="E413" s="79" t="s">
        <v>1092</v>
      </c>
      <c r="F413" s="79" t="s">
        <v>805</v>
      </c>
      <c r="G413" s="79" t="s">
        <v>786</v>
      </c>
      <c r="H413" s="79" t="s">
        <v>810</v>
      </c>
      <c r="I413" s="296">
        <v>43066</v>
      </c>
      <c r="J413" s="406"/>
      <c r="K413" s="493" t="s">
        <v>1662</v>
      </c>
      <c r="L413" s="406">
        <v>44013</v>
      </c>
      <c r="M413" s="466"/>
      <c r="N413" s="451" t="str">
        <f t="shared" si="204"/>
        <v>1</v>
      </c>
      <c r="O413" s="452" t="str">
        <f t="shared" si="205"/>
        <v>1</v>
      </c>
      <c r="P413" s="201" t="str">
        <f t="shared" si="206"/>
        <v>N</v>
      </c>
      <c r="Q413" s="202"/>
      <c r="R413" s="202"/>
      <c r="S413" s="200"/>
      <c r="T413" s="247">
        <v>407</v>
      </c>
      <c r="U413" s="92">
        <f t="shared" si="207"/>
        <v>1</v>
      </c>
      <c r="V413" s="95" t="str">
        <f t="shared" si="208"/>
        <v>SG_NE07</v>
      </c>
      <c r="W413" s="454"/>
      <c r="X413" s="392">
        <f t="shared" si="209"/>
        <v>0</v>
      </c>
      <c r="Y413" s="453"/>
      <c r="Z413" s="396">
        <f t="shared" si="210"/>
        <v>0</v>
      </c>
      <c r="AA413" s="397">
        <f t="shared" si="211"/>
        <v>0</v>
      </c>
      <c r="AB413" s="427"/>
      <c r="AC413" s="456"/>
      <c r="AD413" s="396">
        <f t="shared" si="212"/>
        <v>0</v>
      </c>
      <c r="AE413" s="397">
        <f t="shared" si="213"/>
        <v>0</v>
      </c>
      <c r="AF413" s="444">
        <f t="shared" si="214"/>
        <v>50</v>
      </c>
      <c r="AG413" s="251" t="e">
        <f t="shared" si="215"/>
        <v>#DIV/0!</v>
      </c>
      <c r="AH413" s="398">
        <f t="shared" si="216"/>
        <v>50</v>
      </c>
      <c r="AI413" s="459" t="str">
        <f t="shared" si="217"/>
        <v>Below Mix</v>
      </c>
      <c r="AJ413" s="327">
        <f t="shared" si="218"/>
        <v>1995</v>
      </c>
      <c r="AK413" s="323" t="e">
        <f t="shared" si="219"/>
        <v>#DIV/0!</v>
      </c>
      <c r="AL413" s="399">
        <f t="shared" si="220"/>
        <v>2045</v>
      </c>
      <c r="AM413" s="400">
        <f t="shared" si="221"/>
        <v>2045</v>
      </c>
      <c r="AN413" s="462" t="e">
        <f t="shared" si="222"/>
        <v>#DIV/0!</v>
      </c>
      <c r="AO413" s="461">
        <f t="shared" si="223"/>
        <v>2045</v>
      </c>
      <c r="AP413" s="148">
        <f t="shared" si="224"/>
        <v>0</v>
      </c>
      <c r="AQ413" s="148">
        <f t="shared" si="225"/>
        <v>0</v>
      </c>
      <c r="AR413" s="148"/>
      <c r="AS413" s="149">
        <f>VLOOKUP(H413, 'Link WS '!$E$5:$G$38, 2, FALSE)</f>
        <v>2045</v>
      </c>
      <c r="AT413" s="80">
        <f>VLOOKUP($H413, 'Link WS '!$E$5:$H$38, 3, FALSE)</f>
        <v>2946</v>
      </c>
      <c r="AU413" s="151">
        <f t="shared" si="226"/>
        <v>0</v>
      </c>
      <c r="AV413" s="150">
        <f>VLOOKUP($V413, 'Link WS '!$E$5:$H$38, 2, FALSE)</f>
        <v>2045</v>
      </c>
      <c r="AW413" s="150">
        <f>VLOOKUP($V413, 'Link WS '!$E$5:$H$38, 3, FALSE)</f>
        <v>2946</v>
      </c>
      <c r="AX413" s="150">
        <f>VLOOKUP($V413, 'Link WS '!$E$5:$H$38, 4, FALSE)</f>
        <v>2496</v>
      </c>
      <c r="AY413" s="143">
        <f t="shared" si="227"/>
        <v>0.81931089743589747</v>
      </c>
      <c r="AZ413" s="140" t="str">
        <f t="shared" si="228"/>
        <v>Paying 82% within JC</v>
      </c>
      <c r="BA413" s="80">
        <f t="shared" si="229"/>
        <v>1840</v>
      </c>
      <c r="BB413" s="80">
        <f t="shared" si="230"/>
        <v>205</v>
      </c>
      <c r="BC413" s="81" t="e">
        <f t="shared" si="231"/>
        <v>#DIV/0!</v>
      </c>
      <c r="BD413" s="312"/>
      <c r="BE413" s="184"/>
      <c r="BF413" s="184"/>
      <c r="BG413" s="184"/>
      <c r="BH413" s="184"/>
      <c r="BI413" s="184"/>
      <c r="BJ413" s="184"/>
      <c r="BK413" s="184"/>
      <c r="BL413" s="185"/>
      <c r="BM413" s="185"/>
      <c r="BN413" s="185"/>
      <c r="BO413" s="185"/>
      <c r="BP413" s="443">
        <f t="shared" si="232"/>
        <v>0</v>
      </c>
      <c r="BQ413" s="184" t="str">
        <f t="shared" si="233"/>
        <v>Not Needed</v>
      </c>
      <c r="BR413" s="283" t="e">
        <f t="shared" si="234"/>
        <v>#DIV/0!</v>
      </c>
      <c r="BS413" s="432">
        <f t="shared" si="235"/>
        <v>0</v>
      </c>
      <c r="BT413" s="1" t="str">
        <f t="shared" si="236"/>
        <v>Within Range</v>
      </c>
      <c r="BU413" s="1" t="str">
        <f t="shared" si="237"/>
        <v>Within Range</v>
      </c>
      <c r="BV413" s="407"/>
      <c r="BW413" s="407"/>
      <c r="BX413" s="448"/>
      <c r="BY413" s="469"/>
      <c r="BZ413" s="469"/>
    </row>
    <row r="414" spans="1:78" ht="12.75" customHeight="true">
      <c r="A414" s="79" t="s">
        <v>436</v>
      </c>
      <c r="B414" s="79" t="s">
        <v>437</v>
      </c>
      <c r="C414" s="79" t="s">
        <v>8</v>
      </c>
      <c r="D414" s="79" t="s">
        <v>9</v>
      </c>
      <c r="E414" s="79" t="s">
        <v>787</v>
      </c>
      <c r="F414" s="79" t="s">
        <v>804</v>
      </c>
      <c r="G414" s="79" t="s">
        <v>796</v>
      </c>
      <c r="H414" s="79" t="s">
        <v>811</v>
      </c>
      <c r="I414" s="296">
        <v>35352</v>
      </c>
      <c r="J414" s="406"/>
      <c r="K414" s="383" t="s">
        <v>17</v>
      </c>
      <c r="L414" s="406">
        <v>42917</v>
      </c>
      <c r="M414" s="466">
        <v>76</v>
      </c>
      <c r="N414" s="451" t="str">
        <f t="shared" si="204"/>
        <v>3</v>
      </c>
      <c r="O414" s="452" t="str">
        <f t="shared" si="205"/>
        <v>3</v>
      </c>
      <c r="P414" s="201" t="str">
        <f t="shared" si="206"/>
        <v>N</v>
      </c>
      <c r="Q414" s="202"/>
      <c r="R414" s="202"/>
      <c r="S414" s="200"/>
      <c r="T414" s="247">
        <v>2508</v>
      </c>
      <c r="U414" s="92">
        <f t="shared" si="207"/>
        <v>1</v>
      </c>
      <c r="V414" s="95" t="str">
        <f t="shared" si="208"/>
        <v>SG_NE06</v>
      </c>
      <c r="W414" s="454"/>
      <c r="X414" s="392">
        <f t="shared" si="209"/>
        <v>0</v>
      </c>
      <c r="Y414" s="453"/>
      <c r="Z414" s="396">
        <f t="shared" si="210"/>
        <v>0</v>
      </c>
      <c r="AA414" s="397">
        <f t="shared" si="211"/>
        <v>0</v>
      </c>
      <c r="AB414" s="427"/>
      <c r="AC414" s="456"/>
      <c r="AD414" s="396">
        <f t="shared" si="212"/>
        <v>0</v>
      </c>
      <c r="AE414" s="397">
        <f t="shared" si="213"/>
        <v>0</v>
      </c>
      <c r="AF414" s="444">
        <f t="shared" si="214"/>
        <v>50</v>
      </c>
      <c r="AG414" s="251" t="e">
        <f t="shared" si="215"/>
        <v>#DIV/0!</v>
      </c>
      <c r="AH414" s="398">
        <f t="shared" si="216"/>
        <v>50</v>
      </c>
      <c r="AI414" s="459" t="str">
        <f t="shared" si="217"/>
        <v>Below Mix</v>
      </c>
      <c r="AJ414" s="327">
        <f t="shared" si="218"/>
        <v>1900</v>
      </c>
      <c r="AK414" s="323" t="e">
        <f t="shared" si="219"/>
        <v>#DIV/0!</v>
      </c>
      <c r="AL414" s="399">
        <f t="shared" si="220"/>
        <v>1950</v>
      </c>
      <c r="AM414" s="400">
        <f t="shared" si="221"/>
        <v>1950</v>
      </c>
      <c r="AN414" s="462" t="e">
        <f t="shared" si="222"/>
        <v>#DIV/0!</v>
      </c>
      <c r="AO414" s="461">
        <f t="shared" si="223"/>
        <v>1950</v>
      </c>
      <c r="AP414" s="148">
        <f t="shared" si="224"/>
        <v>0</v>
      </c>
      <c r="AQ414" s="148">
        <f t="shared" si="225"/>
        <v>0</v>
      </c>
      <c r="AR414" s="148"/>
      <c r="AS414" s="149">
        <f>VLOOKUP(H414, 'Link WS '!$E$5:$G$38, 2, FALSE)</f>
        <v>1950</v>
      </c>
      <c r="AT414" s="80">
        <f>VLOOKUP($H414, 'Link WS '!$E$5:$H$38, 3, FALSE)</f>
        <v>2695</v>
      </c>
      <c r="AU414" s="151">
        <f t="shared" si="226"/>
        <v>0</v>
      </c>
      <c r="AV414" s="150">
        <f>VLOOKUP($V414, 'Link WS '!$E$5:$H$38, 2, FALSE)</f>
        <v>1950</v>
      </c>
      <c r="AW414" s="150">
        <f>VLOOKUP($V414, 'Link WS '!$E$5:$H$38, 3, FALSE)</f>
        <v>2695</v>
      </c>
      <c r="AX414" s="150">
        <f>VLOOKUP($V414, 'Link WS '!$E$5:$H$38, 4, FALSE)</f>
        <v>2323</v>
      </c>
      <c r="AY414" s="143">
        <f t="shared" si="227"/>
        <v>0.83943176926388297</v>
      </c>
      <c r="AZ414" s="140" t="str">
        <f t="shared" si="228"/>
        <v>Paying 84% within JC</v>
      </c>
      <c r="BA414" s="80">
        <f t="shared" si="229"/>
        <v>1755</v>
      </c>
      <c r="BB414" s="80">
        <f t="shared" si="230"/>
        <v>195</v>
      </c>
      <c r="BC414" s="81" t="e">
        <f t="shared" si="231"/>
        <v>#DIV/0!</v>
      </c>
      <c r="BD414" s="312"/>
      <c r="BE414" s="184"/>
      <c r="BF414" s="184"/>
      <c r="BG414" s="184"/>
      <c r="BH414" s="184"/>
      <c r="BI414" s="184"/>
      <c r="BJ414" s="184"/>
      <c r="BK414" s="184"/>
      <c r="BL414" s="185"/>
      <c r="BM414" s="185"/>
      <c r="BN414" s="185"/>
      <c r="BO414" s="185"/>
      <c r="BP414" s="443">
        <f t="shared" si="232"/>
        <v>0</v>
      </c>
      <c r="BQ414" s="184" t="str">
        <f t="shared" si="233"/>
        <v>Not Needed</v>
      </c>
      <c r="BR414" s="283" t="e">
        <f t="shared" si="234"/>
        <v>#DIV/0!</v>
      </c>
      <c r="BS414" s="432">
        <f t="shared" si="235"/>
        <v>0</v>
      </c>
      <c r="BT414" s="1" t="str">
        <f t="shared" si="236"/>
        <v>Within Range</v>
      </c>
      <c r="BU414" s="1" t="str">
        <f t="shared" si="237"/>
        <v>Within Range</v>
      </c>
      <c r="BV414" s="407"/>
      <c r="BW414" s="407"/>
      <c r="BX414" s="448"/>
      <c r="BY414" s="469"/>
      <c r="BZ414" s="469"/>
    </row>
    <row r="415" spans="1:78" ht="12.75" customHeight="true">
      <c r="A415" s="79" t="s">
        <v>492</v>
      </c>
      <c r="B415" s="79" t="s">
        <v>493</v>
      </c>
      <c r="C415" s="79" t="s">
        <v>8</v>
      </c>
      <c r="D415" s="79" t="s">
        <v>9</v>
      </c>
      <c r="E415" s="79" t="s">
        <v>787</v>
      </c>
      <c r="F415" s="79" t="s">
        <v>804</v>
      </c>
      <c r="G415" s="79" t="s">
        <v>789</v>
      </c>
      <c r="H415" s="79" t="s">
        <v>816</v>
      </c>
      <c r="I415" s="296">
        <v>35831</v>
      </c>
      <c r="J415" s="406"/>
      <c r="K415" s="383" t="s">
        <v>17</v>
      </c>
      <c r="L415" s="406">
        <v>41821</v>
      </c>
      <c r="M415" s="466">
        <v>74</v>
      </c>
      <c r="N415" s="451" t="str">
        <f t="shared" si="204"/>
        <v>3</v>
      </c>
      <c r="O415" s="452" t="str">
        <f t="shared" si="205"/>
        <v>3</v>
      </c>
      <c r="P415" s="201" t="str">
        <f t="shared" si="206"/>
        <v>N</v>
      </c>
      <c r="Q415" s="202"/>
      <c r="R415" s="202"/>
      <c r="S415" s="200"/>
      <c r="T415" s="247">
        <v>2404</v>
      </c>
      <c r="U415" s="92">
        <f t="shared" si="207"/>
        <v>1</v>
      </c>
      <c r="V415" s="95" t="str">
        <f t="shared" si="208"/>
        <v>SG_DL03</v>
      </c>
      <c r="W415" s="454"/>
      <c r="X415" s="392">
        <f t="shared" si="209"/>
        <v>0</v>
      </c>
      <c r="Y415" s="453"/>
      <c r="Z415" s="396">
        <f t="shared" si="210"/>
        <v>0</v>
      </c>
      <c r="AA415" s="397">
        <f t="shared" si="211"/>
        <v>0</v>
      </c>
      <c r="AB415" s="427"/>
      <c r="AC415" s="456"/>
      <c r="AD415" s="396">
        <f t="shared" si="212"/>
        <v>0</v>
      </c>
      <c r="AE415" s="397">
        <f t="shared" si="213"/>
        <v>0</v>
      </c>
      <c r="AF415" s="444">
        <f t="shared" si="214"/>
        <v>50</v>
      </c>
      <c r="AG415" s="251" t="e">
        <f t="shared" si="215"/>
        <v>#DIV/0!</v>
      </c>
      <c r="AH415" s="398">
        <f t="shared" si="216"/>
        <v>50</v>
      </c>
      <c r="AI415" s="459" t="str">
        <f t="shared" si="217"/>
        <v>Below Mix</v>
      </c>
      <c r="AJ415" s="327">
        <f t="shared" si="218"/>
        <v>1209</v>
      </c>
      <c r="AK415" s="323" t="e">
        <f t="shared" si="219"/>
        <v>#DIV/0!</v>
      </c>
      <c r="AL415" s="399">
        <f t="shared" si="220"/>
        <v>1259</v>
      </c>
      <c r="AM415" s="400">
        <f t="shared" si="221"/>
        <v>1259</v>
      </c>
      <c r="AN415" s="462" t="e">
        <f t="shared" si="222"/>
        <v>#DIV/0!</v>
      </c>
      <c r="AO415" s="461">
        <f t="shared" si="223"/>
        <v>1259</v>
      </c>
      <c r="AP415" s="148">
        <f t="shared" si="224"/>
        <v>0</v>
      </c>
      <c r="AQ415" s="148">
        <f t="shared" si="225"/>
        <v>0</v>
      </c>
      <c r="AR415" s="148"/>
      <c r="AS415" s="149">
        <f>VLOOKUP(H415, 'Link WS '!$E$5:$G$38, 2, FALSE)</f>
        <v>1259</v>
      </c>
      <c r="AT415" s="80">
        <f>VLOOKUP($H415, 'Link WS '!$E$5:$H$38, 3, FALSE)</f>
        <v>1884</v>
      </c>
      <c r="AU415" s="151">
        <f t="shared" si="226"/>
        <v>0</v>
      </c>
      <c r="AV415" s="150">
        <f>VLOOKUP($V415, 'Link WS '!$E$5:$H$38, 2, FALSE)</f>
        <v>1259</v>
      </c>
      <c r="AW415" s="150">
        <f>VLOOKUP($V415, 'Link WS '!$E$5:$H$38, 3, FALSE)</f>
        <v>1884</v>
      </c>
      <c r="AX415" s="150">
        <f>VLOOKUP($V415, 'Link WS '!$E$5:$H$38, 4, FALSE)</f>
        <v>1572</v>
      </c>
      <c r="AY415" s="143">
        <f t="shared" si="227"/>
        <v>0.80089058524173029</v>
      </c>
      <c r="AZ415" s="140" t="str">
        <f t="shared" si="228"/>
        <v>Paying 80% within JC</v>
      </c>
      <c r="BA415" s="80">
        <f t="shared" si="229"/>
        <v>1133</v>
      </c>
      <c r="BB415" s="80">
        <f t="shared" si="230"/>
        <v>126</v>
      </c>
      <c r="BC415" s="81" t="e">
        <f t="shared" si="231"/>
        <v>#DIV/0!</v>
      </c>
      <c r="BD415" s="312"/>
      <c r="BE415" s="184"/>
      <c r="BF415" s="184"/>
      <c r="BG415" s="184"/>
      <c r="BH415" s="184"/>
      <c r="BI415" s="184"/>
      <c r="BJ415" s="184"/>
      <c r="BK415" s="184"/>
      <c r="BL415" s="185"/>
      <c r="BM415" s="185"/>
      <c r="BN415" s="185"/>
      <c r="BO415" s="185"/>
      <c r="BP415" s="443">
        <f t="shared" si="232"/>
        <v>0</v>
      </c>
      <c r="BQ415" s="184" t="str">
        <f t="shared" si="233"/>
        <v>Not Needed</v>
      </c>
      <c r="BR415" s="283" t="e">
        <f t="shared" si="234"/>
        <v>#DIV/0!</v>
      </c>
      <c r="BS415" s="432">
        <f t="shared" si="235"/>
        <v>0</v>
      </c>
      <c r="BT415" s="1" t="str">
        <f t="shared" si="236"/>
        <v>Within Range</v>
      </c>
      <c r="BU415" s="1" t="str">
        <f t="shared" si="237"/>
        <v>Within Range</v>
      </c>
      <c r="BV415" s="407"/>
      <c r="BW415" s="407"/>
      <c r="BX415" s="448"/>
      <c r="BY415" s="469"/>
      <c r="BZ415" s="469"/>
    </row>
    <row r="416" spans="1:78" ht="12.75" customHeight="true">
      <c r="A416" s="79" t="s">
        <v>494</v>
      </c>
      <c r="B416" s="79" t="s">
        <v>495</v>
      </c>
      <c r="C416" s="79" t="s">
        <v>8</v>
      </c>
      <c r="D416" s="79" t="s">
        <v>9</v>
      </c>
      <c r="E416" s="79" t="s">
        <v>787</v>
      </c>
      <c r="F416" s="79" t="s">
        <v>804</v>
      </c>
      <c r="G416" s="79" t="s">
        <v>783</v>
      </c>
      <c r="H416" s="79" t="s">
        <v>812</v>
      </c>
      <c r="I416" s="296">
        <v>36768</v>
      </c>
      <c r="J416" s="406"/>
      <c r="K416" s="383" t="s">
        <v>17</v>
      </c>
      <c r="L416" s="406">
        <v>44013</v>
      </c>
      <c r="M416" s="466">
        <v>75</v>
      </c>
      <c r="N416" s="451" t="str">
        <f t="shared" si="204"/>
        <v>3</v>
      </c>
      <c r="O416" s="452" t="str">
        <f t="shared" si="205"/>
        <v>3</v>
      </c>
      <c r="P416" s="201" t="str">
        <f t="shared" si="206"/>
        <v>N</v>
      </c>
      <c r="Q416" s="202"/>
      <c r="R416" s="202"/>
      <c r="S416" s="200"/>
      <c r="T416" s="247">
        <v>2110</v>
      </c>
      <c r="U416" s="92">
        <f t="shared" si="207"/>
        <v>1</v>
      </c>
      <c r="V416" s="95" t="str">
        <f t="shared" si="208"/>
        <v>SG_NE05</v>
      </c>
      <c r="W416" s="454"/>
      <c r="X416" s="392">
        <f t="shared" si="209"/>
        <v>0</v>
      </c>
      <c r="Y416" s="453"/>
      <c r="Z416" s="396">
        <f t="shared" si="210"/>
        <v>0</v>
      </c>
      <c r="AA416" s="397">
        <f t="shared" si="211"/>
        <v>0</v>
      </c>
      <c r="AB416" s="427"/>
      <c r="AC416" s="456"/>
      <c r="AD416" s="396">
        <f t="shared" si="212"/>
        <v>0</v>
      </c>
      <c r="AE416" s="397">
        <f t="shared" si="213"/>
        <v>0</v>
      </c>
      <c r="AF416" s="444">
        <f t="shared" si="214"/>
        <v>50</v>
      </c>
      <c r="AG416" s="251" t="e">
        <f t="shared" si="215"/>
        <v>#DIV/0!</v>
      </c>
      <c r="AH416" s="398">
        <f t="shared" si="216"/>
        <v>50</v>
      </c>
      <c r="AI416" s="459" t="str">
        <f t="shared" si="217"/>
        <v>Below Mix</v>
      </c>
      <c r="AJ416" s="327">
        <f t="shared" si="218"/>
        <v>1545</v>
      </c>
      <c r="AK416" s="323" t="e">
        <f t="shared" si="219"/>
        <v>#DIV/0!</v>
      </c>
      <c r="AL416" s="399">
        <f t="shared" si="220"/>
        <v>1595</v>
      </c>
      <c r="AM416" s="400">
        <f t="shared" si="221"/>
        <v>1595</v>
      </c>
      <c r="AN416" s="462" t="e">
        <f t="shared" si="222"/>
        <v>#DIV/0!</v>
      </c>
      <c r="AO416" s="461">
        <f t="shared" si="223"/>
        <v>1595</v>
      </c>
      <c r="AP416" s="148">
        <f t="shared" si="224"/>
        <v>0</v>
      </c>
      <c r="AQ416" s="148">
        <f t="shared" si="225"/>
        <v>0</v>
      </c>
      <c r="AR416" s="148"/>
      <c r="AS416" s="149">
        <f>VLOOKUP(H416, 'Link WS '!$E$5:$G$38, 2, FALSE)</f>
        <v>1595</v>
      </c>
      <c r="AT416" s="80">
        <f>VLOOKUP($H416, 'Link WS '!$E$5:$H$38, 3, FALSE)</f>
        <v>2393</v>
      </c>
      <c r="AU416" s="151">
        <f t="shared" si="226"/>
        <v>0</v>
      </c>
      <c r="AV416" s="150">
        <f>VLOOKUP($V416, 'Link WS '!$E$5:$H$38, 2, FALSE)</f>
        <v>1595</v>
      </c>
      <c r="AW416" s="150">
        <f>VLOOKUP($V416, 'Link WS '!$E$5:$H$38, 3, FALSE)</f>
        <v>2393</v>
      </c>
      <c r="AX416" s="150">
        <f>VLOOKUP($V416, 'Link WS '!$E$5:$H$38, 4, FALSE)</f>
        <v>1994</v>
      </c>
      <c r="AY416" s="143">
        <f t="shared" si="227"/>
        <v>0.79989969909729186</v>
      </c>
      <c r="AZ416" s="140" t="str">
        <f t="shared" si="228"/>
        <v>Paying 80% within JC</v>
      </c>
      <c r="BA416" s="80">
        <f t="shared" si="229"/>
        <v>1435</v>
      </c>
      <c r="BB416" s="80">
        <f t="shared" si="230"/>
        <v>160</v>
      </c>
      <c r="BC416" s="81" t="e">
        <f t="shared" si="231"/>
        <v>#DIV/0!</v>
      </c>
      <c r="BD416" s="312"/>
      <c r="BE416" s="184"/>
      <c r="BF416" s="184"/>
      <c r="BG416" s="184"/>
      <c r="BH416" s="184"/>
      <c r="BI416" s="184"/>
      <c r="BJ416" s="184"/>
      <c r="BK416" s="184"/>
      <c r="BL416" s="185"/>
      <c r="BM416" s="185"/>
      <c r="BN416" s="185"/>
      <c r="BO416" s="185"/>
      <c r="BP416" s="443">
        <f t="shared" si="232"/>
        <v>0</v>
      </c>
      <c r="BQ416" s="184" t="str">
        <f t="shared" si="233"/>
        <v>Not Needed</v>
      </c>
      <c r="BR416" s="283" t="e">
        <f t="shared" si="234"/>
        <v>#DIV/0!</v>
      </c>
      <c r="BS416" s="432">
        <f t="shared" si="235"/>
        <v>0</v>
      </c>
      <c r="BT416" s="1" t="str">
        <f t="shared" si="236"/>
        <v>Within Range</v>
      </c>
      <c r="BU416" s="1" t="str">
        <f t="shared" si="237"/>
        <v>Within Range</v>
      </c>
      <c r="BV416" s="407"/>
      <c r="BW416" s="407"/>
      <c r="BX416" s="448"/>
      <c r="BY416" s="469"/>
      <c r="BZ416" s="469"/>
    </row>
    <row r="417" spans="1:78" ht="12.75" customHeight="true">
      <c r="A417" s="79" t="s">
        <v>498</v>
      </c>
      <c r="B417" s="79" t="s">
        <v>499</v>
      </c>
      <c r="C417" s="79" t="s">
        <v>8</v>
      </c>
      <c r="D417" s="79" t="s">
        <v>9</v>
      </c>
      <c r="E417" s="79" t="s">
        <v>787</v>
      </c>
      <c r="F417" s="79" t="s">
        <v>804</v>
      </c>
      <c r="G417" s="79" t="s">
        <v>1199</v>
      </c>
      <c r="H417" s="79" t="s">
        <v>1196</v>
      </c>
      <c r="I417" s="296">
        <v>37704</v>
      </c>
      <c r="J417" s="406"/>
      <c r="K417" s="383" t="s">
        <v>17</v>
      </c>
      <c r="L417" s="406">
        <v>42186</v>
      </c>
      <c r="M417" s="466">
        <v>72</v>
      </c>
      <c r="N417" s="451" t="str">
        <f t="shared" si="204"/>
        <v>3</v>
      </c>
      <c r="O417" s="452" t="str">
        <f t="shared" si="205"/>
        <v>3</v>
      </c>
      <c r="P417" s="201" t="str">
        <f t="shared" si="206"/>
        <v>N</v>
      </c>
      <c r="Q417" s="202"/>
      <c r="R417" s="202"/>
      <c r="S417" s="200"/>
      <c r="T417" s="247">
        <v>1903</v>
      </c>
      <c r="U417" s="92">
        <f t="shared" si="207"/>
        <v>1</v>
      </c>
      <c r="V417" s="95" t="str">
        <f t="shared" si="208"/>
        <v>SG_NE03</v>
      </c>
      <c r="W417" s="454"/>
      <c r="X417" s="392">
        <f t="shared" si="209"/>
        <v>0</v>
      </c>
      <c r="Y417" s="453"/>
      <c r="Z417" s="396">
        <f t="shared" si="210"/>
        <v>0</v>
      </c>
      <c r="AA417" s="397">
        <f t="shared" si="211"/>
        <v>0</v>
      </c>
      <c r="AB417" s="427"/>
      <c r="AC417" s="456"/>
      <c r="AD417" s="396">
        <f t="shared" si="212"/>
        <v>0</v>
      </c>
      <c r="AE417" s="397">
        <f t="shared" si="213"/>
        <v>0</v>
      </c>
      <c r="AF417" s="444">
        <f t="shared" si="214"/>
        <v>50</v>
      </c>
      <c r="AG417" s="251" t="e">
        <f t="shared" si="215"/>
        <v>#DIV/0!</v>
      </c>
      <c r="AH417" s="398">
        <f t="shared" si="216"/>
        <v>50</v>
      </c>
      <c r="AI417" s="459" t="str">
        <f t="shared" si="217"/>
        <v>Below Mix</v>
      </c>
      <c r="AJ417" s="327">
        <f t="shared" si="218"/>
        <v>1209</v>
      </c>
      <c r="AK417" s="323" t="e">
        <f t="shared" si="219"/>
        <v>#DIV/0!</v>
      </c>
      <c r="AL417" s="399">
        <f t="shared" si="220"/>
        <v>1259</v>
      </c>
      <c r="AM417" s="400">
        <f t="shared" si="221"/>
        <v>1259</v>
      </c>
      <c r="AN417" s="462" t="e">
        <f t="shared" si="222"/>
        <v>#DIV/0!</v>
      </c>
      <c r="AO417" s="461">
        <f t="shared" si="223"/>
        <v>1259</v>
      </c>
      <c r="AP417" s="148">
        <f t="shared" si="224"/>
        <v>0</v>
      </c>
      <c r="AQ417" s="148">
        <f t="shared" si="225"/>
        <v>0</v>
      </c>
      <c r="AR417" s="148"/>
      <c r="AS417" s="149">
        <f>VLOOKUP(H417, 'Link WS '!$E$5:$G$38, 2, FALSE)</f>
        <v>1259</v>
      </c>
      <c r="AT417" s="80">
        <f>VLOOKUP($H417, 'Link WS '!$E$5:$H$38, 3, FALSE)</f>
        <v>1884</v>
      </c>
      <c r="AU417" s="151">
        <f t="shared" si="226"/>
        <v>0</v>
      </c>
      <c r="AV417" s="150">
        <f>VLOOKUP($V417, 'Link WS '!$E$5:$H$38, 2, FALSE)</f>
        <v>1259</v>
      </c>
      <c r="AW417" s="150">
        <f>VLOOKUP($V417, 'Link WS '!$E$5:$H$38, 3, FALSE)</f>
        <v>1884</v>
      </c>
      <c r="AX417" s="150">
        <f>VLOOKUP($V417, 'Link WS '!$E$5:$H$38, 4, FALSE)</f>
        <v>1572</v>
      </c>
      <c r="AY417" s="143">
        <f t="shared" si="227"/>
        <v>0.80089058524173029</v>
      </c>
      <c r="AZ417" s="140" t="str">
        <f t="shared" si="228"/>
        <v>Paying 80% within JC</v>
      </c>
      <c r="BA417" s="80">
        <f t="shared" si="229"/>
        <v>1133</v>
      </c>
      <c r="BB417" s="80">
        <f t="shared" si="230"/>
        <v>126</v>
      </c>
      <c r="BC417" s="81" t="e">
        <f t="shared" si="231"/>
        <v>#DIV/0!</v>
      </c>
      <c r="BD417" s="312"/>
      <c r="BE417" s="184"/>
      <c r="BF417" s="184"/>
      <c r="BG417" s="184"/>
      <c r="BH417" s="184"/>
      <c r="BI417" s="184"/>
      <c r="BJ417" s="184"/>
      <c r="BK417" s="184"/>
      <c r="BL417" s="185"/>
      <c r="BM417" s="185"/>
      <c r="BN417" s="185"/>
      <c r="BO417" s="185"/>
      <c r="BP417" s="443">
        <f t="shared" si="232"/>
        <v>0</v>
      </c>
      <c r="BQ417" s="184" t="str">
        <f t="shared" si="233"/>
        <v>Not Needed</v>
      </c>
      <c r="BR417" s="283" t="e">
        <f t="shared" si="234"/>
        <v>#DIV/0!</v>
      </c>
      <c r="BS417" s="432">
        <f t="shared" si="235"/>
        <v>0</v>
      </c>
      <c r="BT417" s="1" t="str">
        <f t="shared" si="236"/>
        <v>Within Range</v>
      </c>
      <c r="BU417" s="1" t="str">
        <f t="shared" si="237"/>
        <v>Within Range</v>
      </c>
      <c r="BV417" s="407"/>
      <c r="BW417" s="407"/>
      <c r="BX417" s="448"/>
      <c r="BY417" s="469"/>
      <c r="BZ417" s="469"/>
    </row>
    <row r="418" spans="1:78" ht="12.75" customHeight="true">
      <c r="A418" s="79" t="s">
        <v>660</v>
      </c>
      <c r="B418" s="79" t="s">
        <v>661</v>
      </c>
      <c r="C418" s="79" t="s">
        <v>8</v>
      </c>
      <c r="D418" s="79" t="s">
        <v>9</v>
      </c>
      <c r="E418" s="79" t="s">
        <v>787</v>
      </c>
      <c r="F418" s="79" t="s">
        <v>804</v>
      </c>
      <c r="G418" s="79" t="s">
        <v>783</v>
      </c>
      <c r="H418" s="79" t="s">
        <v>812</v>
      </c>
      <c r="I418" s="296">
        <v>37725</v>
      </c>
      <c r="J418" s="406"/>
      <c r="K418" s="383" t="s">
        <v>17</v>
      </c>
      <c r="L418" s="406">
        <v>43647</v>
      </c>
      <c r="M418" s="466">
        <v>86</v>
      </c>
      <c r="N418" s="451" t="str">
        <f t="shared" si="204"/>
        <v>4</v>
      </c>
      <c r="O418" s="452" t="str">
        <f t="shared" si="205"/>
        <v>4</v>
      </c>
      <c r="P418" s="201" t="str">
        <f t="shared" si="206"/>
        <v>N</v>
      </c>
      <c r="Q418" s="202"/>
      <c r="R418" s="202"/>
      <c r="S418" s="200"/>
      <c r="T418" s="247">
        <v>1902</v>
      </c>
      <c r="U418" s="92">
        <f t="shared" si="207"/>
        <v>1</v>
      </c>
      <c r="V418" s="95" t="str">
        <f t="shared" si="208"/>
        <v>SG_NE05</v>
      </c>
      <c r="W418" s="454"/>
      <c r="X418" s="392">
        <f t="shared" si="209"/>
        <v>0</v>
      </c>
      <c r="Y418" s="453"/>
      <c r="Z418" s="396">
        <f t="shared" si="210"/>
        <v>0</v>
      </c>
      <c r="AA418" s="397">
        <f t="shared" si="211"/>
        <v>0</v>
      </c>
      <c r="AB418" s="427"/>
      <c r="AC418" s="456"/>
      <c r="AD418" s="396">
        <f t="shared" si="212"/>
        <v>0</v>
      </c>
      <c r="AE418" s="397">
        <f t="shared" si="213"/>
        <v>0</v>
      </c>
      <c r="AF418" s="444">
        <f t="shared" si="214"/>
        <v>50</v>
      </c>
      <c r="AG418" s="251" t="e">
        <f t="shared" si="215"/>
        <v>#DIV/0!</v>
      </c>
      <c r="AH418" s="398">
        <f t="shared" si="216"/>
        <v>50</v>
      </c>
      <c r="AI418" s="459" t="str">
        <f t="shared" si="217"/>
        <v>Below Mix</v>
      </c>
      <c r="AJ418" s="327">
        <f t="shared" si="218"/>
        <v>1545</v>
      </c>
      <c r="AK418" s="323" t="e">
        <f t="shared" si="219"/>
        <v>#DIV/0!</v>
      </c>
      <c r="AL418" s="399">
        <f t="shared" si="220"/>
        <v>1595</v>
      </c>
      <c r="AM418" s="400">
        <f t="shared" si="221"/>
        <v>1595</v>
      </c>
      <c r="AN418" s="462" t="e">
        <f t="shared" si="222"/>
        <v>#DIV/0!</v>
      </c>
      <c r="AO418" s="461">
        <f t="shared" si="223"/>
        <v>1595</v>
      </c>
      <c r="AP418" s="148">
        <f t="shared" si="224"/>
        <v>0</v>
      </c>
      <c r="AQ418" s="148">
        <f t="shared" si="225"/>
        <v>0</v>
      </c>
      <c r="AR418" s="148"/>
      <c r="AS418" s="149">
        <f>VLOOKUP(H418, 'Link WS '!$E$5:$G$38, 2, FALSE)</f>
        <v>1595</v>
      </c>
      <c r="AT418" s="80">
        <f>VLOOKUP($H418, 'Link WS '!$E$5:$H$38, 3, FALSE)</f>
        <v>2393</v>
      </c>
      <c r="AU418" s="151">
        <f t="shared" si="226"/>
        <v>0</v>
      </c>
      <c r="AV418" s="150">
        <f>VLOOKUP($V418, 'Link WS '!$E$5:$H$38, 2, FALSE)</f>
        <v>1595</v>
      </c>
      <c r="AW418" s="150">
        <f>VLOOKUP($V418, 'Link WS '!$E$5:$H$38, 3, FALSE)</f>
        <v>2393</v>
      </c>
      <c r="AX418" s="150">
        <f>VLOOKUP($V418, 'Link WS '!$E$5:$H$38, 4, FALSE)</f>
        <v>1994</v>
      </c>
      <c r="AY418" s="143">
        <f t="shared" si="227"/>
        <v>0.79989969909729186</v>
      </c>
      <c r="AZ418" s="140" t="str">
        <f t="shared" si="228"/>
        <v>Paying 80% within JC</v>
      </c>
      <c r="BA418" s="80">
        <f t="shared" si="229"/>
        <v>1435</v>
      </c>
      <c r="BB418" s="80">
        <f t="shared" si="230"/>
        <v>160</v>
      </c>
      <c r="BC418" s="81" t="e">
        <f t="shared" si="231"/>
        <v>#DIV/0!</v>
      </c>
      <c r="BD418" s="312"/>
      <c r="BE418" s="184"/>
      <c r="BF418" s="184"/>
      <c r="BG418" s="184"/>
      <c r="BH418" s="184"/>
      <c r="BI418" s="184"/>
      <c r="BJ418" s="184"/>
      <c r="BK418" s="184"/>
      <c r="BL418" s="185"/>
      <c r="BM418" s="185"/>
      <c r="BN418" s="185"/>
      <c r="BO418" s="185"/>
      <c r="BP418" s="443">
        <f t="shared" si="232"/>
        <v>0</v>
      </c>
      <c r="BQ418" s="184" t="str">
        <f t="shared" si="233"/>
        <v>Not Needed</v>
      </c>
      <c r="BR418" s="283" t="e">
        <f t="shared" si="234"/>
        <v>#DIV/0!</v>
      </c>
      <c r="BS418" s="432">
        <f t="shared" si="235"/>
        <v>0</v>
      </c>
      <c r="BT418" s="1" t="str">
        <f t="shared" si="236"/>
        <v>Within Range</v>
      </c>
      <c r="BU418" s="1" t="str">
        <f t="shared" si="237"/>
        <v>Within Range</v>
      </c>
      <c r="BV418" s="407"/>
      <c r="BW418" s="407"/>
      <c r="BX418" s="448"/>
      <c r="BY418" s="469"/>
      <c r="BZ418" s="469"/>
    </row>
    <row r="419" spans="1:78" ht="12.75" customHeight="true">
      <c r="A419" s="79" t="s">
        <v>283</v>
      </c>
      <c r="B419" s="79" t="s">
        <v>284</v>
      </c>
      <c r="C419" s="79" t="s">
        <v>8</v>
      </c>
      <c r="D419" s="79" t="s">
        <v>9</v>
      </c>
      <c r="E419" s="79" t="s">
        <v>787</v>
      </c>
      <c r="F419" s="79" t="s">
        <v>804</v>
      </c>
      <c r="G419" s="79" t="s">
        <v>1199</v>
      </c>
      <c r="H419" s="79" t="s">
        <v>1196</v>
      </c>
      <c r="I419" s="296">
        <v>38663</v>
      </c>
      <c r="J419" s="406"/>
      <c r="K419" s="383" t="s">
        <v>17</v>
      </c>
      <c r="L419" s="406">
        <v>42186</v>
      </c>
      <c r="M419" s="466">
        <v>76</v>
      </c>
      <c r="N419" s="451" t="str">
        <f t="shared" si="204"/>
        <v>3</v>
      </c>
      <c r="O419" s="452" t="str">
        <f t="shared" si="205"/>
        <v>3</v>
      </c>
      <c r="P419" s="201" t="str">
        <f t="shared" si="206"/>
        <v>N</v>
      </c>
      <c r="Q419" s="202"/>
      <c r="R419" s="202"/>
      <c r="S419" s="200"/>
      <c r="T419" s="247">
        <v>1607</v>
      </c>
      <c r="U419" s="92">
        <f t="shared" si="207"/>
        <v>1</v>
      </c>
      <c r="V419" s="95" t="str">
        <f t="shared" si="208"/>
        <v>SG_NE03</v>
      </c>
      <c r="W419" s="454"/>
      <c r="X419" s="392">
        <f t="shared" si="209"/>
        <v>0</v>
      </c>
      <c r="Y419" s="453"/>
      <c r="Z419" s="396">
        <f t="shared" si="210"/>
        <v>0</v>
      </c>
      <c r="AA419" s="397">
        <f t="shared" si="211"/>
        <v>0</v>
      </c>
      <c r="AB419" s="427"/>
      <c r="AC419" s="456"/>
      <c r="AD419" s="396">
        <f t="shared" si="212"/>
        <v>0</v>
      </c>
      <c r="AE419" s="397">
        <f t="shared" si="213"/>
        <v>0</v>
      </c>
      <c r="AF419" s="444">
        <f t="shared" si="214"/>
        <v>50</v>
      </c>
      <c r="AG419" s="251" t="e">
        <f t="shared" si="215"/>
        <v>#DIV/0!</v>
      </c>
      <c r="AH419" s="398">
        <f t="shared" si="216"/>
        <v>50</v>
      </c>
      <c r="AI419" s="459" t="str">
        <f t="shared" si="217"/>
        <v>Below Mix</v>
      </c>
      <c r="AJ419" s="327">
        <f t="shared" si="218"/>
        <v>1209</v>
      </c>
      <c r="AK419" s="323" t="e">
        <f t="shared" si="219"/>
        <v>#DIV/0!</v>
      </c>
      <c r="AL419" s="399">
        <f t="shared" si="220"/>
        <v>1259</v>
      </c>
      <c r="AM419" s="400">
        <f t="shared" si="221"/>
        <v>1259</v>
      </c>
      <c r="AN419" s="462" t="e">
        <f t="shared" si="222"/>
        <v>#DIV/0!</v>
      </c>
      <c r="AO419" s="461">
        <f t="shared" si="223"/>
        <v>1259</v>
      </c>
      <c r="AP419" s="148">
        <f t="shared" si="224"/>
        <v>0</v>
      </c>
      <c r="AQ419" s="148">
        <f t="shared" si="225"/>
        <v>0</v>
      </c>
      <c r="AR419" s="148"/>
      <c r="AS419" s="149">
        <f>VLOOKUP(H419, 'Link WS '!$E$5:$G$38, 2, FALSE)</f>
        <v>1259</v>
      </c>
      <c r="AT419" s="80">
        <f>VLOOKUP($H419, 'Link WS '!$E$5:$H$38, 3, FALSE)</f>
        <v>1884</v>
      </c>
      <c r="AU419" s="151">
        <f t="shared" si="226"/>
        <v>0</v>
      </c>
      <c r="AV419" s="150">
        <f>VLOOKUP($V419, 'Link WS '!$E$5:$H$38, 2, FALSE)</f>
        <v>1259</v>
      </c>
      <c r="AW419" s="150">
        <f>VLOOKUP($V419, 'Link WS '!$E$5:$H$38, 3, FALSE)</f>
        <v>1884</v>
      </c>
      <c r="AX419" s="150">
        <f>VLOOKUP($V419, 'Link WS '!$E$5:$H$38, 4, FALSE)</f>
        <v>1572</v>
      </c>
      <c r="AY419" s="143">
        <f t="shared" si="227"/>
        <v>0.80089058524173029</v>
      </c>
      <c r="AZ419" s="140" t="str">
        <f t="shared" si="228"/>
        <v>Paying 80% within JC</v>
      </c>
      <c r="BA419" s="80">
        <f t="shared" si="229"/>
        <v>1133</v>
      </c>
      <c r="BB419" s="80">
        <f t="shared" si="230"/>
        <v>126</v>
      </c>
      <c r="BC419" s="81" t="e">
        <f t="shared" si="231"/>
        <v>#DIV/0!</v>
      </c>
      <c r="BD419" s="312"/>
      <c r="BE419" s="184"/>
      <c r="BF419" s="184"/>
      <c r="BG419" s="184"/>
      <c r="BH419" s="184"/>
      <c r="BI419" s="184"/>
      <c r="BJ419" s="184"/>
      <c r="BK419" s="184"/>
      <c r="BL419" s="185"/>
      <c r="BM419" s="185"/>
      <c r="BN419" s="185"/>
      <c r="BO419" s="185"/>
      <c r="BP419" s="443">
        <f t="shared" si="232"/>
        <v>0</v>
      </c>
      <c r="BQ419" s="184" t="str">
        <f t="shared" si="233"/>
        <v>Not Needed</v>
      </c>
      <c r="BR419" s="283" t="e">
        <f t="shared" si="234"/>
        <v>#DIV/0!</v>
      </c>
      <c r="BS419" s="432">
        <f t="shared" si="235"/>
        <v>0</v>
      </c>
      <c r="BT419" s="1" t="str">
        <f t="shared" si="236"/>
        <v>Within Range</v>
      </c>
      <c r="BU419" s="1" t="str">
        <f t="shared" si="237"/>
        <v>Within Range</v>
      </c>
      <c r="BV419" s="407"/>
      <c r="BW419" s="407"/>
      <c r="BX419" s="448"/>
      <c r="BY419" s="469"/>
      <c r="BZ419" s="469"/>
    </row>
    <row r="420" spans="1:78" ht="12.75" customHeight="true">
      <c r="A420" s="79" t="s">
        <v>444</v>
      </c>
      <c r="B420" s="79" t="s">
        <v>445</v>
      </c>
      <c r="C420" s="79" t="s">
        <v>8</v>
      </c>
      <c r="D420" s="79" t="s">
        <v>9</v>
      </c>
      <c r="E420" s="79" t="s">
        <v>787</v>
      </c>
      <c r="F420" s="79" t="s">
        <v>804</v>
      </c>
      <c r="G420" s="79" t="s">
        <v>784</v>
      </c>
      <c r="H420" s="79" t="s">
        <v>814</v>
      </c>
      <c r="I420" s="296">
        <v>39146</v>
      </c>
      <c r="J420" s="406"/>
      <c r="K420" s="383" t="s">
        <v>17</v>
      </c>
      <c r="L420" s="406">
        <v>43647</v>
      </c>
      <c r="M420" s="466">
        <v>92</v>
      </c>
      <c r="N420" s="451" t="str">
        <f t="shared" si="204"/>
        <v>5</v>
      </c>
      <c r="O420" s="452" t="str">
        <f t="shared" si="205"/>
        <v>5</v>
      </c>
      <c r="P420" s="201" t="str">
        <f t="shared" si="206"/>
        <v>N</v>
      </c>
      <c r="Q420" s="202"/>
      <c r="R420" s="202"/>
      <c r="S420" s="200"/>
      <c r="T420" s="247">
        <v>1503</v>
      </c>
      <c r="U420" s="92">
        <f t="shared" si="207"/>
        <v>1</v>
      </c>
      <c r="V420" s="95" t="str">
        <f t="shared" si="208"/>
        <v>SG_NE08</v>
      </c>
      <c r="W420" s="454"/>
      <c r="X420" s="392">
        <f t="shared" si="209"/>
        <v>0</v>
      </c>
      <c r="Y420" s="453"/>
      <c r="Z420" s="396">
        <f t="shared" si="210"/>
        <v>0</v>
      </c>
      <c r="AA420" s="397">
        <f t="shared" si="211"/>
        <v>0</v>
      </c>
      <c r="AB420" s="427"/>
      <c r="AC420" s="456"/>
      <c r="AD420" s="396">
        <f t="shared" si="212"/>
        <v>0</v>
      </c>
      <c r="AE420" s="397">
        <f t="shared" si="213"/>
        <v>0</v>
      </c>
      <c r="AF420" s="444">
        <f t="shared" si="214"/>
        <v>50</v>
      </c>
      <c r="AG420" s="251" t="e">
        <f t="shared" si="215"/>
        <v>#DIV/0!</v>
      </c>
      <c r="AH420" s="398">
        <f t="shared" si="216"/>
        <v>50</v>
      </c>
      <c r="AI420" s="459" t="str">
        <f t="shared" si="217"/>
        <v>Below Mix</v>
      </c>
      <c r="AJ420" s="327">
        <f t="shared" si="218"/>
        <v>2255</v>
      </c>
      <c r="AK420" s="323" t="e">
        <f t="shared" si="219"/>
        <v>#DIV/0!</v>
      </c>
      <c r="AL420" s="399">
        <f t="shared" si="220"/>
        <v>2305</v>
      </c>
      <c r="AM420" s="400">
        <f t="shared" si="221"/>
        <v>2305</v>
      </c>
      <c r="AN420" s="462" t="e">
        <f t="shared" si="222"/>
        <v>#DIV/0!</v>
      </c>
      <c r="AO420" s="461">
        <f t="shared" si="223"/>
        <v>2305</v>
      </c>
      <c r="AP420" s="148">
        <f t="shared" si="224"/>
        <v>0</v>
      </c>
      <c r="AQ420" s="148">
        <f t="shared" si="225"/>
        <v>0</v>
      </c>
      <c r="AR420" s="148"/>
      <c r="AS420" s="149">
        <f>VLOOKUP(H420, 'Link WS '!$E$5:$G$38, 2, FALSE)</f>
        <v>2305</v>
      </c>
      <c r="AT420" s="80">
        <f>VLOOKUP($H420, 'Link WS '!$E$5:$H$38, 3, FALSE)</f>
        <v>3295</v>
      </c>
      <c r="AU420" s="151">
        <f t="shared" si="226"/>
        <v>0</v>
      </c>
      <c r="AV420" s="150">
        <f>VLOOKUP($V420, 'Link WS '!$E$5:$H$38, 2, FALSE)</f>
        <v>2305</v>
      </c>
      <c r="AW420" s="150">
        <f>VLOOKUP($V420, 'Link WS '!$E$5:$H$38, 3, FALSE)</f>
        <v>3295</v>
      </c>
      <c r="AX420" s="150">
        <f>VLOOKUP($V420, 'Link WS '!$E$5:$H$38, 4, FALSE)</f>
        <v>2800</v>
      </c>
      <c r="AY420" s="143">
        <f t="shared" si="227"/>
        <v>0.82321428571428568</v>
      </c>
      <c r="AZ420" s="140" t="str">
        <f t="shared" si="228"/>
        <v>Paying 82% within JC</v>
      </c>
      <c r="BA420" s="80">
        <f t="shared" si="229"/>
        <v>2074</v>
      </c>
      <c r="BB420" s="80">
        <f t="shared" si="230"/>
        <v>231</v>
      </c>
      <c r="BC420" s="81" t="e">
        <f t="shared" si="231"/>
        <v>#DIV/0!</v>
      </c>
      <c r="BD420" s="312"/>
      <c r="BE420" s="184"/>
      <c r="BF420" s="184"/>
      <c r="BG420" s="184"/>
      <c r="BH420" s="184"/>
      <c r="BI420" s="184"/>
      <c r="BJ420" s="184"/>
      <c r="BK420" s="184"/>
      <c r="BL420" s="185"/>
      <c r="BM420" s="185"/>
      <c r="BN420" s="185"/>
      <c r="BO420" s="185"/>
      <c r="BP420" s="443">
        <f t="shared" si="232"/>
        <v>0</v>
      </c>
      <c r="BQ420" s="184" t="str">
        <f t="shared" si="233"/>
        <v>Not Needed</v>
      </c>
      <c r="BR420" s="283" t="e">
        <f t="shared" si="234"/>
        <v>#DIV/0!</v>
      </c>
      <c r="BS420" s="432">
        <f t="shared" si="235"/>
        <v>0</v>
      </c>
      <c r="BT420" s="1" t="str">
        <f t="shared" si="236"/>
        <v>Within Range</v>
      </c>
      <c r="BU420" s="1" t="str">
        <f t="shared" si="237"/>
        <v>Within Range</v>
      </c>
      <c r="BV420" s="407"/>
      <c r="BW420" s="407"/>
      <c r="BX420" s="448"/>
      <c r="BY420" s="469"/>
      <c r="BZ420" s="469"/>
    </row>
    <row r="421" spans="1:78" ht="12.75" customHeight="true">
      <c r="A421" s="79" t="s">
        <v>448</v>
      </c>
      <c r="B421" s="79" t="s">
        <v>449</v>
      </c>
      <c r="C421" s="79" t="s">
        <v>8</v>
      </c>
      <c r="D421" s="79" t="s">
        <v>9</v>
      </c>
      <c r="E421" s="79" t="s">
        <v>787</v>
      </c>
      <c r="F421" s="79" t="s">
        <v>804</v>
      </c>
      <c r="G421" s="79" t="s">
        <v>784</v>
      </c>
      <c r="H421" s="79" t="s">
        <v>814</v>
      </c>
      <c r="I421" s="296">
        <v>39517</v>
      </c>
      <c r="J421" s="406"/>
      <c r="K421" s="383" t="s">
        <v>17</v>
      </c>
      <c r="L421" s="406">
        <v>41821</v>
      </c>
      <c r="M421" s="466">
        <v>92</v>
      </c>
      <c r="N421" s="451" t="str">
        <f t="shared" si="204"/>
        <v>5</v>
      </c>
      <c r="O421" s="452" t="str">
        <f t="shared" si="205"/>
        <v>5</v>
      </c>
      <c r="P421" s="201" t="str">
        <f t="shared" si="206"/>
        <v>N</v>
      </c>
      <c r="Q421" s="202"/>
      <c r="R421" s="202"/>
      <c r="S421" s="200"/>
      <c r="T421" s="247">
        <v>1403</v>
      </c>
      <c r="U421" s="92">
        <f t="shared" si="207"/>
        <v>1</v>
      </c>
      <c r="V421" s="95" t="str">
        <f t="shared" si="208"/>
        <v>SG_NE08</v>
      </c>
      <c r="W421" s="454"/>
      <c r="X421" s="392">
        <f t="shared" si="209"/>
        <v>0</v>
      </c>
      <c r="Y421" s="453"/>
      <c r="Z421" s="396">
        <f t="shared" si="210"/>
        <v>0</v>
      </c>
      <c r="AA421" s="397">
        <f t="shared" si="211"/>
        <v>0</v>
      </c>
      <c r="AB421" s="427"/>
      <c r="AC421" s="456"/>
      <c r="AD421" s="396">
        <f t="shared" si="212"/>
        <v>0</v>
      </c>
      <c r="AE421" s="397">
        <f t="shared" si="213"/>
        <v>0</v>
      </c>
      <c r="AF421" s="444">
        <f t="shared" si="214"/>
        <v>50</v>
      </c>
      <c r="AG421" s="251" t="e">
        <f t="shared" si="215"/>
        <v>#DIV/0!</v>
      </c>
      <c r="AH421" s="398">
        <f t="shared" si="216"/>
        <v>50</v>
      </c>
      <c r="AI421" s="459" t="str">
        <f t="shared" si="217"/>
        <v>Below Mix</v>
      </c>
      <c r="AJ421" s="327">
        <f t="shared" si="218"/>
        <v>2255</v>
      </c>
      <c r="AK421" s="323" t="e">
        <f t="shared" si="219"/>
        <v>#DIV/0!</v>
      </c>
      <c r="AL421" s="399">
        <f t="shared" si="220"/>
        <v>2305</v>
      </c>
      <c r="AM421" s="400">
        <f t="shared" si="221"/>
        <v>2305</v>
      </c>
      <c r="AN421" s="462" t="e">
        <f t="shared" si="222"/>
        <v>#DIV/0!</v>
      </c>
      <c r="AO421" s="461">
        <f t="shared" si="223"/>
        <v>2305</v>
      </c>
      <c r="AP421" s="148">
        <f t="shared" si="224"/>
        <v>0</v>
      </c>
      <c r="AQ421" s="148">
        <f t="shared" si="225"/>
        <v>0</v>
      </c>
      <c r="AR421" s="148"/>
      <c r="AS421" s="149">
        <f>VLOOKUP(H421, 'Link WS '!$E$5:$G$38, 2, FALSE)</f>
        <v>2305</v>
      </c>
      <c r="AT421" s="80">
        <f>VLOOKUP($H421, 'Link WS '!$E$5:$H$38, 3, FALSE)</f>
        <v>3295</v>
      </c>
      <c r="AU421" s="151">
        <f t="shared" si="226"/>
        <v>0</v>
      </c>
      <c r="AV421" s="150">
        <f>VLOOKUP($V421, 'Link WS '!$E$5:$H$38, 2, FALSE)</f>
        <v>2305</v>
      </c>
      <c r="AW421" s="150">
        <f>VLOOKUP($V421, 'Link WS '!$E$5:$H$38, 3, FALSE)</f>
        <v>3295</v>
      </c>
      <c r="AX421" s="150">
        <f>VLOOKUP($V421, 'Link WS '!$E$5:$H$38, 4, FALSE)</f>
        <v>2800</v>
      </c>
      <c r="AY421" s="143">
        <f t="shared" si="227"/>
        <v>0.82321428571428568</v>
      </c>
      <c r="AZ421" s="140" t="str">
        <f t="shared" si="228"/>
        <v>Paying 82% within JC</v>
      </c>
      <c r="BA421" s="80">
        <f t="shared" si="229"/>
        <v>2074</v>
      </c>
      <c r="BB421" s="80">
        <f t="shared" si="230"/>
        <v>231</v>
      </c>
      <c r="BC421" s="81" t="e">
        <f t="shared" si="231"/>
        <v>#DIV/0!</v>
      </c>
      <c r="BD421" s="312"/>
      <c r="BE421" s="184"/>
      <c r="BF421" s="184"/>
      <c r="BG421" s="184"/>
      <c r="BH421" s="184"/>
      <c r="BI421" s="184"/>
      <c r="BJ421" s="184"/>
      <c r="BK421" s="184"/>
      <c r="BL421" s="185"/>
      <c r="BM421" s="185"/>
      <c r="BN421" s="185"/>
      <c r="BO421" s="185"/>
      <c r="BP421" s="443">
        <f t="shared" si="232"/>
        <v>0</v>
      </c>
      <c r="BQ421" s="184" t="str">
        <f t="shared" si="233"/>
        <v>Not Needed</v>
      </c>
      <c r="BR421" s="283" t="e">
        <f t="shared" si="234"/>
        <v>#DIV/0!</v>
      </c>
      <c r="BS421" s="432">
        <f t="shared" si="235"/>
        <v>0</v>
      </c>
      <c r="BT421" s="1" t="str">
        <f t="shared" si="236"/>
        <v>Within Range</v>
      </c>
      <c r="BU421" s="1" t="str">
        <f t="shared" si="237"/>
        <v>Within Range</v>
      </c>
      <c r="BV421" s="407"/>
      <c r="BW421" s="407"/>
      <c r="BX421" s="448"/>
      <c r="BY421" s="469"/>
      <c r="BZ421" s="469"/>
    </row>
    <row r="422" spans="1:78" ht="12.75" customHeight="true">
      <c r="A422" s="79" t="s">
        <v>633</v>
      </c>
      <c r="B422" s="79" t="s">
        <v>634</v>
      </c>
      <c r="C422" s="79" t="s">
        <v>8</v>
      </c>
      <c r="D422" s="79" t="s">
        <v>9</v>
      </c>
      <c r="E422" s="79" t="s">
        <v>787</v>
      </c>
      <c r="F422" s="79" t="s">
        <v>804</v>
      </c>
      <c r="G422" s="79" t="s">
        <v>795</v>
      </c>
      <c r="H422" s="79" t="s">
        <v>813</v>
      </c>
      <c r="I422" s="296">
        <v>40301</v>
      </c>
      <c r="J422" s="406"/>
      <c r="K422" s="383" t="s">
        <v>17</v>
      </c>
      <c r="L422" s="406">
        <v>43282</v>
      </c>
      <c r="M422" s="466">
        <v>88</v>
      </c>
      <c r="N422" s="451" t="str">
        <f t="shared" si="204"/>
        <v>4</v>
      </c>
      <c r="O422" s="452" t="str">
        <f t="shared" si="205"/>
        <v>4</v>
      </c>
      <c r="P422" s="201" t="str">
        <f t="shared" si="206"/>
        <v>N</v>
      </c>
      <c r="Q422" s="202"/>
      <c r="R422" s="202"/>
      <c r="S422" s="200"/>
      <c r="T422" s="247">
        <v>1201</v>
      </c>
      <c r="U422" s="92">
        <f t="shared" si="207"/>
        <v>1</v>
      </c>
      <c r="V422" s="95" t="str">
        <f t="shared" si="208"/>
        <v>SG_NE04</v>
      </c>
      <c r="W422" s="454"/>
      <c r="X422" s="392">
        <f t="shared" si="209"/>
        <v>0</v>
      </c>
      <c r="Y422" s="453"/>
      <c r="Z422" s="396">
        <f t="shared" si="210"/>
        <v>0</v>
      </c>
      <c r="AA422" s="397">
        <f t="shared" si="211"/>
        <v>0</v>
      </c>
      <c r="AB422" s="427"/>
      <c r="AC422" s="456"/>
      <c r="AD422" s="396">
        <f t="shared" si="212"/>
        <v>0</v>
      </c>
      <c r="AE422" s="397">
        <f t="shared" si="213"/>
        <v>0</v>
      </c>
      <c r="AF422" s="444">
        <f t="shared" si="214"/>
        <v>50</v>
      </c>
      <c r="AG422" s="251" t="e">
        <f t="shared" si="215"/>
        <v>#DIV/0!</v>
      </c>
      <c r="AH422" s="398">
        <f t="shared" si="216"/>
        <v>50</v>
      </c>
      <c r="AI422" s="459" t="str">
        <f t="shared" si="217"/>
        <v>Below Mix</v>
      </c>
      <c r="AJ422" s="327">
        <f t="shared" si="218"/>
        <v>1365</v>
      </c>
      <c r="AK422" s="323" t="e">
        <f t="shared" si="219"/>
        <v>#DIV/0!</v>
      </c>
      <c r="AL422" s="399">
        <f t="shared" si="220"/>
        <v>1415</v>
      </c>
      <c r="AM422" s="400">
        <f t="shared" si="221"/>
        <v>1415</v>
      </c>
      <c r="AN422" s="462" t="e">
        <f t="shared" si="222"/>
        <v>#DIV/0!</v>
      </c>
      <c r="AO422" s="461">
        <f t="shared" si="223"/>
        <v>1415</v>
      </c>
      <c r="AP422" s="148">
        <f t="shared" si="224"/>
        <v>0</v>
      </c>
      <c r="AQ422" s="148">
        <f t="shared" si="225"/>
        <v>0</v>
      </c>
      <c r="AR422" s="148"/>
      <c r="AS422" s="149">
        <f>VLOOKUP(H422, 'Link WS '!$E$5:$G$38, 2, FALSE)</f>
        <v>1415</v>
      </c>
      <c r="AT422" s="80">
        <f>VLOOKUP($H422, 'Link WS '!$E$5:$H$38, 3, FALSE)</f>
        <v>2123</v>
      </c>
      <c r="AU422" s="151">
        <f t="shared" si="226"/>
        <v>0</v>
      </c>
      <c r="AV422" s="150">
        <f>VLOOKUP($V422, 'Link WS '!$E$5:$H$38, 2, FALSE)</f>
        <v>1415</v>
      </c>
      <c r="AW422" s="150">
        <f>VLOOKUP($V422, 'Link WS '!$E$5:$H$38, 3, FALSE)</f>
        <v>2123</v>
      </c>
      <c r="AX422" s="150">
        <f>VLOOKUP($V422, 'Link WS '!$E$5:$H$38, 4, FALSE)</f>
        <v>1769</v>
      </c>
      <c r="AY422" s="143">
        <f t="shared" si="227"/>
        <v>0.79988694177501418</v>
      </c>
      <c r="AZ422" s="140" t="str">
        <f t="shared" si="228"/>
        <v>Paying 80% within JC</v>
      </c>
      <c r="BA422" s="80">
        <f t="shared" si="229"/>
        <v>1273</v>
      </c>
      <c r="BB422" s="80">
        <f t="shared" si="230"/>
        <v>142</v>
      </c>
      <c r="BC422" s="81" t="e">
        <f t="shared" si="231"/>
        <v>#DIV/0!</v>
      </c>
      <c r="BD422" s="312"/>
      <c r="BE422" s="184"/>
      <c r="BF422" s="184"/>
      <c r="BG422" s="184"/>
      <c r="BH422" s="184"/>
      <c r="BI422" s="184"/>
      <c r="BJ422" s="184"/>
      <c r="BK422" s="184"/>
      <c r="BL422" s="185"/>
      <c r="BM422" s="185"/>
      <c r="BN422" s="185"/>
      <c r="BO422" s="185"/>
      <c r="BP422" s="443">
        <f t="shared" si="232"/>
        <v>0</v>
      </c>
      <c r="BQ422" s="184" t="str">
        <f t="shared" si="233"/>
        <v>Not Needed</v>
      </c>
      <c r="BR422" s="283" t="e">
        <f t="shared" si="234"/>
        <v>#DIV/0!</v>
      </c>
      <c r="BS422" s="432">
        <f t="shared" si="235"/>
        <v>0</v>
      </c>
      <c r="BT422" s="1" t="str">
        <f t="shared" si="236"/>
        <v>Within Range</v>
      </c>
      <c r="BU422" s="1" t="str">
        <f t="shared" si="237"/>
        <v>Within Range</v>
      </c>
      <c r="BV422" s="407"/>
      <c r="BW422" s="407"/>
      <c r="BX422" s="448"/>
      <c r="BY422" s="469"/>
      <c r="BZ422" s="469"/>
    </row>
    <row r="423" spans="1:78" ht="12.75" customHeight="true">
      <c r="A423" s="79" t="s">
        <v>680</v>
      </c>
      <c r="B423" s="79" t="s">
        <v>681</v>
      </c>
      <c r="C423" s="79" t="s">
        <v>8</v>
      </c>
      <c r="D423" s="79" t="s">
        <v>9</v>
      </c>
      <c r="E423" s="79" t="s">
        <v>787</v>
      </c>
      <c r="F423" s="79" t="s">
        <v>804</v>
      </c>
      <c r="G423" s="79" t="s">
        <v>793</v>
      </c>
      <c r="H423" s="79" t="s">
        <v>817</v>
      </c>
      <c r="I423" s="296">
        <v>41000</v>
      </c>
      <c r="J423" s="406"/>
      <c r="K423" s="383" t="s">
        <v>17</v>
      </c>
      <c r="L423" s="406"/>
      <c r="M423" s="466">
        <v>49</v>
      </c>
      <c r="N423" s="451" t="str">
        <f t="shared" si="204"/>
        <v>1</v>
      </c>
      <c r="O423" s="452" t="str">
        <f t="shared" si="205"/>
        <v>1</v>
      </c>
      <c r="P423" s="201" t="str">
        <f t="shared" si="206"/>
        <v>N</v>
      </c>
      <c r="Q423" s="202"/>
      <c r="R423" s="202"/>
      <c r="S423" s="200"/>
      <c r="T423" s="247">
        <v>1002</v>
      </c>
      <c r="U423" s="92">
        <f t="shared" si="207"/>
        <v>1</v>
      </c>
      <c r="V423" s="95" t="str">
        <f t="shared" si="208"/>
        <v>SG_DL01</v>
      </c>
      <c r="W423" s="454"/>
      <c r="X423" s="392">
        <f t="shared" si="209"/>
        <v>0</v>
      </c>
      <c r="Y423" s="453"/>
      <c r="Z423" s="396">
        <f t="shared" si="210"/>
        <v>0</v>
      </c>
      <c r="AA423" s="397">
        <f t="shared" si="211"/>
        <v>0</v>
      </c>
      <c r="AB423" s="427"/>
      <c r="AC423" s="456"/>
      <c r="AD423" s="396">
        <f t="shared" si="212"/>
        <v>0</v>
      </c>
      <c r="AE423" s="397">
        <f t="shared" si="213"/>
        <v>0</v>
      </c>
      <c r="AF423" s="444">
        <f t="shared" si="214"/>
        <v>50</v>
      </c>
      <c r="AG423" s="251" t="e">
        <f t="shared" si="215"/>
        <v>#DIV/0!</v>
      </c>
      <c r="AH423" s="398">
        <f t="shared" si="216"/>
        <v>50</v>
      </c>
      <c r="AI423" s="459" t="str">
        <f t="shared" si="217"/>
        <v>Below Mix</v>
      </c>
      <c r="AJ423" s="327">
        <f t="shared" si="218"/>
        <v>1050</v>
      </c>
      <c r="AK423" s="323" t="e">
        <f t="shared" si="219"/>
        <v>#DIV/0!</v>
      </c>
      <c r="AL423" s="399">
        <f t="shared" si="220"/>
        <v>1100</v>
      </c>
      <c r="AM423" s="400">
        <f t="shared" si="221"/>
        <v>1100</v>
      </c>
      <c r="AN423" s="462" t="e">
        <f t="shared" si="222"/>
        <v>#DIV/0!</v>
      </c>
      <c r="AO423" s="461">
        <f t="shared" si="223"/>
        <v>1100</v>
      </c>
      <c r="AP423" s="148">
        <f t="shared" si="224"/>
        <v>0</v>
      </c>
      <c r="AQ423" s="148">
        <f t="shared" si="225"/>
        <v>0</v>
      </c>
      <c r="AR423" s="148"/>
      <c r="AS423" s="149">
        <f>VLOOKUP(H423, 'Link WS '!$E$5:$G$38, 2, FALSE)</f>
        <v>1100</v>
      </c>
      <c r="AT423" s="80">
        <f>VLOOKUP($H423, 'Link WS '!$E$5:$H$38, 3, FALSE)</f>
        <v>1650</v>
      </c>
      <c r="AU423" s="151">
        <f t="shared" si="226"/>
        <v>0</v>
      </c>
      <c r="AV423" s="150">
        <f>VLOOKUP($V423, 'Link WS '!$E$5:$H$38, 2, FALSE)</f>
        <v>1100</v>
      </c>
      <c r="AW423" s="150">
        <f>VLOOKUP($V423, 'Link WS '!$E$5:$H$38, 3, FALSE)</f>
        <v>1650</v>
      </c>
      <c r="AX423" s="150">
        <f>VLOOKUP($V423, 'Link WS '!$E$5:$H$38, 4, FALSE)</f>
        <v>1375</v>
      </c>
      <c r="AY423" s="143">
        <f t="shared" si="227"/>
        <v>0.8</v>
      </c>
      <c r="AZ423" s="140" t="str">
        <f t="shared" si="228"/>
        <v>Paying 80% within JC</v>
      </c>
      <c r="BA423" s="80">
        <f t="shared" si="229"/>
        <v>990</v>
      </c>
      <c r="BB423" s="80">
        <f t="shared" si="230"/>
        <v>110</v>
      </c>
      <c r="BC423" s="81" t="e">
        <f t="shared" si="231"/>
        <v>#DIV/0!</v>
      </c>
      <c r="BD423" s="312"/>
      <c r="BE423" s="184"/>
      <c r="BF423" s="184"/>
      <c r="BG423" s="184"/>
      <c r="BH423" s="184"/>
      <c r="BI423" s="184"/>
      <c r="BJ423" s="184"/>
      <c r="BK423" s="184"/>
      <c r="BL423" s="185"/>
      <c r="BM423" s="185"/>
      <c r="BN423" s="185"/>
      <c r="BO423" s="185"/>
      <c r="BP423" s="443">
        <f t="shared" si="232"/>
        <v>0</v>
      </c>
      <c r="BQ423" s="184" t="str">
        <f t="shared" si="233"/>
        <v>Not Needed</v>
      </c>
      <c r="BR423" s="283" t="e">
        <f t="shared" si="234"/>
        <v>#DIV/0!</v>
      </c>
      <c r="BS423" s="432">
        <f t="shared" si="235"/>
        <v>0</v>
      </c>
      <c r="BT423" s="1" t="str">
        <f t="shared" si="236"/>
        <v>Within Range</v>
      </c>
      <c r="BU423" s="1" t="str">
        <f t="shared" si="237"/>
        <v>Within Range</v>
      </c>
      <c r="BV423" s="407"/>
      <c r="BW423" s="407"/>
      <c r="BX423" s="448"/>
      <c r="BY423" s="469"/>
      <c r="BZ423" s="469"/>
    </row>
    <row r="424" spans="1:78" ht="12.75" customHeight="true">
      <c r="A424" s="79" t="s">
        <v>518</v>
      </c>
      <c r="B424" s="79" t="s">
        <v>519</v>
      </c>
      <c r="C424" s="79" t="s">
        <v>8</v>
      </c>
      <c r="D424" s="79" t="s">
        <v>9</v>
      </c>
      <c r="E424" s="79" t="s">
        <v>787</v>
      </c>
      <c r="F424" s="79" t="s">
        <v>804</v>
      </c>
      <c r="G424" s="79" t="s">
        <v>786</v>
      </c>
      <c r="H424" s="79" t="s">
        <v>810</v>
      </c>
      <c r="I424" s="296">
        <v>41078</v>
      </c>
      <c r="J424" s="406"/>
      <c r="K424" s="383" t="s">
        <v>17</v>
      </c>
      <c r="L424" s="406">
        <v>44013</v>
      </c>
      <c r="M424" s="466">
        <v>90</v>
      </c>
      <c r="N424" s="451" t="str">
        <f t="shared" si="204"/>
        <v>5</v>
      </c>
      <c r="O424" s="452" t="str">
        <f t="shared" si="205"/>
        <v>5</v>
      </c>
      <c r="P424" s="201" t="str">
        <f t="shared" si="206"/>
        <v>N</v>
      </c>
      <c r="Q424" s="202"/>
      <c r="R424" s="202"/>
      <c r="S424" s="200"/>
      <c r="T424" s="247">
        <v>1000</v>
      </c>
      <c r="U424" s="92">
        <f t="shared" si="207"/>
        <v>1</v>
      </c>
      <c r="V424" s="95" t="str">
        <f t="shared" si="208"/>
        <v>SG_NE07</v>
      </c>
      <c r="W424" s="454"/>
      <c r="X424" s="392">
        <f t="shared" si="209"/>
        <v>0</v>
      </c>
      <c r="Y424" s="453"/>
      <c r="Z424" s="396">
        <f t="shared" si="210"/>
        <v>0</v>
      </c>
      <c r="AA424" s="397">
        <f t="shared" si="211"/>
        <v>0</v>
      </c>
      <c r="AB424" s="427"/>
      <c r="AC424" s="456"/>
      <c r="AD424" s="396">
        <f t="shared" si="212"/>
        <v>0</v>
      </c>
      <c r="AE424" s="397">
        <f t="shared" si="213"/>
        <v>0</v>
      </c>
      <c r="AF424" s="444">
        <f t="shared" si="214"/>
        <v>50</v>
      </c>
      <c r="AG424" s="251" t="e">
        <f t="shared" si="215"/>
        <v>#DIV/0!</v>
      </c>
      <c r="AH424" s="398">
        <f t="shared" si="216"/>
        <v>50</v>
      </c>
      <c r="AI424" s="459" t="str">
        <f t="shared" si="217"/>
        <v>Below Mix</v>
      </c>
      <c r="AJ424" s="327">
        <f t="shared" si="218"/>
        <v>1995</v>
      </c>
      <c r="AK424" s="323" t="e">
        <f t="shared" si="219"/>
        <v>#DIV/0!</v>
      </c>
      <c r="AL424" s="399">
        <f t="shared" si="220"/>
        <v>2045</v>
      </c>
      <c r="AM424" s="400">
        <f t="shared" si="221"/>
        <v>2045</v>
      </c>
      <c r="AN424" s="462" t="e">
        <f t="shared" si="222"/>
        <v>#DIV/0!</v>
      </c>
      <c r="AO424" s="461">
        <f t="shared" si="223"/>
        <v>2045</v>
      </c>
      <c r="AP424" s="148">
        <f t="shared" si="224"/>
        <v>0</v>
      </c>
      <c r="AQ424" s="148">
        <f t="shared" si="225"/>
        <v>0</v>
      </c>
      <c r="AR424" s="148"/>
      <c r="AS424" s="149">
        <f>VLOOKUP(H424, 'Link WS '!$E$5:$G$38, 2, FALSE)</f>
        <v>2045</v>
      </c>
      <c r="AT424" s="80">
        <f>VLOOKUP($H424, 'Link WS '!$E$5:$H$38, 3, FALSE)</f>
        <v>2946</v>
      </c>
      <c r="AU424" s="151">
        <f t="shared" si="226"/>
        <v>0</v>
      </c>
      <c r="AV424" s="150">
        <f>VLOOKUP($V424, 'Link WS '!$E$5:$H$38, 2, FALSE)</f>
        <v>2045</v>
      </c>
      <c r="AW424" s="150">
        <f>VLOOKUP($V424, 'Link WS '!$E$5:$H$38, 3, FALSE)</f>
        <v>2946</v>
      </c>
      <c r="AX424" s="150">
        <f>VLOOKUP($V424, 'Link WS '!$E$5:$H$38, 4, FALSE)</f>
        <v>2496</v>
      </c>
      <c r="AY424" s="143">
        <f t="shared" si="227"/>
        <v>0.81931089743589747</v>
      </c>
      <c r="AZ424" s="140" t="str">
        <f t="shared" si="228"/>
        <v>Paying 82% within JC</v>
      </c>
      <c r="BA424" s="80">
        <f t="shared" si="229"/>
        <v>1840</v>
      </c>
      <c r="BB424" s="80">
        <f t="shared" si="230"/>
        <v>205</v>
      </c>
      <c r="BC424" s="81" t="e">
        <f t="shared" si="231"/>
        <v>#DIV/0!</v>
      </c>
      <c r="BD424" s="312"/>
      <c r="BE424" s="184"/>
      <c r="BF424" s="184"/>
      <c r="BG424" s="184"/>
      <c r="BH424" s="184"/>
      <c r="BI424" s="184"/>
      <c r="BJ424" s="184"/>
      <c r="BK424" s="184"/>
      <c r="BL424" s="185"/>
      <c r="BM424" s="185"/>
      <c r="BN424" s="185"/>
      <c r="BO424" s="185"/>
      <c r="BP424" s="443">
        <f t="shared" si="232"/>
        <v>0</v>
      </c>
      <c r="BQ424" s="184" t="str">
        <f t="shared" si="233"/>
        <v>Not Needed</v>
      </c>
      <c r="BR424" s="283" t="e">
        <f t="shared" si="234"/>
        <v>#DIV/0!</v>
      </c>
      <c r="BS424" s="432">
        <f t="shared" si="235"/>
        <v>0</v>
      </c>
      <c r="BT424" s="1" t="str">
        <f t="shared" si="236"/>
        <v>Within Range</v>
      </c>
      <c r="BU424" s="1" t="str">
        <f t="shared" si="237"/>
        <v>Within Range</v>
      </c>
      <c r="BV424" s="407"/>
      <c r="BW424" s="407"/>
      <c r="BX424" s="448"/>
      <c r="BY424" s="469"/>
      <c r="BZ424" s="469"/>
    </row>
    <row r="425" spans="1:78" ht="12.75" customHeight="true">
      <c r="A425" s="79" t="s">
        <v>520</v>
      </c>
      <c r="B425" s="79" t="s">
        <v>521</v>
      </c>
      <c r="C425" s="79" t="s">
        <v>8</v>
      </c>
      <c r="D425" s="79" t="s">
        <v>9</v>
      </c>
      <c r="E425" s="79" t="s">
        <v>787</v>
      </c>
      <c r="F425" s="79" t="s">
        <v>804</v>
      </c>
      <c r="G425" s="79" t="s">
        <v>1201</v>
      </c>
      <c r="H425" s="79" t="s">
        <v>1195</v>
      </c>
      <c r="I425" s="296">
        <v>41085</v>
      </c>
      <c r="J425" s="406"/>
      <c r="K425" s="383" t="s">
        <v>17</v>
      </c>
      <c r="L425" s="406">
        <v>42917</v>
      </c>
      <c r="M425" s="466">
        <v>86</v>
      </c>
      <c r="N425" s="451" t="str">
        <f t="shared" si="204"/>
        <v>4</v>
      </c>
      <c r="O425" s="452" t="str">
        <f t="shared" si="205"/>
        <v>4</v>
      </c>
      <c r="P425" s="201" t="str">
        <f t="shared" si="206"/>
        <v>N</v>
      </c>
      <c r="Q425" s="202"/>
      <c r="R425" s="202"/>
      <c r="S425" s="200"/>
      <c r="T425" s="247">
        <v>1000</v>
      </c>
      <c r="U425" s="92">
        <f t="shared" si="207"/>
        <v>1</v>
      </c>
      <c r="V425" s="95" t="str">
        <f t="shared" si="208"/>
        <v>SG_NE02</v>
      </c>
      <c r="W425" s="454"/>
      <c r="X425" s="392">
        <f t="shared" si="209"/>
        <v>0</v>
      </c>
      <c r="Y425" s="453"/>
      <c r="Z425" s="396">
        <f t="shared" si="210"/>
        <v>0</v>
      </c>
      <c r="AA425" s="397">
        <f t="shared" si="211"/>
        <v>0</v>
      </c>
      <c r="AB425" s="427"/>
      <c r="AC425" s="456"/>
      <c r="AD425" s="396">
        <f t="shared" si="212"/>
        <v>0</v>
      </c>
      <c r="AE425" s="397">
        <f t="shared" si="213"/>
        <v>0</v>
      </c>
      <c r="AF425" s="444">
        <f t="shared" si="214"/>
        <v>50</v>
      </c>
      <c r="AG425" s="251" t="e">
        <f t="shared" si="215"/>
        <v>#DIV/0!</v>
      </c>
      <c r="AH425" s="398">
        <f t="shared" si="216"/>
        <v>50</v>
      </c>
      <c r="AI425" s="459" t="str">
        <f t="shared" si="217"/>
        <v>Below Mix</v>
      </c>
      <c r="AJ425" s="327">
        <f t="shared" si="218"/>
        <v>1116</v>
      </c>
      <c r="AK425" s="323" t="e">
        <f t="shared" si="219"/>
        <v>#DIV/0!</v>
      </c>
      <c r="AL425" s="399">
        <f t="shared" si="220"/>
        <v>1166</v>
      </c>
      <c r="AM425" s="400">
        <f t="shared" si="221"/>
        <v>1166</v>
      </c>
      <c r="AN425" s="462" t="e">
        <f t="shared" si="222"/>
        <v>#DIV/0!</v>
      </c>
      <c r="AO425" s="461">
        <f t="shared" si="223"/>
        <v>1166</v>
      </c>
      <c r="AP425" s="148">
        <f t="shared" si="224"/>
        <v>0</v>
      </c>
      <c r="AQ425" s="148">
        <f t="shared" si="225"/>
        <v>0</v>
      </c>
      <c r="AR425" s="148"/>
      <c r="AS425" s="149">
        <f>VLOOKUP(H425, 'Link WS '!$E$5:$G$38, 2, FALSE)</f>
        <v>1166</v>
      </c>
      <c r="AT425" s="80">
        <f>VLOOKUP($H425, 'Link WS '!$E$5:$H$38, 3, FALSE)</f>
        <v>1750</v>
      </c>
      <c r="AU425" s="151">
        <f t="shared" si="226"/>
        <v>0</v>
      </c>
      <c r="AV425" s="150">
        <f>VLOOKUP($V425, 'Link WS '!$E$5:$H$38, 2, FALSE)</f>
        <v>1166</v>
      </c>
      <c r="AW425" s="150">
        <f>VLOOKUP($V425, 'Link WS '!$E$5:$H$38, 3, FALSE)</f>
        <v>1750</v>
      </c>
      <c r="AX425" s="150">
        <f>VLOOKUP($V425, 'Link WS '!$E$5:$H$38, 4, FALSE)</f>
        <v>1458</v>
      </c>
      <c r="AY425" s="143">
        <f t="shared" si="227"/>
        <v>0.79972565157750342</v>
      </c>
      <c r="AZ425" s="140" t="str">
        <f t="shared" si="228"/>
        <v>Paying 80% within JC</v>
      </c>
      <c r="BA425" s="80">
        <f t="shared" si="229"/>
        <v>1049</v>
      </c>
      <c r="BB425" s="80">
        <f t="shared" si="230"/>
        <v>117</v>
      </c>
      <c r="BC425" s="81" t="e">
        <f t="shared" si="231"/>
        <v>#DIV/0!</v>
      </c>
      <c r="BD425" s="312"/>
      <c r="BE425" s="184"/>
      <c r="BF425" s="184"/>
      <c r="BG425" s="184"/>
      <c r="BH425" s="184"/>
      <c r="BI425" s="184"/>
      <c r="BJ425" s="184"/>
      <c r="BK425" s="184"/>
      <c r="BL425" s="185"/>
      <c r="BM425" s="185"/>
      <c r="BN425" s="185"/>
      <c r="BO425" s="185"/>
      <c r="BP425" s="443">
        <f t="shared" si="232"/>
        <v>0</v>
      </c>
      <c r="BQ425" s="184" t="str">
        <f t="shared" si="233"/>
        <v>Not Needed</v>
      </c>
      <c r="BR425" s="283" t="e">
        <f t="shared" si="234"/>
        <v>#DIV/0!</v>
      </c>
      <c r="BS425" s="432">
        <f t="shared" si="235"/>
        <v>0</v>
      </c>
      <c r="BT425" s="1" t="str">
        <f t="shared" si="236"/>
        <v>Within Range</v>
      </c>
      <c r="BU425" s="1" t="str">
        <f t="shared" si="237"/>
        <v>Within Range</v>
      </c>
      <c r="BV425" s="407"/>
      <c r="BW425" s="407"/>
      <c r="BX425" s="448"/>
      <c r="BY425" s="469"/>
      <c r="BZ425" s="469"/>
    </row>
    <row r="426" spans="1:78" ht="12.75" customHeight="true">
      <c r="A426" s="79" t="s">
        <v>480</v>
      </c>
      <c r="B426" s="79" t="s">
        <v>481</v>
      </c>
      <c r="C426" s="79" t="s">
        <v>8</v>
      </c>
      <c r="D426" s="79" t="s">
        <v>9</v>
      </c>
      <c r="E426" s="79" t="s">
        <v>787</v>
      </c>
      <c r="F426" s="79" t="s">
        <v>804</v>
      </c>
      <c r="G426" s="79" t="s">
        <v>1200</v>
      </c>
      <c r="H426" s="79" t="s">
        <v>1194</v>
      </c>
      <c r="I426" s="296">
        <v>41218</v>
      </c>
      <c r="J426" s="406"/>
      <c r="K426" s="383" t="s">
        <v>17</v>
      </c>
      <c r="L426" s="406"/>
      <c r="M426" s="466">
        <v>87</v>
      </c>
      <c r="N426" s="451" t="str">
        <f t="shared" si="204"/>
        <v>4</v>
      </c>
      <c r="O426" s="452" t="str">
        <f t="shared" si="205"/>
        <v>4</v>
      </c>
      <c r="P426" s="201" t="str">
        <f t="shared" si="206"/>
        <v>N</v>
      </c>
      <c r="Q426" s="202"/>
      <c r="R426" s="202"/>
      <c r="S426" s="200"/>
      <c r="T426" s="247">
        <v>907</v>
      </c>
      <c r="U426" s="92">
        <f t="shared" si="207"/>
        <v>1</v>
      </c>
      <c r="V426" s="95" t="str">
        <f t="shared" si="208"/>
        <v>SG_NE01</v>
      </c>
      <c r="W426" s="454"/>
      <c r="X426" s="392">
        <f t="shared" si="209"/>
        <v>0</v>
      </c>
      <c r="Y426" s="453"/>
      <c r="Z426" s="396">
        <f t="shared" si="210"/>
        <v>0</v>
      </c>
      <c r="AA426" s="397">
        <f t="shared" si="211"/>
        <v>0</v>
      </c>
      <c r="AB426" s="427"/>
      <c r="AC426" s="456"/>
      <c r="AD426" s="396">
        <f t="shared" si="212"/>
        <v>0</v>
      </c>
      <c r="AE426" s="397">
        <f t="shared" si="213"/>
        <v>0</v>
      </c>
      <c r="AF426" s="444">
        <f t="shared" si="214"/>
        <v>50</v>
      </c>
      <c r="AG426" s="251" t="e">
        <f t="shared" si="215"/>
        <v>#DIV/0!</v>
      </c>
      <c r="AH426" s="398">
        <f t="shared" si="216"/>
        <v>50</v>
      </c>
      <c r="AI426" s="459" t="str">
        <f t="shared" si="217"/>
        <v>Below Mix</v>
      </c>
      <c r="AJ426" s="327">
        <f t="shared" si="218"/>
        <v>1050</v>
      </c>
      <c r="AK426" s="323" t="e">
        <f t="shared" si="219"/>
        <v>#DIV/0!</v>
      </c>
      <c r="AL426" s="399">
        <f t="shared" si="220"/>
        <v>1100</v>
      </c>
      <c r="AM426" s="400">
        <f t="shared" si="221"/>
        <v>1100</v>
      </c>
      <c r="AN426" s="462" t="e">
        <f t="shared" si="222"/>
        <v>#DIV/0!</v>
      </c>
      <c r="AO426" s="461">
        <f t="shared" si="223"/>
        <v>1100</v>
      </c>
      <c r="AP426" s="148">
        <f t="shared" si="224"/>
        <v>0</v>
      </c>
      <c r="AQ426" s="148">
        <f t="shared" si="225"/>
        <v>0</v>
      </c>
      <c r="AR426" s="148"/>
      <c r="AS426" s="149">
        <f>VLOOKUP(H426, 'Link WS '!$E$5:$G$38, 2, FALSE)</f>
        <v>1100</v>
      </c>
      <c r="AT426" s="80">
        <f>VLOOKUP($H426, 'Link WS '!$E$5:$H$38, 3, FALSE)</f>
        <v>1650</v>
      </c>
      <c r="AU426" s="151">
        <f t="shared" si="226"/>
        <v>0</v>
      </c>
      <c r="AV426" s="150">
        <f>VLOOKUP($V426, 'Link WS '!$E$5:$H$38, 2, FALSE)</f>
        <v>1100</v>
      </c>
      <c r="AW426" s="150">
        <f>VLOOKUP($V426, 'Link WS '!$E$5:$H$38, 3, FALSE)</f>
        <v>1650</v>
      </c>
      <c r="AX426" s="150">
        <f>VLOOKUP($V426, 'Link WS '!$E$5:$H$38, 4, FALSE)</f>
        <v>1375</v>
      </c>
      <c r="AY426" s="143">
        <f t="shared" si="227"/>
        <v>0.8</v>
      </c>
      <c r="AZ426" s="140" t="str">
        <f t="shared" si="228"/>
        <v>Paying 80% within JC</v>
      </c>
      <c r="BA426" s="80">
        <f t="shared" si="229"/>
        <v>990</v>
      </c>
      <c r="BB426" s="80">
        <f t="shared" si="230"/>
        <v>110</v>
      </c>
      <c r="BC426" s="81" t="e">
        <f t="shared" si="231"/>
        <v>#DIV/0!</v>
      </c>
      <c r="BD426" s="312"/>
      <c r="BE426" s="184"/>
      <c r="BF426" s="184"/>
      <c r="BG426" s="184"/>
      <c r="BH426" s="184"/>
      <c r="BI426" s="184"/>
      <c r="BJ426" s="184"/>
      <c r="BK426" s="184"/>
      <c r="BL426" s="185"/>
      <c r="BM426" s="185"/>
      <c r="BN426" s="185"/>
      <c r="BO426" s="185"/>
      <c r="BP426" s="443">
        <f t="shared" si="232"/>
        <v>0</v>
      </c>
      <c r="BQ426" s="184" t="str">
        <f t="shared" si="233"/>
        <v>Not Needed</v>
      </c>
      <c r="BR426" s="283" t="e">
        <f t="shared" si="234"/>
        <v>#DIV/0!</v>
      </c>
      <c r="BS426" s="432">
        <f t="shared" si="235"/>
        <v>0</v>
      </c>
      <c r="BT426" s="1" t="str">
        <f t="shared" si="236"/>
        <v>Within Range</v>
      </c>
      <c r="BU426" s="1" t="str">
        <f t="shared" si="237"/>
        <v>Within Range</v>
      </c>
      <c r="BV426" s="407"/>
      <c r="BW426" s="407"/>
      <c r="BX426" s="448"/>
      <c r="BY426" s="469"/>
      <c r="BZ426" s="469"/>
    </row>
    <row r="427" spans="1:78" ht="12.75" customHeight="true">
      <c r="A427" s="79" t="s">
        <v>526</v>
      </c>
      <c r="B427" s="79" t="s">
        <v>527</v>
      </c>
      <c r="C427" s="79" t="s">
        <v>8</v>
      </c>
      <c r="D427" s="79" t="s">
        <v>9</v>
      </c>
      <c r="E427" s="79" t="s">
        <v>787</v>
      </c>
      <c r="F427" s="79" t="s">
        <v>804</v>
      </c>
      <c r="G427" s="79" t="s">
        <v>1201</v>
      </c>
      <c r="H427" s="79" t="s">
        <v>1195</v>
      </c>
      <c r="I427" s="296">
        <v>41463</v>
      </c>
      <c r="J427" s="406"/>
      <c r="K427" s="383" t="s">
        <v>17</v>
      </c>
      <c r="L427" s="406">
        <v>43282</v>
      </c>
      <c r="M427" s="466">
        <v>77</v>
      </c>
      <c r="N427" s="451" t="str">
        <f t="shared" si="204"/>
        <v>3</v>
      </c>
      <c r="O427" s="452" t="str">
        <f t="shared" si="205"/>
        <v>3</v>
      </c>
      <c r="P427" s="201" t="str">
        <f t="shared" si="206"/>
        <v>N</v>
      </c>
      <c r="Q427" s="202"/>
      <c r="R427" s="202"/>
      <c r="S427" s="200"/>
      <c r="T427" s="247">
        <v>811</v>
      </c>
      <c r="U427" s="92">
        <f t="shared" si="207"/>
        <v>1</v>
      </c>
      <c r="V427" s="95" t="str">
        <f t="shared" si="208"/>
        <v>SG_NE02</v>
      </c>
      <c r="W427" s="454"/>
      <c r="X427" s="392">
        <f t="shared" si="209"/>
        <v>0</v>
      </c>
      <c r="Y427" s="453"/>
      <c r="Z427" s="396">
        <f t="shared" si="210"/>
        <v>0</v>
      </c>
      <c r="AA427" s="397">
        <f t="shared" si="211"/>
        <v>0</v>
      </c>
      <c r="AB427" s="427"/>
      <c r="AC427" s="456"/>
      <c r="AD427" s="396">
        <f t="shared" si="212"/>
        <v>0</v>
      </c>
      <c r="AE427" s="397">
        <f t="shared" si="213"/>
        <v>0</v>
      </c>
      <c r="AF427" s="444">
        <f t="shared" si="214"/>
        <v>50</v>
      </c>
      <c r="AG427" s="251" t="e">
        <f t="shared" si="215"/>
        <v>#DIV/0!</v>
      </c>
      <c r="AH427" s="398">
        <f t="shared" si="216"/>
        <v>50</v>
      </c>
      <c r="AI427" s="459" t="str">
        <f t="shared" si="217"/>
        <v>Below Mix</v>
      </c>
      <c r="AJ427" s="327">
        <f t="shared" si="218"/>
        <v>1116</v>
      </c>
      <c r="AK427" s="323" t="e">
        <f t="shared" si="219"/>
        <v>#DIV/0!</v>
      </c>
      <c r="AL427" s="399">
        <f t="shared" si="220"/>
        <v>1166</v>
      </c>
      <c r="AM427" s="400">
        <f t="shared" si="221"/>
        <v>1166</v>
      </c>
      <c r="AN427" s="462" t="e">
        <f t="shared" si="222"/>
        <v>#DIV/0!</v>
      </c>
      <c r="AO427" s="461">
        <f t="shared" si="223"/>
        <v>1166</v>
      </c>
      <c r="AP427" s="148">
        <f t="shared" si="224"/>
        <v>0</v>
      </c>
      <c r="AQ427" s="148">
        <f t="shared" si="225"/>
        <v>0</v>
      </c>
      <c r="AR427" s="148"/>
      <c r="AS427" s="149">
        <f>VLOOKUP(H427, 'Link WS '!$E$5:$G$38, 2, FALSE)</f>
        <v>1166</v>
      </c>
      <c r="AT427" s="80">
        <f>VLOOKUP($H427, 'Link WS '!$E$5:$H$38, 3, FALSE)</f>
        <v>1750</v>
      </c>
      <c r="AU427" s="151">
        <f t="shared" si="226"/>
        <v>0</v>
      </c>
      <c r="AV427" s="150">
        <f>VLOOKUP($V427, 'Link WS '!$E$5:$H$38, 2, FALSE)</f>
        <v>1166</v>
      </c>
      <c r="AW427" s="150">
        <f>VLOOKUP($V427, 'Link WS '!$E$5:$H$38, 3, FALSE)</f>
        <v>1750</v>
      </c>
      <c r="AX427" s="150">
        <f>VLOOKUP($V427, 'Link WS '!$E$5:$H$38, 4, FALSE)</f>
        <v>1458</v>
      </c>
      <c r="AY427" s="143">
        <f t="shared" si="227"/>
        <v>0.79972565157750342</v>
      </c>
      <c r="AZ427" s="140" t="str">
        <f t="shared" si="228"/>
        <v>Paying 80% within JC</v>
      </c>
      <c r="BA427" s="80">
        <f t="shared" si="229"/>
        <v>1049</v>
      </c>
      <c r="BB427" s="80">
        <f t="shared" si="230"/>
        <v>117</v>
      </c>
      <c r="BC427" s="81" t="e">
        <f t="shared" si="231"/>
        <v>#DIV/0!</v>
      </c>
      <c r="BD427" s="312"/>
      <c r="BE427" s="184"/>
      <c r="BF427" s="184"/>
      <c r="BG427" s="184"/>
      <c r="BH427" s="184"/>
      <c r="BI427" s="184"/>
      <c r="BJ427" s="184"/>
      <c r="BK427" s="184"/>
      <c r="BL427" s="185"/>
      <c r="BM427" s="185"/>
      <c r="BN427" s="185"/>
      <c r="BO427" s="185"/>
      <c r="BP427" s="443">
        <f t="shared" si="232"/>
        <v>0</v>
      </c>
      <c r="BQ427" s="184" t="str">
        <f t="shared" si="233"/>
        <v>Not Needed</v>
      </c>
      <c r="BR427" s="283" t="e">
        <f t="shared" si="234"/>
        <v>#DIV/0!</v>
      </c>
      <c r="BS427" s="432">
        <f t="shared" si="235"/>
        <v>0</v>
      </c>
      <c r="BT427" s="1" t="str">
        <f t="shared" si="236"/>
        <v>Within Range</v>
      </c>
      <c r="BU427" s="1" t="str">
        <f t="shared" si="237"/>
        <v>Within Range</v>
      </c>
      <c r="BV427" s="407"/>
      <c r="BW427" s="407"/>
      <c r="BX427" s="448"/>
      <c r="BY427" s="469"/>
      <c r="BZ427" s="469"/>
    </row>
    <row r="428" spans="1:78" ht="12.75" customHeight="true">
      <c r="A428" s="79" t="s">
        <v>865</v>
      </c>
      <c r="B428" s="79" t="s">
        <v>866</v>
      </c>
      <c r="C428" s="79" t="s">
        <v>8</v>
      </c>
      <c r="D428" s="79" t="s">
        <v>9</v>
      </c>
      <c r="E428" s="79" t="s">
        <v>787</v>
      </c>
      <c r="F428" s="79" t="s">
        <v>804</v>
      </c>
      <c r="G428" s="79" t="s">
        <v>1201</v>
      </c>
      <c r="H428" s="79" t="s">
        <v>1195</v>
      </c>
      <c r="I428" s="296">
        <v>42681</v>
      </c>
      <c r="J428" s="406"/>
      <c r="K428" s="383" t="s">
        <v>17</v>
      </c>
      <c r="L428" s="406">
        <v>43647</v>
      </c>
      <c r="M428" s="466">
        <v>73</v>
      </c>
      <c r="N428" s="451" t="str">
        <f t="shared" si="204"/>
        <v>3</v>
      </c>
      <c r="O428" s="452" t="str">
        <f t="shared" si="205"/>
        <v>3</v>
      </c>
      <c r="P428" s="201" t="str">
        <f t="shared" si="206"/>
        <v>N</v>
      </c>
      <c r="Q428" s="202"/>
      <c r="R428" s="202"/>
      <c r="S428" s="200"/>
      <c r="T428" s="247">
        <v>507</v>
      </c>
      <c r="U428" s="92">
        <f t="shared" si="207"/>
        <v>1</v>
      </c>
      <c r="V428" s="95" t="str">
        <f t="shared" si="208"/>
        <v>SG_NE02</v>
      </c>
      <c r="W428" s="454"/>
      <c r="X428" s="392">
        <f t="shared" si="209"/>
        <v>0</v>
      </c>
      <c r="Y428" s="453"/>
      <c r="Z428" s="396">
        <f t="shared" si="210"/>
        <v>0</v>
      </c>
      <c r="AA428" s="397">
        <f t="shared" si="211"/>
        <v>0</v>
      </c>
      <c r="AB428" s="427"/>
      <c r="AC428" s="456"/>
      <c r="AD428" s="396">
        <f t="shared" si="212"/>
        <v>0</v>
      </c>
      <c r="AE428" s="397">
        <f t="shared" si="213"/>
        <v>0</v>
      </c>
      <c r="AF428" s="444">
        <f t="shared" si="214"/>
        <v>50</v>
      </c>
      <c r="AG428" s="251" t="e">
        <f t="shared" si="215"/>
        <v>#DIV/0!</v>
      </c>
      <c r="AH428" s="398">
        <f t="shared" si="216"/>
        <v>50</v>
      </c>
      <c r="AI428" s="459" t="str">
        <f t="shared" si="217"/>
        <v>Below Mix</v>
      </c>
      <c r="AJ428" s="327">
        <f t="shared" si="218"/>
        <v>1116</v>
      </c>
      <c r="AK428" s="323" t="e">
        <f t="shared" si="219"/>
        <v>#DIV/0!</v>
      </c>
      <c r="AL428" s="399">
        <f t="shared" si="220"/>
        <v>1166</v>
      </c>
      <c r="AM428" s="400">
        <f t="shared" si="221"/>
        <v>1166</v>
      </c>
      <c r="AN428" s="462" t="e">
        <f t="shared" si="222"/>
        <v>#DIV/0!</v>
      </c>
      <c r="AO428" s="461">
        <f t="shared" si="223"/>
        <v>1166</v>
      </c>
      <c r="AP428" s="148">
        <f t="shared" si="224"/>
        <v>0</v>
      </c>
      <c r="AQ428" s="148">
        <f t="shared" si="225"/>
        <v>0</v>
      </c>
      <c r="AR428" s="148"/>
      <c r="AS428" s="149">
        <f>VLOOKUP(H428, 'Link WS '!$E$5:$G$38, 2, FALSE)</f>
        <v>1166</v>
      </c>
      <c r="AT428" s="80">
        <f>VLOOKUP($H428, 'Link WS '!$E$5:$H$38, 3, FALSE)</f>
        <v>1750</v>
      </c>
      <c r="AU428" s="151">
        <f t="shared" si="226"/>
        <v>0</v>
      </c>
      <c r="AV428" s="150">
        <f>VLOOKUP($V428, 'Link WS '!$E$5:$H$38, 2, FALSE)</f>
        <v>1166</v>
      </c>
      <c r="AW428" s="150">
        <f>VLOOKUP($V428, 'Link WS '!$E$5:$H$38, 3, FALSE)</f>
        <v>1750</v>
      </c>
      <c r="AX428" s="150">
        <f>VLOOKUP($V428, 'Link WS '!$E$5:$H$38, 4, FALSE)</f>
        <v>1458</v>
      </c>
      <c r="AY428" s="143">
        <f t="shared" si="227"/>
        <v>0.79972565157750342</v>
      </c>
      <c r="AZ428" s="140" t="str">
        <f t="shared" si="228"/>
        <v>Paying 80% within JC</v>
      </c>
      <c r="BA428" s="80">
        <f t="shared" si="229"/>
        <v>1049</v>
      </c>
      <c r="BB428" s="80">
        <f t="shared" si="230"/>
        <v>117</v>
      </c>
      <c r="BC428" s="81" t="e">
        <f t="shared" si="231"/>
        <v>#DIV/0!</v>
      </c>
      <c r="BD428" s="312"/>
      <c r="BE428" s="184"/>
      <c r="BF428" s="184"/>
      <c r="BG428" s="184"/>
      <c r="BH428" s="184"/>
      <c r="BI428" s="184"/>
      <c r="BJ428" s="184"/>
      <c r="BK428" s="184"/>
      <c r="BL428" s="185"/>
      <c r="BM428" s="185"/>
      <c r="BN428" s="185"/>
      <c r="BO428" s="185"/>
      <c r="BP428" s="443">
        <f t="shared" si="232"/>
        <v>0</v>
      </c>
      <c r="BQ428" s="184" t="str">
        <f t="shared" si="233"/>
        <v>Not Needed</v>
      </c>
      <c r="BR428" s="283" t="e">
        <f t="shared" si="234"/>
        <v>#DIV/0!</v>
      </c>
      <c r="BS428" s="432">
        <f t="shared" si="235"/>
        <v>0</v>
      </c>
      <c r="BT428" s="1" t="str">
        <f t="shared" si="236"/>
        <v>Within Range</v>
      </c>
      <c r="BU428" s="1" t="str">
        <f t="shared" si="237"/>
        <v>Within Range</v>
      </c>
      <c r="BV428" s="407"/>
      <c r="BW428" s="407"/>
      <c r="BX428" s="448"/>
      <c r="BY428" s="469"/>
      <c r="BZ428" s="469"/>
    </row>
    <row r="429" spans="1:78" ht="12.75" customHeight="true">
      <c r="A429" s="79" t="s">
        <v>1042</v>
      </c>
      <c r="B429" s="79" t="s">
        <v>1043</v>
      </c>
      <c r="C429" s="79" t="s">
        <v>8</v>
      </c>
      <c r="D429" s="79" t="s">
        <v>9</v>
      </c>
      <c r="E429" s="79" t="s">
        <v>787</v>
      </c>
      <c r="F429" s="79" t="s">
        <v>804</v>
      </c>
      <c r="G429" s="79" t="s">
        <v>798</v>
      </c>
      <c r="H429" s="79" t="s">
        <v>811</v>
      </c>
      <c r="I429" s="296">
        <v>43738</v>
      </c>
      <c r="J429" s="406"/>
      <c r="K429" s="383" t="s">
        <v>17</v>
      </c>
      <c r="L429" s="406"/>
      <c r="M429" s="466">
        <v>78</v>
      </c>
      <c r="N429" s="451" t="str">
        <f t="shared" si="204"/>
        <v>3</v>
      </c>
      <c r="O429" s="452" t="str">
        <f t="shared" si="205"/>
        <v>3</v>
      </c>
      <c r="P429" s="201" t="str">
        <f t="shared" si="206"/>
        <v>N</v>
      </c>
      <c r="Q429" s="202"/>
      <c r="R429" s="202"/>
      <c r="S429" s="200"/>
      <c r="T429" s="247">
        <v>209</v>
      </c>
      <c r="U429" s="92">
        <f t="shared" si="207"/>
        <v>1</v>
      </c>
      <c r="V429" s="95" t="str">
        <f t="shared" si="208"/>
        <v>SG_NE06</v>
      </c>
      <c r="W429" s="454"/>
      <c r="X429" s="392">
        <f t="shared" si="209"/>
        <v>0</v>
      </c>
      <c r="Y429" s="453"/>
      <c r="Z429" s="396">
        <f t="shared" si="210"/>
        <v>0</v>
      </c>
      <c r="AA429" s="397">
        <f t="shared" si="211"/>
        <v>0</v>
      </c>
      <c r="AB429" s="427"/>
      <c r="AC429" s="456"/>
      <c r="AD429" s="396">
        <f t="shared" si="212"/>
        <v>0</v>
      </c>
      <c r="AE429" s="397">
        <f t="shared" si="213"/>
        <v>0</v>
      </c>
      <c r="AF429" s="444">
        <f t="shared" si="214"/>
        <v>50</v>
      </c>
      <c r="AG429" s="251" t="e">
        <f t="shared" si="215"/>
        <v>#DIV/0!</v>
      </c>
      <c r="AH429" s="398">
        <f t="shared" si="216"/>
        <v>50</v>
      </c>
      <c r="AI429" s="459" t="str">
        <f t="shared" si="217"/>
        <v>Below Mix</v>
      </c>
      <c r="AJ429" s="327">
        <f t="shared" si="218"/>
        <v>1900</v>
      </c>
      <c r="AK429" s="323" t="e">
        <f t="shared" si="219"/>
        <v>#DIV/0!</v>
      </c>
      <c r="AL429" s="399">
        <f t="shared" si="220"/>
        <v>1950</v>
      </c>
      <c r="AM429" s="400">
        <f t="shared" si="221"/>
        <v>1950</v>
      </c>
      <c r="AN429" s="462" t="e">
        <f t="shared" si="222"/>
        <v>#DIV/0!</v>
      </c>
      <c r="AO429" s="461">
        <f t="shared" si="223"/>
        <v>1950</v>
      </c>
      <c r="AP429" s="148">
        <f t="shared" si="224"/>
        <v>0</v>
      </c>
      <c r="AQ429" s="148">
        <f t="shared" si="225"/>
        <v>0</v>
      </c>
      <c r="AR429" s="148"/>
      <c r="AS429" s="149">
        <f>VLOOKUP(H429, 'Link WS '!$E$5:$G$38, 2, FALSE)</f>
        <v>1950</v>
      </c>
      <c r="AT429" s="80">
        <f>VLOOKUP($H429, 'Link WS '!$E$5:$H$38, 3, FALSE)</f>
        <v>2695</v>
      </c>
      <c r="AU429" s="151">
        <f t="shared" si="226"/>
        <v>0</v>
      </c>
      <c r="AV429" s="150">
        <f>VLOOKUP($V429, 'Link WS '!$E$5:$H$38, 2, FALSE)</f>
        <v>1950</v>
      </c>
      <c r="AW429" s="150">
        <f>VLOOKUP($V429, 'Link WS '!$E$5:$H$38, 3, FALSE)</f>
        <v>2695</v>
      </c>
      <c r="AX429" s="150">
        <f>VLOOKUP($V429, 'Link WS '!$E$5:$H$38, 4, FALSE)</f>
        <v>2323</v>
      </c>
      <c r="AY429" s="143">
        <f t="shared" si="227"/>
        <v>0.83943176926388297</v>
      </c>
      <c r="AZ429" s="140" t="str">
        <f t="shared" si="228"/>
        <v>Paying 84% within JC</v>
      </c>
      <c r="BA429" s="80">
        <f t="shared" si="229"/>
        <v>1755</v>
      </c>
      <c r="BB429" s="80">
        <f t="shared" si="230"/>
        <v>195</v>
      </c>
      <c r="BC429" s="81" t="e">
        <f t="shared" si="231"/>
        <v>#DIV/0!</v>
      </c>
      <c r="BD429" s="312"/>
      <c r="BE429" s="184"/>
      <c r="BF429" s="184"/>
      <c r="BG429" s="184"/>
      <c r="BH429" s="184"/>
      <c r="BI429" s="184"/>
      <c r="BJ429" s="184"/>
      <c r="BK429" s="184"/>
      <c r="BL429" s="185"/>
      <c r="BM429" s="185"/>
      <c r="BN429" s="185"/>
      <c r="BO429" s="185"/>
      <c r="BP429" s="443">
        <f t="shared" si="232"/>
        <v>0</v>
      </c>
      <c r="BQ429" s="184" t="str">
        <f t="shared" si="233"/>
        <v>Not Needed</v>
      </c>
      <c r="BR429" s="283" t="e">
        <f t="shared" si="234"/>
        <v>#DIV/0!</v>
      </c>
      <c r="BS429" s="432">
        <f t="shared" si="235"/>
        <v>0</v>
      </c>
      <c r="BT429" s="1" t="str">
        <f t="shared" si="236"/>
        <v>Within Range</v>
      </c>
      <c r="BU429" s="1" t="str">
        <f t="shared" si="237"/>
        <v>Within Range</v>
      </c>
      <c r="BV429" s="407"/>
      <c r="BW429" s="407"/>
      <c r="BX429" s="448"/>
      <c r="BY429" s="469"/>
      <c r="BZ429" s="469"/>
    </row>
    <row r="430" spans="1:78" ht="12.75" customHeight="true">
      <c r="A430" s="79" t="s">
        <v>1033</v>
      </c>
      <c r="B430" s="79" t="s">
        <v>1034</v>
      </c>
      <c r="C430" s="79" t="s">
        <v>8</v>
      </c>
      <c r="D430" s="79" t="s">
        <v>9</v>
      </c>
      <c r="E430" s="79" t="s">
        <v>787</v>
      </c>
      <c r="F430" s="79" t="s">
        <v>804</v>
      </c>
      <c r="G430" s="79" t="s">
        <v>795</v>
      </c>
      <c r="H430" s="79" t="s">
        <v>818</v>
      </c>
      <c r="I430" s="296">
        <v>43752</v>
      </c>
      <c r="J430" s="406"/>
      <c r="K430" s="383" t="s">
        <v>17</v>
      </c>
      <c r="L430" s="406"/>
      <c r="M430" s="466">
        <v>87</v>
      </c>
      <c r="N430" s="451" t="str">
        <f t="shared" si="204"/>
        <v>4</v>
      </c>
      <c r="O430" s="452" t="str">
        <f t="shared" si="205"/>
        <v>4</v>
      </c>
      <c r="P430" s="201" t="str">
        <f t="shared" si="206"/>
        <v>N</v>
      </c>
      <c r="Q430" s="202"/>
      <c r="R430" s="202"/>
      <c r="S430" s="200"/>
      <c r="T430" s="247">
        <v>208</v>
      </c>
      <c r="U430" s="92">
        <f t="shared" si="207"/>
        <v>1</v>
      </c>
      <c r="V430" s="95" t="str">
        <f t="shared" si="208"/>
        <v>SG_FNE04</v>
      </c>
      <c r="W430" s="454"/>
      <c r="X430" s="392">
        <f t="shared" si="209"/>
        <v>0</v>
      </c>
      <c r="Y430" s="453"/>
      <c r="Z430" s="396">
        <f t="shared" si="210"/>
        <v>0</v>
      </c>
      <c r="AA430" s="397">
        <f t="shared" si="211"/>
        <v>0</v>
      </c>
      <c r="AB430" s="427"/>
      <c r="AC430" s="456"/>
      <c r="AD430" s="396">
        <f t="shared" si="212"/>
        <v>0</v>
      </c>
      <c r="AE430" s="397">
        <f t="shared" si="213"/>
        <v>0</v>
      </c>
      <c r="AF430" s="444">
        <f t="shared" si="214"/>
        <v>50</v>
      </c>
      <c r="AG430" s="251" t="e">
        <f t="shared" si="215"/>
        <v>#DIV/0!</v>
      </c>
      <c r="AH430" s="398">
        <f t="shared" si="216"/>
        <v>50</v>
      </c>
      <c r="AI430" s="459" t="str">
        <f t="shared" si="217"/>
        <v>Below Mix</v>
      </c>
      <c r="AJ430" s="327">
        <f t="shared" si="218"/>
        <v>854</v>
      </c>
      <c r="AK430" s="323" t="e">
        <f t="shared" si="219"/>
        <v>#DIV/0!</v>
      </c>
      <c r="AL430" s="399">
        <f t="shared" si="220"/>
        <v>904</v>
      </c>
      <c r="AM430" s="400">
        <f t="shared" si="221"/>
        <v>904</v>
      </c>
      <c r="AN430" s="462" t="e">
        <f t="shared" si="222"/>
        <v>#DIV/0!</v>
      </c>
      <c r="AO430" s="461">
        <f t="shared" si="223"/>
        <v>904</v>
      </c>
      <c r="AP430" s="148">
        <f t="shared" si="224"/>
        <v>0</v>
      </c>
      <c r="AQ430" s="148">
        <f t="shared" si="225"/>
        <v>0</v>
      </c>
      <c r="AR430" s="148"/>
      <c r="AS430" s="149">
        <f>VLOOKUP(H430, 'Link WS '!$E$5:$G$38, 2, FALSE)</f>
        <v>904</v>
      </c>
      <c r="AT430" s="80">
        <f>VLOOKUP($H430, 'Link WS '!$E$5:$H$38, 3, FALSE)</f>
        <v>1338</v>
      </c>
      <c r="AU430" s="151">
        <f t="shared" si="226"/>
        <v>0</v>
      </c>
      <c r="AV430" s="150">
        <f>VLOOKUP($V430, 'Link WS '!$E$5:$H$38, 2, FALSE)</f>
        <v>904</v>
      </c>
      <c r="AW430" s="150">
        <f>VLOOKUP($V430, 'Link WS '!$E$5:$H$38, 3, FALSE)</f>
        <v>1338</v>
      </c>
      <c r="AX430" s="150">
        <f>VLOOKUP($V430, 'Link WS '!$E$5:$H$38, 4, FALSE)</f>
        <v>1121</v>
      </c>
      <c r="AY430" s="143">
        <f t="shared" si="227"/>
        <v>0.80642283675289916</v>
      </c>
      <c r="AZ430" s="140" t="str">
        <f t="shared" si="228"/>
        <v>Paying 81% within JC</v>
      </c>
      <c r="BA430" s="80">
        <f t="shared" si="229"/>
        <v>814</v>
      </c>
      <c r="BB430" s="80">
        <f t="shared" si="230"/>
        <v>90</v>
      </c>
      <c r="BC430" s="81" t="e">
        <f t="shared" si="231"/>
        <v>#DIV/0!</v>
      </c>
      <c r="BD430" s="312"/>
      <c r="BE430" s="184"/>
      <c r="BF430" s="184"/>
      <c r="BG430" s="184"/>
      <c r="BH430" s="184"/>
      <c r="BI430" s="184"/>
      <c r="BJ430" s="184"/>
      <c r="BK430" s="184"/>
      <c r="BL430" s="185"/>
      <c r="BM430" s="185"/>
      <c r="BN430" s="185"/>
      <c r="BO430" s="185"/>
      <c r="BP430" s="443">
        <f t="shared" si="232"/>
        <v>0</v>
      </c>
      <c r="BQ430" s="184" t="str">
        <f t="shared" si="233"/>
        <v>Not Needed</v>
      </c>
      <c r="BR430" s="283" t="e">
        <f t="shared" si="234"/>
        <v>#DIV/0!</v>
      </c>
      <c r="BS430" s="432">
        <f t="shared" si="235"/>
        <v>0</v>
      </c>
      <c r="BT430" s="1" t="str">
        <f t="shared" si="236"/>
        <v>Within Range</v>
      </c>
      <c r="BU430" s="1" t="str">
        <f t="shared" si="237"/>
        <v>Within Range</v>
      </c>
      <c r="BV430" s="407"/>
      <c r="BW430" s="407"/>
      <c r="BX430" s="448"/>
      <c r="BY430" s="469"/>
      <c r="BZ430" s="469"/>
    </row>
    <row r="431" spans="1:78" ht="12.75" customHeight="true">
      <c r="A431" s="79" t="s">
        <v>1044</v>
      </c>
      <c r="B431" s="79" t="s">
        <v>1045</v>
      </c>
      <c r="C431" s="79" t="s">
        <v>8</v>
      </c>
      <c r="D431" s="79" t="s">
        <v>9</v>
      </c>
      <c r="E431" s="79" t="s">
        <v>787</v>
      </c>
      <c r="F431" s="79" t="s">
        <v>804</v>
      </c>
      <c r="G431" s="79" t="s">
        <v>795</v>
      </c>
      <c r="H431" s="79" t="s">
        <v>818</v>
      </c>
      <c r="I431" s="296">
        <v>43794</v>
      </c>
      <c r="J431" s="406"/>
      <c r="K431" s="383" t="s">
        <v>17</v>
      </c>
      <c r="L431" s="406"/>
      <c r="M431" s="466">
        <v>80</v>
      </c>
      <c r="N431" s="451" t="str">
        <f t="shared" si="204"/>
        <v>4</v>
      </c>
      <c r="O431" s="452" t="str">
        <f t="shared" si="205"/>
        <v>4</v>
      </c>
      <c r="P431" s="201" t="str">
        <f t="shared" si="206"/>
        <v>N</v>
      </c>
      <c r="Q431" s="202"/>
      <c r="R431" s="202"/>
      <c r="S431" s="200"/>
      <c r="T431" s="247">
        <v>207</v>
      </c>
      <c r="U431" s="92">
        <f t="shared" si="207"/>
        <v>1</v>
      </c>
      <c r="V431" s="95" t="str">
        <f t="shared" si="208"/>
        <v>SG_FNE04</v>
      </c>
      <c r="W431" s="454"/>
      <c r="X431" s="392">
        <f t="shared" si="209"/>
        <v>0</v>
      </c>
      <c r="Y431" s="453"/>
      <c r="Z431" s="396">
        <f t="shared" si="210"/>
        <v>0</v>
      </c>
      <c r="AA431" s="397">
        <f t="shared" si="211"/>
        <v>0</v>
      </c>
      <c r="AB431" s="427"/>
      <c r="AC431" s="456"/>
      <c r="AD431" s="396">
        <f t="shared" si="212"/>
        <v>0</v>
      </c>
      <c r="AE431" s="397">
        <f t="shared" si="213"/>
        <v>0</v>
      </c>
      <c r="AF431" s="444">
        <f t="shared" si="214"/>
        <v>50</v>
      </c>
      <c r="AG431" s="251" t="e">
        <f t="shared" si="215"/>
        <v>#DIV/0!</v>
      </c>
      <c r="AH431" s="398">
        <f t="shared" si="216"/>
        <v>50</v>
      </c>
      <c r="AI431" s="459" t="str">
        <f t="shared" si="217"/>
        <v>Below Mix</v>
      </c>
      <c r="AJ431" s="327">
        <f t="shared" si="218"/>
        <v>854</v>
      </c>
      <c r="AK431" s="323" t="e">
        <f t="shared" si="219"/>
        <v>#DIV/0!</v>
      </c>
      <c r="AL431" s="399">
        <f t="shared" si="220"/>
        <v>904</v>
      </c>
      <c r="AM431" s="400">
        <f t="shared" si="221"/>
        <v>904</v>
      </c>
      <c r="AN431" s="462" t="e">
        <f t="shared" si="222"/>
        <v>#DIV/0!</v>
      </c>
      <c r="AO431" s="461">
        <f t="shared" si="223"/>
        <v>904</v>
      </c>
      <c r="AP431" s="148">
        <f t="shared" si="224"/>
        <v>0</v>
      </c>
      <c r="AQ431" s="148">
        <f t="shared" si="225"/>
        <v>0</v>
      </c>
      <c r="AR431" s="148"/>
      <c r="AS431" s="149">
        <f>VLOOKUP(H431, 'Link WS '!$E$5:$G$38, 2, FALSE)</f>
        <v>904</v>
      </c>
      <c r="AT431" s="80">
        <f>VLOOKUP($H431, 'Link WS '!$E$5:$H$38, 3, FALSE)</f>
        <v>1338</v>
      </c>
      <c r="AU431" s="151">
        <f t="shared" si="226"/>
        <v>0</v>
      </c>
      <c r="AV431" s="150">
        <f>VLOOKUP($V431, 'Link WS '!$E$5:$H$38, 2, FALSE)</f>
        <v>904</v>
      </c>
      <c r="AW431" s="150">
        <f>VLOOKUP($V431, 'Link WS '!$E$5:$H$38, 3, FALSE)</f>
        <v>1338</v>
      </c>
      <c r="AX431" s="150">
        <f>VLOOKUP($V431, 'Link WS '!$E$5:$H$38, 4, FALSE)</f>
        <v>1121</v>
      </c>
      <c r="AY431" s="143">
        <f t="shared" si="227"/>
        <v>0.80642283675289916</v>
      </c>
      <c r="AZ431" s="140" t="str">
        <f t="shared" si="228"/>
        <v>Paying 81% within JC</v>
      </c>
      <c r="BA431" s="80">
        <f t="shared" si="229"/>
        <v>814</v>
      </c>
      <c r="BB431" s="80">
        <f t="shared" si="230"/>
        <v>90</v>
      </c>
      <c r="BC431" s="81" t="e">
        <f t="shared" si="231"/>
        <v>#DIV/0!</v>
      </c>
      <c r="BD431" s="312"/>
      <c r="BE431" s="184"/>
      <c r="BF431" s="184"/>
      <c r="BG431" s="184"/>
      <c r="BH431" s="184"/>
      <c r="BI431" s="184"/>
      <c r="BJ431" s="184"/>
      <c r="BK431" s="184"/>
      <c r="BL431" s="185"/>
      <c r="BM431" s="185"/>
      <c r="BN431" s="185"/>
      <c r="BO431" s="185"/>
      <c r="BP431" s="443">
        <f t="shared" si="232"/>
        <v>0</v>
      </c>
      <c r="BQ431" s="184" t="str">
        <f t="shared" si="233"/>
        <v>Not Needed</v>
      </c>
      <c r="BR431" s="283" t="e">
        <f t="shared" si="234"/>
        <v>#DIV/0!</v>
      </c>
      <c r="BS431" s="432">
        <f t="shared" si="235"/>
        <v>0</v>
      </c>
      <c r="BT431" s="1" t="str">
        <f t="shared" si="236"/>
        <v>Within Range</v>
      </c>
      <c r="BU431" s="1" t="str">
        <f t="shared" si="237"/>
        <v>Within Range</v>
      </c>
      <c r="BV431" s="407"/>
      <c r="BW431" s="407"/>
      <c r="BX431" s="448"/>
      <c r="BY431" s="469"/>
      <c r="BZ431" s="469"/>
    </row>
    <row r="432" spans="1:78" ht="12.75" customHeight="true">
      <c r="A432" s="79" t="s">
        <v>1046</v>
      </c>
      <c r="B432" s="79" t="s">
        <v>1047</v>
      </c>
      <c r="C432" s="79" t="s">
        <v>8</v>
      </c>
      <c r="D432" s="79" t="s">
        <v>9</v>
      </c>
      <c r="E432" s="79" t="s">
        <v>787</v>
      </c>
      <c r="F432" s="79" t="s">
        <v>804</v>
      </c>
      <c r="G432" s="79" t="s">
        <v>783</v>
      </c>
      <c r="H432" s="79" t="s">
        <v>819</v>
      </c>
      <c r="I432" s="296">
        <v>43815</v>
      </c>
      <c r="J432" s="406"/>
      <c r="K432" s="383" t="s">
        <v>17</v>
      </c>
      <c r="L432" s="406"/>
      <c r="M432" s="466">
        <v>94</v>
      </c>
      <c r="N432" s="451" t="str">
        <f t="shared" si="204"/>
        <v>5</v>
      </c>
      <c r="O432" s="452" t="str">
        <f t="shared" si="205"/>
        <v>5</v>
      </c>
      <c r="P432" s="201" t="str">
        <f t="shared" si="206"/>
        <v>N</v>
      </c>
      <c r="Q432" s="202"/>
      <c r="R432" s="202"/>
      <c r="S432" s="200"/>
      <c r="T432" s="247">
        <v>206</v>
      </c>
      <c r="U432" s="92">
        <f t="shared" si="207"/>
        <v>1</v>
      </c>
      <c r="V432" s="95" t="str">
        <f t="shared" si="208"/>
        <v>SG_FNE05</v>
      </c>
      <c r="W432" s="454"/>
      <c r="X432" s="392">
        <f t="shared" si="209"/>
        <v>0</v>
      </c>
      <c r="Y432" s="453"/>
      <c r="Z432" s="396">
        <f t="shared" si="210"/>
        <v>0</v>
      </c>
      <c r="AA432" s="397">
        <f t="shared" si="211"/>
        <v>0</v>
      </c>
      <c r="AB432" s="427"/>
      <c r="AC432" s="456"/>
      <c r="AD432" s="396">
        <f t="shared" si="212"/>
        <v>0</v>
      </c>
      <c r="AE432" s="397">
        <f t="shared" si="213"/>
        <v>0</v>
      </c>
      <c r="AF432" s="444">
        <f t="shared" si="214"/>
        <v>50</v>
      </c>
      <c r="AG432" s="251" t="e">
        <f t="shared" si="215"/>
        <v>#DIV/0!</v>
      </c>
      <c r="AH432" s="398">
        <f t="shared" si="216"/>
        <v>50</v>
      </c>
      <c r="AI432" s="459" t="str">
        <f t="shared" si="217"/>
        <v>Below Mix</v>
      </c>
      <c r="AJ432" s="327">
        <f t="shared" si="218"/>
        <v>1072</v>
      </c>
      <c r="AK432" s="323" t="e">
        <f t="shared" si="219"/>
        <v>#DIV/0!</v>
      </c>
      <c r="AL432" s="399">
        <f t="shared" si="220"/>
        <v>1122</v>
      </c>
      <c r="AM432" s="400">
        <f t="shared" si="221"/>
        <v>1122</v>
      </c>
      <c r="AN432" s="462" t="e">
        <f t="shared" si="222"/>
        <v>#DIV/0!</v>
      </c>
      <c r="AO432" s="461">
        <f t="shared" si="223"/>
        <v>1122</v>
      </c>
      <c r="AP432" s="148">
        <f t="shared" si="224"/>
        <v>0</v>
      </c>
      <c r="AQ432" s="148">
        <f t="shared" si="225"/>
        <v>0</v>
      </c>
      <c r="AR432" s="148"/>
      <c r="AS432" s="149">
        <f>VLOOKUP(H432, 'Link WS '!$E$5:$G$38, 2, FALSE)</f>
        <v>1122</v>
      </c>
      <c r="AT432" s="80">
        <f>VLOOKUP($H432, 'Link WS '!$E$5:$H$38, 3, FALSE)</f>
        <v>1482</v>
      </c>
      <c r="AU432" s="151">
        <f t="shared" si="226"/>
        <v>0</v>
      </c>
      <c r="AV432" s="150">
        <f>VLOOKUP($V432, 'Link WS '!$E$5:$H$38, 2, FALSE)</f>
        <v>1122</v>
      </c>
      <c r="AW432" s="150">
        <f>VLOOKUP($V432, 'Link WS '!$E$5:$H$38, 3, FALSE)</f>
        <v>1482</v>
      </c>
      <c r="AX432" s="150">
        <f>VLOOKUP($V432, 'Link WS '!$E$5:$H$38, 4, FALSE)</f>
        <v>1302</v>
      </c>
      <c r="AY432" s="143">
        <f t="shared" si="227"/>
        <v>0.86175115207373276</v>
      </c>
      <c r="AZ432" s="140" t="str">
        <f t="shared" si="228"/>
        <v>Paying 86% within JC</v>
      </c>
      <c r="BA432" s="80">
        <f t="shared" si="229"/>
        <v>1010</v>
      </c>
      <c r="BB432" s="80">
        <f t="shared" si="230"/>
        <v>112</v>
      </c>
      <c r="BC432" s="81" t="e">
        <f t="shared" si="231"/>
        <v>#DIV/0!</v>
      </c>
      <c r="BD432" s="312"/>
      <c r="BE432" s="184"/>
      <c r="BF432" s="184"/>
      <c r="BG432" s="184"/>
      <c r="BH432" s="184"/>
      <c r="BI432" s="184"/>
      <c r="BJ432" s="184"/>
      <c r="BK432" s="184"/>
      <c r="BL432" s="185"/>
      <c r="BM432" s="185"/>
      <c r="BN432" s="185"/>
      <c r="BO432" s="185"/>
      <c r="BP432" s="443">
        <f t="shared" si="232"/>
        <v>0</v>
      </c>
      <c r="BQ432" s="184" t="str">
        <f t="shared" si="233"/>
        <v>Not Needed</v>
      </c>
      <c r="BR432" s="283" t="e">
        <f t="shared" si="234"/>
        <v>#DIV/0!</v>
      </c>
      <c r="BS432" s="432">
        <f t="shared" si="235"/>
        <v>0</v>
      </c>
      <c r="BT432" s="1" t="str">
        <f t="shared" si="236"/>
        <v>Within Range</v>
      </c>
      <c r="BU432" s="1" t="str">
        <f t="shared" si="237"/>
        <v>Within Range</v>
      </c>
      <c r="BV432" s="407"/>
      <c r="BW432" s="407"/>
      <c r="BX432" s="448"/>
      <c r="BY432" s="469"/>
      <c r="BZ432" s="469"/>
    </row>
    <row r="433" spans="1:78" ht="12.75" customHeight="true">
      <c r="A433" s="79" t="s">
        <v>1160</v>
      </c>
      <c r="B433" s="79" t="s">
        <v>1161</v>
      </c>
      <c r="C433" s="79" t="s">
        <v>8</v>
      </c>
      <c r="D433" s="79" t="s">
        <v>9</v>
      </c>
      <c r="E433" s="79" t="s">
        <v>787</v>
      </c>
      <c r="F433" s="79" t="s">
        <v>804</v>
      </c>
      <c r="G433" s="79" t="s">
        <v>798</v>
      </c>
      <c r="H433" s="79" t="s">
        <v>820</v>
      </c>
      <c r="I433" s="296">
        <v>44158</v>
      </c>
      <c r="J433" s="406"/>
      <c r="K433" s="383" t="s">
        <v>17</v>
      </c>
      <c r="L433" s="406"/>
      <c r="M433" s="466">
        <v>43</v>
      </c>
      <c r="N433" s="451" t="str">
        <f t="shared" si="204"/>
        <v>1</v>
      </c>
      <c r="O433" s="452" t="str">
        <f t="shared" si="205"/>
        <v>1</v>
      </c>
      <c r="P433" s="201" t="str">
        <f t="shared" si="206"/>
        <v>N</v>
      </c>
      <c r="Q433" s="202"/>
      <c r="R433" s="202"/>
      <c r="S433" s="200"/>
      <c r="T433" s="247">
        <v>107</v>
      </c>
      <c r="U433" s="92">
        <f t="shared" si="207"/>
        <v>1</v>
      </c>
      <c r="V433" s="95" t="str">
        <f t="shared" si="208"/>
        <v>SG_FNE06</v>
      </c>
      <c r="W433" s="454"/>
      <c r="X433" s="392">
        <f t="shared" si="209"/>
        <v>0</v>
      </c>
      <c r="Y433" s="453"/>
      <c r="Z433" s="396">
        <f t="shared" si="210"/>
        <v>0</v>
      </c>
      <c r="AA433" s="397">
        <f t="shared" si="211"/>
        <v>0</v>
      </c>
      <c r="AB433" s="427"/>
      <c r="AC433" s="456"/>
      <c r="AD433" s="396">
        <f t="shared" si="212"/>
        <v>0</v>
      </c>
      <c r="AE433" s="397">
        <f t="shared" si="213"/>
        <v>0</v>
      </c>
      <c r="AF433" s="444">
        <f t="shared" si="214"/>
        <v>50</v>
      </c>
      <c r="AG433" s="251" t="e">
        <f t="shared" si="215"/>
        <v>#DIV/0!</v>
      </c>
      <c r="AH433" s="398">
        <f t="shared" si="216"/>
        <v>50</v>
      </c>
      <c r="AI433" s="459" t="str">
        <f t="shared" si="217"/>
        <v>Below Mix</v>
      </c>
      <c r="AJ433" s="327">
        <f t="shared" si="218"/>
        <v>1249</v>
      </c>
      <c r="AK433" s="323" t="e">
        <f t="shared" si="219"/>
        <v>#DIV/0!</v>
      </c>
      <c r="AL433" s="399">
        <f t="shared" si="220"/>
        <v>1299</v>
      </c>
      <c r="AM433" s="400">
        <f t="shared" si="221"/>
        <v>1299</v>
      </c>
      <c r="AN433" s="462" t="e">
        <f t="shared" si="222"/>
        <v>#DIV/0!</v>
      </c>
      <c r="AO433" s="461">
        <f t="shared" si="223"/>
        <v>1299</v>
      </c>
      <c r="AP433" s="148">
        <f t="shared" si="224"/>
        <v>0</v>
      </c>
      <c r="AQ433" s="148">
        <f t="shared" si="225"/>
        <v>0</v>
      </c>
      <c r="AR433" s="148"/>
      <c r="AS433" s="149">
        <f>VLOOKUP(H433, 'Link WS '!$E$5:$G$38, 2, FALSE)</f>
        <v>1299</v>
      </c>
      <c r="AT433" s="80">
        <f>VLOOKUP($H433, 'Link WS '!$E$5:$H$38, 3, FALSE)</f>
        <v>1871</v>
      </c>
      <c r="AU433" s="151">
        <f t="shared" si="226"/>
        <v>0</v>
      </c>
      <c r="AV433" s="150">
        <f>VLOOKUP($V433, 'Link WS '!$E$5:$H$38, 2, FALSE)</f>
        <v>1299</v>
      </c>
      <c r="AW433" s="150">
        <f>VLOOKUP($V433, 'Link WS '!$E$5:$H$38, 3, FALSE)</f>
        <v>1871</v>
      </c>
      <c r="AX433" s="150">
        <f>VLOOKUP($V433, 'Link WS '!$E$5:$H$38, 4, FALSE)</f>
        <v>1585</v>
      </c>
      <c r="AY433" s="143">
        <f t="shared" si="227"/>
        <v>0.81955835962145107</v>
      </c>
      <c r="AZ433" s="140" t="str">
        <f t="shared" si="228"/>
        <v>Paying 82% within JC</v>
      </c>
      <c r="BA433" s="80">
        <f t="shared" si="229"/>
        <v>1169</v>
      </c>
      <c r="BB433" s="80">
        <f t="shared" si="230"/>
        <v>130</v>
      </c>
      <c r="BC433" s="81" t="e">
        <f t="shared" si="231"/>
        <v>#DIV/0!</v>
      </c>
      <c r="BD433" s="312"/>
      <c r="BE433" s="184"/>
      <c r="BF433" s="184"/>
      <c r="BG433" s="184"/>
      <c r="BH433" s="184"/>
      <c r="BI433" s="184"/>
      <c r="BJ433" s="184"/>
      <c r="BK433" s="184"/>
      <c r="BL433" s="185"/>
      <c r="BM433" s="185"/>
      <c r="BN433" s="185"/>
      <c r="BO433" s="185"/>
      <c r="BP433" s="443">
        <f t="shared" si="232"/>
        <v>0</v>
      </c>
      <c r="BQ433" s="184" t="str">
        <f t="shared" si="233"/>
        <v>Not Needed</v>
      </c>
      <c r="BR433" s="283" t="e">
        <f t="shared" si="234"/>
        <v>#DIV/0!</v>
      </c>
      <c r="BS433" s="432">
        <f t="shared" si="235"/>
        <v>0</v>
      </c>
      <c r="BT433" s="1" t="str">
        <f t="shared" si="236"/>
        <v>Within Range</v>
      </c>
      <c r="BU433" s="1" t="str">
        <f t="shared" si="237"/>
        <v>Within Range</v>
      </c>
      <c r="BV433" s="407"/>
      <c r="BW433" s="407"/>
      <c r="BX433" s="448"/>
      <c r="BY433" s="469"/>
      <c r="BZ433" s="469"/>
    </row>
    <row r="434" spans="1:78" ht="12.75" customHeight="true">
      <c r="A434" s="79" t="s">
        <v>1120</v>
      </c>
      <c r="B434" s="79" t="s">
        <v>1121</v>
      </c>
      <c r="C434" s="79" t="s">
        <v>8</v>
      </c>
      <c r="D434" s="79" t="s">
        <v>9</v>
      </c>
      <c r="E434" s="79" t="s">
        <v>787</v>
      </c>
      <c r="F434" s="79" t="s">
        <v>804</v>
      </c>
      <c r="G434" s="79" t="s">
        <v>798</v>
      </c>
      <c r="H434" s="79" t="s">
        <v>820</v>
      </c>
      <c r="I434" s="296">
        <v>44200</v>
      </c>
      <c r="J434" s="406"/>
      <c r="K434" s="383" t="s">
        <v>17</v>
      </c>
      <c r="L434" s="406"/>
      <c r="M434" s="466">
        <v>61</v>
      </c>
      <c r="N434" s="451" t="str">
        <f t="shared" si="204"/>
        <v>2</v>
      </c>
      <c r="O434" s="452" t="str">
        <f t="shared" si="205"/>
        <v>2</v>
      </c>
      <c r="P434" s="201" t="str">
        <f t="shared" si="206"/>
        <v>N</v>
      </c>
      <c r="Q434" s="202"/>
      <c r="R434" s="202"/>
      <c r="S434" s="200"/>
      <c r="T434" s="247">
        <v>105</v>
      </c>
      <c r="U434" s="92">
        <f t="shared" si="207"/>
        <v>1</v>
      </c>
      <c r="V434" s="95" t="str">
        <f t="shared" si="208"/>
        <v>SG_FNE06</v>
      </c>
      <c r="W434" s="454"/>
      <c r="X434" s="392">
        <f t="shared" si="209"/>
        <v>0</v>
      </c>
      <c r="Y434" s="453"/>
      <c r="Z434" s="396">
        <f t="shared" si="210"/>
        <v>0</v>
      </c>
      <c r="AA434" s="397">
        <f t="shared" si="211"/>
        <v>0</v>
      </c>
      <c r="AB434" s="427"/>
      <c r="AC434" s="456"/>
      <c r="AD434" s="396">
        <f t="shared" si="212"/>
        <v>0</v>
      </c>
      <c r="AE434" s="397">
        <f t="shared" si="213"/>
        <v>0</v>
      </c>
      <c r="AF434" s="444">
        <f t="shared" si="214"/>
        <v>50</v>
      </c>
      <c r="AG434" s="251" t="e">
        <f t="shared" si="215"/>
        <v>#DIV/0!</v>
      </c>
      <c r="AH434" s="398">
        <f t="shared" si="216"/>
        <v>50</v>
      </c>
      <c r="AI434" s="459" t="str">
        <f t="shared" si="217"/>
        <v>Below Mix</v>
      </c>
      <c r="AJ434" s="327">
        <f t="shared" si="218"/>
        <v>1249</v>
      </c>
      <c r="AK434" s="323" t="e">
        <f t="shared" si="219"/>
        <v>#DIV/0!</v>
      </c>
      <c r="AL434" s="399">
        <f t="shared" si="220"/>
        <v>1299</v>
      </c>
      <c r="AM434" s="400">
        <f t="shared" si="221"/>
        <v>1299</v>
      </c>
      <c r="AN434" s="462" t="e">
        <f t="shared" si="222"/>
        <v>#DIV/0!</v>
      </c>
      <c r="AO434" s="461">
        <f t="shared" si="223"/>
        <v>1299</v>
      </c>
      <c r="AP434" s="148">
        <f t="shared" si="224"/>
        <v>0</v>
      </c>
      <c r="AQ434" s="148">
        <f t="shared" si="225"/>
        <v>0</v>
      </c>
      <c r="AR434" s="148"/>
      <c r="AS434" s="149">
        <f>VLOOKUP(H434, 'Link WS '!$E$5:$G$38, 2, FALSE)</f>
        <v>1299</v>
      </c>
      <c r="AT434" s="80">
        <f>VLOOKUP($H434, 'Link WS '!$E$5:$H$38, 3, FALSE)</f>
        <v>1871</v>
      </c>
      <c r="AU434" s="151">
        <f t="shared" si="226"/>
        <v>0</v>
      </c>
      <c r="AV434" s="150">
        <f>VLOOKUP($V434, 'Link WS '!$E$5:$H$38, 2, FALSE)</f>
        <v>1299</v>
      </c>
      <c r="AW434" s="150">
        <f>VLOOKUP($V434, 'Link WS '!$E$5:$H$38, 3, FALSE)</f>
        <v>1871</v>
      </c>
      <c r="AX434" s="150">
        <f>VLOOKUP($V434, 'Link WS '!$E$5:$H$38, 4, FALSE)</f>
        <v>1585</v>
      </c>
      <c r="AY434" s="143">
        <f t="shared" si="227"/>
        <v>0.81955835962145107</v>
      </c>
      <c r="AZ434" s="140" t="str">
        <f t="shared" si="228"/>
        <v>Paying 82% within JC</v>
      </c>
      <c r="BA434" s="80">
        <f t="shared" si="229"/>
        <v>1169</v>
      </c>
      <c r="BB434" s="80">
        <f t="shared" si="230"/>
        <v>130</v>
      </c>
      <c r="BC434" s="81" t="e">
        <f t="shared" si="231"/>
        <v>#DIV/0!</v>
      </c>
      <c r="BD434" s="312"/>
      <c r="BE434" s="184"/>
      <c r="BF434" s="184"/>
      <c r="BG434" s="184"/>
      <c r="BH434" s="184"/>
      <c r="BI434" s="184"/>
      <c r="BJ434" s="184"/>
      <c r="BK434" s="184"/>
      <c r="BL434" s="185"/>
      <c r="BM434" s="185"/>
      <c r="BN434" s="185"/>
      <c r="BO434" s="185"/>
      <c r="BP434" s="443">
        <f t="shared" si="232"/>
        <v>0</v>
      </c>
      <c r="BQ434" s="184" t="str">
        <f t="shared" si="233"/>
        <v>Not Needed</v>
      </c>
      <c r="BR434" s="283" t="e">
        <f t="shared" si="234"/>
        <v>#DIV/0!</v>
      </c>
      <c r="BS434" s="432">
        <f t="shared" si="235"/>
        <v>0</v>
      </c>
      <c r="BT434" s="1" t="str">
        <f t="shared" si="236"/>
        <v>Within Range</v>
      </c>
      <c r="BU434" s="1" t="str">
        <f t="shared" si="237"/>
        <v>Within Range</v>
      </c>
      <c r="BV434" s="407"/>
      <c r="BW434" s="407"/>
      <c r="BX434" s="448"/>
      <c r="BY434" s="469"/>
      <c r="BZ434" s="469"/>
    </row>
    <row r="435" spans="1:78" ht="12.75" customHeight="true">
      <c r="A435" s="79" t="s">
        <v>1158</v>
      </c>
      <c r="B435" s="79" t="s">
        <v>1159</v>
      </c>
      <c r="C435" s="79" t="s">
        <v>8</v>
      </c>
      <c r="D435" s="79" t="s">
        <v>9</v>
      </c>
      <c r="E435" s="79" t="s">
        <v>787</v>
      </c>
      <c r="F435" s="79" t="s">
        <v>804</v>
      </c>
      <c r="G435" s="79" t="s">
        <v>795</v>
      </c>
      <c r="H435" s="79" t="s">
        <v>818</v>
      </c>
      <c r="I435" s="296">
        <v>44200</v>
      </c>
      <c r="J435" s="406"/>
      <c r="K435" s="383" t="s">
        <v>17</v>
      </c>
      <c r="L435" s="406"/>
      <c r="M435" s="466">
        <v>64</v>
      </c>
      <c r="N435" s="451" t="str">
        <f t="shared" si="204"/>
        <v>2</v>
      </c>
      <c r="O435" s="452" t="str">
        <f t="shared" si="205"/>
        <v>2</v>
      </c>
      <c r="P435" s="201" t="str">
        <f t="shared" si="206"/>
        <v>N</v>
      </c>
      <c r="Q435" s="202"/>
      <c r="R435" s="202"/>
      <c r="S435" s="200"/>
      <c r="T435" s="247">
        <v>105</v>
      </c>
      <c r="U435" s="92">
        <f t="shared" si="207"/>
        <v>1</v>
      </c>
      <c r="V435" s="95" t="str">
        <f t="shared" si="208"/>
        <v>SG_FNE04</v>
      </c>
      <c r="W435" s="454"/>
      <c r="X435" s="392">
        <f t="shared" si="209"/>
        <v>0</v>
      </c>
      <c r="Y435" s="453"/>
      <c r="Z435" s="396">
        <f t="shared" si="210"/>
        <v>0</v>
      </c>
      <c r="AA435" s="397">
        <f t="shared" si="211"/>
        <v>0</v>
      </c>
      <c r="AB435" s="427"/>
      <c r="AC435" s="456"/>
      <c r="AD435" s="396">
        <f t="shared" si="212"/>
        <v>0</v>
      </c>
      <c r="AE435" s="397">
        <f t="shared" si="213"/>
        <v>0</v>
      </c>
      <c r="AF435" s="444">
        <f t="shared" si="214"/>
        <v>50</v>
      </c>
      <c r="AG435" s="251" t="e">
        <f t="shared" si="215"/>
        <v>#DIV/0!</v>
      </c>
      <c r="AH435" s="398">
        <f t="shared" si="216"/>
        <v>50</v>
      </c>
      <c r="AI435" s="459" t="str">
        <f t="shared" si="217"/>
        <v>Below Mix</v>
      </c>
      <c r="AJ435" s="327">
        <f t="shared" si="218"/>
        <v>854</v>
      </c>
      <c r="AK435" s="323" t="e">
        <f t="shared" si="219"/>
        <v>#DIV/0!</v>
      </c>
      <c r="AL435" s="399">
        <f t="shared" si="220"/>
        <v>904</v>
      </c>
      <c r="AM435" s="400">
        <f t="shared" si="221"/>
        <v>904</v>
      </c>
      <c r="AN435" s="462" t="e">
        <f t="shared" si="222"/>
        <v>#DIV/0!</v>
      </c>
      <c r="AO435" s="461">
        <f t="shared" si="223"/>
        <v>904</v>
      </c>
      <c r="AP435" s="148">
        <f t="shared" si="224"/>
        <v>0</v>
      </c>
      <c r="AQ435" s="148">
        <f t="shared" si="225"/>
        <v>0</v>
      </c>
      <c r="AR435" s="148"/>
      <c r="AS435" s="149">
        <f>VLOOKUP(H435, 'Link WS '!$E$5:$G$38, 2, FALSE)</f>
        <v>904</v>
      </c>
      <c r="AT435" s="80">
        <f>VLOOKUP($H435, 'Link WS '!$E$5:$H$38, 3, FALSE)</f>
        <v>1338</v>
      </c>
      <c r="AU435" s="151">
        <f t="shared" si="226"/>
        <v>0</v>
      </c>
      <c r="AV435" s="150">
        <f>VLOOKUP($V435, 'Link WS '!$E$5:$H$38, 2, FALSE)</f>
        <v>904</v>
      </c>
      <c r="AW435" s="150">
        <f>VLOOKUP($V435, 'Link WS '!$E$5:$H$38, 3, FALSE)</f>
        <v>1338</v>
      </c>
      <c r="AX435" s="150">
        <f>VLOOKUP($V435, 'Link WS '!$E$5:$H$38, 4, FALSE)</f>
        <v>1121</v>
      </c>
      <c r="AY435" s="143">
        <f t="shared" si="227"/>
        <v>0.80642283675289916</v>
      </c>
      <c r="AZ435" s="140" t="str">
        <f t="shared" si="228"/>
        <v>Paying 81% within JC</v>
      </c>
      <c r="BA435" s="80">
        <f t="shared" si="229"/>
        <v>814</v>
      </c>
      <c r="BB435" s="80">
        <f t="shared" si="230"/>
        <v>90</v>
      </c>
      <c r="BC435" s="81" t="e">
        <f t="shared" si="231"/>
        <v>#DIV/0!</v>
      </c>
      <c r="BD435" s="312"/>
      <c r="BE435" s="184"/>
      <c r="BF435" s="184"/>
      <c r="BG435" s="184"/>
      <c r="BH435" s="184"/>
      <c r="BI435" s="184"/>
      <c r="BJ435" s="184"/>
      <c r="BK435" s="184"/>
      <c r="BL435" s="185"/>
      <c r="BM435" s="185"/>
      <c r="BN435" s="185"/>
      <c r="BO435" s="185"/>
      <c r="BP435" s="443">
        <f t="shared" si="232"/>
        <v>0</v>
      </c>
      <c r="BQ435" s="184" t="str">
        <f t="shared" si="233"/>
        <v>Not Needed</v>
      </c>
      <c r="BR435" s="283" t="e">
        <f t="shared" si="234"/>
        <v>#DIV/0!</v>
      </c>
      <c r="BS435" s="432">
        <f t="shared" si="235"/>
        <v>0</v>
      </c>
      <c r="BT435" s="1" t="str">
        <f t="shared" si="236"/>
        <v>Within Range</v>
      </c>
      <c r="BU435" s="1" t="str">
        <f t="shared" si="237"/>
        <v>Within Range</v>
      </c>
      <c r="BV435" s="407"/>
      <c r="BW435" s="407"/>
      <c r="BX435" s="448"/>
      <c r="BY435" s="469"/>
      <c r="BZ435" s="469"/>
    </row>
    <row r="436" spans="1:78" ht="12.75" customHeight="true">
      <c r="A436" s="79" t="s">
        <v>1142</v>
      </c>
      <c r="B436" s="79" t="s">
        <v>1143</v>
      </c>
      <c r="C436" s="79" t="s">
        <v>8</v>
      </c>
      <c r="D436" s="79" t="s">
        <v>9</v>
      </c>
      <c r="E436" s="79" t="s">
        <v>787</v>
      </c>
      <c r="F436" s="79" t="s">
        <v>804</v>
      </c>
      <c r="G436" s="79" t="s">
        <v>795</v>
      </c>
      <c r="H436" s="79" t="s">
        <v>818</v>
      </c>
      <c r="I436" s="296">
        <v>44200</v>
      </c>
      <c r="J436" s="406"/>
      <c r="K436" s="383" t="s">
        <v>17</v>
      </c>
      <c r="L436" s="406"/>
      <c r="M436" s="466">
        <v>65</v>
      </c>
      <c r="N436" s="451" t="str">
        <f t="shared" si="204"/>
        <v>2</v>
      </c>
      <c r="O436" s="452" t="str">
        <f t="shared" si="205"/>
        <v>2</v>
      </c>
      <c r="P436" s="201" t="str">
        <f t="shared" si="206"/>
        <v>N</v>
      </c>
      <c r="Q436" s="202"/>
      <c r="R436" s="202"/>
      <c r="S436" s="200"/>
      <c r="T436" s="247">
        <v>105</v>
      </c>
      <c r="U436" s="92">
        <f t="shared" si="207"/>
        <v>1</v>
      </c>
      <c r="V436" s="95" t="str">
        <f t="shared" si="208"/>
        <v>SG_FNE04</v>
      </c>
      <c r="W436" s="454"/>
      <c r="X436" s="392">
        <f t="shared" si="209"/>
        <v>0</v>
      </c>
      <c r="Y436" s="453"/>
      <c r="Z436" s="396">
        <f t="shared" si="210"/>
        <v>0</v>
      </c>
      <c r="AA436" s="397">
        <f t="shared" si="211"/>
        <v>0</v>
      </c>
      <c r="AB436" s="427"/>
      <c r="AC436" s="456"/>
      <c r="AD436" s="396">
        <f t="shared" si="212"/>
        <v>0</v>
      </c>
      <c r="AE436" s="397">
        <f t="shared" si="213"/>
        <v>0</v>
      </c>
      <c r="AF436" s="444">
        <f t="shared" si="214"/>
        <v>50</v>
      </c>
      <c r="AG436" s="251" t="e">
        <f t="shared" si="215"/>
        <v>#DIV/0!</v>
      </c>
      <c r="AH436" s="398">
        <f t="shared" si="216"/>
        <v>50</v>
      </c>
      <c r="AI436" s="459" t="str">
        <f t="shared" si="217"/>
        <v>Below Mix</v>
      </c>
      <c r="AJ436" s="327">
        <f t="shared" si="218"/>
        <v>854</v>
      </c>
      <c r="AK436" s="323" t="e">
        <f t="shared" si="219"/>
        <v>#DIV/0!</v>
      </c>
      <c r="AL436" s="399">
        <f t="shared" si="220"/>
        <v>904</v>
      </c>
      <c r="AM436" s="400">
        <f t="shared" si="221"/>
        <v>904</v>
      </c>
      <c r="AN436" s="462" t="e">
        <f t="shared" si="222"/>
        <v>#DIV/0!</v>
      </c>
      <c r="AO436" s="461">
        <f t="shared" si="223"/>
        <v>904</v>
      </c>
      <c r="AP436" s="148">
        <f t="shared" si="224"/>
        <v>0</v>
      </c>
      <c r="AQ436" s="148">
        <f t="shared" si="225"/>
        <v>0</v>
      </c>
      <c r="AR436" s="148"/>
      <c r="AS436" s="149">
        <f>VLOOKUP(H436, 'Link WS '!$E$5:$G$38, 2, FALSE)</f>
        <v>904</v>
      </c>
      <c r="AT436" s="80">
        <f>VLOOKUP($H436, 'Link WS '!$E$5:$H$38, 3, FALSE)</f>
        <v>1338</v>
      </c>
      <c r="AU436" s="151">
        <f t="shared" si="226"/>
        <v>0</v>
      </c>
      <c r="AV436" s="150">
        <f>VLOOKUP($V436, 'Link WS '!$E$5:$H$38, 2, FALSE)</f>
        <v>904</v>
      </c>
      <c r="AW436" s="150">
        <f>VLOOKUP($V436, 'Link WS '!$E$5:$H$38, 3, FALSE)</f>
        <v>1338</v>
      </c>
      <c r="AX436" s="150">
        <f>VLOOKUP($V436, 'Link WS '!$E$5:$H$38, 4, FALSE)</f>
        <v>1121</v>
      </c>
      <c r="AY436" s="143">
        <f t="shared" si="227"/>
        <v>0.80642283675289916</v>
      </c>
      <c r="AZ436" s="140" t="str">
        <f t="shared" si="228"/>
        <v>Paying 81% within JC</v>
      </c>
      <c r="BA436" s="80">
        <f t="shared" si="229"/>
        <v>814</v>
      </c>
      <c r="BB436" s="80">
        <f t="shared" si="230"/>
        <v>90</v>
      </c>
      <c r="BC436" s="81" t="e">
        <f t="shared" si="231"/>
        <v>#DIV/0!</v>
      </c>
      <c r="BD436" s="312"/>
      <c r="BE436" s="184"/>
      <c r="BF436" s="184"/>
      <c r="BG436" s="184"/>
      <c r="BH436" s="184"/>
      <c r="BI436" s="184"/>
      <c r="BJ436" s="184"/>
      <c r="BK436" s="184"/>
      <c r="BL436" s="185"/>
      <c r="BM436" s="185"/>
      <c r="BN436" s="185"/>
      <c r="BO436" s="185"/>
      <c r="BP436" s="443">
        <f t="shared" si="232"/>
        <v>0</v>
      </c>
      <c r="BQ436" s="184" t="str">
        <f t="shared" si="233"/>
        <v>Not Needed</v>
      </c>
      <c r="BR436" s="283" t="e">
        <f t="shared" si="234"/>
        <v>#DIV/0!</v>
      </c>
      <c r="BS436" s="432">
        <f t="shared" si="235"/>
        <v>0</v>
      </c>
      <c r="BT436" s="1" t="str">
        <f t="shared" si="236"/>
        <v>Within Range</v>
      </c>
      <c r="BU436" s="1" t="str">
        <f t="shared" si="237"/>
        <v>Within Range</v>
      </c>
      <c r="BV436" s="407"/>
      <c r="BW436" s="407"/>
      <c r="BX436" s="448"/>
      <c r="BY436" s="469"/>
      <c r="BZ436" s="469"/>
    </row>
    <row r="437" spans="1:78" ht="12.75" customHeight="true">
      <c r="A437" s="79" t="s">
        <v>1144</v>
      </c>
      <c r="B437" s="79" t="s">
        <v>1145</v>
      </c>
      <c r="C437" s="79" t="s">
        <v>8</v>
      </c>
      <c r="D437" s="79" t="s">
        <v>9</v>
      </c>
      <c r="E437" s="79" t="s">
        <v>787</v>
      </c>
      <c r="F437" s="79" t="s">
        <v>804</v>
      </c>
      <c r="G437" s="79" t="s">
        <v>795</v>
      </c>
      <c r="H437" s="79" t="s">
        <v>818</v>
      </c>
      <c r="I437" s="296">
        <v>44228</v>
      </c>
      <c r="J437" s="406"/>
      <c r="K437" s="383" t="s">
        <v>17</v>
      </c>
      <c r="L437" s="406"/>
      <c r="M437" s="466">
        <v>75</v>
      </c>
      <c r="N437" s="451" t="str">
        <f t="shared" si="204"/>
        <v>3</v>
      </c>
      <c r="O437" s="452" t="str">
        <f t="shared" si="205"/>
        <v>3</v>
      </c>
      <c r="P437" s="201" t="str">
        <f t="shared" si="206"/>
        <v>N</v>
      </c>
      <c r="Q437" s="202"/>
      <c r="R437" s="202"/>
      <c r="S437" s="200"/>
      <c r="T437" s="247">
        <v>104</v>
      </c>
      <c r="U437" s="92">
        <f t="shared" si="207"/>
        <v>1</v>
      </c>
      <c r="V437" s="95" t="str">
        <f t="shared" si="208"/>
        <v>SG_FNE04</v>
      </c>
      <c r="W437" s="454"/>
      <c r="X437" s="392">
        <f t="shared" si="209"/>
        <v>0</v>
      </c>
      <c r="Y437" s="453"/>
      <c r="Z437" s="396">
        <f t="shared" si="210"/>
        <v>0</v>
      </c>
      <c r="AA437" s="397">
        <f t="shared" si="211"/>
        <v>0</v>
      </c>
      <c r="AB437" s="427"/>
      <c r="AC437" s="456"/>
      <c r="AD437" s="396">
        <f t="shared" si="212"/>
        <v>0</v>
      </c>
      <c r="AE437" s="397">
        <f t="shared" si="213"/>
        <v>0</v>
      </c>
      <c r="AF437" s="444">
        <f t="shared" si="214"/>
        <v>50</v>
      </c>
      <c r="AG437" s="251" t="e">
        <f t="shared" si="215"/>
        <v>#DIV/0!</v>
      </c>
      <c r="AH437" s="398">
        <f t="shared" si="216"/>
        <v>50</v>
      </c>
      <c r="AI437" s="459" t="str">
        <f t="shared" si="217"/>
        <v>Below Mix</v>
      </c>
      <c r="AJ437" s="327">
        <f t="shared" si="218"/>
        <v>854</v>
      </c>
      <c r="AK437" s="323" t="e">
        <f t="shared" si="219"/>
        <v>#DIV/0!</v>
      </c>
      <c r="AL437" s="399">
        <f t="shared" si="220"/>
        <v>904</v>
      </c>
      <c r="AM437" s="400">
        <f t="shared" si="221"/>
        <v>904</v>
      </c>
      <c r="AN437" s="462" t="e">
        <f t="shared" si="222"/>
        <v>#DIV/0!</v>
      </c>
      <c r="AO437" s="461">
        <f t="shared" si="223"/>
        <v>904</v>
      </c>
      <c r="AP437" s="148">
        <f t="shared" si="224"/>
        <v>0</v>
      </c>
      <c r="AQ437" s="148">
        <f t="shared" si="225"/>
        <v>0</v>
      </c>
      <c r="AR437" s="148"/>
      <c r="AS437" s="149">
        <f>VLOOKUP(H437, 'Link WS '!$E$5:$G$38, 2, FALSE)</f>
        <v>904</v>
      </c>
      <c r="AT437" s="80">
        <f>VLOOKUP($H437, 'Link WS '!$E$5:$H$38, 3, FALSE)</f>
        <v>1338</v>
      </c>
      <c r="AU437" s="151">
        <f t="shared" si="226"/>
        <v>0</v>
      </c>
      <c r="AV437" s="150">
        <f>VLOOKUP($V437, 'Link WS '!$E$5:$H$38, 2, FALSE)</f>
        <v>904</v>
      </c>
      <c r="AW437" s="150">
        <f>VLOOKUP($V437, 'Link WS '!$E$5:$H$38, 3, FALSE)</f>
        <v>1338</v>
      </c>
      <c r="AX437" s="150">
        <f>VLOOKUP($V437, 'Link WS '!$E$5:$H$38, 4, FALSE)</f>
        <v>1121</v>
      </c>
      <c r="AY437" s="143">
        <f t="shared" si="227"/>
        <v>0.80642283675289916</v>
      </c>
      <c r="AZ437" s="140" t="str">
        <f t="shared" si="228"/>
        <v>Paying 81% within JC</v>
      </c>
      <c r="BA437" s="80">
        <f t="shared" si="229"/>
        <v>814</v>
      </c>
      <c r="BB437" s="80">
        <f t="shared" si="230"/>
        <v>90</v>
      </c>
      <c r="BC437" s="81" t="e">
        <f t="shared" si="231"/>
        <v>#DIV/0!</v>
      </c>
      <c r="BD437" s="312"/>
      <c r="BE437" s="184"/>
      <c r="BF437" s="184"/>
      <c r="BG437" s="184"/>
      <c r="BH437" s="184"/>
      <c r="BI437" s="184"/>
      <c r="BJ437" s="184"/>
      <c r="BK437" s="184"/>
      <c r="BL437" s="185"/>
      <c r="BM437" s="185"/>
      <c r="BN437" s="185"/>
      <c r="BO437" s="185"/>
      <c r="BP437" s="443">
        <f t="shared" si="232"/>
        <v>0</v>
      </c>
      <c r="BQ437" s="184" t="str">
        <f t="shared" si="233"/>
        <v>Not Needed</v>
      </c>
      <c r="BR437" s="283" t="e">
        <f t="shared" si="234"/>
        <v>#DIV/0!</v>
      </c>
      <c r="BS437" s="432">
        <f t="shared" si="235"/>
        <v>0</v>
      </c>
      <c r="BT437" s="1" t="str">
        <f t="shared" si="236"/>
        <v>Within Range</v>
      </c>
      <c r="BU437" s="1" t="str">
        <f t="shared" si="237"/>
        <v>Within Range</v>
      </c>
      <c r="BV437" s="407"/>
      <c r="BW437" s="407"/>
      <c r="BX437" s="448"/>
      <c r="BY437" s="469"/>
      <c r="BZ437" s="469"/>
    </row>
    <row r="438" spans="1:78" ht="12.75" customHeight="true">
      <c r="A438" s="79" t="s">
        <v>1518</v>
      </c>
      <c r="B438" s="79" t="s">
        <v>1519</v>
      </c>
      <c r="C438" s="79" t="s">
        <v>8</v>
      </c>
      <c r="D438" s="79" t="s">
        <v>9</v>
      </c>
      <c r="E438" s="79" t="s">
        <v>787</v>
      </c>
      <c r="F438" s="79" t="s">
        <v>804</v>
      </c>
      <c r="G438" s="79" t="s">
        <v>795</v>
      </c>
      <c r="H438" s="79" t="s">
        <v>813</v>
      </c>
      <c r="I438" s="480">
        <v>44403</v>
      </c>
      <c r="J438" s="406"/>
      <c r="K438" s="383" t="s">
        <v>17</v>
      </c>
      <c r="L438" s="406"/>
      <c r="M438" s="466">
        <v>74</v>
      </c>
      <c r="N438" s="451" t="str">
        <f t="shared" si="204"/>
        <v>3</v>
      </c>
      <c r="O438" s="452" t="str">
        <f t="shared" si="205"/>
        <v>3</v>
      </c>
      <c r="P438" s="201" t="str">
        <f t="shared" si="206"/>
        <v>N</v>
      </c>
      <c r="Q438" s="202"/>
      <c r="R438" s="202"/>
      <c r="S438" s="200"/>
      <c r="T438" s="247">
        <v>11</v>
      </c>
      <c r="U438" s="92">
        <f t="shared" si="207"/>
        <v>0.92</v>
      </c>
      <c r="V438" s="95" t="str">
        <f t="shared" si="208"/>
        <v>SG_NE04</v>
      </c>
      <c r="W438" s="454"/>
      <c r="X438" s="392">
        <f t="shared" si="209"/>
        <v>0</v>
      </c>
      <c r="Y438" s="453"/>
      <c r="Z438" s="396">
        <f t="shared" si="210"/>
        <v>0</v>
      </c>
      <c r="AA438" s="397">
        <f t="shared" si="211"/>
        <v>0</v>
      </c>
      <c r="AB438" s="427"/>
      <c r="AC438" s="456"/>
      <c r="AD438" s="396">
        <f t="shared" si="212"/>
        <v>0</v>
      </c>
      <c r="AE438" s="397">
        <f t="shared" si="213"/>
        <v>0</v>
      </c>
      <c r="AF438" s="444">
        <f t="shared" si="214"/>
        <v>50</v>
      </c>
      <c r="AG438" s="251" t="e">
        <f t="shared" si="215"/>
        <v>#DIV/0!</v>
      </c>
      <c r="AH438" s="398">
        <f t="shared" si="216"/>
        <v>50</v>
      </c>
      <c r="AI438" s="459" t="str">
        <f t="shared" si="217"/>
        <v>Below Mix</v>
      </c>
      <c r="AJ438" s="327">
        <f t="shared" si="218"/>
        <v>1365</v>
      </c>
      <c r="AK438" s="323" t="e">
        <f t="shared" si="219"/>
        <v>#DIV/0!</v>
      </c>
      <c r="AL438" s="399">
        <f t="shared" si="220"/>
        <v>1415</v>
      </c>
      <c r="AM438" s="400">
        <f t="shared" si="221"/>
        <v>1415</v>
      </c>
      <c r="AN438" s="462" t="e">
        <f t="shared" si="222"/>
        <v>#DIV/0!</v>
      </c>
      <c r="AO438" s="461">
        <f t="shared" si="223"/>
        <v>1415</v>
      </c>
      <c r="AP438" s="148">
        <f t="shared" si="224"/>
        <v>0</v>
      </c>
      <c r="AQ438" s="148">
        <f t="shared" si="225"/>
        <v>0</v>
      </c>
      <c r="AR438" s="148"/>
      <c r="AS438" s="149">
        <f>VLOOKUP(H438, 'Link WS '!$E$5:$G$38, 2, FALSE)</f>
        <v>1415</v>
      </c>
      <c r="AT438" s="80">
        <f>VLOOKUP($H438, 'Link WS '!$E$5:$H$38, 3, FALSE)</f>
        <v>2123</v>
      </c>
      <c r="AU438" s="151">
        <f t="shared" si="226"/>
        <v>0</v>
      </c>
      <c r="AV438" s="150">
        <f>VLOOKUP($V438, 'Link WS '!$E$5:$H$38, 2, FALSE)</f>
        <v>1415</v>
      </c>
      <c r="AW438" s="150">
        <f>VLOOKUP($V438, 'Link WS '!$E$5:$H$38, 3, FALSE)</f>
        <v>2123</v>
      </c>
      <c r="AX438" s="150">
        <f>VLOOKUP($V438, 'Link WS '!$E$5:$H$38, 4, FALSE)</f>
        <v>1769</v>
      </c>
      <c r="AY438" s="143">
        <f t="shared" si="227"/>
        <v>0.79988694177501418</v>
      </c>
      <c r="AZ438" s="140" t="str">
        <f t="shared" si="228"/>
        <v>Paying 80% within JC</v>
      </c>
      <c r="BA438" s="80">
        <f t="shared" si="229"/>
        <v>1273</v>
      </c>
      <c r="BB438" s="80">
        <f t="shared" si="230"/>
        <v>142</v>
      </c>
      <c r="BC438" s="81" t="e">
        <f t="shared" si="231"/>
        <v>#DIV/0!</v>
      </c>
      <c r="BD438" s="312"/>
      <c r="BE438" s="184"/>
      <c r="BF438" s="184"/>
      <c r="BG438" s="184"/>
      <c r="BH438" s="184"/>
      <c r="BI438" s="184"/>
      <c r="BJ438" s="184"/>
      <c r="BK438" s="184"/>
      <c r="BL438" s="185"/>
      <c r="BM438" s="185"/>
      <c r="BN438" s="185"/>
      <c r="BO438" s="185"/>
      <c r="BP438" s="443">
        <f t="shared" si="232"/>
        <v>0</v>
      </c>
      <c r="BQ438" s="184" t="str">
        <f t="shared" si="233"/>
        <v>Not Needed</v>
      </c>
      <c r="BR438" s="283" t="e">
        <f t="shared" si="234"/>
        <v>#DIV/0!</v>
      </c>
      <c r="BS438" s="432">
        <f t="shared" si="235"/>
        <v>0</v>
      </c>
      <c r="BT438" s="1" t="str">
        <f t="shared" si="236"/>
        <v>Within Range</v>
      </c>
      <c r="BU438" s="1" t="str">
        <f t="shared" si="237"/>
        <v>Within Range</v>
      </c>
      <c r="BV438" s="407"/>
      <c r="BW438" s="407"/>
      <c r="BX438" s="448"/>
      <c r="BY438" s="469"/>
      <c r="BZ438" s="469"/>
    </row>
    <row r="439" spans="1:78" ht="12.75" customHeight="true">
      <c r="A439" s="79" t="s">
        <v>1520</v>
      </c>
      <c r="B439" s="79" t="s">
        <v>1521</v>
      </c>
      <c r="C439" s="79" t="s">
        <v>8</v>
      </c>
      <c r="D439" s="79" t="s">
        <v>9</v>
      </c>
      <c r="E439" s="79" t="s">
        <v>787</v>
      </c>
      <c r="F439" s="79" t="s">
        <v>804</v>
      </c>
      <c r="G439" s="79" t="s">
        <v>795</v>
      </c>
      <c r="H439" s="79" t="s">
        <v>818</v>
      </c>
      <c r="I439" s="480">
        <v>44445</v>
      </c>
      <c r="J439" s="406"/>
      <c r="K439" s="383" t="s">
        <v>17</v>
      </c>
      <c r="L439" s="406"/>
      <c r="M439" s="466">
        <v>72</v>
      </c>
      <c r="N439" s="451" t="str">
        <f t="shared" si="204"/>
        <v>3</v>
      </c>
      <c r="O439" s="452" t="str">
        <f t="shared" si="205"/>
        <v>3</v>
      </c>
      <c r="P439" s="201" t="str">
        <f t="shared" si="206"/>
        <v>N</v>
      </c>
      <c r="Q439" s="202"/>
      <c r="R439" s="202"/>
      <c r="S439" s="200"/>
      <c r="T439" s="247">
        <v>9</v>
      </c>
      <c r="U439" s="92">
        <f t="shared" si="207"/>
        <v>0.75</v>
      </c>
      <c r="V439" s="95" t="str">
        <f t="shared" si="208"/>
        <v>SG_FNE04</v>
      </c>
      <c r="W439" s="454"/>
      <c r="X439" s="392">
        <f t="shared" si="209"/>
        <v>0</v>
      </c>
      <c r="Y439" s="453"/>
      <c r="Z439" s="396">
        <f t="shared" si="210"/>
        <v>0</v>
      </c>
      <c r="AA439" s="397">
        <f t="shared" si="211"/>
        <v>0</v>
      </c>
      <c r="AB439" s="427"/>
      <c r="AC439" s="456"/>
      <c r="AD439" s="396">
        <f t="shared" si="212"/>
        <v>0</v>
      </c>
      <c r="AE439" s="397">
        <f t="shared" si="213"/>
        <v>0</v>
      </c>
      <c r="AF439" s="444">
        <f t="shared" si="214"/>
        <v>50</v>
      </c>
      <c r="AG439" s="251" t="e">
        <f t="shared" si="215"/>
        <v>#DIV/0!</v>
      </c>
      <c r="AH439" s="398">
        <f t="shared" si="216"/>
        <v>50</v>
      </c>
      <c r="AI439" s="459" t="str">
        <f t="shared" si="217"/>
        <v>Below Mix</v>
      </c>
      <c r="AJ439" s="327">
        <f t="shared" si="218"/>
        <v>854</v>
      </c>
      <c r="AK439" s="323" t="e">
        <f t="shared" si="219"/>
        <v>#DIV/0!</v>
      </c>
      <c r="AL439" s="399">
        <f t="shared" si="220"/>
        <v>904</v>
      </c>
      <c r="AM439" s="400">
        <f t="shared" si="221"/>
        <v>904</v>
      </c>
      <c r="AN439" s="462" t="e">
        <f t="shared" si="222"/>
        <v>#DIV/0!</v>
      </c>
      <c r="AO439" s="461">
        <f t="shared" si="223"/>
        <v>904</v>
      </c>
      <c r="AP439" s="148">
        <f t="shared" si="224"/>
        <v>0</v>
      </c>
      <c r="AQ439" s="148">
        <f t="shared" si="225"/>
        <v>0</v>
      </c>
      <c r="AR439" s="148"/>
      <c r="AS439" s="149">
        <f>VLOOKUP(H439, 'Link WS '!$E$5:$G$38, 2, FALSE)</f>
        <v>904</v>
      </c>
      <c r="AT439" s="80">
        <f>VLOOKUP($H439, 'Link WS '!$E$5:$H$38, 3, FALSE)</f>
        <v>1338</v>
      </c>
      <c r="AU439" s="151">
        <f t="shared" si="226"/>
        <v>0</v>
      </c>
      <c r="AV439" s="150">
        <f>VLOOKUP($V439, 'Link WS '!$E$5:$H$38, 2, FALSE)</f>
        <v>904</v>
      </c>
      <c r="AW439" s="150">
        <f>VLOOKUP($V439, 'Link WS '!$E$5:$H$38, 3, FALSE)</f>
        <v>1338</v>
      </c>
      <c r="AX439" s="150">
        <f>VLOOKUP($V439, 'Link WS '!$E$5:$H$38, 4, FALSE)</f>
        <v>1121</v>
      </c>
      <c r="AY439" s="143">
        <f t="shared" si="227"/>
        <v>0.80642283675289916</v>
      </c>
      <c r="AZ439" s="140" t="str">
        <f t="shared" si="228"/>
        <v>Paying 81% within JC</v>
      </c>
      <c r="BA439" s="80">
        <f t="shared" si="229"/>
        <v>814</v>
      </c>
      <c r="BB439" s="80">
        <f t="shared" si="230"/>
        <v>90</v>
      </c>
      <c r="BC439" s="81" t="e">
        <f t="shared" si="231"/>
        <v>#DIV/0!</v>
      </c>
      <c r="BD439" s="312"/>
      <c r="BE439" s="184"/>
      <c r="BF439" s="184"/>
      <c r="BG439" s="184"/>
      <c r="BH439" s="184"/>
      <c r="BI439" s="184"/>
      <c r="BJ439" s="184"/>
      <c r="BK439" s="184"/>
      <c r="BL439" s="185"/>
      <c r="BM439" s="185"/>
      <c r="BN439" s="185"/>
      <c r="BO439" s="185"/>
      <c r="BP439" s="443">
        <f t="shared" si="232"/>
        <v>0</v>
      </c>
      <c r="BQ439" s="184" t="str">
        <f t="shared" si="233"/>
        <v>Not Needed</v>
      </c>
      <c r="BR439" s="283" t="e">
        <f t="shared" si="234"/>
        <v>#DIV/0!</v>
      </c>
      <c r="BS439" s="432">
        <f t="shared" si="235"/>
        <v>0</v>
      </c>
      <c r="BT439" s="1" t="str">
        <f t="shared" si="236"/>
        <v>Within Range</v>
      </c>
      <c r="BU439" s="1" t="str">
        <f t="shared" si="237"/>
        <v>Within Range</v>
      </c>
      <c r="BV439" s="407"/>
      <c r="BW439" s="407"/>
      <c r="BX439" s="448"/>
      <c r="BY439" s="469"/>
      <c r="BZ439" s="469"/>
    </row>
    <row r="440" spans="1:78" ht="12.75" customHeight="true">
      <c r="A440" s="79" t="s">
        <v>1522</v>
      </c>
      <c r="B440" s="79" t="s">
        <v>1523</v>
      </c>
      <c r="C440" s="79" t="s">
        <v>8</v>
      </c>
      <c r="D440" s="79" t="s">
        <v>9</v>
      </c>
      <c r="E440" s="79" t="s">
        <v>787</v>
      </c>
      <c r="F440" s="79" t="s">
        <v>804</v>
      </c>
      <c r="G440" s="79" t="s">
        <v>783</v>
      </c>
      <c r="H440" s="79" t="s">
        <v>818</v>
      </c>
      <c r="I440" s="480">
        <v>44452</v>
      </c>
      <c r="J440" s="406"/>
      <c r="K440" s="383" t="s">
        <v>17</v>
      </c>
      <c r="L440" s="406"/>
      <c r="M440" s="466">
        <v>72</v>
      </c>
      <c r="N440" s="451" t="str">
        <f t="shared" si="204"/>
        <v>3</v>
      </c>
      <c r="O440" s="452" t="str">
        <f t="shared" si="205"/>
        <v>3</v>
      </c>
      <c r="P440" s="201" t="str">
        <f t="shared" si="206"/>
        <v>N</v>
      </c>
      <c r="Q440" s="202"/>
      <c r="R440" s="202"/>
      <c r="S440" s="200"/>
      <c r="T440" s="247">
        <v>9</v>
      </c>
      <c r="U440" s="92">
        <f t="shared" si="207"/>
        <v>0.75</v>
      </c>
      <c r="V440" s="95" t="str">
        <f t="shared" si="208"/>
        <v>SG_FNE04</v>
      </c>
      <c r="W440" s="454"/>
      <c r="X440" s="392">
        <f t="shared" si="209"/>
        <v>0</v>
      </c>
      <c r="Y440" s="453"/>
      <c r="Z440" s="396">
        <f t="shared" si="210"/>
        <v>0</v>
      </c>
      <c r="AA440" s="397">
        <f t="shared" si="211"/>
        <v>0</v>
      </c>
      <c r="AB440" s="427"/>
      <c r="AC440" s="456"/>
      <c r="AD440" s="396">
        <f t="shared" si="212"/>
        <v>0</v>
      </c>
      <c r="AE440" s="397">
        <f t="shared" si="213"/>
        <v>0</v>
      </c>
      <c r="AF440" s="444">
        <f t="shared" si="214"/>
        <v>50</v>
      </c>
      <c r="AG440" s="251" t="e">
        <f t="shared" si="215"/>
        <v>#DIV/0!</v>
      </c>
      <c r="AH440" s="398">
        <f t="shared" si="216"/>
        <v>50</v>
      </c>
      <c r="AI440" s="459" t="str">
        <f t="shared" si="217"/>
        <v>Below Mix</v>
      </c>
      <c r="AJ440" s="327">
        <f t="shared" si="218"/>
        <v>854</v>
      </c>
      <c r="AK440" s="323" t="e">
        <f t="shared" si="219"/>
        <v>#DIV/0!</v>
      </c>
      <c r="AL440" s="399">
        <f t="shared" si="220"/>
        <v>904</v>
      </c>
      <c r="AM440" s="400">
        <f t="shared" si="221"/>
        <v>904</v>
      </c>
      <c r="AN440" s="462" t="e">
        <f t="shared" si="222"/>
        <v>#DIV/0!</v>
      </c>
      <c r="AO440" s="461">
        <f t="shared" si="223"/>
        <v>904</v>
      </c>
      <c r="AP440" s="148">
        <f t="shared" si="224"/>
        <v>0</v>
      </c>
      <c r="AQ440" s="148">
        <f t="shared" si="225"/>
        <v>0</v>
      </c>
      <c r="AR440" s="148"/>
      <c r="AS440" s="149">
        <f>VLOOKUP(H440, 'Link WS '!$E$5:$G$38, 2, FALSE)</f>
        <v>904</v>
      </c>
      <c r="AT440" s="80">
        <f>VLOOKUP($H440, 'Link WS '!$E$5:$H$38, 3, FALSE)</f>
        <v>1338</v>
      </c>
      <c r="AU440" s="151">
        <f t="shared" si="226"/>
        <v>0</v>
      </c>
      <c r="AV440" s="150">
        <f>VLOOKUP($V440, 'Link WS '!$E$5:$H$38, 2, FALSE)</f>
        <v>904</v>
      </c>
      <c r="AW440" s="150">
        <f>VLOOKUP($V440, 'Link WS '!$E$5:$H$38, 3, FALSE)</f>
        <v>1338</v>
      </c>
      <c r="AX440" s="150">
        <f>VLOOKUP($V440, 'Link WS '!$E$5:$H$38, 4, FALSE)</f>
        <v>1121</v>
      </c>
      <c r="AY440" s="143">
        <f t="shared" si="227"/>
        <v>0.80642283675289916</v>
      </c>
      <c r="AZ440" s="140" t="str">
        <f t="shared" si="228"/>
        <v>Paying 81% within JC</v>
      </c>
      <c r="BA440" s="80">
        <f t="shared" si="229"/>
        <v>814</v>
      </c>
      <c r="BB440" s="80">
        <f t="shared" si="230"/>
        <v>90</v>
      </c>
      <c r="BC440" s="81" t="e">
        <f t="shared" si="231"/>
        <v>#DIV/0!</v>
      </c>
      <c r="BD440" s="312"/>
      <c r="BE440" s="184"/>
      <c r="BF440" s="184"/>
      <c r="BG440" s="184"/>
      <c r="BH440" s="184"/>
      <c r="BI440" s="184"/>
      <c r="BJ440" s="184"/>
      <c r="BK440" s="184"/>
      <c r="BL440" s="185"/>
      <c r="BM440" s="185"/>
      <c r="BN440" s="185"/>
      <c r="BO440" s="185"/>
      <c r="BP440" s="443">
        <f t="shared" si="232"/>
        <v>0</v>
      </c>
      <c r="BQ440" s="184" t="str">
        <f t="shared" si="233"/>
        <v>Not Needed</v>
      </c>
      <c r="BR440" s="283" t="e">
        <f t="shared" si="234"/>
        <v>#DIV/0!</v>
      </c>
      <c r="BS440" s="432">
        <f t="shared" si="235"/>
        <v>0</v>
      </c>
      <c r="BT440" s="1" t="str">
        <f t="shared" si="236"/>
        <v>Within Range</v>
      </c>
      <c r="BU440" s="1" t="str">
        <f t="shared" si="237"/>
        <v>Within Range</v>
      </c>
      <c r="BV440" s="407"/>
      <c r="BW440" s="407"/>
      <c r="BX440" s="448"/>
      <c r="BY440" s="469"/>
      <c r="BZ440" s="469"/>
    </row>
    <row r="441" spans="1:78" ht="12.75" customHeight="true">
      <c r="A441" s="79" t="s">
        <v>1524</v>
      </c>
      <c r="B441" s="79" t="s">
        <v>1525</v>
      </c>
      <c r="C441" s="79" t="s">
        <v>8</v>
      </c>
      <c r="D441" s="79" t="s">
        <v>9</v>
      </c>
      <c r="E441" s="79" t="s">
        <v>787</v>
      </c>
      <c r="F441" s="79" t="s">
        <v>804</v>
      </c>
      <c r="G441" s="79" t="s">
        <v>798</v>
      </c>
      <c r="H441" s="79" t="s">
        <v>811</v>
      </c>
      <c r="I441" s="480">
        <v>44508</v>
      </c>
      <c r="J441" s="406"/>
      <c r="K441" s="383" t="s">
        <v>17</v>
      </c>
      <c r="L441" s="406"/>
      <c r="M441" s="466">
        <v>78</v>
      </c>
      <c r="N441" s="451" t="str">
        <f t="shared" si="204"/>
        <v>3</v>
      </c>
      <c r="O441" s="452" t="str">
        <f t="shared" si="205"/>
        <v>3</v>
      </c>
      <c r="P441" s="201" t="str">
        <f t="shared" si="206"/>
        <v>N</v>
      </c>
      <c r="Q441" s="202"/>
      <c r="R441" s="202"/>
      <c r="S441" s="200"/>
      <c r="T441" s="247">
        <v>7</v>
      </c>
      <c r="U441" s="92">
        <f t="shared" si="207"/>
        <v>0.57999999999999996</v>
      </c>
      <c r="V441" s="95" t="str">
        <f t="shared" si="208"/>
        <v>SG_NE06</v>
      </c>
      <c r="W441" s="454"/>
      <c r="X441" s="392">
        <f t="shared" si="209"/>
        <v>0</v>
      </c>
      <c r="Y441" s="453"/>
      <c r="Z441" s="396">
        <f t="shared" si="210"/>
        <v>0</v>
      </c>
      <c r="AA441" s="397">
        <f t="shared" si="211"/>
        <v>0</v>
      </c>
      <c r="AB441" s="427"/>
      <c r="AC441" s="456"/>
      <c r="AD441" s="396">
        <f t="shared" si="212"/>
        <v>0</v>
      </c>
      <c r="AE441" s="397">
        <f t="shared" si="213"/>
        <v>0</v>
      </c>
      <c r="AF441" s="444">
        <f t="shared" si="214"/>
        <v>50</v>
      </c>
      <c r="AG441" s="251" t="e">
        <f t="shared" si="215"/>
        <v>#DIV/0!</v>
      </c>
      <c r="AH441" s="398">
        <f t="shared" si="216"/>
        <v>50</v>
      </c>
      <c r="AI441" s="459" t="str">
        <f t="shared" si="217"/>
        <v>Below Mix</v>
      </c>
      <c r="AJ441" s="327">
        <f t="shared" si="218"/>
        <v>1900</v>
      </c>
      <c r="AK441" s="323" t="e">
        <f t="shared" si="219"/>
        <v>#DIV/0!</v>
      </c>
      <c r="AL441" s="399">
        <f t="shared" si="220"/>
        <v>1950</v>
      </c>
      <c r="AM441" s="400">
        <f t="shared" si="221"/>
        <v>1950</v>
      </c>
      <c r="AN441" s="462" t="e">
        <f t="shared" si="222"/>
        <v>#DIV/0!</v>
      </c>
      <c r="AO441" s="461">
        <f t="shared" si="223"/>
        <v>1950</v>
      </c>
      <c r="AP441" s="148">
        <f t="shared" si="224"/>
        <v>0</v>
      </c>
      <c r="AQ441" s="148">
        <f t="shared" si="225"/>
        <v>0</v>
      </c>
      <c r="AR441" s="148"/>
      <c r="AS441" s="149">
        <f>VLOOKUP(H441, 'Link WS '!$E$5:$G$38, 2, FALSE)</f>
        <v>1950</v>
      </c>
      <c r="AT441" s="80">
        <f>VLOOKUP($H441, 'Link WS '!$E$5:$H$38, 3, FALSE)</f>
        <v>2695</v>
      </c>
      <c r="AU441" s="151">
        <f t="shared" si="226"/>
        <v>0</v>
      </c>
      <c r="AV441" s="150">
        <f>VLOOKUP($V441, 'Link WS '!$E$5:$H$38, 2, FALSE)</f>
        <v>1950</v>
      </c>
      <c r="AW441" s="150">
        <f>VLOOKUP($V441, 'Link WS '!$E$5:$H$38, 3, FALSE)</f>
        <v>2695</v>
      </c>
      <c r="AX441" s="150">
        <f>VLOOKUP($V441, 'Link WS '!$E$5:$H$38, 4, FALSE)</f>
        <v>2323</v>
      </c>
      <c r="AY441" s="143">
        <f t="shared" si="227"/>
        <v>0.83943176926388297</v>
      </c>
      <c r="AZ441" s="140" t="str">
        <f t="shared" si="228"/>
        <v>Paying 84% within JC</v>
      </c>
      <c r="BA441" s="80">
        <f t="shared" si="229"/>
        <v>1755</v>
      </c>
      <c r="BB441" s="80">
        <f t="shared" si="230"/>
        <v>195</v>
      </c>
      <c r="BC441" s="81" t="e">
        <f t="shared" si="231"/>
        <v>#DIV/0!</v>
      </c>
      <c r="BD441" s="312"/>
      <c r="BE441" s="184"/>
      <c r="BF441" s="184"/>
      <c r="BG441" s="184"/>
      <c r="BH441" s="184"/>
      <c r="BI441" s="184"/>
      <c r="BJ441" s="184"/>
      <c r="BK441" s="184"/>
      <c r="BL441" s="185"/>
      <c r="BM441" s="185"/>
      <c r="BN441" s="185"/>
      <c r="BO441" s="185"/>
      <c r="BP441" s="443">
        <f t="shared" si="232"/>
        <v>0</v>
      </c>
      <c r="BQ441" s="184" t="str">
        <f t="shared" si="233"/>
        <v>Not Needed</v>
      </c>
      <c r="BR441" s="283" t="e">
        <f t="shared" si="234"/>
        <v>#DIV/0!</v>
      </c>
      <c r="BS441" s="432">
        <f t="shared" si="235"/>
        <v>0</v>
      </c>
      <c r="BT441" s="1" t="str">
        <f t="shared" si="236"/>
        <v>Within Range</v>
      </c>
      <c r="BU441" s="1" t="str">
        <f t="shared" si="237"/>
        <v>Within Range</v>
      </c>
      <c r="BV441" s="407"/>
      <c r="BW441" s="407"/>
      <c r="BX441" s="448"/>
      <c r="BY441" s="469"/>
      <c r="BZ441" s="469"/>
    </row>
    <row r="442" spans="1:78" ht="12.75" customHeight="true">
      <c r="A442" s="79" t="s">
        <v>1526</v>
      </c>
      <c r="B442" s="79" t="s">
        <v>1527</v>
      </c>
      <c r="C442" s="79" t="s">
        <v>8</v>
      </c>
      <c r="D442" s="79" t="s">
        <v>9</v>
      </c>
      <c r="E442" s="79" t="s">
        <v>787</v>
      </c>
      <c r="F442" s="79" t="s">
        <v>804</v>
      </c>
      <c r="G442" s="79" t="s">
        <v>1199</v>
      </c>
      <c r="H442" s="79" t="s">
        <v>1196</v>
      </c>
      <c r="I442" s="480">
        <v>44536</v>
      </c>
      <c r="J442" s="406"/>
      <c r="K442" s="383" t="s">
        <v>17</v>
      </c>
      <c r="L442" s="406"/>
      <c r="M442" s="466">
        <v>72</v>
      </c>
      <c r="N442" s="451" t="str">
        <f t="shared" si="204"/>
        <v>3</v>
      </c>
      <c r="O442" s="452" t="str">
        <f t="shared" si="205"/>
        <v>3</v>
      </c>
      <c r="P442" s="201" t="str">
        <f t="shared" si="206"/>
        <v>N</v>
      </c>
      <c r="Q442" s="202"/>
      <c r="R442" s="202"/>
      <c r="S442" s="200"/>
      <c r="T442" s="247">
        <v>6</v>
      </c>
      <c r="U442" s="92">
        <f t="shared" si="207"/>
        <v>0.5</v>
      </c>
      <c r="V442" s="95" t="str">
        <f t="shared" si="208"/>
        <v>SG_NE03</v>
      </c>
      <c r="W442" s="454"/>
      <c r="X442" s="392">
        <f t="shared" si="209"/>
        <v>0</v>
      </c>
      <c r="Y442" s="453"/>
      <c r="Z442" s="396">
        <f t="shared" si="210"/>
        <v>0</v>
      </c>
      <c r="AA442" s="397">
        <f t="shared" si="211"/>
        <v>0</v>
      </c>
      <c r="AB442" s="427"/>
      <c r="AC442" s="456"/>
      <c r="AD442" s="396">
        <f t="shared" si="212"/>
        <v>0</v>
      </c>
      <c r="AE442" s="397">
        <f t="shared" si="213"/>
        <v>0</v>
      </c>
      <c r="AF442" s="444">
        <f t="shared" si="214"/>
        <v>50</v>
      </c>
      <c r="AG442" s="251" t="e">
        <f t="shared" si="215"/>
        <v>#DIV/0!</v>
      </c>
      <c r="AH442" s="398">
        <f t="shared" si="216"/>
        <v>50</v>
      </c>
      <c r="AI442" s="459" t="str">
        <f t="shared" si="217"/>
        <v>Below Mix</v>
      </c>
      <c r="AJ442" s="327">
        <f t="shared" si="218"/>
        <v>1209</v>
      </c>
      <c r="AK442" s="323" t="e">
        <f t="shared" si="219"/>
        <v>#DIV/0!</v>
      </c>
      <c r="AL442" s="399">
        <f t="shared" si="220"/>
        <v>1259</v>
      </c>
      <c r="AM442" s="400">
        <f t="shared" si="221"/>
        <v>1259</v>
      </c>
      <c r="AN442" s="462" t="e">
        <f t="shared" si="222"/>
        <v>#DIV/0!</v>
      </c>
      <c r="AO442" s="461">
        <f t="shared" si="223"/>
        <v>1259</v>
      </c>
      <c r="AP442" s="148">
        <f t="shared" si="224"/>
        <v>0</v>
      </c>
      <c r="AQ442" s="148">
        <f t="shared" si="225"/>
        <v>0</v>
      </c>
      <c r="AR442" s="148"/>
      <c r="AS442" s="149">
        <f>VLOOKUP(H442, 'Link WS '!$E$5:$G$38, 2, FALSE)</f>
        <v>1259</v>
      </c>
      <c r="AT442" s="80">
        <f>VLOOKUP($H442, 'Link WS '!$E$5:$H$38, 3, FALSE)</f>
        <v>1884</v>
      </c>
      <c r="AU442" s="151">
        <f t="shared" si="226"/>
        <v>0</v>
      </c>
      <c r="AV442" s="150">
        <f>VLOOKUP($V442, 'Link WS '!$E$5:$H$38, 2, FALSE)</f>
        <v>1259</v>
      </c>
      <c r="AW442" s="150">
        <f>VLOOKUP($V442, 'Link WS '!$E$5:$H$38, 3, FALSE)</f>
        <v>1884</v>
      </c>
      <c r="AX442" s="150">
        <f>VLOOKUP($V442, 'Link WS '!$E$5:$H$38, 4, FALSE)</f>
        <v>1572</v>
      </c>
      <c r="AY442" s="143">
        <f t="shared" si="227"/>
        <v>0.80089058524173029</v>
      </c>
      <c r="AZ442" s="140" t="str">
        <f t="shared" si="228"/>
        <v>Paying 80% within JC</v>
      </c>
      <c r="BA442" s="80">
        <f t="shared" si="229"/>
        <v>1133</v>
      </c>
      <c r="BB442" s="80">
        <f t="shared" si="230"/>
        <v>126</v>
      </c>
      <c r="BC442" s="81" t="e">
        <f t="shared" si="231"/>
        <v>#DIV/0!</v>
      </c>
      <c r="BD442" s="312"/>
      <c r="BE442" s="184"/>
      <c r="BF442" s="184"/>
      <c r="BG442" s="184"/>
      <c r="BH442" s="184"/>
      <c r="BI442" s="184"/>
      <c r="BJ442" s="184"/>
      <c r="BK442" s="184"/>
      <c r="BL442" s="185"/>
      <c r="BM442" s="185"/>
      <c r="BN442" s="185"/>
      <c r="BO442" s="185"/>
      <c r="BP442" s="443">
        <f t="shared" si="232"/>
        <v>0</v>
      </c>
      <c r="BQ442" s="184" t="str">
        <f t="shared" si="233"/>
        <v>Not Needed</v>
      </c>
      <c r="BR442" s="283" t="e">
        <f t="shared" si="234"/>
        <v>#DIV/0!</v>
      </c>
      <c r="BS442" s="432">
        <f t="shared" si="235"/>
        <v>0</v>
      </c>
      <c r="BT442" s="1" t="str">
        <f t="shared" si="236"/>
        <v>Within Range</v>
      </c>
      <c r="BU442" s="1" t="str">
        <f t="shared" si="237"/>
        <v>Within Range</v>
      </c>
      <c r="BV442" s="407"/>
      <c r="BW442" s="407"/>
      <c r="BX442" s="448"/>
      <c r="BY442" s="469"/>
      <c r="BZ442" s="469"/>
    </row>
    <row r="443" spans="1:78" ht="12.75" customHeight="true">
      <c r="A443" s="79" t="s">
        <v>1528</v>
      </c>
      <c r="B443" s="79" t="s">
        <v>1529</v>
      </c>
      <c r="C443" s="79" t="s">
        <v>8</v>
      </c>
      <c r="D443" s="79" t="s">
        <v>9</v>
      </c>
      <c r="E443" s="79" t="s">
        <v>787</v>
      </c>
      <c r="F443" s="79" t="s">
        <v>804</v>
      </c>
      <c r="G443" s="79" t="s">
        <v>798</v>
      </c>
      <c r="H443" s="79" t="s">
        <v>811</v>
      </c>
      <c r="I443" s="480">
        <v>44550</v>
      </c>
      <c r="J443" s="406"/>
      <c r="K443" s="383" t="s">
        <v>17</v>
      </c>
      <c r="L443" s="406"/>
      <c r="M443" s="466">
        <v>78</v>
      </c>
      <c r="N443" s="451" t="str">
        <f t="shared" si="204"/>
        <v>3</v>
      </c>
      <c r="O443" s="452" t="str">
        <f t="shared" si="205"/>
        <v>3</v>
      </c>
      <c r="P443" s="201" t="str">
        <f t="shared" si="206"/>
        <v>N</v>
      </c>
      <c r="Q443" s="202"/>
      <c r="R443" s="202"/>
      <c r="S443" s="200"/>
      <c r="T443" s="247">
        <v>6</v>
      </c>
      <c r="U443" s="92">
        <f t="shared" si="207"/>
        <v>0.5</v>
      </c>
      <c r="V443" s="95" t="str">
        <f t="shared" si="208"/>
        <v>SG_NE06</v>
      </c>
      <c r="W443" s="454"/>
      <c r="X443" s="392">
        <f t="shared" si="209"/>
        <v>0</v>
      </c>
      <c r="Y443" s="453"/>
      <c r="Z443" s="396">
        <f t="shared" si="210"/>
        <v>0</v>
      </c>
      <c r="AA443" s="397">
        <f t="shared" si="211"/>
        <v>0</v>
      </c>
      <c r="AB443" s="427"/>
      <c r="AC443" s="456"/>
      <c r="AD443" s="396">
        <f t="shared" si="212"/>
        <v>0</v>
      </c>
      <c r="AE443" s="397">
        <f t="shared" si="213"/>
        <v>0</v>
      </c>
      <c r="AF443" s="444">
        <f t="shared" si="214"/>
        <v>50</v>
      </c>
      <c r="AG443" s="251" t="e">
        <f t="shared" si="215"/>
        <v>#DIV/0!</v>
      </c>
      <c r="AH443" s="398">
        <f t="shared" si="216"/>
        <v>50</v>
      </c>
      <c r="AI443" s="459" t="str">
        <f t="shared" si="217"/>
        <v>Below Mix</v>
      </c>
      <c r="AJ443" s="327">
        <f t="shared" si="218"/>
        <v>1900</v>
      </c>
      <c r="AK443" s="323" t="e">
        <f t="shared" si="219"/>
        <v>#DIV/0!</v>
      </c>
      <c r="AL443" s="399">
        <f t="shared" si="220"/>
        <v>1950</v>
      </c>
      <c r="AM443" s="400">
        <f t="shared" si="221"/>
        <v>1950</v>
      </c>
      <c r="AN443" s="462" t="e">
        <f t="shared" si="222"/>
        <v>#DIV/0!</v>
      </c>
      <c r="AO443" s="461">
        <f t="shared" si="223"/>
        <v>1950</v>
      </c>
      <c r="AP443" s="148">
        <f t="shared" si="224"/>
        <v>0</v>
      </c>
      <c r="AQ443" s="148">
        <f t="shared" si="225"/>
        <v>0</v>
      </c>
      <c r="AR443" s="148"/>
      <c r="AS443" s="149">
        <f>VLOOKUP(H443, 'Link WS '!$E$5:$G$38, 2, FALSE)</f>
        <v>1950</v>
      </c>
      <c r="AT443" s="80">
        <f>VLOOKUP($H443, 'Link WS '!$E$5:$H$38, 3, FALSE)</f>
        <v>2695</v>
      </c>
      <c r="AU443" s="151">
        <f t="shared" si="226"/>
        <v>0</v>
      </c>
      <c r="AV443" s="150">
        <f>VLOOKUP($V443, 'Link WS '!$E$5:$H$38, 2, FALSE)</f>
        <v>1950</v>
      </c>
      <c r="AW443" s="150">
        <f>VLOOKUP($V443, 'Link WS '!$E$5:$H$38, 3, FALSE)</f>
        <v>2695</v>
      </c>
      <c r="AX443" s="150">
        <f>VLOOKUP($V443, 'Link WS '!$E$5:$H$38, 4, FALSE)</f>
        <v>2323</v>
      </c>
      <c r="AY443" s="143">
        <f t="shared" si="227"/>
        <v>0.83943176926388297</v>
      </c>
      <c r="AZ443" s="140" t="str">
        <f t="shared" si="228"/>
        <v>Paying 84% within JC</v>
      </c>
      <c r="BA443" s="80">
        <f t="shared" si="229"/>
        <v>1755</v>
      </c>
      <c r="BB443" s="80">
        <f t="shared" si="230"/>
        <v>195</v>
      </c>
      <c r="BC443" s="81" t="e">
        <f t="shared" si="231"/>
        <v>#DIV/0!</v>
      </c>
      <c r="BD443" s="312"/>
      <c r="BE443" s="184"/>
      <c r="BF443" s="184"/>
      <c r="BG443" s="184"/>
      <c r="BH443" s="184"/>
      <c r="BI443" s="184"/>
      <c r="BJ443" s="184"/>
      <c r="BK443" s="184"/>
      <c r="BL443" s="185"/>
      <c r="BM443" s="185"/>
      <c r="BN443" s="185"/>
      <c r="BO443" s="185"/>
      <c r="BP443" s="443">
        <f t="shared" si="232"/>
        <v>0</v>
      </c>
      <c r="BQ443" s="184" t="str">
        <f t="shared" si="233"/>
        <v>Not Needed</v>
      </c>
      <c r="BR443" s="283" t="e">
        <f t="shared" si="234"/>
        <v>#DIV/0!</v>
      </c>
      <c r="BS443" s="432">
        <f t="shared" si="235"/>
        <v>0</v>
      </c>
      <c r="BT443" s="1" t="str">
        <f t="shared" si="236"/>
        <v>Within Range</v>
      </c>
      <c r="BU443" s="1" t="str">
        <f t="shared" si="237"/>
        <v>Within Range</v>
      </c>
      <c r="BV443" s="407"/>
      <c r="BW443" s="407"/>
      <c r="BX443" s="448"/>
      <c r="BY443" s="469"/>
      <c r="BZ443" s="469"/>
    </row>
    <row r="444" spans="1:78" ht="12.75" customHeight="true">
      <c r="A444" s="79" t="s">
        <v>1530</v>
      </c>
      <c r="B444" s="79" t="s">
        <v>1531</v>
      </c>
      <c r="C444" s="79" t="s">
        <v>8</v>
      </c>
      <c r="D444" s="79" t="s">
        <v>9</v>
      </c>
      <c r="E444" s="79" t="s">
        <v>787</v>
      </c>
      <c r="F444" s="79" t="s">
        <v>804</v>
      </c>
      <c r="G444" s="79" t="s">
        <v>795</v>
      </c>
      <c r="H444" s="79" t="s">
        <v>818</v>
      </c>
      <c r="I444" s="480">
        <v>44557</v>
      </c>
      <c r="J444" s="406"/>
      <c r="K444" s="383" t="s">
        <v>17</v>
      </c>
      <c r="L444" s="406"/>
      <c r="M444" s="466">
        <v>70</v>
      </c>
      <c r="N444" s="451" t="str">
        <f t="shared" si="204"/>
        <v>3</v>
      </c>
      <c r="O444" s="452" t="str">
        <f t="shared" si="205"/>
        <v>3</v>
      </c>
      <c r="P444" s="201" t="str">
        <f t="shared" si="206"/>
        <v>N</v>
      </c>
      <c r="Q444" s="202"/>
      <c r="R444" s="202"/>
      <c r="S444" s="200"/>
      <c r="T444" s="247">
        <v>6</v>
      </c>
      <c r="U444" s="92">
        <f t="shared" si="207"/>
        <v>0.5</v>
      </c>
      <c r="V444" s="95" t="str">
        <f t="shared" si="208"/>
        <v>SG_FNE04</v>
      </c>
      <c r="W444" s="454"/>
      <c r="X444" s="392">
        <f t="shared" si="209"/>
        <v>0</v>
      </c>
      <c r="Y444" s="453"/>
      <c r="Z444" s="396">
        <f t="shared" si="210"/>
        <v>0</v>
      </c>
      <c r="AA444" s="397">
        <f t="shared" si="211"/>
        <v>0</v>
      </c>
      <c r="AB444" s="427"/>
      <c r="AC444" s="456"/>
      <c r="AD444" s="396">
        <f t="shared" si="212"/>
        <v>0</v>
      </c>
      <c r="AE444" s="397">
        <f t="shared" si="213"/>
        <v>0</v>
      </c>
      <c r="AF444" s="444">
        <f t="shared" si="214"/>
        <v>50</v>
      </c>
      <c r="AG444" s="251" t="e">
        <f t="shared" si="215"/>
        <v>#DIV/0!</v>
      </c>
      <c r="AH444" s="398">
        <f t="shared" si="216"/>
        <v>50</v>
      </c>
      <c r="AI444" s="459" t="str">
        <f t="shared" si="217"/>
        <v>Below Mix</v>
      </c>
      <c r="AJ444" s="327">
        <f t="shared" si="218"/>
        <v>854</v>
      </c>
      <c r="AK444" s="323" t="e">
        <f t="shared" si="219"/>
        <v>#DIV/0!</v>
      </c>
      <c r="AL444" s="399">
        <f t="shared" si="220"/>
        <v>904</v>
      </c>
      <c r="AM444" s="400">
        <f t="shared" si="221"/>
        <v>904</v>
      </c>
      <c r="AN444" s="462" t="e">
        <f t="shared" si="222"/>
        <v>#DIV/0!</v>
      </c>
      <c r="AO444" s="461">
        <f t="shared" si="223"/>
        <v>904</v>
      </c>
      <c r="AP444" s="148">
        <f t="shared" si="224"/>
        <v>0</v>
      </c>
      <c r="AQ444" s="148">
        <f t="shared" si="225"/>
        <v>0</v>
      </c>
      <c r="AR444" s="148"/>
      <c r="AS444" s="149">
        <f>VLOOKUP(H444, 'Link WS '!$E$5:$G$38, 2, FALSE)</f>
        <v>904</v>
      </c>
      <c r="AT444" s="80">
        <f>VLOOKUP($H444, 'Link WS '!$E$5:$H$38, 3, FALSE)</f>
        <v>1338</v>
      </c>
      <c r="AU444" s="151">
        <f t="shared" si="226"/>
        <v>0</v>
      </c>
      <c r="AV444" s="150">
        <f>VLOOKUP($V444, 'Link WS '!$E$5:$H$38, 2, FALSE)</f>
        <v>904</v>
      </c>
      <c r="AW444" s="150">
        <f>VLOOKUP($V444, 'Link WS '!$E$5:$H$38, 3, FALSE)</f>
        <v>1338</v>
      </c>
      <c r="AX444" s="150">
        <f>VLOOKUP($V444, 'Link WS '!$E$5:$H$38, 4, FALSE)</f>
        <v>1121</v>
      </c>
      <c r="AY444" s="143">
        <f t="shared" si="227"/>
        <v>0.80642283675289916</v>
      </c>
      <c r="AZ444" s="140" t="str">
        <f t="shared" si="228"/>
        <v>Paying 81% within JC</v>
      </c>
      <c r="BA444" s="80">
        <f t="shared" si="229"/>
        <v>814</v>
      </c>
      <c r="BB444" s="80">
        <f t="shared" si="230"/>
        <v>90</v>
      </c>
      <c r="BC444" s="81" t="e">
        <f t="shared" si="231"/>
        <v>#DIV/0!</v>
      </c>
      <c r="BD444" s="312"/>
      <c r="BE444" s="184"/>
      <c r="BF444" s="184"/>
      <c r="BG444" s="184"/>
      <c r="BH444" s="184"/>
      <c r="BI444" s="184"/>
      <c r="BJ444" s="184"/>
      <c r="BK444" s="184"/>
      <c r="BL444" s="185"/>
      <c r="BM444" s="185"/>
      <c r="BN444" s="185"/>
      <c r="BO444" s="185"/>
      <c r="BP444" s="443">
        <f t="shared" si="232"/>
        <v>0</v>
      </c>
      <c r="BQ444" s="184" t="str">
        <f t="shared" si="233"/>
        <v>Not Needed</v>
      </c>
      <c r="BR444" s="283" t="e">
        <f t="shared" si="234"/>
        <v>#DIV/0!</v>
      </c>
      <c r="BS444" s="432">
        <f t="shared" si="235"/>
        <v>0</v>
      </c>
      <c r="BT444" s="1" t="str">
        <f t="shared" si="236"/>
        <v>Within Range</v>
      </c>
      <c r="BU444" s="1" t="str">
        <f t="shared" si="237"/>
        <v>Within Range</v>
      </c>
      <c r="BV444" s="407"/>
      <c r="BW444" s="407"/>
      <c r="BX444" s="448"/>
      <c r="BY444" s="469"/>
      <c r="BZ444" s="469"/>
    </row>
    <row r="445" spans="1:78" ht="12.75" customHeight="true">
      <c r="A445" s="79" t="s">
        <v>1532</v>
      </c>
      <c r="B445" s="79" t="s">
        <v>1533</v>
      </c>
      <c r="C445" s="79" t="s">
        <v>8</v>
      </c>
      <c r="D445" s="79" t="s">
        <v>9</v>
      </c>
      <c r="E445" s="79" t="s">
        <v>787</v>
      </c>
      <c r="F445" s="79" t="s">
        <v>804</v>
      </c>
      <c r="G445" s="79" t="s">
        <v>795</v>
      </c>
      <c r="H445" s="79" t="s">
        <v>818</v>
      </c>
      <c r="I445" s="480">
        <v>44564</v>
      </c>
      <c r="J445" s="406"/>
      <c r="K445" s="383" t="s">
        <v>17</v>
      </c>
      <c r="L445" s="406"/>
      <c r="M445" s="466">
        <v>64</v>
      </c>
      <c r="N445" s="451" t="str">
        <f t="shared" si="204"/>
        <v>2</v>
      </c>
      <c r="O445" s="452" t="str">
        <f t="shared" si="205"/>
        <v>2</v>
      </c>
      <c r="P445" s="201" t="str">
        <f t="shared" si="206"/>
        <v>N</v>
      </c>
      <c r="Q445" s="202"/>
      <c r="R445" s="202"/>
      <c r="S445" s="200"/>
      <c r="T445" s="247">
        <v>5</v>
      </c>
      <c r="U445" s="92">
        <f t="shared" si="207"/>
        <v>0.42</v>
      </c>
      <c r="V445" s="95" t="str">
        <f t="shared" si="208"/>
        <v>SG_FNE04</v>
      </c>
      <c r="W445" s="454"/>
      <c r="X445" s="392">
        <f t="shared" si="209"/>
        <v>0</v>
      </c>
      <c r="Y445" s="453"/>
      <c r="Z445" s="396">
        <f t="shared" si="210"/>
        <v>0</v>
      </c>
      <c r="AA445" s="397">
        <f t="shared" si="211"/>
        <v>0</v>
      </c>
      <c r="AB445" s="427"/>
      <c r="AC445" s="456"/>
      <c r="AD445" s="396">
        <f t="shared" si="212"/>
        <v>0</v>
      </c>
      <c r="AE445" s="397">
        <f t="shared" si="213"/>
        <v>0</v>
      </c>
      <c r="AF445" s="444">
        <f t="shared" si="214"/>
        <v>50</v>
      </c>
      <c r="AG445" s="251" t="e">
        <f t="shared" si="215"/>
        <v>#DIV/0!</v>
      </c>
      <c r="AH445" s="398">
        <f t="shared" si="216"/>
        <v>50</v>
      </c>
      <c r="AI445" s="459" t="str">
        <f t="shared" si="217"/>
        <v>Below Mix</v>
      </c>
      <c r="AJ445" s="327">
        <f t="shared" si="218"/>
        <v>854</v>
      </c>
      <c r="AK445" s="323" t="e">
        <f t="shared" si="219"/>
        <v>#DIV/0!</v>
      </c>
      <c r="AL445" s="399">
        <f t="shared" si="220"/>
        <v>904</v>
      </c>
      <c r="AM445" s="400">
        <f t="shared" si="221"/>
        <v>904</v>
      </c>
      <c r="AN445" s="462" t="e">
        <f t="shared" si="222"/>
        <v>#DIV/0!</v>
      </c>
      <c r="AO445" s="461">
        <f t="shared" si="223"/>
        <v>904</v>
      </c>
      <c r="AP445" s="148">
        <f t="shared" si="224"/>
        <v>0</v>
      </c>
      <c r="AQ445" s="148">
        <f t="shared" si="225"/>
        <v>0</v>
      </c>
      <c r="AR445" s="148"/>
      <c r="AS445" s="149">
        <f>VLOOKUP(H445, 'Link WS '!$E$5:$G$38, 2, FALSE)</f>
        <v>904</v>
      </c>
      <c r="AT445" s="80">
        <f>VLOOKUP($H445, 'Link WS '!$E$5:$H$38, 3, FALSE)</f>
        <v>1338</v>
      </c>
      <c r="AU445" s="151">
        <f t="shared" si="226"/>
        <v>0</v>
      </c>
      <c r="AV445" s="150">
        <f>VLOOKUP($V445, 'Link WS '!$E$5:$H$38, 2, FALSE)</f>
        <v>904</v>
      </c>
      <c r="AW445" s="150">
        <f>VLOOKUP($V445, 'Link WS '!$E$5:$H$38, 3, FALSE)</f>
        <v>1338</v>
      </c>
      <c r="AX445" s="150">
        <f>VLOOKUP($V445, 'Link WS '!$E$5:$H$38, 4, FALSE)</f>
        <v>1121</v>
      </c>
      <c r="AY445" s="143">
        <f t="shared" si="227"/>
        <v>0.80642283675289916</v>
      </c>
      <c r="AZ445" s="140" t="str">
        <f t="shared" si="228"/>
        <v>Paying 81% within JC</v>
      </c>
      <c r="BA445" s="80">
        <f t="shared" si="229"/>
        <v>814</v>
      </c>
      <c r="BB445" s="80">
        <f t="shared" si="230"/>
        <v>90</v>
      </c>
      <c r="BC445" s="81" t="e">
        <f t="shared" si="231"/>
        <v>#DIV/0!</v>
      </c>
      <c r="BD445" s="312"/>
      <c r="BE445" s="184"/>
      <c r="BF445" s="184"/>
      <c r="BG445" s="184"/>
      <c r="BH445" s="184"/>
      <c r="BI445" s="184"/>
      <c r="BJ445" s="184"/>
      <c r="BK445" s="184"/>
      <c r="BL445" s="185"/>
      <c r="BM445" s="185"/>
      <c r="BN445" s="185"/>
      <c r="BO445" s="185"/>
      <c r="BP445" s="443">
        <f t="shared" si="232"/>
        <v>0</v>
      </c>
      <c r="BQ445" s="184" t="str">
        <f t="shared" si="233"/>
        <v>Not Needed</v>
      </c>
      <c r="BR445" s="283" t="e">
        <f t="shared" si="234"/>
        <v>#DIV/0!</v>
      </c>
      <c r="BS445" s="432">
        <f t="shared" si="235"/>
        <v>0</v>
      </c>
      <c r="BT445" s="1" t="str">
        <f t="shared" si="236"/>
        <v>Within Range</v>
      </c>
      <c r="BU445" s="1" t="str">
        <f t="shared" si="237"/>
        <v>Within Range</v>
      </c>
      <c r="BV445" s="407"/>
      <c r="BW445" s="407"/>
      <c r="BX445" s="448"/>
      <c r="BY445" s="469"/>
      <c r="BZ445" s="469"/>
    </row>
    <row r="446" spans="1:78" ht="12.75" customHeight="true">
      <c r="A446" s="79" t="s">
        <v>1534</v>
      </c>
      <c r="B446" s="79" t="s">
        <v>1535</v>
      </c>
      <c r="C446" s="79" t="s">
        <v>8</v>
      </c>
      <c r="D446" s="79" t="s">
        <v>9</v>
      </c>
      <c r="E446" s="79" t="s">
        <v>787</v>
      </c>
      <c r="F446" s="79" t="s">
        <v>804</v>
      </c>
      <c r="G446" s="79" t="s">
        <v>795</v>
      </c>
      <c r="H446" s="79" t="s">
        <v>818</v>
      </c>
      <c r="I446" s="480">
        <v>44585</v>
      </c>
      <c r="J446" s="406"/>
      <c r="K446" s="383" t="s">
        <v>17</v>
      </c>
      <c r="L446" s="406"/>
      <c r="M446" s="466">
        <v>64</v>
      </c>
      <c r="N446" s="451" t="str">
        <f t="shared" si="204"/>
        <v>2</v>
      </c>
      <c r="O446" s="452" t="str">
        <f t="shared" si="205"/>
        <v>2</v>
      </c>
      <c r="P446" s="201" t="str">
        <f t="shared" si="206"/>
        <v>N</v>
      </c>
      <c r="Q446" s="202"/>
      <c r="R446" s="202"/>
      <c r="S446" s="200"/>
      <c r="T446" s="247">
        <v>5</v>
      </c>
      <c r="U446" s="92">
        <f t="shared" si="207"/>
        <v>0.42</v>
      </c>
      <c r="V446" s="95" t="str">
        <f t="shared" si="208"/>
        <v>SG_FNE04</v>
      </c>
      <c r="W446" s="454"/>
      <c r="X446" s="392">
        <f t="shared" si="209"/>
        <v>0</v>
      </c>
      <c r="Y446" s="453"/>
      <c r="Z446" s="396">
        <f t="shared" si="210"/>
        <v>0</v>
      </c>
      <c r="AA446" s="397">
        <f t="shared" si="211"/>
        <v>0</v>
      </c>
      <c r="AB446" s="427"/>
      <c r="AC446" s="456"/>
      <c r="AD446" s="396">
        <f t="shared" si="212"/>
        <v>0</v>
      </c>
      <c r="AE446" s="397">
        <f t="shared" si="213"/>
        <v>0</v>
      </c>
      <c r="AF446" s="444">
        <f t="shared" si="214"/>
        <v>50</v>
      </c>
      <c r="AG446" s="251" t="e">
        <f t="shared" si="215"/>
        <v>#DIV/0!</v>
      </c>
      <c r="AH446" s="398">
        <f t="shared" si="216"/>
        <v>50</v>
      </c>
      <c r="AI446" s="459" t="str">
        <f t="shared" si="217"/>
        <v>Below Mix</v>
      </c>
      <c r="AJ446" s="327">
        <f t="shared" si="218"/>
        <v>854</v>
      </c>
      <c r="AK446" s="323" t="e">
        <f t="shared" si="219"/>
        <v>#DIV/0!</v>
      </c>
      <c r="AL446" s="399">
        <f t="shared" si="220"/>
        <v>904</v>
      </c>
      <c r="AM446" s="400">
        <f t="shared" si="221"/>
        <v>904</v>
      </c>
      <c r="AN446" s="462" t="e">
        <f t="shared" si="222"/>
        <v>#DIV/0!</v>
      </c>
      <c r="AO446" s="461">
        <f t="shared" si="223"/>
        <v>904</v>
      </c>
      <c r="AP446" s="148">
        <f t="shared" si="224"/>
        <v>0</v>
      </c>
      <c r="AQ446" s="148">
        <f t="shared" si="225"/>
        <v>0</v>
      </c>
      <c r="AR446" s="148"/>
      <c r="AS446" s="149">
        <f>VLOOKUP(H446, 'Link WS '!$E$5:$G$38, 2, FALSE)</f>
        <v>904</v>
      </c>
      <c r="AT446" s="80">
        <f>VLOOKUP($H446, 'Link WS '!$E$5:$H$38, 3, FALSE)</f>
        <v>1338</v>
      </c>
      <c r="AU446" s="151">
        <f t="shared" si="226"/>
        <v>0</v>
      </c>
      <c r="AV446" s="150">
        <f>VLOOKUP($V446, 'Link WS '!$E$5:$H$38, 2, FALSE)</f>
        <v>904</v>
      </c>
      <c r="AW446" s="150">
        <f>VLOOKUP($V446, 'Link WS '!$E$5:$H$38, 3, FALSE)</f>
        <v>1338</v>
      </c>
      <c r="AX446" s="150">
        <f>VLOOKUP($V446, 'Link WS '!$E$5:$H$38, 4, FALSE)</f>
        <v>1121</v>
      </c>
      <c r="AY446" s="143">
        <f t="shared" si="227"/>
        <v>0.80642283675289916</v>
      </c>
      <c r="AZ446" s="140" t="str">
        <f t="shared" si="228"/>
        <v>Paying 81% within JC</v>
      </c>
      <c r="BA446" s="80">
        <f t="shared" si="229"/>
        <v>814</v>
      </c>
      <c r="BB446" s="80">
        <f t="shared" si="230"/>
        <v>90</v>
      </c>
      <c r="BC446" s="81" t="e">
        <f t="shared" si="231"/>
        <v>#DIV/0!</v>
      </c>
      <c r="BD446" s="312"/>
      <c r="BE446" s="184"/>
      <c r="BF446" s="184"/>
      <c r="BG446" s="184"/>
      <c r="BH446" s="184"/>
      <c r="BI446" s="184"/>
      <c r="BJ446" s="184"/>
      <c r="BK446" s="184"/>
      <c r="BL446" s="185"/>
      <c r="BM446" s="185"/>
      <c r="BN446" s="185"/>
      <c r="BO446" s="185"/>
      <c r="BP446" s="443">
        <f t="shared" si="232"/>
        <v>0</v>
      </c>
      <c r="BQ446" s="184" t="str">
        <f t="shared" si="233"/>
        <v>Not Needed</v>
      </c>
      <c r="BR446" s="283" t="e">
        <f t="shared" si="234"/>
        <v>#DIV/0!</v>
      </c>
      <c r="BS446" s="432">
        <f t="shared" si="235"/>
        <v>0</v>
      </c>
      <c r="BT446" s="1" t="str">
        <f t="shared" si="236"/>
        <v>Within Range</v>
      </c>
      <c r="BU446" s="1" t="str">
        <f t="shared" si="237"/>
        <v>Within Range</v>
      </c>
      <c r="BV446" s="407"/>
      <c r="BW446" s="407"/>
      <c r="BX446" s="448"/>
      <c r="BY446" s="469"/>
      <c r="BZ446" s="469"/>
    </row>
    <row r="447" spans="1:78" ht="12.75" customHeight="true">
      <c r="A447" s="79" t="s">
        <v>1536</v>
      </c>
      <c r="B447" s="79" t="s">
        <v>1537</v>
      </c>
      <c r="C447" s="79" t="s">
        <v>8</v>
      </c>
      <c r="D447" s="79" t="s">
        <v>9</v>
      </c>
      <c r="E447" s="79" t="s">
        <v>787</v>
      </c>
      <c r="F447" s="79" t="s">
        <v>804</v>
      </c>
      <c r="G447" s="79" t="s">
        <v>798</v>
      </c>
      <c r="H447" s="79" t="s">
        <v>811</v>
      </c>
      <c r="I447" s="480">
        <v>44599</v>
      </c>
      <c r="J447" s="406"/>
      <c r="K447" s="383" t="s">
        <v>17</v>
      </c>
      <c r="L447" s="406"/>
      <c r="M447" s="466">
        <v>78</v>
      </c>
      <c r="N447" s="451" t="str">
        <f t="shared" si="204"/>
        <v>3</v>
      </c>
      <c r="O447" s="452" t="str">
        <f t="shared" si="205"/>
        <v>3</v>
      </c>
      <c r="P447" s="201" t="str">
        <f t="shared" si="206"/>
        <v>N</v>
      </c>
      <c r="Q447" s="202"/>
      <c r="R447" s="202"/>
      <c r="S447" s="200"/>
      <c r="T447" s="247">
        <v>4</v>
      </c>
      <c r="U447" s="92">
        <f t="shared" si="207"/>
        <v>0.33</v>
      </c>
      <c r="V447" s="95" t="str">
        <f t="shared" si="208"/>
        <v>SG_NE06</v>
      </c>
      <c r="W447" s="454"/>
      <c r="X447" s="392">
        <f t="shared" si="209"/>
        <v>0</v>
      </c>
      <c r="Y447" s="453"/>
      <c r="Z447" s="396">
        <f t="shared" si="210"/>
        <v>0</v>
      </c>
      <c r="AA447" s="397">
        <f t="shared" si="211"/>
        <v>0</v>
      </c>
      <c r="AB447" s="427"/>
      <c r="AC447" s="456"/>
      <c r="AD447" s="396">
        <f t="shared" si="212"/>
        <v>0</v>
      </c>
      <c r="AE447" s="397">
        <f t="shared" si="213"/>
        <v>0</v>
      </c>
      <c r="AF447" s="444">
        <f t="shared" si="214"/>
        <v>50</v>
      </c>
      <c r="AG447" s="251" t="e">
        <f t="shared" si="215"/>
        <v>#DIV/0!</v>
      </c>
      <c r="AH447" s="398">
        <f t="shared" si="216"/>
        <v>50</v>
      </c>
      <c r="AI447" s="459" t="str">
        <f t="shared" si="217"/>
        <v>Below Mix</v>
      </c>
      <c r="AJ447" s="327">
        <f t="shared" si="218"/>
        <v>1900</v>
      </c>
      <c r="AK447" s="323" t="e">
        <f t="shared" si="219"/>
        <v>#DIV/0!</v>
      </c>
      <c r="AL447" s="399">
        <f t="shared" si="220"/>
        <v>1950</v>
      </c>
      <c r="AM447" s="400">
        <f t="shared" si="221"/>
        <v>1950</v>
      </c>
      <c r="AN447" s="462" t="e">
        <f t="shared" si="222"/>
        <v>#DIV/0!</v>
      </c>
      <c r="AO447" s="461">
        <f t="shared" si="223"/>
        <v>1950</v>
      </c>
      <c r="AP447" s="148">
        <f t="shared" si="224"/>
        <v>0</v>
      </c>
      <c r="AQ447" s="148">
        <f t="shared" si="225"/>
        <v>0</v>
      </c>
      <c r="AR447" s="148"/>
      <c r="AS447" s="149">
        <f>VLOOKUP(H447, 'Link WS '!$E$5:$G$38, 2, FALSE)</f>
        <v>1950</v>
      </c>
      <c r="AT447" s="80">
        <f>VLOOKUP($H447, 'Link WS '!$E$5:$H$38, 3, FALSE)</f>
        <v>2695</v>
      </c>
      <c r="AU447" s="151">
        <f t="shared" si="226"/>
        <v>0</v>
      </c>
      <c r="AV447" s="150">
        <f>VLOOKUP($V447, 'Link WS '!$E$5:$H$38, 2, FALSE)</f>
        <v>1950</v>
      </c>
      <c r="AW447" s="150">
        <f>VLOOKUP($V447, 'Link WS '!$E$5:$H$38, 3, FALSE)</f>
        <v>2695</v>
      </c>
      <c r="AX447" s="150">
        <f>VLOOKUP($V447, 'Link WS '!$E$5:$H$38, 4, FALSE)</f>
        <v>2323</v>
      </c>
      <c r="AY447" s="143">
        <f t="shared" si="227"/>
        <v>0.83943176926388297</v>
      </c>
      <c r="AZ447" s="140" t="str">
        <f t="shared" si="228"/>
        <v>Paying 84% within JC</v>
      </c>
      <c r="BA447" s="80">
        <f t="shared" si="229"/>
        <v>1755</v>
      </c>
      <c r="BB447" s="80">
        <f t="shared" si="230"/>
        <v>195</v>
      </c>
      <c r="BC447" s="81" t="e">
        <f t="shared" si="231"/>
        <v>#DIV/0!</v>
      </c>
      <c r="BD447" s="312"/>
      <c r="BE447" s="184"/>
      <c r="BF447" s="184"/>
      <c r="BG447" s="184"/>
      <c r="BH447" s="184"/>
      <c r="BI447" s="184"/>
      <c r="BJ447" s="184"/>
      <c r="BK447" s="184"/>
      <c r="BL447" s="185"/>
      <c r="BM447" s="185"/>
      <c r="BN447" s="185"/>
      <c r="BO447" s="185"/>
      <c r="BP447" s="443">
        <f t="shared" si="232"/>
        <v>0</v>
      </c>
      <c r="BQ447" s="184" t="str">
        <f t="shared" si="233"/>
        <v>Not Needed</v>
      </c>
      <c r="BR447" s="283" t="e">
        <f t="shared" si="234"/>
        <v>#DIV/0!</v>
      </c>
      <c r="BS447" s="432">
        <f t="shared" si="235"/>
        <v>0</v>
      </c>
      <c r="BT447" s="1" t="str">
        <f t="shared" si="236"/>
        <v>Within Range</v>
      </c>
      <c r="BU447" s="1" t="str">
        <f t="shared" si="237"/>
        <v>Within Range</v>
      </c>
      <c r="BV447" s="407"/>
      <c r="BW447" s="407"/>
      <c r="BX447" s="448"/>
      <c r="BY447" s="469"/>
      <c r="BZ447" s="469"/>
    </row>
    <row r="448" spans="1:78" ht="12.75" customHeight="true">
      <c r="A448" s="79" t="s">
        <v>1538</v>
      </c>
      <c r="B448" s="79" t="s">
        <v>1539</v>
      </c>
      <c r="C448" s="79" t="s">
        <v>8</v>
      </c>
      <c r="D448" s="79" t="s">
        <v>9</v>
      </c>
      <c r="E448" s="79" t="s">
        <v>787</v>
      </c>
      <c r="F448" s="79" t="s">
        <v>804</v>
      </c>
      <c r="G448" s="79" t="s">
        <v>795</v>
      </c>
      <c r="H448" s="79" t="s">
        <v>818</v>
      </c>
      <c r="I448" s="480">
        <v>44620</v>
      </c>
      <c r="J448" s="406"/>
      <c r="K448" s="383" t="s">
        <v>17</v>
      </c>
      <c r="L448" s="406"/>
      <c r="M448" s="466">
        <v>62</v>
      </c>
      <c r="N448" s="451" t="str">
        <f t="shared" si="204"/>
        <v>2</v>
      </c>
      <c r="O448" s="452" t="str">
        <f t="shared" si="205"/>
        <v>2</v>
      </c>
      <c r="P448" s="201" t="str">
        <f t="shared" si="206"/>
        <v>N</v>
      </c>
      <c r="Q448" s="202"/>
      <c r="R448" s="202"/>
      <c r="S448" s="200"/>
      <c r="T448" s="247">
        <v>4</v>
      </c>
      <c r="U448" s="92">
        <f t="shared" si="207"/>
        <v>0.33</v>
      </c>
      <c r="V448" s="95" t="str">
        <f t="shared" si="208"/>
        <v>SG_FNE04</v>
      </c>
      <c r="W448" s="454"/>
      <c r="X448" s="392">
        <f t="shared" si="209"/>
        <v>0</v>
      </c>
      <c r="Y448" s="453"/>
      <c r="Z448" s="396">
        <f t="shared" si="210"/>
        <v>0</v>
      </c>
      <c r="AA448" s="397">
        <f t="shared" si="211"/>
        <v>0</v>
      </c>
      <c r="AB448" s="427"/>
      <c r="AC448" s="456"/>
      <c r="AD448" s="396">
        <f t="shared" si="212"/>
        <v>0</v>
      </c>
      <c r="AE448" s="397">
        <f t="shared" si="213"/>
        <v>0</v>
      </c>
      <c r="AF448" s="444">
        <f t="shared" si="214"/>
        <v>50</v>
      </c>
      <c r="AG448" s="251" t="e">
        <f t="shared" si="215"/>
        <v>#DIV/0!</v>
      </c>
      <c r="AH448" s="398">
        <f t="shared" si="216"/>
        <v>50</v>
      </c>
      <c r="AI448" s="459" t="str">
        <f t="shared" si="217"/>
        <v>Below Mix</v>
      </c>
      <c r="AJ448" s="327">
        <f t="shared" si="218"/>
        <v>854</v>
      </c>
      <c r="AK448" s="323" t="e">
        <f t="shared" si="219"/>
        <v>#DIV/0!</v>
      </c>
      <c r="AL448" s="399">
        <f t="shared" si="220"/>
        <v>904</v>
      </c>
      <c r="AM448" s="400">
        <f t="shared" si="221"/>
        <v>904</v>
      </c>
      <c r="AN448" s="462" t="e">
        <f t="shared" si="222"/>
        <v>#DIV/0!</v>
      </c>
      <c r="AO448" s="461">
        <f t="shared" si="223"/>
        <v>904</v>
      </c>
      <c r="AP448" s="148">
        <f t="shared" si="224"/>
        <v>0</v>
      </c>
      <c r="AQ448" s="148">
        <f t="shared" si="225"/>
        <v>0</v>
      </c>
      <c r="AR448" s="148"/>
      <c r="AS448" s="149">
        <f>VLOOKUP(H448, 'Link WS '!$E$5:$G$38, 2, FALSE)</f>
        <v>904</v>
      </c>
      <c r="AT448" s="80">
        <f>VLOOKUP($H448, 'Link WS '!$E$5:$H$38, 3, FALSE)</f>
        <v>1338</v>
      </c>
      <c r="AU448" s="151">
        <f t="shared" si="226"/>
        <v>0</v>
      </c>
      <c r="AV448" s="150">
        <f>VLOOKUP($V448, 'Link WS '!$E$5:$H$38, 2, FALSE)</f>
        <v>904</v>
      </c>
      <c r="AW448" s="150">
        <f>VLOOKUP($V448, 'Link WS '!$E$5:$H$38, 3, FALSE)</f>
        <v>1338</v>
      </c>
      <c r="AX448" s="150">
        <f>VLOOKUP($V448, 'Link WS '!$E$5:$H$38, 4, FALSE)</f>
        <v>1121</v>
      </c>
      <c r="AY448" s="143">
        <f t="shared" si="227"/>
        <v>0.80642283675289916</v>
      </c>
      <c r="AZ448" s="140" t="str">
        <f t="shared" si="228"/>
        <v>Paying 81% within JC</v>
      </c>
      <c r="BA448" s="80">
        <f t="shared" si="229"/>
        <v>814</v>
      </c>
      <c r="BB448" s="80">
        <f t="shared" si="230"/>
        <v>90</v>
      </c>
      <c r="BC448" s="81" t="e">
        <f t="shared" si="231"/>
        <v>#DIV/0!</v>
      </c>
      <c r="BD448" s="312"/>
      <c r="BE448" s="184"/>
      <c r="BF448" s="184"/>
      <c r="BG448" s="184"/>
      <c r="BH448" s="184"/>
      <c r="BI448" s="184"/>
      <c r="BJ448" s="184"/>
      <c r="BK448" s="184"/>
      <c r="BL448" s="185"/>
      <c r="BM448" s="185"/>
      <c r="BN448" s="185"/>
      <c r="BO448" s="185"/>
      <c r="BP448" s="443">
        <f t="shared" si="232"/>
        <v>0</v>
      </c>
      <c r="BQ448" s="184" t="str">
        <f t="shared" si="233"/>
        <v>Not Needed</v>
      </c>
      <c r="BR448" s="283" t="e">
        <f t="shared" si="234"/>
        <v>#DIV/0!</v>
      </c>
      <c r="BS448" s="432">
        <f t="shared" si="235"/>
        <v>0</v>
      </c>
      <c r="BT448" s="1" t="str">
        <f t="shared" si="236"/>
        <v>Within Range</v>
      </c>
      <c r="BU448" s="1" t="str">
        <f t="shared" si="237"/>
        <v>Within Range</v>
      </c>
      <c r="BV448" s="407"/>
      <c r="BW448" s="407"/>
      <c r="BX448" s="448"/>
      <c r="BY448" s="469"/>
      <c r="BZ448" s="469"/>
    </row>
    <row r="449" spans="1:78" ht="12.75" customHeight="true">
      <c r="A449" s="79" t="s">
        <v>766</v>
      </c>
      <c r="B449" s="79" t="s">
        <v>767</v>
      </c>
      <c r="C449" s="79" t="s">
        <v>13</v>
      </c>
      <c r="D449" s="79" t="s">
        <v>970</v>
      </c>
      <c r="E449" s="79" t="s">
        <v>787</v>
      </c>
      <c r="F449" s="79" t="s">
        <v>808</v>
      </c>
      <c r="G449" s="79" t="s">
        <v>1201</v>
      </c>
      <c r="H449" s="79" t="s">
        <v>1195</v>
      </c>
      <c r="I449" s="296">
        <v>37704</v>
      </c>
      <c r="J449" s="406"/>
      <c r="K449" s="383" t="s">
        <v>17</v>
      </c>
      <c r="L449" s="406">
        <v>39630</v>
      </c>
      <c r="M449" s="466">
        <v>76</v>
      </c>
      <c r="N449" s="451" t="str">
        <f t="shared" si="204"/>
        <v>3</v>
      </c>
      <c r="O449" s="452" t="str">
        <f t="shared" si="205"/>
        <v>3</v>
      </c>
      <c r="P449" s="201" t="str">
        <f t="shared" si="206"/>
        <v>N</v>
      </c>
      <c r="Q449" s="202"/>
      <c r="R449" s="202"/>
      <c r="S449" s="200"/>
      <c r="T449" s="247">
        <v>1903</v>
      </c>
      <c r="U449" s="92">
        <f t="shared" si="207"/>
        <v>1</v>
      </c>
      <c r="V449" s="95" t="str">
        <f t="shared" si="208"/>
        <v>SG_NE02</v>
      </c>
      <c r="W449" s="454"/>
      <c r="X449" s="392">
        <f t="shared" si="209"/>
        <v>0</v>
      </c>
      <c r="Y449" s="453"/>
      <c r="Z449" s="396">
        <f t="shared" si="210"/>
        <v>0</v>
      </c>
      <c r="AA449" s="397">
        <f t="shared" si="211"/>
        <v>0</v>
      </c>
      <c r="AB449" s="427"/>
      <c r="AC449" s="456"/>
      <c r="AD449" s="396">
        <f t="shared" si="212"/>
        <v>0</v>
      </c>
      <c r="AE449" s="397">
        <f t="shared" si="213"/>
        <v>0</v>
      </c>
      <c r="AF449" s="444">
        <f t="shared" si="214"/>
        <v>50</v>
      </c>
      <c r="AG449" s="251" t="e">
        <f t="shared" si="215"/>
        <v>#DIV/0!</v>
      </c>
      <c r="AH449" s="398">
        <f t="shared" si="216"/>
        <v>50</v>
      </c>
      <c r="AI449" s="459" t="str">
        <f t="shared" si="217"/>
        <v>Below Mix</v>
      </c>
      <c r="AJ449" s="327">
        <f t="shared" si="218"/>
        <v>1116</v>
      </c>
      <c r="AK449" s="323" t="e">
        <f t="shared" si="219"/>
        <v>#DIV/0!</v>
      </c>
      <c r="AL449" s="399">
        <f t="shared" si="220"/>
        <v>1166</v>
      </c>
      <c r="AM449" s="400">
        <f t="shared" si="221"/>
        <v>1166</v>
      </c>
      <c r="AN449" s="462" t="e">
        <f t="shared" si="222"/>
        <v>#DIV/0!</v>
      </c>
      <c r="AO449" s="461">
        <f t="shared" si="223"/>
        <v>1166</v>
      </c>
      <c r="AP449" s="148">
        <f t="shared" si="224"/>
        <v>0</v>
      </c>
      <c r="AQ449" s="148">
        <f t="shared" si="225"/>
        <v>0</v>
      </c>
      <c r="AR449" s="148"/>
      <c r="AS449" s="149">
        <f>VLOOKUP(H449, 'Link WS '!$E$5:$G$38, 2, FALSE)</f>
        <v>1166</v>
      </c>
      <c r="AT449" s="80">
        <f>VLOOKUP($H449, 'Link WS '!$E$5:$H$38, 3, FALSE)</f>
        <v>1750</v>
      </c>
      <c r="AU449" s="151">
        <f t="shared" si="226"/>
        <v>0</v>
      </c>
      <c r="AV449" s="150">
        <f>VLOOKUP($V449, 'Link WS '!$E$5:$H$38, 2, FALSE)</f>
        <v>1166</v>
      </c>
      <c r="AW449" s="150">
        <f>VLOOKUP($V449, 'Link WS '!$E$5:$H$38, 3, FALSE)</f>
        <v>1750</v>
      </c>
      <c r="AX449" s="150">
        <f>VLOOKUP($V449, 'Link WS '!$E$5:$H$38, 4, FALSE)</f>
        <v>1458</v>
      </c>
      <c r="AY449" s="143">
        <f t="shared" si="227"/>
        <v>0.79972565157750342</v>
      </c>
      <c r="AZ449" s="140" t="str">
        <f t="shared" si="228"/>
        <v>Paying 80% within JC</v>
      </c>
      <c r="BA449" s="80">
        <f t="shared" si="229"/>
        <v>1049</v>
      </c>
      <c r="BB449" s="80">
        <f t="shared" si="230"/>
        <v>117</v>
      </c>
      <c r="BC449" s="81" t="e">
        <f t="shared" si="231"/>
        <v>#DIV/0!</v>
      </c>
      <c r="BD449" s="312"/>
      <c r="BE449" s="184"/>
      <c r="BF449" s="184"/>
      <c r="BG449" s="184"/>
      <c r="BH449" s="184"/>
      <c r="BI449" s="184"/>
      <c r="BJ449" s="184"/>
      <c r="BK449" s="184"/>
      <c r="BL449" s="185"/>
      <c r="BM449" s="185"/>
      <c r="BN449" s="185"/>
      <c r="BO449" s="185"/>
      <c r="BP449" s="443">
        <f t="shared" si="232"/>
        <v>0</v>
      </c>
      <c r="BQ449" s="184" t="str">
        <f t="shared" si="233"/>
        <v>Not Needed</v>
      </c>
      <c r="BR449" s="283" t="e">
        <f t="shared" si="234"/>
        <v>#DIV/0!</v>
      </c>
      <c r="BS449" s="432">
        <f t="shared" si="235"/>
        <v>0</v>
      </c>
      <c r="BT449" s="1" t="str">
        <f t="shared" si="236"/>
        <v>Within Range</v>
      </c>
      <c r="BU449" s="1" t="str">
        <f t="shared" si="237"/>
        <v>Within Range</v>
      </c>
      <c r="BV449" s="407"/>
      <c r="BW449" s="407"/>
      <c r="BX449" s="448"/>
      <c r="BY449" s="469"/>
      <c r="BZ449" s="469"/>
    </row>
    <row r="450" spans="1:78" ht="12.75" customHeight="true">
      <c r="A450" s="79" t="s">
        <v>534</v>
      </c>
      <c r="B450" s="79" t="s">
        <v>535</v>
      </c>
      <c r="C450" s="79" t="s">
        <v>8</v>
      </c>
      <c r="D450" s="79" t="s">
        <v>9</v>
      </c>
      <c r="E450" s="79" t="s">
        <v>787</v>
      </c>
      <c r="F450" s="79" t="s">
        <v>804</v>
      </c>
      <c r="G450" s="79" t="s">
        <v>784</v>
      </c>
      <c r="H450" s="79" t="s">
        <v>814</v>
      </c>
      <c r="I450" s="296">
        <v>37735</v>
      </c>
      <c r="J450" s="406"/>
      <c r="K450" s="383" t="s">
        <v>622</v>
      </c>
      <c r="L450" s="406">
        <v>44378</v>
      </c>
      <c r="M450" s="466">
        <v>78</v>
      </c>
      <c r="N450" s="451" t="str">
        <f t="shared" si="204"/>
        <v>3</v>
      </c>
      <c r="O450" s="452" t="str">
        <f t="shared" si="205"/>
        <v>3</v>
      </c>
      <c r="P450" s="201" t="str">
        <f t="shared" si="206"/>
        <v>N</v>
      </c>
      <c r="Q450" s="202"/>
      <c r="R450" s="202"/>
      <c r="S450" s="200"/>
      <c r="T450" s="247">
        <v>1902</v>
      </c>
      <c r="U450" s="92">
        <f t="shared" si="207"/>
        <v>1</v>
      </c>
      <c r="V450" s="95" t="str">
        <f t="shared" si="208"/>
        <v>SG_NE08</v>
      </c>
      <c r="W450" s="454"/>
      <c r="X450" s="392">
        <f t="shared" si="209"/>
        <v>0</v>
      </c>
      <c r="Y450" s="453"/>
      <c r="Z450" s="396">
        <f t="shared" si="210"/>
        <v>0</v>
      </c>
      <c r="AA450" s="397">
        <f t="shared" si="211"/>
        <v>0</v>
      </c>
      <c r="AB450" s="427"/>
      <c r="AC450" s="456"/>
      <c r="AD450" s="396">
        <f t="shared" si="212"/>
        <v>0</v>
      </c>
      <c r="AE450" s="397">
        <f t="shared" si="213"/>
        <v>0</v>
      </c>
      <c r="AF450" s="444">
        <f t="shared" si="214"/>
        <v>50</v>
      </c>
      <c r="AG450" s="251" t="e">
        <f t="shared" si="215"/>
        <v>#DIV/0!</v>
      </c>
      <c r="AH450" s="398">
        <f t="shared" si="216"/>
        <v>50</v>
      </c>
      <c r="AI450" s="459" t="str">
        <f t="shared" si="217"/>
        <v>Below Mix</v>
      </c>
      <c r="AJ450" s="327">
        <f t="shared" si="218"/>
        <v>2255</v>
      </c>
      <c r="AK450" s="323" t="e">
        <f t="shared" si="219"/>
        <v>#DIV/0!</v>
      </c>
      <c r="AL450" s="399">
        <f t="shared" si="220"/>
        <v>2305</v>
      </c>
      <c r="AM450" s="400">
        <f t="shared" si="221"/>
        <v>2305</v>
      </c>
      <c r="AN450" s="462" t="e">
        <f t="shared" si="222"/>
        <v>#DIV/0!</v>
      </c>
      <c r="AO450" s="461">
        <f t="shared" si="223"/>
        <v>2305</v>
      </c>
      <c r="AP450" s="148">
        <f t="shared" si="224"/>
        <v>0</v>
      </c>
      <c r="AQ450" s="148">
        <f t="shared" si="225"/>
        <v>0</v>
      </c>
      <c r="AR450" s="148"/>
      <c r="AS450" s="149">
        <f>VLOOKUP(H450, 'Link WS '!$E$5:$G$38, 2, FALSE)</f>
        <v>2305</v>
      </c>
      <c r="AT450" s="80">
        <f>VLOOKUP($H450, 'Link WS '!$E$5:$H$38, 3, FALSE)</f>
        <v>3295</v>
      </c>
      <c r="AU450" s="151">
        <f t="shared" si="226"/>
        <v>0</v>
      </c>
      <c r="AV450" s="150">
        <f>VLOOKUP($V450, 'Link WS '!$E$5:$H$38, 2, FALSE)</f>
        <v>2305</v>
      </c>
      <c r="AW450" s="150">
        <f>VLOOKUP($V450, 'Link WS '!$E$5:$H$38, 3, FALSE)</f>
        <v>3295</v>
      </c>
      <c r="AX450" s="150">
        <f>VLOOKUP($V450, 'Link WS '!$E$5:$H$38, 4, FALSE)</f>
        <v>2800</v>
      </c>
      <c r="AY450" s="143">
        <f t="shared" si="227"/>
        <v>0.82321428571428568</v>
      </c>
      <c r="AZ450" s="140" t="str">
        <f t="shared" si="228"/>
        <v>Paying 82% within JC</v>
      </c>
      <c r="BA450" s="80">
        <f t="shared" si="229"/>
        <v>2074</v>
      </c>
      <c r="BB450" s="80">
        <f t="shared" si="230"/>
        <v>231</v>
      </c>
      <c r="BC450" s="81" t="e">
        <f t="shared" si="231"/>
        <v>#DIV/0!</v>
      </c>
      <c r="BD450" s="312"/>
      <c r="BE450" s="184"/>
      <c r="BF450" s="184"/>
      <c r="BG450" s="184"/>
      <c r="BH450" s="184"/>
      <c r="BI450" s="184"/>
      <c r="BJ450" s="184"/>
      <c r="BK450" s="184"/>
      <c r="BL450" s="185"/>
      <c r="BM450" s="185"/>
      <c r="BN450" s="185"/>
      <c r="BO450" s="185"/>
      <c r="BP450" s="443">
        <f t="shared" si="232"/>
        <v>0</v>
      </c>
      <c r="BQ450" s="184" t="str">
        <f t="shared" si="233"/>
        <v>Not Needed</v>
      </c>
      <c r="BR450" s="283" t="e">
        <f t="shared" si="234"/>
        <v>#DIV/0!</v>
      </c>
      <c r="BS450" s="432">
        <f t="shared" si="235"/>
        <v>0</v>
      </c>
      <c r="BT450" s="1" t="str">
        <f t="shared" si="236"/>
        <v>Within Range</v>
      </c>
      <c r="BU450" s="1" t="str">
        <f t="shared" si="237"/>
        <v>Within Range</v>
      </c>
      <c r="BV450" s="407"/>
      <c r="BW450" s="407"/>
      <c r="BX450" s="448"/>
      <c r="BY450" s="469"/>
      <c r="BZ450" s="469"/>
    </row>
    <row r="451" spans="1:78" ht="12.75" customHeight="true">
      <c r="A451" s="79" t="s">
        <v>360</v>
      </c>
      <c r="B451" s="79" t="s">
        <v>361</v>
      </c>
      <c r="C451" s="79" t="s">
        <v>8</v>
      </c>
      <c r="D451" s="79" t="s">
        <v>9</v>
      </c>
      <c r="E451" s="79" t="s">
        <v>787</v>
      </c>
      <c r="F451" s="79" t="s">
        <v>804</v>
      </c>
      <c r="G451" s="79" t="s">
        <v>1200</v>
      </c>
      <c r="H451" s="79" t="s">
        <v>1194</v>
      </c>
      <c r="I451" s="296">
        <v>38110</v>
      </c>
      <c r="J451" s="406"/>
      <c r="K451" s="383" t="s">
        <v>622</v>
      </c>
      <c r="L451" s="406"/>
      <c r="M451" s="466">
        <v>65</v>
      </c>
      <c r="N451" s="451" t="str">
        <f t="shared" si="204"/>
        <v>2</v>
      </c>
      <c r="O451" s="452" t="str">
        <f t="shared" si="205"/>
        <v>2</v>
      </c>
      <c r="P451" s="201" t="str">
        <f t="shared" si="206"/>
        <v>N</v>
      </c>
      <c r="Q451" s="202"/>
      <c r="R451" s="202"/>
      <c r="S451" s="200"/>
      <c r="T451" s="247">
        <v>1801</v>
      </c>
      <c r="U451" s="92">
        <f t="shared" si="207"/>
        <v>1</v>
      </c>
      <c r="V451" s="95" t="str">
        <f t="shared" si="208"/>
        <v>SG_NE01</v>
      </c>
      <c r="W451" s="454"/>
      <c r="X451" s="392">
        <f t="shared" si="209"/>
        <v>0</v>
      </c>
      <c r="Y451" s="453"/>
      <c r="Z451" s="396">
        <f t="shared" si="210"/>
        <v>0</v>
      </c>
      <c r="AA451" s="397">
        <f t="shared" si="211"/>
        <v>0</v>
      </c>
      <c r="AB451" s="427"/>
      <c r="AC451" s="456"/>
      <c r="AD451" s="396">
        <f t="shared" si="212"/>
        <v>0</v>
      </c>
      <c r="AE451" s="397">
        <f t="shared" si="213"/>
        <v>0</v>
      </c>
      <c r="AF451" s="444">
        <f t="shared" si="214"/>
        <v>50</v>
      </c>
      <c r="AG451" s="251" t="e">
        <f t="shared" si="215"/>
        <v>#DIV/0!</v>
      </c>
      <c r="AH451" s="398">
        <f t="shared" si="216"/>
        <v>50</v>
      </c>
      <c r="AI451" s="459" t="str">
        <f t="shared" si="217"/>
        <v>Below Mix</v>
      </c>
      <c r="AJ451" s="327">
        <f t="shared" si="218"/>
        <v>1050</v>
      </c>
      <c r="AK451" s="323" t="e">
        <f t="shared" si="219"/>
        <v>#DIV/0!</v>
      </c>
      <c r="AL451" s="399">
        <f t="shared" si="220"/>
        <v>1100</v>
      </c>
      <c r="AM451" s="400">
        <f t="shared" si="221"/>
        <v>1100</v>
      </c>
      <c r="AN451" s="462" t="e">
        <f t="shared" si="222"/>
        <v>#DIV/0!</v>
      </c>
      <c r="AO451" s="461">
        <f t="shared" si="223"/>
        <v>1100</v>
      </c>
      <c r="AP451" s="148">
        <f t="shared" si="224"/>
        <v>0</v>
      </c>
      <c r="AQ451" s="148">
        <f t="shared" si="225"/>
        <v>0</v>
      </c>
      <c r="AR451" s="148"/>
      <c r="AS451" s="149">
        <f>VLOOKUP(H451, 'Link WS '!$E$5:$G$38, 2, FALSE)</f>
        <v>1100</v>
      </c>
      <c r="AT451" s="80">
        <f>VLOOKUP($H451, 'Link WS '!$E$5:$H$38, 3, FALSE)</f>
        <v>1650</v>
      </c>
      <c r="AU451" s="151">
        <f t="shared" si="226"/>
        <v>0</v>
      </c>
      <c r="AV451" s="150">
        <f>VLOOKUP($V451, 'Link WS '!$E$5:$H$38, 2, FALSE)</f>
        <v>1100</v>
      </c>
      <c r="AW451" s="150">
        <f>VLOOKUP($V451, 'Link WS '!$E$5:$H$38, 3, FALSE)</f>
        <v>1650</v>
      </c>
      <c r="AX451" s="150">
        <f>VLOOKUP($V451, 'Link WS '!$E$5:$H$38, 4, FALSE)</f>
        <v>1375</v>
      </c>
      <c r="AY451" s="143">
        <f t="shared" si="227"/>
        <v>0.8</v>
      </c>
      <c r="AZ451" s="140" t="str">
        <f t="shared" si="228"/>
        <v>Paying 80% within JC</v>
      </c>
      <c r="BA451" s="80">
        <f t="shared" si="229"/>
        <v>990</v>
      </c>
      <c r="BB451" s="80">
        <f t="shared" si="230"/>
        <v>110</v>
      </c>
      <c r="BC451" s="81" t="e">
        <f t="shared" si="231"/>
        <v>#DIV/0!</v>
      </c>
      <c r="BD451" s="312"/>
      <c r="BE451" s="184"/>
      <c r="BF451" s="184"/>
      <c r="BG451" s="184"/>
      <c r="BH451" s="184"/>
      <c r="BI451" s="184"/>
      <c r="BJ451" s="184"/>
      <c r="BK451" s="184"/>
      <c r="BL451" s="185"/>
      <c r="BM451" s="185"/>
      <c r="BN451" s="185"/>
      <c r="BO451" s="185"/>
      <c r="BP451" s="443">
        <f t="shared" si="232"/>
        <v>0</v>
      </c>
      <c r="BQ451" s="184" t="str">
        <f t="shared" si="233"/>
        <v>Not Needed</v>
      </c>
      <c r="BR451" s="283" t="e">
        <f t="shared" si="234"/>
        <v>#DIV/0!</v>
      </c>
      <c r="BS451" s="432">
        <f t="shared" si="235"/>
        <v>0</v>
      </c>
      <c r="BT451" s="1" t="str">
        <f t="shared" si="236"/>
        <v>Within Range</v>
      </c>
      <c r="BU451" s="1" t="str">
        <f t="shared" si="237"/>
        <v>Within Range</v>
      </c>
      <c r="BV451" s="407"/>
      <c r="BW451" s="407"/>
      <c r="BX451" s="448"/>
      <c r="BY451" s="469"/>
      <c r="BZ451" s="469"/>
    </row>
    <row r="452" spans="1:78" ht="12.75" customHeight="true">
      <c r="A452" s="79" t="s">
        <v>540</v>
      </c>
      <c r="B452" s="79" t="s">
        <v>1667</v>
      </c>
      <c r="C452" s="79" t="s">
        <v>8</v>
      </c>
      <c r="D452" s="79" t="s">
        <v>9</v>
      </c>
      <c r="E452" s="79" t="s">
        <v>787</v>
      </c>
      <c r="F452" s="79" t="s">
        <v>804</v>
      </c>
      <c r="G452" s="79" t="s">
        <v>1199</v>
      </c>
      <c r="H452" s="79" t="s">
        <v>1196</v>
      </c>
      <c r="I452" s="296">
        <v>38110</v>
      </c>
      <c r="J452" s="406"/>
      <c r="K452" s="383" t="s">
        <v>622</v>
      </c>
      <c r="L452" s="406">
        <v>41456</v>
      </c>
      <c r="M452" s="466">
        <v>65</v>
      </c>
      <c r="N452" s="451" t="str">
        <f t="shared" si="204"/>
        <v>2</v>
      </c>
      <c r="O452" s="452" t="str">
        <f t="shared" si="205"/>
        <v>2</v>
      </c>
      <c r="P452" s="201" t="str">
        <f t="shared" si="206"/>
        <v>N</v>
      </c>
      <c r="Q452" s="202"/>
      <c r="R452" s="202"/>
      <c r="S452" s="200"/>
      <c r="T452" s="247">
        <v>1801</v>
      </c>
      <c r="U452" s="92">
        <f t="shared" si="207"/>
        <v>1</v>
      </c>
      <c r="V452" s="95" t="str">
        <f t="shared" si="208"/>
        <v>SG_NE03</v>
      </c>
      <c r="W452" s="454"/>
      <c r="X452" s="392">
        <f t="shared" si="209"/>
        <v>0</v>
      </c>
      <c r="Y452" s="453"/>
      <c r="Z452" s="396">
        <f t="shared" si="210"/>
        <v>0</v>
      </c>
      <c r="AA452" s="397">
        <f t="shared" si="211"/>
        <v>0</v>
      </c>
      <c r="AB452" s="427"/>
      <c r="AC452" s="456"/>
      <c r="AD452" s="396">
        <f t="shared" si="212"/>
        <v>0</v>
      </c>
      <c r="AE452" s="397">
        <f t="shared" si="213"/>
        <v>0</v>
      </c>
      <c r="AF452" s="444">
        <f t="shared" si="214"/>
        <v>50</v>
      </c>
      <c r="AG452" s="251" t="e">
        <f t="shared" si="215"/>
        <v>#DIV/0!</v>
      </c>
      <c r="AH452" s="398">
        <f t="shared" si="216"/>
        <v>50</v>
      </c>
      <c r="AI452" s="459" t="str">
        <f t="shared" si="217"/>
        <v>Below Mix</v>
      </c>
      <c r="AJ452" s="327">
        <f t="shared" si="218"/>
        <v>1209</v>
      </c>
      <c r="AK452" s="323" t="e">
        <f t="shared" si="219"/>
        <v>#DIV/0!</v>
      </c>
      <c r="AL452" s="399">
        <f t="shared" si="220"/>
        <v>1259</v>
      </c>
      <c r="AM452" s="400">
        <f t="shared" si="221"/>
        <v>1259</v>
      </c>
      <c r="AN452" s="462" t="e">
        <f t="shared" si="222"/>
        <v>#DIV/0!</v>
      </c>
      <c r="AO452" s="461">
        <f t="shared" si="223"/>
        <v>1259</v>
      </c>
      <c r="AP452" s="148">
        <f t="shared" si="224"/>
        <v>0</v>
      </c>
      <c r="AQ452" s="148">
        <f t="shared" si="225"/>
        <v>0</v>
      </c>
      <c r="AR452" s="148"/>
      <c r="AS452" s="149">
        <f>VLOOKUP(H452, 'Link WS '!$E$5:$G$38, 2, FALSE)</f>
        <v>1259</v>
      </c>
      <c r="AT452" s="80">
        <f>VLOOKUP($H452, 'Link WS '!$E$5:$H$38, 3, FALSE)</f>
        <v>1884</v>
      </c>
      <c r="AU452" s="151">
        <f t="shared" si="226"/>
        <v>0</v>
      </c>
      <c r="AV452" s="150">
        <f>VLOOKUP($V452, 'Link WS '!$E$5:$H$38, 2, FALSE)</f>
        <v>1259</v>
      </c>
      <c r="AW452" s="150">
        <f>VLOOKUP($V452, 'Link WS '!$E$5:$H$38, 3, FALSE)</f>
        <v>1884</v>
      </c>
      <c r="AX452" s="150">
        <f>VLOOKUP($V452, 'Link WS '!$E$5:$H$38, 4, FALSE)</f>
        <v>1572</v>
      </c>
      <c r="AY452" s="143">
        <f t="shared" si="227"/>
        <v>0.80089058524173029</v>
      </c>
      <c r="AZ452" s="140" t="str">
        <f t="shared" si="228"/>
        <v>Paying 80% within JC</v>
      </c>
      <c r="BA452" s="80">
        <f t="shared" si="229"/>
        <v>1133</v>
      </c>
      <c r="BB452" s="80">
        <f t="shared" si="230"/>
        <v>126</v>
      </c>
      <c r="BC452" s="81" t="e">
        <f t="shared" si="231"/>
        <v>#DIV/0!</v>
      </c>
      <c r="BD452" s="312"/>
      <c r="BE452" s="184"/>
      <c r="BF452" s="184"/>
      <c r="BG452" s="184"/>
      <c r="BH452" s="184"/>
      <c r="BI452" s="184"/>
      <c r="BJ452" s="184"/>
      <c r="BK452" s="184"/>
      <c r="BL452" s="185"/>
      <c r="BM452" s="185"/>
      <c r="BN452" s="185"/>
      <c r="BO452" s="185"/>
      <c r="BP452" s="443">
        <f t="shared" si="232"/>
        <v>0</v>
      </c>
      <c r="BQ452" s="184" t="str">
        <f t="shared" si="233"/>
        <v>Not Needed</v>
      </c>
      <c r="BR452" s="283" t="e">
        <f t="shared" si="234"/>
        <v>#DIV/0!</v>
      </c>
      <c r="BS452" s="432">
        <f t="shared" si="235"/>
        <v>0</v>
      </c>
      <c r="BT452" s="1" t="str">
        <f t="shared" si="236"/>
        <v>Within Range</v>
      </c>
      <c r="BU452" s="1" t="str">
        <f t="shared" si="237"/>
        <v>Within Range</v>
      </c>
      <c r="BV452" s="407"/>
      <c r="BW452" s="407"/>
      <c r="BX452" s="448"/>
      <c r="BY452" s="469"/>
      <c r="BZ452" s="469"/>
    </row>
    <row r="453" spans="1:78" ht="12.75" customHeight="true">
      <c r="A453" s="79" t="s">
        <v>468</v>
      </c>
      <c r="B453" s="79" t="s">
        <v>469</v>
      </c>
      <c r="C453" s="79" t="s">
        <v>8</v>
      </c>
      <c r="D453" s="79" t="s">
        <v>9</v>
      </c>
      <c r="E453" s="79" t="s">
        <v>787</v>
      </c>
      <c r="F453" s="79" t="s">
        <v>804</v>
      </c>
      <c r="G453" s="79" t="s">
        <v>786</v>
      </c>
      <c r="H453" s="79" t="s">
        <v>810</v>
      </c>
      <c r="I453" s="296">
        <v>40490</v>
      </c>
      <c r="J453" s="406"/>
      <c r="K453" s="383" t="s">
        <v>622</v>
      </c>
      <c r="L453" s="406">
        <v>44378</v>
      </c>
      <c r="M453" s="466">
        <v>86</v>
      </c>
      <c r="N453" s="451" t="str">
        <f t="shared" si="204"/>
        <v>4</v>
      </c>
      <c r="O453" s="452" t="str">
        <f t="shared" si="205"/>
        <v>4</v>
      </c>
      <c r="P453" s="201" t="str">
        <f t="shared" si="206"/>
        <v>N</v>
      </c>
      <c r="Q453" s="202"/>
      <c r="R453" s="202"/>
      <c r="S453" s="200"/>
      <c r="T453" s="247">
        <v>1107</v>
      </c>
      <c r="U453" s="92">
        <f t="shared" si="207"/>
        <v>1</v>
      </c>
      <c r="V453" s="95" t="str">
        <f t="shared" si="208"/>
        <v>SG_NE07</v>
      </c>
      <c r="W453" s="454"/>
      <c r="X453" s="392">
        <f t="shared" si="209"/>
        <v>0</v>
      </c>
      <c r="Y453" s="453"/>
      <c r="Z453" s="396">
        <f t="shared" si="210"/>
        <v>0</v>
      </c>
      <c r="AA453" s="397">
        <f t="shared" si="211"/>
        <v>0</v>
      </c>
      <c r="AB453" s="427"/>
      <c r="AC453" s="456"/>
      <c r="AD453" s="396">
        <f t="shared" si="212"/>
        <v>0</v>
      </c>
      <c r="AE453" s="397">
        <f t="shared" si="213"/>
        <v>0</v>
      </c>
      <c r="AF453" s="444">
        <f t="shared" si="214"/>
        <v>50</v>
      </c>
      <c r="AG453" s="251" t="e">
        <f t="shared" si="215"/>
        <v>#DIV/0!</v>
      </c>
      <c r="AH453" s="398">
        <f t="shared" si="216"/>
        <v>50</v>
      </c>
      <c r="AI453" s="459" t="str">
        <f t="shared" si="217"/>
        <v>Below Mix</v>
      </c>
      <c r="AJ453" s="327">
        <f t="shared" si="218"/>
        <v>1995</v>
      </c>
      <c r="AK453" s="323" t="e">
        <f t="shared" si="219"/>
        <v>#DIV/0!</v>
      </c>
      <c r="AL453" s="399">
        <f t="shared" si="220"/>
        <v>2045</v>
      </c>
      <c r="AM453" s="400">
        <f t="shared" si="221"/>
        <v>2045</v>
      </c>
      <c r="AN453" s="462" t="e">
        <f t="shared" si="222"/>
        <v>#DIV/0!</v>
      </c>
      <c r="AO453" s="461">
        <f t="shared" si="223"/>
        <v>2045</v>
      </c>
      <c r="AP453" s="148">
        <f t="shared" si="224"/>
        <v>0</v>
      </c>
      <c r="AQ453" s="148">
        <f t="shared" si="225"/>
        <v>0</v>
      </c>
      <c r="AR453" s="148"/>
      <c r="AS453" s="149">
        <f>VLOOKUP(H453, 'Link WS '!$E$5:$G$38, 2, FALSE)</f>
        <v>2045</v>
      </c>
      <c r="AT453" s="80">
        <f>VLOOKUP($H453, 'Link WS '!$E$5:$H$38, 3, FALSE)</f>
        <v>2946</v>
      </c>
      <c r="AU453" s="151">
        <f t="shared" si="226"/>
        <v>0</v>
      </c>
      <c r="AV453" s="150">
        <f>VLOOKUP($V453, 'Link WS '!$E$5:$H$38, 2, FALSE)</f>
        <v>2045</v>
      </c>
      <c r="AW453" s="150">
        <f>VLOOKUP($V453, 'Link WS '!$E$5:$H$38, 3, FALSE)</f>
        <v>2946</v>
      </c>
      <c r="AX453" s="150">
        <f>VLOOKUP($V453, 'Link WS '!$E$5:$H$38, 4, FALSE)</f>
        <v>2496</v>
      </c>
      <c r="AY453" s="143">
        <f t="shared" si="227"/>
        <v>0.81931089743589747</v>
      </c>
      <c r="AZ453" s="140" t="str">
        <f t="shared" si="228"/>
        <v>Paying 82% within JC</v>
      </c>
      <c r="BA453" s="80">
        <f t="shared" si="229"/>
        <v>1840</v>
      </c>
      <c r="BB453" s="80">
        <f t="shared" si="230"/>
        <v>205</v>
      </c>
      <c r="BC453" s="81" t="e">
        <f t="shared" si="231"/>
        <v>#DIV/0!</v>
      </c>
      <c r="BD453" s="312"/>
      <c r="BE453" s="184"/>
      <c r="BF453" s="184"/>
      <c r="BG453" s="184"/>
      <c r="BH453" s="184"/>
      <c r="BI453" s="184"/>
      <c r="BJ453" s="184"/>
      <c r="BK453" s="184"/>
      <c r="BL453" s="185"/>
      <c r="BM453" s="185"/>
      <c r="BN453" s="185"/>
      <c r="BO453" s="185"/>
      <c r="BP453" s="443">
        <f t="shared" si="232"/>
        <v>0</v>
      </c>
      <c r="BQ453" s="184" t="str">
        <f t="shared" si="233"/>
        <v>Not Needed</v>
      </c>
      <c r="BR453" s="283" t="e">
        <f t="shared" si="234"/>
        <v>#DIV/0!</v>
      </c>
      <c r="BS453" s="432">
        <f t="shared" si="235"/>
        <v>0</v>
      </c>
      <c r="BT453" s="1" t="str">
        <f t="shared" si="236"/>
        <v>Within Range</v>
      </c>
      <c r="BU453" s="1" t="str">
        <f t="shared" si="237"/>
        <v>Within Range</v>
      </c>
      <c r="BV453" s="407"/>
      <c r="BW453" s="407"/>
      <c r="BX453" s="448"/>
      <c r="BY453" s="469"/>
      <c r="BZ453" s="469"/>
    </row>
    <row r="454" spans="1:78" ht="12.75" customHeight="true">
      <c r="A454" s="79" t="s">
        <v>293</v>
      </c>
      <c r="B454" s="79" t="s">
        <v>294</v>
      </c>
      <c r="C454" s="79" t="s">
        <v>8</v>
      </c>
      <c r="D454" s="79" t="s">
        <v>9</v>
      </c>
      <c r="E454" s="79" t="s">
        <v>787</v>
      </c>
      <c r="F454" s="79" t="s">
        <v>804</v>
      </c>
      <c r="G454" s="79" t="s">
        <v>1201</v>
      </c>
      <c r="H454" s="79" t="s">
        <v>1195</v>
      </c>
      <c r="I454" s="296">
        <v>40658</v>
      </c>
      <c r="J454" s="406"/>
      <c r="K454" s="383" t="s">
        <v>622</v>
      </c>
      <c r="L454" s="406">
        <v>42917</v>
      </c>
      <c r="M454" s="466">
        <v>74</v>
      </c>
      <c r="N454" s="451" t="str">
        <f t="shared" si="204"/>
        <v>3</v>
      </c>
      <c r="O454" s="452" t="str">
        <f t="shared" si="205"/>
        <v>3</v>
      </c>
      <c r="P454" s="201" t="str">
        <f t="shared" si="206"/>
        <v>N</v>
      </c>
      <c r="Q454" s="202"/>
      <c r="R454" s="202"/>
      <c r="S454" s="200"/>
      <c r="T454" s="247">
        <v>1102</v>
      </c>
      <c r="U454" s="92">
        <f t="shared" si="207"/>
        <v>1</v>
      </c>
      <c r="V454" s="95" t="str">
        <f t="shared" si="208"/>
        <v>SG_NE02</v>
      </c>
      <c r="W454" s="454"/>
      <c r="X454" s="392">
        <f t="shared" si="209"/>
        <v>0</v>
      </c>
      <c r="Y454" s="453"/>
      <c r="Z454" s="396">
        <f t="shared" si="210"/>
        <v>0</v>
      </c>
      <c r="AA454" s="397">
        <f t="shared" si="211"/>
        <v>0</v>
      </c>
      <c r="AB454" s="427"/>
      <c r="AC454" s="456"/>
      <c r="AD454" s="396">
        <f t="shared" si="212"/>
        <v>0</v>
      </c>
      <c r="AE454" s="397">
        <f t="shared" si="213"/>
        <v>0</v>
      </c>
      <c r="AF454" s="444">
        <f t="shared" si="214"/>
        <v>50</v>
      </c>
      <c r="AG454" s="251" t="e">
        <f t="shared" si="215"/>
        <v>#DIV/0!</v>
      </c>
      <c r="AH454" s="398">
        <f t="shared" si="216"/>
        <v>50</v>
      </c>
      <c r="AI454" s="459" t="str">
        <f t="shared" si="217"/>
        <v>Below Mix</v>
      </c>
      <c r="AJ454" s="327">
        <f t="shared" si="218"/>
        <v>1116</v>
      </c>
      <c r="AK454" s="323" t="e">
        <f t="shared" si="219"/>
        <v>#DIV/0!</v>
      </c>
      <c r="AL454" s="399">
        <f t="shared" si="220"/>
        <v>1166</v>
      </c>
      <c r="AM454" s="400">
        <f t="shared" si="221"/>
        <v>1166</v>
      </c>
      <c r="AN454" s="462" t="e">
        <f t="shared" si="222"/>
        <v>#DIV/0!</v>
      </c>
      <c r="AO454" s="461">
        <f t="shared" si="223"/>
        <v>1166</v>
      </c>
      <c r="AP454" s="148">
        <f t="shared" si="224"/>
        <v>0</v>
      </c>
      <c r="AQ454" s="148">
        <f t="shared" si="225"/>
        <v>0</v>
      </c>
      <c r="AR454" s="148"/>
      <c r="AS454" s="149">
        <f>VLOOKUP(H454, 'Link WS '!$E$5:$G$38, 2, FALSE)</f>
        <v>1166</v>
      </c>
      <c r="AT454" s="80">
        <f>VLOOKUP($H454, 'Link WS '!$E$5:$H$38, 3, FALSE)</f>
        <v>1750</v>
      </c>
      <c r="AU454" s="151">
        <f t="shared" si="226"/>
        <v>0</v>
      </c>
      <c r="AV454" s="150">
        <f>VLOOKUP($V454, 'Link WS '!$E$5:$H$38, 2, FALSE)</f>
        <v>1166</v>
      </c>
      <c r="AW454" s="150">
        <f>VLOOKUP($V454, 'Link WS '!$E$5:$H$38, 3, FALSE)</f>
        <v>1750</v>
      </c>
      <c r="AX454" s="150">
        <f>VLOOKUP($V454, 'Link WS '!$E$5:$H$38, 4, FALSE)</f>
        <v>1458</v>
      </c>
      <c r="AY454" s="143">
        <f t="shared" si="227"/>
        <v>0.79972565157750342</v>
      </c>
      <c r="AZ454" s="140" t="str">
        <f t="shared" si="228"/>
        <v>Paying 80% within JC</v>
      </c>
      <c r="BA454" s="80">
        <f t="shared" si="229"/>
        <v>1049</v>
      </c>
      <c r="BB454" s="80">
        <f t="shared" si="230"/>
        <v>117</v>
      </c>
      <c r="BC454" s="81" t="e">
        <f t="shared" si="231"/>
        <v>#DIV/0!</v>
      </c>
      <c r="BD454" s="312"/>
      <c r="BE454" s="184"/>
      <c r="BF454" s="184"/>
      <c r="BG454" s="184"/>
      <c r="BH454" s="184"/>
      <c r="BI454" s="184"/>
      <c r="BJ454" s="184"/>
      <c r="BK454" s="184"/>
      <c r="BL454" s="185"/>
      <c r="BM454" s="185"/>
      <c r="BN454" s="185"/>
      <c r="BO454" s="185"/>
      <c r="BP454" s="443">
        <f t="shared" si="232"/>
        <v>0</v>
      </c>
      <c r="BQ454" s="184" t="str">
        <f t="shared" si="233"/>
        <v>Not Needed</v>
      </c>
      <c r="BR454" s="283" t="e">
        <f t="shared" si="234"/>
        <v>#DIV/0!</v>
      </c>
      <c r="BS454" s="432">
        <f t="shared" si="235"/>
        <v>0</v>
      </c>
      <c r="BT454" s="1" t="str">
        <f t="shared" si="236"/>
        <v>Within Range</v>
      </c>
      <c r="BU454" s="1" t="str">
        <f t="shared" si="237"/>
        <v>Within Range</v>
      </c>
      <c r="BV454" s="407"/>
      <c r="BW454" s="407"/>
      <c r="BX454" s="448"/>
      <c r="BY454" s="469"/>
      <c r="BZ454" s="469"/>
    </row>
    <row r="455" spans="1:78" ht="12.75" customHeight="true">
      <c r="A455" s="79" t="s">
        <v>472</v>
      </c>
      <c r="B455" s="79" t="s">
        <v>473</v>
      </c>
      <c r="C455" s="79" t="s">
        <v>8</v>
      </c>
      <c r="D455" s="79" t="s">
        <v>9</v>
      </c>
      <c r="E455" s="79" t="s">
        <v>787</v>
      </c>
      <c r="F455" s="79" t="s">
        <v>804</v>
      </c>
      <c r="G455" s="79" t="s">
        <v>786</v>
      </c>
      <c r="H455" s="79" t="s">
        <v>810</v>
      </c>
      <c r="I455" s="296">
        <v>40742</v>
      </c>
      <c r="J455" s="406"/>
      <c r="K455" s="383" t="s">
        <v>622</v>
      </c>
      <c r="L455" s="406">
        <v>44378</v>
      </c>
      <c r="M455" s="466">
        <v>86</v>
      </c>
      <c r="N455" s="451" t="str">
        <f t="shared" si="204"/>
        <v>4</v>
      </c>
      <c r="O455" s="452" t="str">
        <f t="shared" si="205"/>
        <v>4</v>
      </c>
      <c r="P455" s="201" t="str">
        <f t="shared" si="206"/>
        <v>N</v>
      </c>
      <c r="Q455" s="202"/>
      <c r="R455" s="202"/>
      <c r="S455" s="200"/>
      <c r="T455" s="247">
        <v>1011</v>
      </c>
      <c r="U455" s="92">
        <f t="shared" si="207"/>
        <v>1</v>
      </c>
      <c r="V455" s="95" t="str">
        <f t="shared" si="208"/>
        <v>SG_NE07</v>
      </c>
      <c r="W455" s="454"/>
      <c r="X455" s="392">
        <f t="shared" si="209"/>
        <v>0</v>
      </c>
      <c r="Y455" s="453"/>
      <c r="Z455" s="396">
        <f t="shared" si="210"/>
        <v>0</v>
      </c>
      <c r="AA455" s="397">
        <f t="shared" si="211"/>
        <v>0</v>
      </c>
      <c r="AB455" s="427"/>
      <c r="AC455" s="456"/>
      <c r="AD455" s="396">
        <f t="shared" si="212"/>
        <v>0</v>
      </c>
      <c r="AE455" s="397">
        <f t="shared" si="213"/>
        <v>0</v>
      </c>
      <c r="AF455" s="444">
        <f t="shared" si="214"/>
        <v>50</v>
      </c>
      <c r="AG455" s="251" t="e">
        <f t="shared" si="215"/>
        <v>#DIV/0!</v>
      </c>
      <c r="AH455" s="398">
        <f t="shared" si="216"/>
        <v>50</v>
      </c>
      <c r="AI455" s="459" t="str">
        <f t="shared" si="217"/>
        <v>Below Mix</v>
      </c>
      <c r="AJ455" s="327">
        <f t="shared" si="218"/>
        <v>1995</v>
      </c>
      <c r="AK455" s="323" t="e">
        <f t="shared" si="219"/>
        <v>#DIV/0!</v>
      </c>
      <c r="AL455" s="399">
        <f t="shared" si="220"/>
        <v>2045</v>
      </c>
      <c r="AM455" s="400">
        <f t="shared" si="221"/>
        <v>2045</v>
      </c>
      <c r="AN455" s="462" t="e">
        <f t="shared" si="222"/>
        <v>#DIV/0!</v>
      </c>
      <c r="AO455" s="461">
        <f t="shared" si="223"/>
        <v>2045</v>
      </c>
      <c r="AP455" s="148">
        <f t="shared" si="224"/>
        <v>0</v>
      </c>
      <c r="AQ455" s="148">
        <f t="shared" si="225"/>
        <v>0</v>
      </c>
      <c r="AR455" s="148"/>
      <c r="AS455" s="149">
        <f>VLOOKUP(H455, 'Link WS '!$E$5:$G$38, 2, FALSE)</f>
        <v>2045</v>
      </c>
      <c r="AT455" s="80">
        <f>VLOOKUP($H455, 'Link WS '!$E$5:$H$38, 3, FALSE)</f>
        <v>2946</v>
      </c>
      <c r="AU455" s="151">
        <f t="shared" si="226"/>
        <v>0</v>
      </c>
      <c r="AV455" s="150">
        <f>VLOOKUP($V455, 'Link WS '!$E$5:$H$38, 2, FALSE)</f>
        <v>2045</v>
      </c>
      <c r="AW455" s="150">
        <f>VLOOKUP($V455, 'Link WS '!$E$5:$H$38, 3, FALSE)</f>
        <v>2946</v>
      </c>
      <c r="AX455" s="150">
        <f>VLOOKUP($V455, 'Link WS '!$E$5:$H$38, 4, FALSE)</f>
        <v>2496</v>
      </c>
      <c r="AY455" s="143">
        <f t="shared" si="227"/>
        <v>0.81931089743589747</v>
      </c>
      <c r="AZ455" s="140" t="str">
        <f t="shared" si="228"/>
        <v>Paying 82% within JC</v>
      </c>
      <c r="BA455" s="80">
        <f t="shared" si="229"/>
        <v>1840</v>
      </c>
      <c r="BB455" s="80">
        <f t="shared" si="230"/>
        <v>205</v>
      </c>
      <c r="BC455" s="81" t="e">
        <f t="shared" si="231"/>
        <v>#DIV/0!</v>
      </c>
      <c r="BD455" s="312"/>
      <c r="BE455" s="184"/>
      <c r="BF455" s="184"/>
      <c r="BG455" s="184"/>
      <c r="BH455" s="184"/>
      <c r="BI455" s="184"/>
      <c r="BJ455" s="184"/>
      <c r="BK455" s="184"/>
      <c r="BL455" s="185"/>
      <c r="BM455" s="185"/>
      <c r="BN455" s="185"/>
      <c r="BO455" s="185"/>
      <c r="BP455" s="443">
        <f t="shared" si="232"/>
        <v>0</v>
      </c>
      <c r="BQ455" s="184" t="str">
        <f t="shared" si="233"/>
        <v>Not Needed</v>
      </c>
      <c r="BR455" s="283" t="e">
        <f t="shared" si="234"/>
        <v>#DIV/0!</v>
      </c>
      <c r="BS455" s="432">
        <f t="shared" si="235"/>
        <v>0</v>
      </c>
      <c r="BT455" s="1" t="str">
        <f t="shared" si="236"/>
        <v>Within Range</v>
      </c>
      <c r="BU455" s="1" t="str">
        <f t="shared" si="237"/>
        <v>Within Range</v>
      </c>
      <c r="BV455" s="407"/>
      <c r="BW455" s="407"/>
      <c r="BX455" s="448"/>
      <c r="BY455" s="469"/>
      <c r="BZ455" s="469"/>
    </row>
    <row r="456" spans="1:78" ht="12.75" customHeight="true">
      <c r="A456" s="79" t="s">
        <v>478</v>
      </c>
      <c r="B456" s="79" t="s">
        <v>479</v>
      </c>
      <c r="C456" s="79" t="s">
        <v>8</v>
      </c>
      <c r="D456" s="79" t="s">
        <v>9</v>
      </c>
      <c r="E456" s="79" t="s">
        <v>787</v>
      </c>
      <c r="F456" s="79" t="s">
        <v>804</v>
      </c>
      <c r="G456" s="79" t="s">
        <v>1201</v>
      </c>
      <c r="H456" s="79" t="s">
        <v>1195</v>
      </c>
      <c r="I456" s="296">
        <v>41183</v>
      </c>
      <c r="J456" s="406"/>
      <c r="K456" s="383" t="s">
        <v>622</v>
      </c>
      <c r="L456" s="406">
        <v>43282</v>
      </c>
      <c r="M456" s="466">
        <v>74</v>
      </c>
      <c r="N456" s="451" t="str">
        <f t="shared" si="204"/>
        <v>3</v>
      </c>
      <c r="O456" s="452" t="str">
        <f t="shared" si="205"/>
        <v>3</v>
      </c>
      <c r="P456" s="201" t="str">
        <f t="shared" si="206"/>
        <v>N</v>
      </c>
      <c r="Q456" s="202"/>
      <c r="R456" s="202"/>
      <c r="S456" s="200"/>
      <c r="T456" s="247">
        <v>908</v>
      </c>
      <c r="U456" s="92">
        <f t="shared" si="207"/>
        <v>1</v>
      </c>
      <c r="V456" s="95" t="str">
        <f t="shared" si="208"/>
        <v>SG_NE02</v>
      </c>
      <c r="W456" s="454"/>
      <c r="X456" s="392">
        <f t="shared" si="209"/>
        <v>0</v>
      </c>
      <c r="Y456" s="453"/>
      <c r="Z456" s="396">
        <f t="shared" si="210"/>
        <v>0</v>
      </c>
      <c r="AA456" s="397">
        <f t="shared" si="211"/>
        <v>0</v>
      </c>
      <c r="AB456" s="427"/>
      <c r="AC456" s="456"/>
      <c r="AD456" s="396">
        <f t="shared" si="212"/>
        <v>0</v>
      </c>
      <c r="AE456" s="397">
        <f t="shared" si="213"/>
        <v>0</v>
      </c>
      <c r="AF456" s="444">
        <f t="shared" si="214"/>
        <v>50</v>
      </c>
      <c r="AG456" s="251" t="e">
        <f t="shared" si="215"/>
        <v>#DIV/0!</v>
      </c>
      <c r="AH456" s="398">
        <f t="shared" si="216"/>
        <v>50</v>
      </c>
      <c r="AI456" s="459" t="str">
        <f t="shared" si="217"/>
        <v>Below Mix</v>
      </c>
      <c r="AJ456" s="327">
        <f t="shared" si="218"/>
        <v>1116</v>
      </c>
      <c r="AK456" s="323" t="e">
        <f t="shared" si="219"/>
        <v>#DIV/0!</v>
      </c>
      <c r="AL456" s="399">
        <f t="shared" si="220"/>
        <v>1166</v>
      </c>
      <c r="AM456" s="400">
        <f t="shared" si="221"/>
        <v>1166</v>
      </c>
      <c r="AN456" s="462" t="e">
        <f t="shared" si="222"/>
        <v>#DIV/0!</v>
      </c>
      <c r="AO456" s="461">
        <f t="shared" si="223"/>
        <v>1166</v>
      </c>
      <c r="AP456" s="148">
        <f t="shared" si="224"/>
        <v>0</v>
      </c>
      <c r="AQ456" s="148">
        <f t="shared" si="225"/>
        <v>0</v>
      </c>
      <c r="AR456" s="148"/>
      <c r="AS456" s="149">
        <f>VLOOKUP(H456, 'Link WS '!$E$5:$G$38, 2, FALSE)</f>
        <v>1166</v>
      </c>
      <c r="AT456" s="80">
        <f>VLOOKUP($H456, 'Link WS '!$E$5:$H$38, 3, FALSE)</f>
        <v>1750</v>
      </c>
      <c r="AU456" s="151">
        <f t="shared" si="226"/>
        <v>0</v>
      </c>
      <c r="AV456" s="150">
        <f>VLOOKUP($V456, 'Link WS '!$E$5:$H$38, 2, FALSE)</f>
        <v>1166</v>
      </c>
      <c r="AW456" s="150">
        <f>VLOOKUP($V456, 'Link WS '!$E$5:$H$38, 3, FALSE)</f>
        <v>1750</v>
      </c>
      <c r="AX456" s="150">
        <f>VLOOKUP($V456, 'Link WS '!$E$5:$H$38, 4, FALSE)</f>
        <v>1458</v>
      </c>
      <c r="AY456" s="143">
        <f t="shared" si="227"/>
        <v>0.79972565157750342</v>
      </c>
      <c r="AZ456" s="140" t="str">
        <f t="shared" si="228"/>
        <v>Paying 80% within JC</v>
      </c>
      <c r="BA456" s="80">
        <f t="shared" si="229"/>
        <v>1049</v>
      </c>
      <c r="BB456" s="80">
        <f t="shared" si="230"/>
        <v>117</v>
      </c>
      <c r="BC456" s="81" t="e">
        <f t="shared" si="231"/>
        <v>#DIV/0!</v>
      </c>
      <c r="BD456" s="312"/>
      <c r="BE456" s="184"/>
      <c r="BF456" s="184"/>
      <c r="BG456" s="184"/>
      <c r="BH456" s="184"/>
      <c r="BI456" s="184"/>
      <c r="BJ456" s="184"/>
      <c r="BK456" s="184"/>
      <c r="BL456" s="185"/>
      <c r="BM456" s="185"/>
      <c r="BN456" s="185"/>
      <c r="BO456" s="185"/>
      <c r="BP456" s="443">
        <f t="shared" si="232"/>
        <v>0</v>
      </c>
      <c r="BQ456" s="184" t="str">
        <f t="shared" si="233"/>
        <v>Not Needed</v>
      </c>
      <c r="BR456" s="283" t="e">
        <f t="shared" si="234"/>
        <v>#DIV/0!</v>
      </c>
      <c r="BS456" s="432">
        <f t="shared" si="235"/>
        <v>0</v>
      </c>
      <c r="BT456" s="1" t="str">
        <f t="shared" si="236"/>
        <v>Within Range</v>
      </c>
      <c r="BU456" s="1" t="str">
        <f t="shared" si="237"/>
        <v>Within Range</v>
      </c>
      <c r="BV456" s="407"/>
      <c r="BW456" s="407"/>
      <c r="BX456" s="448"/>
      <c r="BY456" s="469"/>
      <c r="BZ456" s="469"/>
    </row>
    <row r="457" spans="1:78" ht="12.75" customHeight="true">
      <c r="A457" s="79" t="s">
        <v>482</v>
      </c>
      <c r="B457" s="79" t="s">
        <v>483</v>
      </c>
      <c r="C457" s="79" t="s">
        <v>8</v>
      </c>
      <c r="D457" s="79" t="s">
        <v>9</v>
      </c>
      <c r="E457" s="79" t="s">
        <v>787</v>
      </c>
      <c r="F457" s="79" t="s">
        <v>804</v>
      </c>
      <c r="G457" s="79" t="s">
        <v>1201</v>
      </c>
      <c r="H457" s="79" t="s">
        <v>1195</v>
      </c>
      <c r="I457" s="296">
        <v>41505</v>
      </c>
      <c r="J457" s="406"/>
      <c r="K457" s="383" t="s">
        <v>622</v>
      </c>
      <c r="L457" s="406">
        <v>42917</v>
      </c>
      <c r="M457" s="466">
        <v>72</v>
      </c>
      <c r="N457" s="451" t="str">
        <f t="shared" ref="N457:N520" si="238">IF($M457&gt;=90,"5",IF($M457&gt;=80,"4",IF($M457&gt;=70,"3",IF($M457&gt;=50,"2","1"))))</f>
        <v>3</v>
      </c>
      <c r="O457" s="452" t="str">
        <f t="shared" ref="O457:O520" si="239">N457</f>
        <v>3</v>
      </c>
      <c r="P457" s="201" t="str">
        <f t="shared" ref="P457:P520" si="240">IF(Q457&lt;&gt;0, "Y", "N")</f>
        <v>N</v>
      </c>
      <c r="Q457" s="202"/>
      <c r="R457" s="202"/>
      <c r="S457" s="200"/>
      <c r="T457" s="247">
        <v>810</v>
      </c>
      <c r="U457" s="92">
        <f t="shared" ref="U457:U520" si="241">ROUND(IF(T457&lt;100, T457/12, 1),2)</f>
        <v>1</v>
      </c>
      <c r="V457" s="95" t="str">
        <f t="shared" ref="V457:V520" si="242">IF(Q457&gt;0,Q457,H457)</f>
        <v>SG_NE02</v>
      </c>
      <c r="W457" s="454"/>
      <c r="X457" s="392">
        <f t="shared" ref="X457:X520" si="243">ROUND((+S457*W457/100)*U457,0)</f>
        <v>0</v>
      </c>
      <c r="Y457" s="453"/>
      <c r="Z457" s="396">
        <f t="shared" ref="Z457:Z520" si="244">ROUND((S457*Y457*U457),0)</f>
        <v>0</v>
      </c>
      <c r="AA457" s="397">
        <f t="shared" ref="AA457:AA520" si="245">+S457+X457+Z457</f>
        <v>0</v>
      </c>
      <c r="AB457" s="427"/>
      <c r="AC457" s="456"/>
      <c r="AD457" s="396">
        <f t="shared" ref="AD457:AD520" si="246">ROUND((S457*AC457)*U457,0)</f>
        <v>0</v>
      </c>
      <c r="AE457" s="397">
        <f t="shared" ref="AE457:AE520" si="247">AA457+AD457</f>
        <v>0</v>
      </c>
      <c r="AF457" s="444">
        <f t="shared" ref="AF457:AF520" si="248">IF(BS457&gt;=50,BS457-BS457,50-BS457)</f>
        <v>50</v>
      </c>
      <c r="AG457" s="251" t="e">
        <f t="shared" ref="AG457:AG520" si="249">IF(AF457&lt;&gt;"NO", AF457/S457, 0)</f>
        <v>#DIV/0!</v>
      </c>
      <c r="AH457" s="398">
        <f t="shared" ref="AH457:AH520" si="250">IF(AF457&lt;&gt;"NO", AE457+AF457, AE457)</f>
        <v>50</v>
      </c>
      <c r="AI457" s="459" t="str">
        <f t="shared" ref="AI457:AI520" si="251">IF(AH457&gt;AW457,"Above Max",IF(AH457&lt;AV457,"Below Mix","In Range"))</f>
        <v>Below Mix</v>
      </c>
      <c r="AJ457" s="327">
        <f t="shared" ref="AJ457:AJ520" si="252">IF(AH457&gt;=AV457, "NO", AV457-AH457)</f>
        <v>1116</v>
      </c>
      <c r="AK457" s="323" t="e">
        <f t="shared" ref="AK457:AK520" si="253">IF(AJ457&lt;&gt;"NO", AJ457/S457, 0)</f>
        <v>#DIV/0!</v>
      </c>
      <c r="AL457" s="399">
        <f t="shared" ref="AL457:AL520" si="254"> IF(AJ457&lt;&gt;"NO",AH457+ AJ457,AH457)</f>
        <v>1166</v>
      </c>
      <c r="AM457" s="400">
        <f t="shared" ref="AM457:AM520" si="255">IF(AL457&gt;AW457,AW457,AL457)</f>
        <v>1166</v>
      </c>
      <c r="AN457" s="462" t="e">
        <f t="shared" ref="AN457:AN520" si="256">(AM457/S457)-1</f>
        <v>#DIV/0!</v>
      </c>
      <c r="AO457" s="461">
        <f t="shared" ref="AO457:AO520" si="257">AL457-S457</f>
        <v>1166</v>
      </c>
      <c r="AP457" s="148">
        <f t="shared" ref="AP457:AP520" si="258">AL457-AM457</f>
        <v>0</v>
      </c>
      <c r="AQ457" s="148">
        <f t="shared" ref="AQ457:AQ520" si="259">+ROUND((AP457*13/12),0)</f>
        <v>0</v>
      </c>
      <c r="AR457" s="148"/>
      <c r="AS457" s="149">
        <f>VLOOKUP(H457, 'Link WS '!$E$5:$G$38, 2, FALSE)</f>
        <v>1166</v>
      </c>
      <c r="AT457" s="80">
        <f>VLOOKUP($H457, 'Link WS '!$E$5:$H$38, 3, FALSE)</f>
        <v>1750</v>
      </c>
      <c r="AU457" s="151">
        <f t="shared" ref="AU457:AU520" si="260">S457/AT457</f>
        <v>0</v>
      </c>
      <c r="AV457" s="150">
        <f>VLOOKUP($V457, 'Link WS '!$E$5:$H$38, 2, FALSE)</f>
        <v>1166</v>
      </c>
      <c r="AW457" s="150">
        <f>VLOOKUP($V457, 'Link WS '!$E$5:$H$38, 3, FALSE)</f>
        <v>1750</v>
      </c>
      <c r="AX457" s="150">
        <f>VLOOKUP($V457, 'Link WS '!$E$5:$H$38, 4, FALSE)</f>
        <v>1458</v>
      </c>
      <c r="AY457" s="143">
        <f t="shared" ref="AY457:AY520" si="261">AM457/AX457</f>
        <v>0.79972565157750342</v>
      </c>
      <c r="AZ457" s="140" t="str">
        <f t="shared" ref="AZ457:AZ520" si="262">IF(AY457&gt;100%,CONCATENATE("Paying ", ROUND((AY457-100%)*100,0),"% Premium for the JC"), CONCATENATE("Paying ", ROUND(AY457*100,0),"% within JC"))</f>
        <v>Paying 80% within JC</v>
      </c>
      <c r="BA457" s="80">
        <f t="shared" ref="BA457:BA520" si="263">+AM457-BB457</f>
        <v>1049</v>
      </c>
      <c r="BB457" s="80">
        <f t="shared" ref="BB457:BB520" si="264">+ROUND((AM457*10%),0)</f>
        <v>117</v>
      </c>
      <c r="BC457" s="81" t="e">
        <f t="shared" ref="BC457:BC520" si="265">(AM457-S457)/S457</f>
        <v>#DIV/0!</v>
      </c>
      <c r="BD457" s="312"/>
      <c r="BE457" s="184"/>
      <c r="BF457" s="184"/>
      <c r="BG457" s="184"/>
      <c r="BH457" s="184"/>
      <c r="BI457" s="184"/>
      <c r="BJ457" s="184"/>
      <c r="BK457" s="184"/>
      <c r="BL457" s="185"/>
      <c r="BM457" s="185"/>
      <c r="BN457" s="185"/>
      <c r="BO457" s="185"/>
      <c r="BP457" s="443">
        <f t="shared" ref="BP457:BP520" si="266">(BM457+BN457+BO457)-(BG457+BI457+BK457)</f>
        <v>0</v>
      </c>
      <c r="BQ457" s="184" t="str">
        <f t="shared" ref="BQ457:BQ520" si="267">IF((BP457/12)&gt;$BQ$7, BP457/12, "Not Needed")</f>
        <v>Not Needed</v>
      </c>
      <c r="BR457" s="283" t="e">
        <f t="shared" ref="BR457:BR520" si="268">IF(BQ457="Not Needed", ((AM457+AQ457+AR457)-SUM(S457:S457))/SUM(S457:S457), ((AM457+AQ457+AR457+BQ457)-SUM(S457:S457))/SUM(S457:S457))</f>
        <v>#DIV/0!</v>
      </c>
      <c r="BS457" s="432">
        <f t="shared" ref="BS457:BS520" si="269">X457+Z457+AD457</f>
        <v>0</v>
      </c>
      <c r="BT457" s="1" t="str">
        <f t="shared" ref="BT457:BT520" si="270">IF(S457&gt;AW457, AW457, "Within Range")</f>
        <v>Within Range</v>
      </c>
      <c r="BU457" s="1" t="str">
        <f t="shared" ref="BU457:BU520" si="271">IF(AM457&gt;AW457, AW457, "Within Range")</f>
        <v>Within Range</v>
      </c>
      <c r="BV457" s="407"/>
      <c r="BW457" s="407"/>
      <c r="BX457" s="448"/>
      <c r="BY457" s="469"/>
      <c r="BZ457" s="469"/>
    </row>
    <row r="458" spans="1:78" ht="12.75" customHeight="true">
      <c r="A458" s="79" t="s">
        <v>530</v>
      </c>
      <c r="B458" s="79" t="s">
        <v>531</v>
      </c>
      <c r="C458" s="79" t="s">
        <v>8</v>
      </c>
      <c r="D458" s="79" t="s">
        <v>9</v>
      </c>
      <c r="E458" s="79" t="s">
        <v>787</v>
      </c>
      <c r="F458" s="79" t="s">
        <v>804</v>
      </c>
      <c r="G458" s="79" t="s">
        <v>1199</v>
      </c>
      <c r="H458" s="79" t="s">
        <v>1196</v>
      </c>
      <c r="I458" s="296">
        <v>41946</v>
      </c>
      <c r="J458" s="406"/>
      <c r="K458" s="383" t="s">
        <v>622</v>
      </c>
      <c r="L458" s="406">
        <v>44013</v>
      </c>
      <c r="M458" s="466">
        <v>90</v>
      </c>
      <c r="N458" s="451" t="str">
        <f t="shared" si="238"/>
        <v>5</v>
      </c>
      <c r="O458" s="452" t="str">
        <f t="shared" si="239"/>
        <v>5</v>
      </c>
      <c r="P458" s="201" t="str">
        <f t="shared" si="240"/>
        <v>N</v>
      </c>
      <c r="Q458" s="202"/>
      <c r="R458" s="202"/>
      <c r="S458" s="200"/>
      <c r="T458" s="247">
        <v>707</v>
      </c>
      <c r="U458" s="92">
        <f t="shared" si="241"/>
        <v>1</v>
      </c>
      <c r="V458" s="95" t="str">
        <f t="shared" si="242"/>
        <v>SG_NE03</v>
      </c>
      <c r="W458" s="454"/>
      <c r="X458" s="392">
        <f t="shared" si="243"/>
        <v>0</v>
      </c>
      <c r="Y458" s="453"/>
      <c r="Z458" s="396">
        <f t="shared" si="244"/>
        <v>0</v>
      </c>
      <c r="AA458" s="397">
        <f t="shared" si="245"/>
        <v>0</v>
      </c>
      <c r="AB458" s="427"/>
      <c r="AC458" s="456"/>
      <c r="AD458" s="396">
        <f t="shared" si="246"/>
        <v>0</v>
      </c>
      <c r="AE458" s="397">
        <f t="shared" si="247"/>
        <v>0</v>
      </c>
      <c r="AF458" s="444">
        <f t="shared" si="248"/>
        <v>50</v>
      </c>
      <c r="AG458" s="251" t="e">
        <f t="shared" si="249"/>
        <v>#DIV/0!</v>
      </c>
      <c r="AH458" s="398">
        <f t="shared" si="250"/>
        <v>50</v>
      </c>
      <c r="AI458" s="459" t="str">
        <f t="shared" si="251"/>
        <v>Below Mix</v>
      </c>
      <c r="AJ458" s="327">
        <f t="shared" si="252"/>
        <v>1209</v>
      </c>
      <c r="AK458" s="323" t="e">
        <f t="shared" si="253"/>
        <v>#DIV/0!</v>
      </c>
      <c r="AL458" s="399">
        <f t="shared" si="254"/>
        <v>1259</v>
      </c>
      <c r="AM458" s="400">
        <f t="shared" si="255"/>
        <v>1259</v>
      </c>
      <c r="AN458" s="462" t="e">
        <f t="shared" si="256"/>
        <v>#DIV/0!</v>
      </c>
      <c r="AO458" s="461">
        <f t="shared" si="257"/>
        <v>1259</v>
      </c>
      <c r="AP458" s="148">
        <f t="shared" si="258"/>
        <v>0</v>
      </c>
      <c r="AQ458" s="148">
        <f t="shared" si="259"/>
        <v>0</v>
      </c>
      <c r="AR458" s="148"/>
      <c r="AS458" s="149">
        <f>VLOOKUP(H458, 'Link WS '!$E$5:$G$38, 2, FALSE)</f>
        <v>1259</v>
      </c>
      <c r="AT458" s="80">
        <f>VLOOKUP($H458, 'Link WS '!$E$5:$H$38, 3, FALSE)</f>
        <v>1884</v>
      </c>
      <c r="AU458" s="151">
        <f t="shared" si="260"/>
        <v>0</v>
      </c>
      <c r="AV458" s="150">
        <f>VLOOKUP($V458, 'Link WS '!$E$5:$H$38, 2, FALSE)</f>
        <v>1259</v>
      </c>
      <c r="AW458" s="150">
        <f>VLOOKUP($V458, 'Link WS '!$E$5:$H$38, 3, FALSE)</f>
        <v>1884</v>
      </c>
      <c r="AX458" s="150">
        <f>VLOOKUP($V458, 'Link WS '!$E$5:$H$38, 4, FALSE)</f>
        <v>1572</v>
      </c>
      <c r="AY458" s="143">
        <f t="shared" si="261"/>
        <v>0.80089058524173029</v>
      </c>
      <c r="AZ458" s="140" t="str">
        <f t="shared" si="262"/>
        <v>Paying 80% within JC</v>
      </c>
      <c r="BA458" s="80">
        <f t="shared" si="263"/>
        <v>1133</v>
      </c>
      <c r="BB458" s="80">
        <f t="shared" si="264"/>
        <v>126</v>
      </c>
      <c r="BC458" s="81" t="e">
        <f t="shared" si="265"/>
        <v>#DIV/0!</v>
      </c>
      <c r="BD458" s="312"/>
      <c r="BE458" s="184"/>
      <c r="BF458" s="184"/>
      <c r="BG458" s="184"/>
      <c r="BH458" s="184"/>
      <c r="BI458" s="184"/>
      <c r="BJ458" s="184"/>
      <c r="BK458" s="184"/>
      <c r="BL458" s="185"/>
      <c r="BM458" s="185"/>
      <c r="BN458" s="185"/>
      <c r="BO458" s="185"/>
      <c r="BP458" s="443">
        <f t="shared" si="266"/>
        <v>0</v>
      </c>
      <c r="BQ458" s="184" t="str">
        <f t="shared" si="267"/>
        <v>Not Needed</v>
      </c>
      <c r="BR458" s="283" t="e">
        <f t="shared" si="268"/>
        <v>#DIV/0!</v>
      </c>
      <c r="BS458" s="432">
        <f t="shared" si="269"/>
        <v>0</v>
      </c>
      <c r="BT458" s="1" t="str">
        <f t="shared" si="270"/>
        <v>Within Range</v>
      </c>
      <c r="BU458" s="1" t="str">
        <f t="shared" si="271"/>
        <v>Within Range</v>
      </c>
      <c r="BV458" s="407"/>
      <c r="BW458" s="407"/>
      <c r="BX458" s="448"/>
      <c r="BY458" s="469"/>
      <c r="BZ458" s="469"/>
    </row>
    <row r="459" spans="1:78" ht="12.75" customHeight="true">
      <c r="A459" s="79" t="s">
        <v>883</v>
      </c>
      <c r="B459" s="79" t="s">
        <v>884</v>
      </c>
      <c r="C459" s="79" t="s">
        <v>8</v>
      </c>
      <c r="D459" s="79" t="s">
        <v>9</v>
      </c>
      <c r="E459" s="79" t="s">
        <v>787</v>
      </c>
      <c r="F459" s="79" t="s">
        <v>804</v>
      </c>
      <c r="G459" s="79" t="s">
        <v>1201</v>
      </c>
      <c r="H459" s="79" t="s">
        <v>1207</v>
      </c>
      <c r="I459" s="296">
        <v>42893</v>
      </c>
      <c r="J459" s="406"/>
      <c r="K459" s="383" t="s">
        <v>622</v>
      </c>
      <c r="L459" s="406">
        <v>44013</v>
      </c>
      <c r="M459" s="466">
        <v>80</v>
      </c>
      <c r="N459" s="451" t="str">
        <f t="shared" si="238"/>
        <v>4</v>
      </c>
      <c r="O459" s="452" t="str">
        <f t="shared" si="239"/>
        <v>4</v>
      </c>
      <c r="P459" s="201" t="str">
        <f t="shared" si="240"/>
        <v>N</v>
      </c>
      <c r="Q459" s="202"/>
      <c r="R459" s="202"/>
      <c r="S459" s="200"/>
      <c r="T459" s="247">
        <v>500</v>
      </c>
      <c r="U459" s="92">
        <f t="shared" si="241"/>
        <v>1</v>
      </c>
      <c r="V459" s="95" t="str">
        <f t="shared" si="242"/>
        <v>SG_FNE02</v>
      </c>
      <c r="W459" s="454"/>
      <c r="X459" s="392">
        <f t="shared" si="243"/>
        <v>0</v>
      </c>
      <c r="Y459" s="453"/>
      <c r="Z459" s="396">
        <f t="shared" si="244"/>
        <v>0</v>
      </c>
      <c r="AA459" s="397">
        <f t="shared" si="245"/>
        <v>0</v>
      </c>
      <c r="AB459" s="427"/>
      <c r="AC459" s="456"/>
      <c r="AD459" s="396">
        <f t="shared" si="246"/>
        <v>0</v>
      </c>
      <c r="AE459" s="397">
        <f t="shared" si="247"/>
        <v>0</v>
      </c>
      <c r="AF459" s="444">
        <f t="shared" si="248"/>
        <v>50</v>
      </c>
      <c r="AG459" s="251" t="e">
        <f t="shared" si="249"/>
        <v>#DIV/0!</v>
      </c>
      <c r="AH459" s="398">
        <f t="shared" si="250"/>
        <v>50</v>
      </c>
      <c r="AI459" s="459" t="str">
        <f t="shared" si="251"/>
        <v>Below Mix</v>
      </c>
      <c r="AJ459" s="327">
        <f t="shared" si="252"/>
        <v>698</v>
      </c>
      <c r="AK459" s="323" t="e">
        <f t="shared" si="253"/>
        <v>#DIV/0!</v>
      </c>
      <c r="AL459" s="399">
        <f t="shared" si="254"/>
        <v>748</v>
      </c>
      <c r="AM459" s="400">
        <f t="shared" si="255"/>
        <v>748</v>
      </c>
      <c r="AN459" s="462" t="e">
        <f t="shared" si="256"/>
        <v>#DIV/0!</v>
      </c>
      <c r="AO459" s="461">
        <f t="shared" si="257"/>
        <v>748</v>
      </c>
      <c r="AP459" s="148">
        <f t="shared" si="258"/>
        <v>0</v>
      </c>
      <c r="AQ459" s="148">
        <f t="shared" si="259"/>
        <v>0</v>
      </c>
      <c r="AR459" s="148"/>
      <c r="AS459" s="149">
        <f>VLOOKUP(H459, 'Link WS '!$E$5:$G$38, 2, FALSE)</f>
        <v>748</v>
      </c>
      <c r="AT459" s="80">
        <f>VLOOKUP($H459, 'Link WS '!$E$5:$H$38, 3, FALSE)</f>
        <v>1078</v>
      </c>
      <c r="AU459" s="151">
        <f t="shared" si="260"/>
        <v>0</v>
      </c>
      <c r="AV459" s="150">
        <f>VLOOKUP($V459, 'Link WS '!$E$5:$H$38, 2, FALSE)</f>
        <v>748</v>
      </c>
      <c r="AW459" s="150">
        <f>VLOOKUP($V459, 'Link WS '!$E$5:$H$38, 3, FALSE)</f>
        <v>1078</v>
      </c>
      <c r="AX459" s="150">
        <f>VLOOKUP($V459, 'Link WS '!$E$5:$H$38, 4, FALSE)</f>
        <v>913</v>
      </c>
      <c r="AY459" s="143">
        <f t="shared" si="261"/>
        <v>0.81927710843373491</v>
      </c>
      <c r="AZ459" s="140" t="str">
        <f t="shared" si="262"/>
        <v>Paying 82% within JC</v>
      </c>
      <c r="BA459" s="80">
        <f t="shared" si="263"/>
        <v>673</v>
      </c>
      <c r="BB459" s="80">
        <f t="shared" si="264"/>
        <v>75</v>
      </c>
      <c r="BC459" s="81" t="e">
        <f t="shared" si="265"/>
        <v>#DIV/0!</v>
      </c>
      <c r="BD459" s="312"/>
      <c r="BE459" s="184"/>
      <c r="BF459" s="184"/>
      <c r="BG459" s="184"/>
      <c r="BH459" s="184"/>
      <c r="BI459" s="184"/>
      <c r="BJ459" s="184"/>
      <c r="BK459" s="184"/>
      <c r="BL459" s="185"/>
      <c r="BM459" s="185"/>
      <c r="BN459" s="185"/>
      <c r="BO459" s="185"/>
      <c r="BP459" s="443">
        <f t="shared" si="266"/>
        <v>0</v>
      </c>
      <c r="BQ459" s="184" t="str">
        <f t="shared" si="267"/>
        <v>Not Needed</v>
      </c>
      <c r="BR459" s="283" t="e">
        <f t="shared" si="268"/>
        <v>#DIV/0!</v>
      </c>
      <c r="BS459" s="432">
        <f t="shared" si="269"/>
        <v>0</v>
      </c>
      <c r="BT459" s="1" t="str">
        <f t="shared" si="270"/>
        <v>Within Range</v>
      </c>
      <c r="BU459" s="1" t="str">
        <f t="shared" si="271"/>
        <v>Within Range</v>
      </c>
      <c r="BV459" s="407"/>
      <c r="BW459" s="407"/>
      <c r="BX459" s="448"/>
      <c r="BY459" s="469"/>
      <c r="BZ459" s="469"/>
    </row>
    <row r="460" spans="1:78" ht="12.75" customHeight="true">
      <c r="A460" s="79" t="s">
        <v>1038</v>
      </c>
      <c r="B460" s="79" t="s">
        <v>1039</v>
      </c>
      <c r="C460" s="79" t="s">
        <v>8</v>
      </c>
      <c r="D460" s="79" t="s">
        <v>9</v>
      </c>
      <c r="E460" s="79" t="s">
        <v>787</v>
      </c>
      <c r="F460" s="79" t="s">
        <v>804</v>
      </c>
      <c r="G460" s="79" t="s">
        <v>798</v>
      </c>
      <c r="H460" s="79" t="s">
        <v>820</v>
      </c>
      <c r="I460" s="296">
        <v>43633</v>
      </c>
      <c r="J460" s="406"/>
      <c r="K460" s="383" t="s">
        <v>622</v>
      </c>
      <c r="L460" s="406"/>
      <c r="M460" s="466">
        <v>90</v>
      </c>
      <c r="N460" s="451" t="str">
        <f t="shared" si="238"/>
        <v>5</v>
      </c>
      <c r="O460" s="452" t="str">
        <f t="shared" si="239"/>
        <v>5</v>
      </c>
      <c r="P460" s="201" t="str">
        <f t="shared" si="240"/>
        <v>N</v>
      </c>
      <c r="Q460" s="202"/>
      <c r="R460" s="202"/>
      <c r="S460" s="200"/>
      <c r="T460" s="247">
        <v>300</v>
      </c>
      <c r="U460" s="92">
        <f t="shared" si="241"/>
        <v>1</v>
      </c>
      <c r="V460" s="95" t="str">
        <f t="shared" si="242"/>
        <v>SG_FNE06</v>
      </c>
      <c r="W460" s="454"/>
      <c r="X460" s="392">
        <f t="shared" si="243"/>
        <v>0</v>
      </c>
      <c r="Y460" s="453"/>
      <c r="Z460" s="396">
        <f t="shared" si="244"/>
        <v>0</v>
      </c>
      <c r="AA460" s="397">
        <f t="shared" si="245"/>
        <v>0</v>
      </c>
      <c r="AB460" s="427"/>
      <c r="AC460" s="456"/>
      <c r="AD460" s="396">
        <f t="shared" si="246"/>
        <v>0</v>
      </c>
      <c r="AE460" s="397">
        <f t="shared" si="247"/>
        <v>0</v>
      </c>
      <c r="AF460" s="444">
        <f t="shared" si="248"/>
        <v>50</v>
      </c>
      <c r="AG460" s="251" t="e">
        <f t="shared" si="249"/>
        <v>#DIV/0!</v>
      </c>
      <c r="AH460" s="398">
        <f t="shared" si="250"/>
        <v>50</v>
      </c>
      <c r="AI460" s="459" t="str">
        <f t="shared" si="251"/>
        <v>Below Mix</v>
      </c>
      <c r="AJ460" s="327">
        <f t="shared" si="252"/>
        <v>1249</v>
      </c>
      <c r="AK460" s="323" t="e">
        <f t="shared" si="253"/>
        <v>#DIV/0!</v>
      </c>
      <c r="AL460" s="399">
        <f t="shared" si="254"/>
        <v>1299</v>
      </c>
      <c r="AM460" s="400">
        <f t="shared" si="255"/>
        <v>1299</v>
      </c>
      <c r="AN460" s="462" t="e">
        <f t="shared" si="256"/>
        <v>#DIV/0!</v>
      </c>
      <c r="AO460" s="461">
        <f t="shared" si="257"/>
        <v>1299</v>
      </c>
      <c r="AP460" s="148">
        <f t="shared" si="258"/>
        <v>0</v>
      </c>
      <c r="AQ460" s="148">
        <f t="shared" si="259"/>
        <v>0</v>
      </c>
      <c r="AR460" s="148"/>
      <c r="AS460" s="149">
        <f>VLOOKUP(H460, 'Link WS '!$E$5:$G$38, 2, FALSE)</f>
        <v>1299</v>
      </c>
      <c r="AT460" s="80">
        <f>VLOOKUP($H460, 'Link WS '!$E$5:$H$38, 3, FALSE)</f>
        <v>1871</v>
      </c>
      <c r="AU460" s="151">
        <f t="shared" si="260"/>
        <v>0</v>
      </c>
      <c r="AV460" s="150">
        <f>VLOOKUP($V460, 'Link WS '!$E$5:$H$38, 2, FALSE)</f>
        <v>1299</v>
      </c>
      <c r="AW460" s="150">
        <f>VLOOKUP($V460, 'Link WS '!$E$5:$H$38, 3, FALSE)</f>
        <v>1871</v>
      </c>
      <c r="AX460" s="150">
        <f>VLOOKUP($V460, 'Link WS '!$E$5:$H$38, 4, FALSE)</f>
        <v>1585</v>
      </c>
      <c r="AY460" s="143">
        <f t="shared" si="261"/>
        <v>0.81955835962145107</v>
      </c>
      <c r="AZ460" s="140" t="str">
        <f t="shared" si="262"/>
        <v>Paying 82% within JC</v>
      </c>
      <c r="BA460" s="80">
        <f t="shared" si="263"/>
        <v>1169</v>
      </c>
      <c r="BB460" s="80">
        <f t="shared" si="264"/>
        <v>130</v>
      </c>
      <c r="BC460" s="81" t="e">
        <f t="shared" si="265"/>
        <v>#DIV/0!</v>
      </c>
      <c r="BD460" s="312"/>
      <c r="BE460" s="184"/>
      <c r="BF460" s="184"/>
      <c r="BG460" s="184"/>
      <c r="BH460" s="184"/>
      <c r="BI460" s="184"/>
      <c r="BJ460" s="184"/>
      <c r="BK460" s="184"/>
      <c r="BL460" s="185"/>
      <c r="BM460" s="185"/>
      <c r="BN460" s="185"/>
      <c r="BO460" s="185"/>
      <c r="BP460" s="443">
        <f t="shared" si="266"/>
        <v>0</v>
      </c>
      <c r="BQ460" s="184" t="str">
        <f t="shared" si="267"/>
        <v>Not Needed</v>
      </c>
      <c r="BR460" s="283" t="e">
        <f t="shared" si="268"/>
        <v>#DIV/0!</v>
      </c>
      <c r="BS460" s="432">
        <f t="shared" si="269"/>
        <v>0</v>
      </c>
      <c r="BT460" s="1" t="str">
        <f t="shared" si="270"/>
        <v>Within Range</v>
      </c>
      <c r="BU460" s="1" t="str">
        <f t="shared" si="271"/>
        <v>Within Range</v>
      </c>
      <c r="BV460" s="407"/>
      <c r="BW460" s="407"/>
      <c r="BX460" s="448"/>
      <c r="BY460" s="469"/>
      <c r="BZ460" s="469"/>
    </row>
    <row r="461" spans="1:78" ht="12.75" customHeight="true">
      <c r="A461" s="79" t="s">
        <v>1052</v>
      </c>
      <c r="B461" s="79" t="s">
        <v>1540</v>
      </c>
      <c r="C461" s="79" t="s">
        <v>8</v>
      </c>
      <c r="D461" s="79" t="s">
        <v>9</v>
      </c>
      <c r="E461" s="79" t="s">
        <v>787</v>
      </c>
      <c r="F461" s="79" t="s">
        <v>804</v>
      </c>
      <c r="G461" s="79" t="s">
        <v>798</v>
      </c>
      <c r="H461" s="79" t="s">
        <v>820</v>
      </c>
      <c r="I461" s="296">
        <v>43752</v>
      </c>
      <c r="J461" s="406"/>
      <c r="K461" s="383" t="s">
        <v>622</v>
      </c>
      <c r="L461" s="406"/>
      <c r="M461" s="466">
        <v>78</v>
      </c>
      <c r="N461" s="451" t="str">
        <f t="shared" si="238"/>
        <v>3</v>
      </c>
      <c r="O461" s="452" t="str">
        <f t="shared" si="239"/>
        <v>3</v>
      </c>
      <c r="P461" s="201" t="str">
        <f t="shared" si="240"/>
        <v>N</v>
      </c>
      <c r="Q461" s="202"/>
      <c r="R461" s="202"/>
      <c r="S461" s="200"/>
      <c r="T461" s="247">
        <v>208</v>
      </c>
      <c r="U461" s="92">
        <f t="shared" si="241"/>
        <v>1</v>
      </c>
      <c r="V461" s="95" t="str">
        <f t="shared" si="242"/>
        <v>SG_FNE06</v>
      </c>
      <c r="W461" s="454"/>
      <c r="X461" s="392">
        <f t="shared" si="243"/>
        <v>0</v>
      </c>
      <c r="Y461" s="453"/>
      <c r="Z461" s="396">
        <f t="shared" si="244"/>
        <v>0</v>
      </c>
      <c r="AA461" s="397">
        <f t="shared" si="245"/>
        <v>0</v>
      </c>
      <c r="AB461" s="427"/>
      <c r="AC461" s="456"/>
      <c r="AD461" s="396">
        <f t="shared" si="246"/>
        <v>0</v>
      </c>
      <c r="AE461" s="397">
        <f t="shared" si="247"/>
        <v>0</v>
      </c>
      <c r="AF461" s="444">
        <f t="shared" si="248"/>
        <v>50</v>
      </c>
      <c r="AG461" s="251" t="e">
        <f t="shared" si="249"/>
        <v>#DIV/0!</v>
      </c>
      <c r="AH461" s="398">
        <f t="shared" si="250"/>
        <v>50</v>
      </c>
      <c r="AI461" s="459" t="str">
        <f t="shared" si="251"/>
        <v>Below Mix</v>
      </c>
      <c r="AJ461" s="327">
        <f t="shared" si="252"/>
        <v>1249</v>
      </c>
      <c r="AK461" s="323" t="e">
        <f t="shared" si="253"/>
        <v>#DIV/0!</v>
      </c>
      <c r="AL461" s="399">
        <f t="shared" si="254"/>
        <v>1299</v>
      </c>
      <c r="AM461" s="400">
        <f t="shared" si="255"/>
        <v>1299</v>
      </c>
      <c r="AN461" s="462" t="e">
        <f t="shared" si="256"/>
        <v>#DIV/0!</v>
      </c>
      <c r="AO461" s="461">
        <f t="shared" si="257"/>
        <v>1299</v>
      </c>
      <c r="AP461" s="148">
        <f t="shared" si="258"/>
        <v>0</v>
      </c>
      <c r="AQ461" s="148">
        <f t="shared" si="259"/>
        <v>0</v>
      </c>
      <c r="AR461" s="148"/>
      <c r="AS461" s="149">
        <f>VLOOKUP(H461, 'Link WS '!$E$5:$G$38, 2, FALSE)</f>
        <v>1299</v>
      </c>
      <c r="AT461" s="80">
        <f>VLOOKUP($H461, 'Link WS '!$E$5:$H$38, 3, FALSE)</f>
        <v>1871</v>
      </c>
      <c r="AU461" s="151">
        <f t="shared" si="260"/>
        <v>0</v>
      </c>
      <c r="AV461" s="150">
        <f>VLOOKUP($V461, 'Link WS '!$E$5:$H$38, 2, FALSE)</f>
        <v>1299</v>
      </c>
      <c r="AW461" s="150">
        <f>VLOOKUP($V461, 'Link WS '!$E$5:$H$38, 3, FALSE)</f>
        <v>1871</v>
      </c>
      <c r="AX461" s="150">
        <f>VLOOKUP($V461, 'Link WS '!$E$5:$H$38, 4, FALSE)</f>
        <v>1585</v>
      </c>
      <c r="AY461" s="143">
        <f t="shared" si="261"/>
        <v>0.81955835962145107</v>
      </c>
      <c r="AZ461" s="140" t="str">
        <f t="shared" si="262"/>
        <v>Paying 82% within JC</v>
      </c>
      <c r="BA461" s="80">
        <f t="shared" si="263"/>
        <v>1169</v>
      </c>
      <c r="BB461" s="80">
        <f t="shared" si="264"/>
        <v>130</v>
      </c>
      <c r="BC461" s="81" t="e">
        <f t="shared" si="265"/>
        <v>#DIV/0!</v>
      </c>
      <c r="BD461" s="312"/>
      <c r="BE461" s="184"/>
      <c r="BF461" s="184"/>
      <c r="BG461" s="184"/>
      <c r="BH461" s="184"/>
      <c r="BI461" s="184"/>
      <c r="BJ461" s="184"/>
      <c r="BK461" s="184"/>
      <c r="BL461" s="185"/>
      <c r="BM461" s="185"/>
      <c r="BN461" s="185"/>
      <c r="BO461" s="185"/>
      <c r="BP461" s="443">
        <f t="shared" si="266"/>
        <v>0</v>
      </c>
      <c r="BQ461" s="184" t="str">
        <f t="shared" si="267"/>
        <v>Not Needed</v>
      </c>
      <c r="BR461" s="283" t="e">
        <f t="shared" si="268"/>
        <v>#DIV/0!</v>
      </c>
      <c r="BS461" s="432">
        <f t="shared" si="269"/>
        <v>0</v>
      </c>
      <c r="BT461" s="1" t="str">
        <f t="shared" si="270"/>
        <v>Within Range</v>
      </c>
      <c r="BU461" s="1" t="str">
        <f t="shared" si="271"/>
        <v>Within Range</v>
      </c>
      <c r="BV461" s="407"/>
      <c r="BW461" s="407"/>
      <c r="BX461" s="448"/>
      <c r="BY461" s="469"/>
      <c r="BZ461" s="469"/>
    </row>
    <row r="462" spans="1:78" ht="12.75" customHeight="true">
      <c r="A462" s="79" t="s">
        <v>1168</v>
      </c>
      <c r="B462" s="79" t="s">
        <v>1169</v>
      </c>
      <c r="C462" s="79" t="s">
        <v>8</v>
      </c>
      <c r="D462" s="79" t="s">
        <v>9</v>
      </c>
      <c r="E462" s="79" t="s">
        <v>787</v>
      </c>
      <c r="F462" s="79" t="s">
        <v>804</v>
      </c>
      <c r="G462" s="79" t="s">
        <v>795</v>
      </c>
      <c r="H462" s="79" t="s">
        <v>818</v>
      </c>
      <c r="I462" s="296">
        <v>44200</v>
      </c>
      <c r="J462" s="406"/>
      <c r="K462" s="383" t="s">
        <v>622</v>
      </c>
      <c r="L462" s="406"/>
      <c r="M462" s="466">
        <v>74</v>
      </c>
      <c r="N462" s="451" t="str">
        <f t="shared" si="238"/>
        <v>3</v>
      </c>
      <c r="O462" s="452" t="str">
        <f t="shared" si="239"/>
        <v>3</v>
      </c>
      <c r="P462" s="201" t="str">
        <f t="shared" si="240"/>
        <v>N</v>
      </c>
      <c r="Q462" s="202"/>
      <c r="R462" s="202"/>
      <c r="S462" s="200"/>
      <c r="T462" s="247">
        <v>105</v>
      </c>
      <c r="U462" s="92">
        <f t="shared" si="241"/>
        <v>1</v>
      </c>
      <c r="V462" s="95" t="str">
        <f t="shared" si="242"/>
        <v>SG_FNE04</v>
      </c>
      <c r="W462" s="454"/>
      <c r="X462" s="392">
        <f t="shared" si="243"/>
        <v>0</v>
      </c>
      <c r="Y462" s="453"/>
      <c r="Z462" s="396">
        <f t="shared" si="244"/>
        <v>0</v>
      </c>
      <c r="AA462" s="397">
        <f t="shared" si="245"/>
        <v>0</v>
      </c>
      <c r="AB462" s="427"/>
      <c r="AC462" s="456"/>
      <c r="AD462" s="396">
        <f t="shared" si="246"/>
        <v>0</v>
      </c>
      <c r="AE462" s="397">
        <f t="shared" si="247"/>
        <v>0</v>
      </c>
      <c r="AF462" s="444">
        <f t="shared" si="248"/>
        <v>50</v>
      </c>
      <c r="AG462" s="251" t="e">
        <f t="shared" si="249"/>
        <v>#DIV/0!</v>
      </c>
      <c r="AH462" s="398">
        <f t="shared" si="250"/>
        <v>50</v>
      </c>
      <c r="AI462" s="459" t="str">
        <f t="shared" si="251"/>
        <v>Below Mix</v>
      </c>
      <c r="AJ462" s="327">
        <f t="shared" si="252"/>
        <v>854</v>
      </c>
      <c r="AK462" s="323" t="e">
        <f t="shared" si="253"/>
        <v>#DIV/0!</v>
      </c>
      <c r="AL462" s="399">
        <f t="shared" si="254"/>
        <v>904</v>
      </c>
      <c r="AM462" s="400">
        <f t="shared" si="255"/>
        <v>904</v>
      </c>
      <c r="AN462" s="462" t="e">
        <f t="shared" si="256"/>
        <v>#DIV/0!</v>
      </c>
      <c r="AO462" s="461">
        <f t="shared" si="257"/>
        <v>904</v>
      </c>
      <c r="AP462" s="148">
        <f t="shared" si="258"/>
        <v>0</v>
      </c>
      <c r="AQ462" s="148">
        <f t="shared" si="259"/>
        <v>0</v>
      </c>
      <c r="AR462" s="148"/>
      <c r="AS462" s="149">
        <f>VLOOKUP(H462, 'Link WS '!$E$5:$G$38, 2, FALSE)</f>
        <v>904</v>
      </c>
      <c r="AT462" s="80">
        <f>VLOOKUP($H462, 'Link WS '!$E$5:$H$38, 3, FALSE)</f>
        <v>1338</v>
      </c>
      <c r="AU462" s="151">
        <f t="shared" si="260"/>
        <v>0</v>
      </c>
      <c r="AV462" s="150">
        <f>VLOOKUP($V462, 'Link WS '!$E$5:$H$38, 2, FALSE)</f>
        <v>904</v>
      </c>
      <c r="AW462" s="150">
        <f>VLOOKUP($V462, 'Link WS '!$E$5:$H$38, 3, FALSE)</f>
        <v>1338</v>
      </c>
      <c r="AX462" s="150">
        <f>VLOOKUP($V462, 'Link WS '!$E$5:$H$38, 4, FALSE)</f>
        <v>1121</v>
      </c>
      <c r="AY462" s="143">
        <f t="shared" si="261"/>
        <v>0.80642283675289916</v>
      </c>
      <c r="AZ462" s="140" t="str">
        <f t="shared" si="262"/>
        <v>Paying 81% within JC</v>
      </c>
      <c r="BA462" s="80">
        <f t="shared" si="263"/>
        <v>814</v>
      </c>
      <c r="BB462" s="80">
        <f t="shared" si="264"/>
        <v>90</v>
      </c>
      <c r="BC462" s="81" t="e">
        <f t="shared" si="265"/>
        <v>#DIV/0!</v>
      </c>
      <c r="BD462" s="312"/>
      <c r="BE462" s="184"/>
      <c r="BF462" s="184"/>
      <c r="BG462" s="184"/>
      <c r="BH462" s="184"/>
      <c r="BI462" s="184"/>
      <c r="BJ462" s="184"/>
      <c r="BK462" s="184"/>
      <c r="BL462" s="185"/>
      <c r="BM462" s="185"/>
      <c r="BN462" s="185"/>
      <c r="BO462" s="185"/>
      <c r="BP462" s="443">
        <f t="shared" si="266"/>
        <v>0</v>
      </c>
      <c r="BQ462" s="184" t="str">
        <f t="shared" si="267"/>
        <v>Not Needed</v>
      </c>
      <c r="BR462" s="283" t="e">
        <f t="shared" si="268"/>
        <v>#DIV/0!</v>
      </c>
      <c r="BS462" s="432">
        <f t="shared" si="269"/>
        <v>0</v>
      </c>
      <c r="BT462" s="1" t="str">
        <f t="shared" si="270"/>
        <v>Within Range</v>
      </c>
      <c r="BU462" s="1" t="str">
        <f t="shared" si="271"/>
        <v>Within Range</v>
      </c>
      <c r="BV462" s="407"/>
      <c r="BW462" s="407"/>
      <c r="BX462" s="448"/>
      <c r="BY462" s="469"/>
      <c r="BZ462" s="469"/>
    </row>
    <row r="463" spans="1:78" ht="12.75" customHeight="true">
      <c r="A463" s="79" t="s">
        <v>1166</v>
      </c>
      <c r="B463" s="79" t="s">
        <v>1167</v>
      </c>
      <c r="C463" s="79" t="s">
        <v>8</v>
      </c>
      <c r="D463" s="79" t="s">
        <v>9</v>
      </c>
      <c r="E463" s="79" t="s">
        <v>787</v>
      </c>
      <c r="F463" s="79" t="s">
        <v>804</v>
      </c>
      <c r="G463" s="79" t="s">
        <v>795</v>
      </c>
      <c r="H463" s="79" t="s">
        <v>818</v>
      </c>
      <c r="I463" s="296">
        <v>44228</v>
      </c>
      <c r="J463" s="406"/>
      <c r="K463" s="383" t="s">
        <v>622</v>
      </c>
      <c r="L463" s="406"/>
      <c r="M463" s="466">
        <v>80</v>
      </c>
      <c r="N463" s="451" t="str">
        <f t="shared" si="238"/>
        <v>4</v>
      </c>
      <c r="O463" s="452" t="str">
        <f t="shared" si="239"/>
        <v>4</v>
      </c>
      <c r="P463" s="201" t="str">
        <f t="shared" si="240"/>
        <v>N</v>
      </c>
      <c r="Q463" s="202"/>
      <c r="R463" s="202"/>
      <c r="S463" s="200"/>
      <c r="T463" s="247">
        <v>104</v>
      </c>
      <c r="U463" s="92">
        <f t="shared" si="241"/>
        <v>1</v>
      </c>
      <c r="V463" s="95" t="str">
        <f t="shared" si="242"/>
        <v>SG_FNE04</v>
      </c>
      <c r="W463" s="454"/>
      <c r="X463" s="392">
        <f t="shared" si="243"/>
        <v>0</v>
      </c>
      <c r="Y463" s="453"/>
      <c r="Z463" s="396">
        <f t="shared" si="244"/>
        <v>0</v>
      </c>
      <c r="AA463" s="397">
        <f t="shared" si="245"/>
        <v>0</v>
      </c>
      <c r="AB463" s="427"/>
      <c r="AC463" s="456"/>
      <c r="AD463" s="396">
        <f t="shared" si="246"/>
        <v>0</v>
      </c>
      <c r="AE463" s="397">
        <f t="shared" si="247"/>
        <v>0</v>
      </c>
      <c r="AF463" s="444">
        <f t="shared" si="248"/>
        <v>50</v>
      </c>
      <c r="AG463" s="251" t="e">
        <f t="shared" si="249"/>
        <v>#DIV/0!</v>
      </c>
      <c r="AH463" s="398">
        <f t="shared" si="250"/>
        <v>50</v>
      </c>
      <c r="AI463" s="459" t="str">
        <f t="shared" si="251"/>
        <v>Below Mix</v>
      </c>
      <c r="AJ463" s="327">
        <f t="shared" si="252"/>
        <v>854</v>
      </c>
      <c r="AK463" s="323" t="e">
        <f t="shared" si="253"/>
        <v>#DIV/0!</v>
      </c>
      <c r="AL463" s="399">
        <f t="shared" si="254"/>
        <v>904</v>
      </c>
      <c r="AM463" s="400">
        <f t="shared" si="255"/>
        <v>904</v>
      </c>
      <c r="AN463" s="462" t="e">
        <f t="shared" si="256"/>
        <v>#DIV/0!</v>
      </c>
      <c r="AO463" s="461">
        <f t="shared" si="257"/>
        <v>904</v>
      </c>
      <c r="AP463" s="148">
        <f t="shared" si="258"/>
        <v>0</v>
      </c>
      <c r="AQ463" s="148">
        <f t="shared" si="259"/>
        <v>0</v>
      </c>
      <c r="AR463" s="148"/>
      <c r="AS463" s="149">
        <f>VLOOKUP(H463, 'Link WS '!$E$5:$G$38, 2, FALSE)</f>
        <v>904</v>
      </c>
      <c r="AT463" s="80">
        <f>VLOOKUP($H463, 'Link WS '!$E$5:$H$38, 3, FALSE)</f>
        <v>1338</v>
      </c>
      <c r="AU463" s="151">
        <f t="shared" si="260"/>
        <v>0</v>
      </c>
      <c r="AV463" s="150">
        <f>VLOOKUP($V463, 'Link WS '!$E$5:$H$38, 2, FALSE)</f>
        <v>904</v>
      </c>
      <c r="AW463" s="150">
        <f>VLOOKUP($V463, 'Link WS '!$E$5:$H$38, 3, FALSE)</f>
        <v>1338</v>
      </c>
      <c r="AX463" s="150">
        <f>VLOOKUP($V463, 'Link WS '!$E$5:$H$38, 4, FALSE)</f>
        <v>1121</v>
      </c>
      <c r="AY463" s="143">
        <f t="shared" si="261"/>
        <v>0.80642283675289916</v>
      </c>
      <c r="AZ463" s="140" t="str">
        <f t="shared" si="262"/>
        <v>Paying 81% within JC</v>
      </c>
      <c r="BA463" s="80">
        <f t="shared" si="263"/>
        <v>814</v>
      </c>
      <c r="BB463" s="80">
        <f t="shared" si="264"/>
        <v>90</v>
      </c>
      <c r="BC463" s="81" t="e">
        <f t="shared" si="265"/>
        <v>#DIV/0!</v>
      </c>
      <c r="BD463" s="312"/>
      <c r="BE463" s="184"/>
      <c r="BF463" s="184"/>
      <c r="BG463" s="184"/>
      <c r="BH463" s="184"/>
      <c r="BI463" s="184"/>
      <c r="BJ463" s="184"/>
      <c r="BK463" s="184"/>
      <c r="BL463" s="185"/>
      <c r="BM463" s="185"/>
      <c r="BN463" s="185"/>
      <c r="BO463" s="185"/>
      <c r="BP463" s="443">
        <f t="shared" si="266"/>
        <v>0</v>
      </c>
      <c r="BQ463" s="184" t="str">
        <f t="shared" si="267"/>
        <v>Not Needed</v>
      </c>
      <c r="BR463" s="283" t="e">
        <f t="shared" si="268"/>
        <v>#DIV/0!</v>
      </c>
      <c r="BS463" s="432">
        <f t="shared" si="269"/>
        <v>0</v>
      </c>
      <c r="BT463" s="1" t="str">
        <f t="shared" si="270"/>
        <v>Within Range</v>
      </c>
      <c r="BU463" s="1" t="str">
        <f t="shared" si="271"/>
        <v>Within Range</v>
      </c>
      <c r="BV463" s="407"/>
      <c r="BW463" s="407"/>
      <c r="BX463" s="448"/>
      <c r="BY463" s="469"/>
      <c r="BZ463" s="469"/>
    </row>
    <row r="464" spans="1:78" ht="12.75" customHeight="true">
      <c r="A464" s="79" t="s">
        <v>1541</v>
      </c>
      <c r="B464" s="79" t="s">
        <v>1542</v>
      </c>
      <c r="C464" s="79" t="s">
        <v>8</v>
      </c>
      <c r="D464" s="79" t="s">
        <v>9</v>
      </c>
      <c r="E464" s="79" t="s">
        <v>787</v>
      </c>
      <c r="F464" s="79" t="s">
        <v>804</v>
      </c>
      <c r="G464" s="79" t="s">
        <v>795</v>
      </c>
      <c r="H464" s="79" t="s">
        <v>818</v>
      </c>
      <c r="I464" s="296">
        <v>44340</v>
      </c>
      <c r="J464" s="406"/>
      <c r="K464" s="383" t="s">
        <v>622</v>
      </c>
      <c r="L464" s="406"/>
      <c r="M464" s="466">
        <v>54</v>
      </c>
      <c r="N464" s="451" t="str">
        <f t="shared" si="238"/>
        <v>2</v>
      </c>
      <c r="O464" s="452" t="str">
        <f t="shared" si="239"/>
        <v>2</v>
      </c>
      <c r="P464" s="201" t="str">
        <f t="shared" si="240"/>
        <v>N</v>
      </c>
      <c r="Q464" s="202"/>
      <c r="R464" s="202"/>
      <c r="S464" s="200"/>
      <c r="T464" s="247">
        <v>101</v>
      </c>
      <c r="U464" s="92">
        <f t="shared" si="241"/>
        <v>1</v>
      </c>
      <c r="V464" s="95" t="str">
        <f t="shared" si="242"/>
        <v>SG_FNE04</v>
      </c>
      <c r="W464" s="454"/>
      <c r="X464" s="392">
        <f t="shared" si="243"/>
        <v>0</v>
      </c>
      <c r="Y464" s="453"/>
      <c r="Z464" s="396">
        <f t="shared" si="244"/>
        <v>0</v>
      </c>
      <c r="AA464" s="397">
        <f t="shared" si="245"/>
        <v>0</v>
      </c>
      <c r="AB464" s="427"/>
      <c r="AC464" s="456"/>
      <c r="AD464" s="396">
        <f t="shared" si="246"/>
        <v>0</v>
      </c>
      <c r="AE464" s="397">
        <f t="shared" si="247"/>
        <v>0</v>
      </c>
      <c r="AF464" s="444">
        <f t="shared" si="248"/>
        <v>50</v>
      </c>
      <c r="AG464" s="251" t="e">
        <f t="shared" si="249"/>
        <v>#DIV/0!</v>
      </c>
      <c r="AH464" s="398">
        <f t="shared" si="250"/>
        <v>50</v>
      </c>
      <c r="AI464" s="459" t="str">
        <f t="shared" si="251"/>
        <v>Below Mix</v>
      </c>
      <c r="AJ464" s="327">
        <f t="shared" si="252"/>
        <v>854</v>
      </c>
      <c r="AK464" s="323" t="e">
        <f t="shared" si="253"/>
        <v>#DIV/0!</v>
      </c>
      <c r="AL464" s="399">
        <f t="shared" si="254"/>
        <v>904</v>
      </c>
      <c r="AM464" s="400">
        <f t="shared" si="255"/>
        <v>904</v>
      </c>
      <c r="AN464" s="462" t="e">
        <f t="shared" si="256"/>
        <v>#DIV/0!</v>
      </c>
      <c r="AO464" s="461">
        <f t="shared" si="257"/>
        <v>904</v>
      </c>
      <c r="AP464" s="148">
        <f t="shared" si="258"/>
        <v>0</v>
      </c>
      <c r="AQ464" s="148">
        <f t="shared" si="259"/>
        <v>0</v>
      </c>
      <c r="AR464" s="148"/>
      <c r="AS464" s="149">
        <f>VLOOKUP(H464, 'Link WS '!$E$5:$G$38, 2, FALSE)</f>
        <v>904</v>
      </c>
      <c r="AT464" s="80">
        <f>VLOOKUP($H464, 'Link WS '!$E$5:$H$38, 3, FALSE)</f>
        <v>1338</v>
      </c>
      <c r="AU464" s="151">
        <f t="shared" si="260"/>
        <v>0</v>
      </c>
      <c r="AV464" s="150">
        <f>VLOOKUP($V464, 'Link WS '!$E$5:$H$38, 2, FALSE)</f>
        <v>904</v>
      </c>
      <c r="AW464" s="150">
        <f>VLOOKUP($V464, 'Link WS '!$E$5:$H$38, 3, FALSE)</f>
        <v>1338</v>
      </c>
      <c r="AX464" s="150">
        <f>VLOOKUP($V464, 'Link WS '!$E$5:$H$38, 4, FALSE)</f>
        <v>1121</v>
      </c>
      <c r="AY464" s="143">
        <f t="shared" si="261"/>
        <v>0.80642283675289916</v>
      </c>
      <c r="AZ464" s="140" t="str">
        <f t="shared" si="262"/>
        <v>Paying 81% within JC</v>
      </c>
      <c r="BA464" s="80">
        <f t="shared" si="263"/>
        <v>814</v>
      </c>
      <c r="BB464" s="80">
        <f t="shared" si="264"/>
        <v>90</v>
      </c>
      <c r="BC464" s="81" t="e">
        <f t="shared" si="265"/>
        <v>#DIV/0!</v>
      </c>
      <c r="BD464" s="312"/>
      <c r="BE464" s="184"/>
      <c r="BF464" s="184"/>
      <c r="BG464" s="184"/>
      <c r="BH464" s="184"/>
      <c r="BI464" s="184"/>
      <c r="BJ464" s="184"/>
      <c r="BK464" s="184"/>
      <c r="BL464" s="185"/>
      <c r="BM464" s="185"/>
      <c r="BN464" s="185"/>
      <c r="BO464" s="185"/>
      <c r="BP464" s="443">
        <f t="shared" si="266"/>
        <v>0</v>
      </c>
      <c r="BQ464" s="184" t="str">
        <f t="shared" si="267"/>
        <v>Not Needed</v>
      </c>
      <c r="BR464" s="283" t="e">
        <f t="shared" si="268"/>
        <v>#DIV/0!</v>
      </c>
      <c r="BS464" s="432">
        <f t="shared" si="269"/>
        <v>0</v>
      </c>
      <c r="BT464" s="1" t="str">
        <f t="shared" si="270"/>
        <v>Within Range</v>
      </c>
      <c r="BU464" s="1" t="str">
        <f t="shared" si="271"/>
        <v>Within Range</v>
      </c>
      <c r="BV464" s="407"/>
      <c r="BW464" s="407"/>
      <c r="BX464" s="448"/>
      <c r="BY464" s="469"/>
      <c r="BZ464" s="469"/>
    </row>
    <row r="465" spans="1:78" ht="12.75" customHeight="true">
      <c r="A465" s="79" t="s">
        <v>1543</v>
      </c>
      <c r="B465" s="79" t="s">
        <v>1544</v>
      </c>
      <c r="C465" s="79" t="s">
        <v>8</v>
      </c>
      <c r="D465" s="79" t="s">
        <v>9</v>
      </c>
      <c r="E465" s="79" t="s">
        <v>787</v>
      </c>
      <c r="F465" s="79" t="s">
        <v>804</v>
      </c>
      <c r="G465" s="79" t="s">
        <v>784</v>
      </c>
      <c r="H465" s="79" t="s">
        <v>814</v>
      </c>
      <c r="I465" s="480">
        <v>44382</v>
      </c>
      <c r="J465" s="406"/>
      <c r="K465" s="383" t="s">
        <v>622</v>
      </c>
      <c r="L465" s="406"/>
      <c r="M465" s="466">
        <v>49</v>
      </c>
      <c r="N465" s="451" t="str">
        <f t="shared" si="238"/>
        <v>1</v>
      </c>
      <c r="O465" s="452" t="str">
        <f t="shared" si="239"/>
        <v>1</v>
      </c>
      <c r="P465" s="201" t="str">
        <f t="shared" si="240"/>
        <v>N</v>
      </c>
      <c r="Q465" s="202"/>
      <c r="R465" s="202"/>
      <c r="S465" s="200"/>
      <c r="T465" s="247">
        <v>11</v>
      </c>
      <c r="U465" s="92">
        <f t="shared" si="241"/>
        <v>0.92</v>
      </c>
      <c r="V465" s="95" t="str">
        <f t="shared" si="242"/>
        <v>SG_NE08</v>
      </c>
      <c r="W465" s="454"/>
      <c r="X465" s="392">
        <f t="shared" si="243"/>
        <v>0</v>
      </c>
      <c r="Y465" s="453"/>
      <c r="Z465" s="396">
        <f t="shared" si="244"/>
        <v>0</v>
      </c>
      <c r="AA465" s="397">
        <f t="shared" si="245"/>
        <v>0</v>
      </c>
      <c r="AB465" s="427"/>
      <c r="AC465" s="456"/>
      <c r="AD465" s="396">
        <f t="shared" si="246"/>
        <v>0</v>
      </c>
      <c r="AE465" s="397">
        <f t="shared" si="247"/>
        <v>0</v>
      </c>
      <c r="AF465" s="444">
        <f t="shared" si="248"/>
        <v>50</v>
      </c>
      <c r="AG465" s="251" t="e">
        <f t="shared" si="249"/>
        <v>#DIV/0!</v>
      </c>
      <c r="AH465" s="398">
        <f t="shared" si="250"/>
        <v>50</v>
      </c>
      <c r="AI465" s="459" t="str">
        <f t="shared" si="251"/>
        <v>Below Mix</v>
      </c>
      <c r="AJ465" s="327">
        <f t="shared" si="252"/>
        <v>2255</v>
      </c>
      <c r="AK465" s="323" t="e">
        <f t="shared" si="253"/>
        <v>#DIV/0!</v>
      </c>
      <c r="AL465" s="399">
        <f t="shared" si="254"/>
        <v>2305</v>
      </c>
      <c r="AM465" s="400">
        <f t="shared" si="255"/>
        <v>2305</v>
      </c>
      <c r="AN465" s="462" t="e">
        <f t="shared" si="256"/>
        <v>#DIV/0!</v>
      </c>
      <c r="AO465" s="461">
        <f t="shared" si="257"/>
        <v>2305</v>
      </c>
      <c r="AP465" s="148">
        <f t="shared" si="258"/>
        <v>0</v>
      </c>
      <c r="AQ465" s="148">
        <f t="shared" si="259"/>
        <v>0</v>
      </c>
      <c r="AR465" s="148"/>
      <c r="AS465" s="149">
        <f>VLOOKUP(H465, 'Link WS '!$E$5:$G$38, 2, FALSE)</f>
        <v>2305</v>
      </c>
      <c r="AT465" s="80">
        <f>VLOOKUP($H465, 'Link WS '!$E$5:$H$38, 3, FALSE)</f>
        <v>3295</v>
      </c>
      <c r="AU465" s="151">
        <f t="shared" si="260"/>
        <v>0</v>
      </c>
      <c r="AV465" s="150">
        <f>VLOOKUP($V465, 'Link WS '!$E$5:$H$38, 2, FALSE)</f>
        <v>2305</v>
      </c>
      <c r="AW465" s="150">
        <f>VLOOKUP($V465, 'Link WS '!$E$5:$H$38, 3, FALSE)</f>
        <v>3295</v>
      </c>
      <c r="AX465" s="150">
        <f>VLOOKUP($V465, 'Link WS '!$E$5:$H$38, 4, FALSE)</f>
        <v>2800</v>
      </c>
      <c r="AY465" s="143">
        <f t="shared" si="261"/>
        <v>0.82321428571428568</v>
      </c>
      <c r="AZ465" s="140" t="str">
        <f t="shared" si="262"/>
        <v>Paying 82% within JC</v>
      </c>
      <c r="BA465" s="80">
        <f t="shared" si="263"/>
        <v>2074</v>
      </c>
      <c r="BB465" s="80">
        <f t="shared" si="264"/>
        <v>231</v>
      </c>
      <c r="BC465" s="81" t="e">
        <f t="shared" si="265"/>
        <v>#DIV/0!</v>
      </c>
      <c r="BD465" s="312"/>
      <c r="BE465" s="184"/>
      <c r="BF465" s="184"/>
      <c r="BG465" s="184"/>
      <c r="BH465" s="184"/>
      <c r="BI465" s="184"/>
      <c r="BJ465" s="184"/>
      <c r="BK465" s="184"/>
      <c r="BL465" s="185"/>
      <c r="BM465" s="185"/>
      <c r="BN465" s="185"/>
      <c r="BO465" s="185"/>
      <c r="BP465" s="443">
        <f t="shared" si="266"/>
        <v>0</v>
      </c>
      <c r="BQ465" s="184" t="str">
        <f t="shared" si="267"/>
        <v>Not Needed</v>
      </c>
      <c r="BR465" s="283" t="e">
        <f t="shared" si="268"/>
        <v>#DIV/0!</v>
      </c>
      <c r="BS465" s="432">
        <f t="shared" si="269"/>
        <v>0</v>
      </c>
      <c r="BT465" s="1" t="str">
        <f t="shared" si="270"/>
        <v>Within Range</v>
      </c>
      <c r="BU465" s="1" t="str">
        <f t="shared" si="271"/>
        <v>Within Range</v>
      </c>
      <c r="BV465" s="407"/>
      <c r="BW465" s="407"/>
      <c r="BX465" s="448"/>
      <c r="BY465" s="469"/>
      <c r="BZ465" s="469"/>
    </row>
    <row r="466" spans="1:78" ht="12.75" customHeight="true">
      <c r="A466" s="79" t="s">
        <v>1545</v>
      </c>
      <c r="B466" s="79" t="s">
        <v>1546</v>
      </c>
      <c r="C466" s="79" t="s">
        <v>8</v>
      </c>
      <c r="D466" s="79" t="s">
        <v>9</v>
      </c>
      <c r="E466" s="79" t="s">
        <v>787</v>
      </c>
      <c r="F466" s="79" t="s">
        <v>804</v>
      </c>
      <c r="G466" s="79" t="s">
        <v>1201</v>
      </c>
      <c r="H466" s="79" t="s">
        <v>1195</v>
      </c>
      <c r="I466" s="480">
        <v>44418</v>
      </c>
      <c r="J466" s="406"/>
      <c r="K466" s="383" t="s">
        <v>622</v>
      </c>
      <c r="L466" s="406"/>
      <c r="M466" s="466">
        <v>75</v>
      </c>
      <c r="N466" s="451" t="str">
        <f t="shared" si="238"/>
        <v>3</v>
      </c>
      <c r="O466" s="452" t="str">
        <f t="shared" si="239"/>
        <v>3</v>
      </c>
      <c r="P466" s="201" t="str">
        <f t="shared" si="240"/>
        <v>N</v>
      </c>
      <c r="Q466" s="202"/>
      <c r="R466" s="202"/>
      <c r="S466" s="200"/>
      <c r="T466" s="247">
        <v>10</v>
      </c>
      <c r="U466" s="92">
        <f t="shared" si="241"/>
        <v>0.83</v>
      </c>
      <c r="V466" s="95" t="str">
        <f t="shared" si="242"/>
        <v>SG_NE02</v>
      </c>
      <c r="W466" s="454"/>
      <c r="X466" s="392">
        <f t="shared" si="243"/>
        <v>0</v>
      </c>
      <c r="Y466" s="453"/>
      <c r="Z466" s="396">
        <f t="shared" si="244"/>
        <v>0</v>
      </c>
      <c r="AA466" s="397">
        <f t="shared" si="245"/>
        <v>0</v>
      </c>
      <c r="AB466" s="427"/>
      <c r="AC466" s="456"/>
      <c r="AD466" s="396">
        <f t="shared" si="246"/>
        <v>0</v>
      </c>
      <c r="AE466" s="397">
        <f t="shared" si="247"/>
        <v>0</v>
      </c>
      <c r="AF466" s="444">
        <f t="shared" si="248"/>
        <v>50</v>
      </c>
      <c r="AG466" s="251" t="e">
        <f t="shared" si="249"/>
        <v>#DIV/0!</v>
      </c>
      <c r="AH466" s="398">
        <f t="shared" si="250"/>
        <v>50</v>
      </c>
      <c r="AI466" s="459" t="str">
        <f t="shared" si="251"/>
        <v>Below Mix</v>
      </c>
      <c r="AJ466" s="327">
        <f t="shared" si="252"/>
        <v>1116</v>
      </c>
      <c r="AK466" s="323" t="e">
        <f t="shared" si="253"/>
        <v>#DIV/0!</v>
      </c>
      <c r="AL466" s="399">
        <f t="shared" si="254"/>
        <v>1166</v>
      </c>
      <c r="AM466" s="400">
        <f t="shared" si="255"/>
        <v>1166</v>
      </c>
      <c r="AN466" s="462" t="e">
        <f t="shared" si="256"/>
        <v>#DIV/0!</v>
      </c>
      <c r="AO466" s="461">
        <f t="shared" si="257"/>
        <v>1166</v>
      </c>
      <c r="AP466" s="148">
        <f t="shared" si="258"/>
        <v>0</v>
      </c>
      <c r="AQ466" s="148">
        <f t="shared" si="259"/>
        <v>0</v>
      </c>
      <c r="AR466" s="148"/>
      <c r="AS466" s="149">
        <f>VLOOKUP(H466, 'Link WS '!$E$5:$G$38, 2, FALSE)</f>
        <v>1166</v>
      </c>
      <c r="AT466" s="80">
        <f>VLOOKUP($H466, 'Link WS '!$E$5:$H$38, 3, FALSE)</f>
        <v>1750</v>
      </c>
      <c r="AU466" s="151">
        <f t="shared" si="260"/>
        <v>0</v>
      </c>
      <c r="AV466" s="150">
        <f>VLOOKUP($V466, 'Link WS '!$E$5:$H$38, 2, FALSE)</f>
        <v>1166</v>
      </c>
      <c r="AW466" s="150">
        <f>VLOOKUP($V466, 'Link WS '!$E$5:$H$38, 3, FALSE)</f>
        <v>1750</v>
      </c>
      <c r="AX466" s="150">
        <f>VLOOKUP($V466, 'Link WS '!$E$5:$H$38, 4, FALSE)</f>
        <v>1458</v>
      </c>
      <c r="AY466" s="143">
        <f t="shared" si="261"/>
        <v>0.79972565157750342</v>
      </c>
      <c r="AZ466" s="140" t="str">
        <f t="shared" si="262"/>
        <v>Paying 80% within JC</v>
      </c>
      <c r="BA466" s="80">
        <f t="shared" si="263"/>
        <v>1049</v>
      </c>
      <c r="BB466" s="80">
        <f t="shared" si="264"/>
        <v>117</v>
      </c>
      <c r="BC466" s="81" t="e">
        <f t="shared" si="265"/>
        <v>#DIV/0!</v>
      </c>
      <c r="BD466" s="312"/>
      <c r="BE466" s="184"/>
      <c r="BF466" s="184"/>
      <c r="BG466" s="184"/>
      <c r="BH466" s="184"/>
      <c r="BI466" s="184"/>
      <c r="BJ466" s="184"/>
      <c r="BK466" s="184"/>
      <c r="BL466" s="185"/>
      <c r="BM466" s="185"/>
      <c r="BN466" s="185"/>
      <c r="BO466" s="185"/>
      <c r="BP466" s="443">
        <f t="shared" si="266"/>
        <v>0</v>
      </c>
      <c r="BQ466" s="184" t="str">
        <f t="shared" si="267"/>
        <v>Not Needed</v>
      </c>
      <c r="BR466" s="283" t="e">
        <f t="shared" si="268"/>
        <v>#DIV/0!</v>
      </c>
      <c r="BS466" s="432">
        <f t="shared" si="269"/>
        <v>0</v>
      </c>
      <c r="BT466" s="1" t="str">
        <f t="shared" si="270"/>
        <v>Within Range</v>
      </c>
      <c r="BU466" s="1" t="str">
        <f t="shared" si="271"/>
        <v>Within Range</v>
      </c>
      <c r="BV466" s="407"/>
      <c r="BW466" s="407"/>
      <c r="BX466" s="448"/>
      <c r="BY466" s="469"/>
      <c r="BZ466" s="469"/>
    </row>
    <row r="467" spans="1:78" ht="12.75" customHeight="true">
      <c r="A467" s="79" t="s">
        <v>1547</v>
      </c>
      <c r="B467" s="79" t="s">
        <v>1548</v>
      </c>
      <c r="C467" s="79" t="s">
        <v>8</v>
      </c>
      <c r="D467" s="79" t="s">
        <v>9</v>
      </c>
      <c r="E467" s="79" t="s">
        <v>787</v>
      </c>
      <c r="F467" s="79" t="s">
        <v>804</v>
      </c>
      <c r="G467" s="79" t="s">
        <v>783</v>
      </c>
      <c r="H467" s="79" t="s">
        <v>812</v>
      </c>
      <c r="I467" s="480">
        <v>44424</v>
      </c>
      <c r="J467" s="406"/>
      <c r="K467" s="383" t="s">
        <v>622</v>
      </c>
      <c r="L467" s="406"/>
      <c r="M467" s="466">
        <v>70</v>
      </c>
      <c r="N467" s="451" t="str">
        <f t="shared" si="238"/>
        <v>3</v>
      </c>
      <c r="O467" s="452" t="str">
        <f t="shared" si="239"/>
        <v>3</v>
      </c>
      <c r="P467" s="201" t="str">
        <f t="shared" si="240"/>
        <v>N</v>
      </c>
      <c r="Q467" s="202"/>
      <c r="R467" s="202"/>
      <c r="S467" s="200"/>
      <c r="T467" s="247">
        <v>10</v>
      </c>
      <c r="U467" s="92">
        <f t="shared" si="241"/>
        <v>0.83</v>
      </c>
      <c r="V467" s="95" t="str">
        <f t="shared" si="242"/>
        <v>SG_NE05</v>
      </c>
      <c r="W467" s="454"/>
      <c r="X467" s="392">
        <f t="shared" si="243"/>
        <v>0</v>
      </c>
      <c r="Y467" s="453"/>
      <c r="Z467" s="396">
        <f t="shared" si="244"/>
        <v>0</v>
      </c>
      <c r="AA467" s="397">
        <f t="shared" si="245"/>
        <v>0</v>
      </c>
      <c r="AB467" s="427"/>
      <c r="AC467" s="456"/>
      <c r="AD467" s="396">
        <f t="shared" si="246"/>
        <v>0</v>
      </c>
      <c r="AE467" s="397">
        <f t="shared" si="247"/>
        <v>0</v>
      </c>
      <c r="AF467" s="444">
        <f t="shared" si="248"/>
        <v>50</v>
      </c>
      <c r="AG467" s="251" t="e">
        <f t="shared" si="249"/>
        <v>#DIV/0!</v>
      </c>
      <c r="AH467" s="398">
        <f t="shared" si="250"/>
        <v>50</v>
      </c>
      <c r="AI467" s="459" t="str">
        <f t="shared" si="251"/>
        <v>Below Mix</v>
      </c>
      <c r="AJ467" s="327">
        <f t="shared" si="252"/>
        <v>1545</v>
      </c>
      <c r="AK467" s="323" t="e">
        <f t="shared" si="253"/>
        <v>#DIV/0!</v>
      </c>
      <c r="AL467" s="399">
        <f t="shared" si="254"/>
        <v>1595</v>
      </c>
      <c r="AM467" s="400">
        <f t="shared" si="255"/>
        <v>1595</v>
      </c>
      <c r="AN467" s="462" t="e">
        <f t="shared" si="256"/>
        <v>#DIV/0!</v>
      </c>
      <c r="AO467" s="461">
        <f t="shared" si="257"/>
        <v>1595</v>
      </c>
      <c r="AP467" s="148">
        <f t="shared" si="258"/>
        <v>0</v>
      </c>
      <c r="AQ467" s="148">
        <f t="shared" si="259"/>
        <v>0</v>
      </c>
      <c r="AR467" s="148"/>
      <c r="AS467" s="149">
        <f>VLOOKUP(H467, 'Link WS '!$E$5:$G$38, 2, FALSE)</f>
        <v>1595</v>
      </c>
      <c r="AT467" s="80">
        <f>VLOOKUP($H467, 'Link WS '!$E$5:$H$38, 3, FALSE)</f>
        <v>2393</v>
      </c>
      <c r="AU467" s="151">
        <f t="shared" si="260"/>
        <v>0</v>
      </c>
      <c r="AV467" s="150">
        <f>VLOOKUP($V467, 'Link WS '!$E$5:$H$38, 2, FALSE)</f>
        <v>1595</v>
      </c>
      <c r="AW467" s="150">
        <f>VLOOKUP($V467, 'Link WS '!$E$5:$H$38, 3, FALSE)</f>
        <v>2393</v>
      </c>
      <c r="AX467" s="150">
        <f>VLOOKUP($V467, 'Link WS '!$E$5:$H$38, 4, FALSE)</f>
        <v>1994</v>
      </c>
      <c r="AY467" s="143">
        <f t="shared" si="261"/>
        <v>0.79989969909729186</v>
      </c>
      <c r="AZ467" s="140" t="str">
        <f t="shared" si="262"/>
        <v>Paying 80% within JC</v>
      </c>
      <c r="BA467" s="80">
        <f t="shared" si="263"/>
        <v>1435</v>
      </c>
      <c r="BB467" s="80">
        <f t="shared" si="264"/>
        <v>160</v>
      </c>
      <c r="BC467" s="81" t="e">
        <f t="shared" si="265"/>
        <v>#DIV/0!</v>
      </c>
      <c r="BD467" s="312"/>
      <c r="BE467" s="184"/>
      <c r="BF467" s="184"/>
      <c r="BG467" s="184"/>
      <c r="BH467" s="184"/>
      <c r="BI467" s="184"/>
      <c r="BJ467" s="184"/>
      <c r="BK467" s="184"/>
      <c r="BL467" s="185"/>
      <c r="BM467" s="185"/>
      <c r="BN467" s="185"/>
      <c r="BO467" s="185"/>
      <c r="BP467" s="443">
        <f t="shared" si="266"/>
        <v>0</v>
      </c>
      <c r="BQ467" s="184" t="str">
        <f t="shared" si="267"/>
        <v>Not Needed</v>
      </c>
      <c r="BR467" s="283" t="e">
        <f t="shared" si="268"/>
        <v>#DIV/0!</v>
      </c>
      <c r="BS467" s="432">
        <f t="shared" si="269"/>
        <v>0</v>
      </c>
      <c r="BT467" s="1" t="str">
        <f t="shared" si="270"/>
        <v>Within Range</v>
      </c>
      <c r="BU467" s="1" t="str">
        <f t="shared" si="271"/>
        <v>Within Range</v>
      </c>
      <c r="BV467" s="407"/>
      <c r="BW467" s="407"/>
      <c r="BX467" s="448"/>
      <c r="BY467" s="469"/>
      <c r="BZ467" s="469"/>
    </row>
    <row r="468" spans="1:78" ht="12.75" customHeight="true">
      <c r="A468" s="79" t="s">
        <v>1549</v>
      </c>
      <c r="B468" s="79" t="s">
        <v>1550</v>
      </c>
      <c r="C468" s="79" t="s">
        <v>8</v>
      </c>
      <c r="D468" s="79" t="s">
        <v>9</v>
      </c>
      <c r="E468" s="79" t="s">
        <v>787</v>
      </c>
      <c r="F468" s="79" t="s">
        <v>804</v>
      </c>
      <c r="G468" s="79" t="s">
        <v>795</v>
      </c>
      <c r="H468" s="79" t="s">
        <v>818</v>
      </c>
      <c r="I468" s="480">
        <v>44445</v>
      </c>
      <c r="J468" s="406"/>
      <c r="K468" s="383" t="s">
        <v>622</v>
      </c>
      <c r="L468" s="406"/>
      <c r="M468" s="466">
        <v>75</v>
      </c>
      <c r="N468" s="451" t="str">
        <f t="shared" si="238"/>
        <v>3</v>
      </c>
      <c r="O468" s="452" t="str">
        <f t="shared" si="239"/>
        <v>3</v>
      </c>
      <c r="P468" s="201" t="str">
        <f t="shared" si="240"/>
        <v>N</v>
      </c>
      <c r="Q468" s="202"/>
      <c r="R468" s="202"/>
      <c r="S468" s="200"/>
      <c r="T468" s="247">
        <v>9</v>
      </c>
      <c r="U468" s="92">
        <f t="shared" si="241"/>
        <v>0.75</v>
      </c>
      <c r="V468" s="95" t="str">
        <f t="shared" si="242"/>
        <v>SG_FNE04</v>
      </c>
      <c r="W468" s="454"/>
      <c r="X468" s="392">
        <f t="shared" si="243"/>
        <v>0</v>
      </c>
      <c r="Y468" s="453"/>
      <c r="Z468" s="396">
        <f t="shared" si="244"/>
        <v>0</v>
      </c>
      <c r="AA468" s="397">
        <f t="shared" si="245"/>
        <v>0</v>
      </c>
      <c r="AB468" s="427"/>
      <c r="AC468" s="456"/>
      <c r="AD468" s="396">
        <f t="shared" si="246"/>
        <v>0</v>
      </c>
      <c r="AE468" s="397">
        <f t="shared" si="247"/>
        <v>0</v>
      </c>
      <c r="AF468" s="444">
        <f t="shared" si="248"/>
        <v>50</v>
      </c>
      <c r="AG468" s="251" t="e">
        <f t="shared" si="249"/>
        <v>#DIV/0!</v>
      </c>
      <c r="AH468" s="398">
        <f t="shared" si="250"/>
        <v>50</v>
      </c>
      <c r="AI468" s="459" t="str">
        <f t="shared" si="251"/>
        <v>Below Mix</v>
      </c>
      <c r="AJ468" s="327">
        <f t="shared" si="252"/>
        <v>854</v>
      </c>
      <c r="AK468" s="323" t="e">
        <f t="shared" si="253"/>
        <v>#DIV/0!</v>
      </c>
      <c r="AL468" s="399">
        <f t="shared" si="254"/>
        <v>904</v>
      </c>
      <c r="AM468" s="400">
        <f t="shared" si="255"/>
        <v>904</v>
      </c>
      <c r="AN468" s="462" t="e">
        <f t="shared" si="256"/>
        <v>#DIV/0!</v>
      </c>
      <c r="AO468" s="461">
        <f t="shared" si="257"/>
        <v>904</v>
      </c>
      <c r="AP468" s="148">
        <f t="shared" si="258"/>
        <v>0</v>
      </c>
      <c r="AQ468" s="148">
        <f t="shared" si="259"/>
        <v>0</v>
      </c>
      <c r="AR468" s="148"/>
      <c r="AS468" s="149">
        <f>VLOOKUP(H468, 'Link WS '!$E$5:$G$38, 2, FALSE)</f>
        <v>904</v>
      </c>
      <c r="AT468" s="80">
        <f>VLOOKUP($H468, 'Link WS '!$E$5:$H$38, 3, FALSE)</f>
        <v>1338</v>
      </c>
      <c r="AU468" s="151">
        <f t="shared" si="260"/>
        <v>0</v>
      </c>
      <c r="AV468" s="150">
        <f>VLOOKUP($V468, 'Link WS '!$E$5:$H$38, 2, FALSE)</f>
        <v>904</v>
      </c>
      <c r="AW468" s="150">
        <f>VLOOKUP($V468, 'Link WS '!$E$5:$H$38, 3, FALSE)</f>
        <v>1338</v>
      </c>
      <c r="AX468" s="150">
        <f>VLOOKUP($V468, 'Link WS '!$E$5:$H$38, 4, FALSE)</f>
        <v>1121</v>
      </c>
      <c r="AY468" s="143">
        <f t="shared" si="261"/>
        <v>0.80642283675289916</v>
      </c>
      <c r="AZ468" s="140" t="str">
        <f t="shared" si="262"/>
        <v>Paying 81% within JC</v>
      </c>
      <c r="BA468" s="80">
        <f t="shared" si="263"/>
        <v>814</v>
      </c>
      <c r="BB468" s="80">
        <f t="shared" si="264"/>
        <v>90</v>
      </c>
      <c r="BC468" s="81" t="e">
        <f t="shared" si="265"/>
        <v>#DIV/0!</v>
      </c>
      <c r="BD468" s="312"/>
      <c r="BE468" s="184"/>
      <c r="BF468" s="184"/>
      <c r="BG468" s="184"/>
      <c r="BH468" s="184"/>
      <c r="BI468" s="184"/>
      <c r="BJ468" s="184"/>
      <c r="BK468" s="184"/>
      <c r="BL468" s="185"/>
      <c r="BM468" s="185"/>
      <c r="BN468" s="185"/>
      <c r="BO468" s="185"/>
      <c r="BP468" s="443">
        <f t="shared" si="266"/>
        <v>0</v>
      </c>
      <c r="BQ468" s="184" t="str">
        <f t="shared" si="267"/>
        <v>Not Needed</v>
      </c>
      <c r="BR468" s="283" t="e">
        <f t="shared" si="268"/>
        <v>#DIV/0!</v>
      </c>
      <c r="BS468" s="432">
        <f t="shared" si="269"/>
        <v>0</v>
      </c>
      <c r="BT468" s="1" t="str">
        <f t="shared" si="270"/>
        <v>Within Range</v>
      </c>
      <c r="BU468" s="1" t="str">
        <f t="shared" si="271"/>
        <v>Within Range</v>
      </c>
      <c r="BV468" s="407"/>
      <c r="BW468" s="407"/>
      <c r="BX468" s="448"/>
      <c r="BY468" s="469"/>
      <c r="BZ468" s="469"/>
    </row>
    <row r="469" spans="1:78" ht="12.75" customHeight="true">
      <c r="A469" s="79" t="s">
        <v>1551</v>
      </c>
      <c r="B469" s="79" t="s">
        <v>1552</v>
      </c>
      <c r="C469" s="79" t="s">
        <v>8</v>
      </c>
      <c r="D469" s="79" t="s">
        <v>9</v>
      </c>
      <c r="E469" s="79" t="s">
        <v>787</v>
      </c>
      <c r="F469" s="79" t="s">
        <v>804</v>
      </c>
      <c r="G469" s="79" t="s">
        <v>795</v>
      </c>
      <c r="H469" s="79" t="s">
        <v>818</v>
      </c>
      <c r="I469" s="480">
        <v>44445</v>
      </c>
      <c r="J469" s="406"/>
      <c r="K469" s="383" t="s">
        <v>622</v>
      </c>
      <c r="L469" s="406"/>
      <c r="M469" s="466">
        <v>65</v>
      </c>
      <c r="N469" s="451" t="str">
        <f t="shared" si="238"/>
        <v>2</v>
      </c>
      <c r="O469" s="452" t="str">
        <f t="shared" si="239"/>
        <v>2</v>
      </c>
      <c r="P469" s="201" t="str">
        <f t="shared" si="240"/>
        <v>N</v>
      </c>
      <c r="Q469" s="202"/>
      <c r="R469" s="202"/>
      <c r="S469" s="200"/>
      <c r="T469" s="247">
        <v>9</v>
      </c>
      <c r="U469" s="92">
        <f t="shared" si="241"/>
        <v>0.75</v>
      </c>
      <c r="V469" s="95" t="str">
        <f t="shared" si="242"/>
        <v>SG_FNE04</v>
      </c>
      <c r="W469" s="454"/>
      <c r="X469" s="392">
        <f t="shared" si="243"/>
        <v>0</v>
      </c>
      <c r="Y469" s="453"/>
      <c r="Z469" s="396">
        <f t="shared" si="244"/>
        <v>0</v>
      </c>
      <c r="AA469" s="397">
        <f t="shared" si="245"/>
        <v>0</v>
      </c>
      <c r="AB469" s="427"/>
      <c r="AC469" s="456"/>
      <c r="AD469" s="396">
        <f t="shared" si="246"/>
        <v>0</v>
      </c>
      <c r="AE469" s="397">
        <f t="shared" si="247"/>
        <v>0</v>
      </c>
      <c r="AF469" s="444">
        <f t="shared" si="248"/>
        <v>50</v>
      </c>
      <c r="AG469" s="251" t="e">
        <f t="shared" si="249"/>
        <v>#DIV/0!</v>
      </c>
      <c r="AH469" s="398">
        <f t="shared" si="250"/>
        <v>50</v>
      </c>
      <c r="AI469" s="459" t="str">
        <f t="shared" si="251"/>
        <v>Below Mix</v>
      </c>
      <c r="AJ469" s="327">
        <f t="shared" si="252"/>
        <v>854</v>
      </c>
      <c r="AK469" s="323" t="e">
        <f t="shared" si="253"/>
        <v>#DIV/0!</v>
      </c>
      <c r="AL469" s="399">
        <f t="shared" si="254"/>
        <v>904</v>
      </c>
      <c r="AM469" s="400">
        <f t="shared" si="255"/>
        <v>904</v>
      </c>
      <c r="AN469" s="462" t="e">
        <f t="shared" si="256"/>
        <v>#DIV/0!</v>
      </c>
      <c r="AO469" s="461">
        <f t="shared" si="257"/>
        <v>904</v>
      </c>
      <c r="AP469" s="148">
        <f t="shared" si="258"/>
        <v>0</v>
      </c>
      <c r="AQ469" s="148">
        <f t="shared" si="259"/>
        <v>0</v>
      </c>
      <c r="AR469" s="148"/>
      <c r="AS469" s="149">
        <f>VLOOKUP(H469, 'Link WS '!$E$5:$G$38, 2, FALSE)</f>
        <v>904</v>
      </c>
      <c r="AT469" s="80">
        <f>VLOOKUP($H469, 'Link WS '!$E$5:$H$38, 3, FALSE)</f>
        <v>1338</v>
      </c>
      <c r="AU469" s="151">
        <f t="shared" si="260"/>
        <v>0</v>
      </c>
      <c r="AV469" s="150">
        <f>VLOOKUP($V469, 'Link WS '!$E$5:$H$38, 2, FALSE)</f>
        <v>904</v>
      </c>
      <c r="AW469" s="150">
        <f>VLOOKUP($V469, 'Link WS '!$E$5:$H$38, 3, FALSE)</f>
        <v>1338</v>
      </c>
      <c r="AX469" s="150">
        <f>VLOOKUP($V469, 'Link WS '!$E$5:$H$38, 4, FALSE)</f>
        <v>1121</v>
      </c>
      <c r="AY469" s="143">
        <f t="shared" si="261"/>
        <v>0.80642283675289916</v>
      </c>
      <c r="AZ469" s="140" t="str">
        <f t="shared" si="262"/>
        <v>Paying 81% within JC</v>
      </c>
      <c r="BA469" s="80">
        <f t="shared" si="263"/>
        <v>814</v>
      </c>
      <c r="BB469" s="80">
        <f t="shared" si="264"/>
        <v>90</v>
      </c>
      <c r="BC469" s="81" t="e">
        <f t="shared" si="265"/>
        <v>#DIV/0!</v>
      </c>
      <c r="BD469" s="312"/>
      <c r="BE469" s="184"/>
      <c r="BF469" s="184"/>
      <c r="BG469" s="184"/>
      <c r="BH469" s="184"/>
      <c r="BI469" s="184"/>
      <c r="BJ469" s="184"/>
      <c r="BK469" s="184"/>
      <c r="BL469" s="185"/>
      <c r="BM469" s="185"/>
      <c r="BN469" s="185"/>
      <c r="BO469" s="185"/>
      <c r="BP469" s="443">
        <f t="shared" si="266"/>
        <v>0</v>
      </c>
      <c r="BQ469" s="184" t="str">
        <f t="shared" si="267"/>
        <v>Not Needed</v>
      </c>
      <c r="BR469" s="283" t="e">
        <f t="shared" si="268"/>
        <v>#DIV/0!</v>
      </c>
      <c r="BS469" s="432">
        <f t="shared" si="269"/>
        <v>0</v>
      </c>
      <c r="BT469" s="1" t="str">
        <f t="shared" si="270"/>
        <v>Within Range</v>
      </c>
      <c r="BU469" s="1" t="str">
        <f t="shared" si="271"/>
        <v>Within Range</v>
      </c>
      <c r="BV469" s="407"/>
      <c r="BW469" s="407"/>
      <c r="BX469" s="448"/>
      <c r="BY469" s="469"/>
      <c r="BZ469" s="469"/>
    </row>
    <row r="470" spans="1:78" ht="12.75" customHeight="true">
      <c r="A470" s="79" t="s">
        <v>1553</v>
      </c>
      <c r="B470" s="79" t="s">
        <v>1554</v>
      </c>
      <c r="C470" s="79" t="s">
        <v>8</v>
      </c>
      <c r="D470" s="79" t="s">
        <v>9</v>
      </c>
      <c r="E470" s="79" t="s">
        <v>787</v>
      </c>
      <c r="F470" s="79" t="s">
        <v>804</v>
      </c>
      <c r="G470" s="79" t="s">
        <v>795</v>
      </c>
      <c r="H470" s="79" t="s">
        <v>818</v>
      </c>
      <c r="I470" s="480">
        <v>44452</v>
      </c>
      <c r="J470" s="406"/>
      <c r="K470" s="383" t="s">
        <v>622</v>
      </c>
      <c r="L470" s="406"/>
      <c r="M470" s="466">
        <v>64</v>
      </c>
      <c r="N470" s="451" t="str">
        <f t="shared" si="238"/>
        <v>2</v>
      </c>
      <c r="O470" s="452" t="str">
        <f t="shared" si="239"/>
        <v>2</v>
      </c>
      <c r="P470" s="201" t="str">
        <f t="shared" si="240"/>
        <v>N</v>
      </c>
      <c r="Q470" s="202"/>
      <c r="R470" s="202"/>
      <c r="S470" s="200"/>
      <c r="T470" s="247">
        <v>9</v>
      </c>
      <c r="U470" s="92">
        <f t="shared" si="241"/>
        <v>0.75</v>
      </c>
      <c r="V470" s="95" t="str">
        <f t="shared" si="242"/>
        <v>SG_FNE04</v>
      </c>
      <c r="W470" s="454"/>
      <c r="X470" s="392">
        <f t="shared" si="243"/>
        <v>0</v>
      </c>
      <c r="Y470" s="453"/>
      <c r="Z470" s="396">
        <f t="shared" si="244"/>
        <v>0</v>
      </c>
      <c r="AA470" s="397">
        <f t="shared" si="245"/>
        <v>0</v>
      </c>
      <c r="AB470" s="427"/>
      <c r="AC470" s="456"/>
      <c r="AD470" s="396">
        <f t="shared" si="246"/>
        <v>0</v>
      </c>
      <c r="AE470" s="397">
        <f t="shared" si="247"/>
        <v>0</v>
      </c>
      <c r="AF470" s="444">
        <f t="shared" si="248"/>
        <v>50</v>
      </c>
      <c r="AG470" s="251" t="e">
        <f t="shared" si="249"/>
        <v>#DIV/0!</v>
      </c>
      <c r="AH470" s="398">
        <f t="shared" si="250"/>
        <v>50</v>
      </c>
      <c r="AI470" s="459" t="str">
        <f t="shared" si="251"/>
        <v>Below Mix</v>
      </c>
      <c r="AJ470" s="327">
        <f t="shared" si="252"/>
        <v>854</v>
      </c>
      <c r="AK470" s="323" t="e">
        <f t="shared" si="253"/>
        <v>#DIV/0!</v>
      </c>
      <c r="AL470" s="399">
        <f t="shared" si="254"/>
        <v>904</v>
      </c>
      <c r="AM470" s="400">
        <f t="shared" si="255"/>
        <v>904</v>
      </c>
      <c r="AN470" s="462" t="e">
        <f t="shared" si="256"/>
        <v>#DIV/0!</v>
      </c>
      <c r="AO470" s="461">
        <f t="shared" si="257"/>
        <v>904</v>
      </c>
      <c r="AP470" s="148">
        <f t="shared" si="258"/>
        <v>0</v>
      </c>
      <c r="AQ470" s="148">
        <f t="shared" si="259"/>
        <v>0</v>
      </c>
      <c r="AR470" s="148"/>
      <c r="AS470" s="149">
        <f>VLOOKUP(H470, 'Link WS '!$E$5:$G$38, 2, FALSE)</f>
        <v>904</v>
      </c>
      <c r="AT470" s="80">
        <f>VLOOKUP($H470, 'Link WS '!$E$5:$H$38, 3, FALSE)</f>
        <v>1338</v>
      </c>
      <c r="AU470" s="151">
        <f t="shared" si="260"/>
        <v>0</v>
      </c>
      <c r="AV470" s="150">
        <f>VLOOKUP($V470, 'Link WS '!$E$5:$H$38, 2, FALSE)</f>
        <v>904</v>
      </c>
      <c r="AW470" s="150">
        <f>VLOOKUP($V470, 'Link WS '!$E$5:$H$38, 3, FALSE)</f>
        <v>1338</v>
      </c>
      <c r="AX470" s="150">
        <f>VLOOKUP($V470, 'Link WS '!$E$5:$H$38, 4, FALSE)</f>
        <v>1121</v>
      </c>
      <c r="AY470" s="143">
        <f t="shared" si="261"/>
        <v>0.80642283675289916</v>
      </c>
      <c r="AZ470" s="140" t="str">
        <f t="shared" si="262"/>
        <v>Paying 81% within JC</v>
      </c>
      <c r="BA470" s="80">
        <f t="shared" si="263"/>
        <v>814</v>
      </c>
      <c r="BB470" s="80">
        <f t="shared" si="264"/>
        <v>90</v>
      </c>
      <c r="BC470" s="81" t="e">
        <f t="shared" si="265"/>
        <v>#DIV/0!</v>
      </c>
      <c r="BD470" s="312"/>
      <c r="BE470" s="184"/>
      <c r="BF470" s="184"/>
      <c r="BG470" s="184"/>
      <c r="BH470" s="184"/>
      <c r="BI470" s="184"/>
      <c r="BJ470" s="184"/>
      <c r="BK470" s="184"/>
      <c r="BL470" s="185"/>
      <c r="BM470" s="185"/>
      <c r="BN470" s="185"/>
      <c r="BO470" s="185"/>
      <c r="BP470" s="443">
        <f t="shared" si="266"/>
        <v>0</v>
      </c>
      <c r="BQ470" s="184" t="str">
        <f t="shared" si="267"/>
        <v>Not Needed</v>
      </c>
      <c r="BR470" s="283" t="e">
        <f t="shared" si="268"/>
        <v>#DIV/0!</v>
      </c>
      <c r="BS470" s="432">
        <f t="shared" si="269"/>
        <v>0</v>
      </c>
      <c r="BT470" s="1" t="str">
        <f t="shared" si="270"/>
        <v>Within Range</v>
      </c>
      <c r="BU470" s="1" t="str">
        <f t="shared" si="271"/>
        <v>Within Range</v>
      </c>
      <c r="BV470" s="407"/>
      <c r="BW470" s="407"/>
      <c r="BX470" s="448"/>
      <c r="BY470" s="469"/>
      <c r="BZ470" s="469"/>
    </row>
    <row r="471" spans="1:78" ht="12.75" customHeight="true">
      <c r="A471" s="79" t="s">
        <v>1555</v>
      </c>
      <c r="B471" s="79" t="s">
        <v>1556</v>
      </c>
      <c r="C471" s="79" t="s">
        <v>8</v>
      </c>
      <c r="D471" s="79" t="s">
        <v>9</v>
      </c>
      <c r="E471" s="79" t="s">
        <v>787</v>
      </c>
      <c r="F471" s="79" t="s">
        <v>804</v>
      </c>
      <c r="G471" s="79" t="s">
        <v>795</v>
      </c>
      <c r="H471" s="79" t="s">
        <v>818</v>
      </c>
      <c r="I471" s="480">
        <v>44452</v>
      </c>
      <c r="J471" s="406"/>
      <c r="K471" s="383" t="s">
        <v>622</v>
      </c>
      <c r="L471" s="406"/>
      <c r="M471" s="466">
        <v>72</v>
      </c>
      <c r="N471" s="451" t="str">
        <f t="shared" si="238"/>
        <v>3</v>
      </c>
      <c r="O471" s="452" t="str">
        <f t="shared" si="239"/>
        <v>3</v>
      </c>
      <c r="P471" s="201" t="str">
        <f t="shared" si="240"/>
        <v>N</v>
      </c>
      <c r="Q471" s="202"/>
      <c r="R471" s="202"/>
      <c r="S471" s="200"/>
      <c r="T471" s="247">
        <v>9</v>
      </c>
      <c r="U471" s="92">
        <f t="shared" si="241"/>
        <v>0.75</v>
      </c>
      <c r="V471" s="95" t="str">
        <f t="shared" si="242"/>
        <v>SG_FNE04</v>
      </c>
      <c r="W471" s="454"/>
      <c r="X471" s="392">
        <f t="shared" si="243"/>
        <v>0</v>
      </c>
      <c r="Y471" s="453"/>
      <c r="Z471" s="396">
        <f t="shared" si="244"/>
        <v>0</v>
      </c>
      <c r="AA471" s="397">
        <f t="shared" si="245"/>
        <v>0</v>
      </c>
      <c r="AB471" s="427"/>
      <c r="AC471" s="456"/>
      <c r="AD471" s="396">
        <f t="shared" si="246"/>
        <v>0</v>
      </c>
      <c r="AE471" s="397">
        <f t="shared" si="247"/>
        <v>0</v>
      </c>
      <c r="AF471" s="444">
        <f t="shared" si="248"/>
        <v>50</v>
      </c>
      <c r="AG471" s="251" t="e">
        <f t="shared" si="249"/>
        <v>#DIV/0!</v>
      </c>
      <c r="AH471" s="398">
        <f t="shared" si="250"/>
        <v>50</v>
      </c>
      <c r="AI471" s="459" t="str">
        <f t="shared" si="251"/>
        <v>Below Mix</v>
      </c>
      <c r="AJ471" s="327">
        <f t="shared" si="252"/>
        <v>854</v>
      </c>
      <c r="AK471" s="323" t="e">
        <f t="shared" si="253"/>
        <v>#DIV/0!</v>
      </c>
      <c r="AL471" s="399">
        <f t="shared" si="254"/>
        <v>904</v>
      </c>
      <c r="AM471" s="400">
        <f t="shared" si="255"/>
        <v>904</v>
      </c>
      <c r="AN471" s="462" t="e">
        <f t="shared" si="256"/>
        <v>#DIV/0!</v>
      </c>
      <c r="AO471" s="461">
        <f t="shared" si="257"/>
        <v>904</v>
      </c>
      <c r="AP471" s="148">
        <f t="shared" si="258"/>
        <v>0</v>
      </c>
      <c r="AQ471" s="148">
        <f t="shared" si="259"/>
        <v>0</v>
      </c>
      <c r="AR471" s="148"/>
      <c r="AS471" s="149">
        <f>VLOOKUP(H471, 'Link WS '!$E$5:$G$38, 2, FALSE)</f>
        <v>904</v>
      </c>
      <c r="AT471" s="80">
        <f>VLOOKUP($H471, 'Link WS '!$E$5:$H$38, 3, FALSE)</f>
        <v>1338</v>
      </c>
      <c r="AU471" s="151">
        <f t="shared" si="260"/>
        <v>0</v>
      </c>
      <c r="AV471" s="150">
        <f>VLOOKUP($V471, 'Link WS '!$E$5:$H$38, 2, FALSE)</f>
        <v>904</v>
      </c>
      <c r="AW471" s="150">
        <f>VLOOKUP($V471, 'Link WS '!$E$5:$H$38, 3, FALSE)</f>
        <v>1338</v>
      </c>
      <c r="AX471" s="150">
        <f>VLOOKUP($V471, 'Link WS '!$E$5:$H$38, 4, FALSE)</f>
        <v>1121</v>
      </c>
      <c r="AY471" s="143">
        <f t="shared" si="261"/>
        <v>0.80642283675289916</v>
      </c>
      <c r="AZ471" s="140" t="str">
        <f t="shared" si="262"/>
        <v>Paying 81% within JC</v>
      </c>
      <c r="BA471" s="80">
        <f t="shared" si="263"/>
        <v>814</v>
      </c>
      <c r="BB471" s="80">
        <f t="shared" si="264"/>
        <v>90</v>
      </c>
      <c r="BC471" s="81" t="e">
        <f t="shared" si="265"/>
        <v>#DIV/0!</v>
      </c>
      <c r="BD471" s="312"/>
      <c r="BE471" s="184"/>
      <c r="BF471" s="184"/>
      <c r="BG471" s="184"/>
      <c r="BH471" s="184"/>
      <c r="BI471" s="184"/>
      <c r="BJ471" s="184"/>
      <c r="BK471" s="184"/>
      <c r="BL471" s="185"/>
      <c r="BM471" s="185"/>
      <c r="BN471" s="185"/>
      <c r="BO471" s="185"/>
      <c r="BP471" s="443">
        <f t="shared" si="266"/>
        <v>0</v>
      </c>
      <c r="BQ471" s="184" t="str">
        <f t="shared" si="267"/>
        <v>Not Needed</v>
      </c>
      <c r="BR471" s="283" t="e">
        <f t="shared" si="268"/>
        <v>#DIV/0!</v>
      </c>
      <c r="BS471" s="432">
        <f t="shared" si="269"/>
        <v>0</v>
      </c>
      <c r="BT471" s="1" t="str">
        <f t="shared" si="270"/>
        <v>Within Range</v>
      </c>
      <c r="BU471" s="1" t="str">
        <f t="shared" si="271"/>
        <v>Within Range</v>
      </c>
      <c r="BV471" s="407"/>
      <c r="BW471" s="407"/>
      <c r="BX471" s="448"/>
      <c r="BY471" s="469"/>
      <c r="BZ471" s="469"/>
    </row>
    <row r="472" spans="1:78" ht="12.75" customHeight="true">
      <c r="A472" s="79" t="s">
        <v>1557</v>
      </c>
      <c r="B472" s="79" t="s">
        <v>1558</v>
      </c>
      <c r="C472" s="79" t="s">
        <v>8</v>
      </c>
      <c r="D472" s="79" t="s">
        <v>9</v>
      </c>
      <c r="E472" s="79" t="s">
        <v>787</v>
      </c>
      <c r="F472" s="79" t="s">
        <v>804</v>
      </c>
      <c r="G472" s="79" t="s">
        <v>795</v>
      </c>
      <c r="H472" s="79" t="s">
        <v>818</v>
      </c>
      <c r="I472" s="480">
        <v>44494</v>
      </c>
      <c r="J472" s="406"/>
      <c r="K472" s="383" t="s">
        <v>622</v>
      </c>
      <c r="L472" s="406"/>
      <c r="M472" s="466">
        <v>65</v>
      </c>
      <c r="N472" s="451" t="str">
        <f t="shared" si="238"/>
        <v>2</v>
      </c>
      <c r="O472" s="452" t="str">
        <f t="shared" si="239"/>
        <v>2</v>
      </c>
      <c r="P472" s="201" t="str">
        <f t="shared" si="240"/>
        <v>N</v>
      </c>
      <c r="Q472" s="202"/>
      <c r="R472" s="202"/>
      <c r="S472" s="200"/>
      <c r="T472" s="247">
        <v>8</v>
      </c>
      <c r="U472" s="92">
        <f t="shared" si="241"/>
        <v>0.67</v>
      </c>
      <c r="V472" s="95" t="str">
        <f t="shared" si="242"/>
        <v>SG_FNE04</v>
      </c>
      <c r="W472" s="454"/>
      <c r="X472" s="392">
        <f t="shared" si="243"/>
        <v>0</v>
      </c>
      <c r="Y472" s="453"/>
      <c r="Z472" s="396">
        <f t="shared" si="244"/>
        <v>0</v>
      </c>
      <c r="AA472" s="397">
        <f t="shared" si="245"/>
        <v>0</v>
      </c>
      <c r="AB472" s="427"/>
      <c r="AC472" s="456"/>
      <c r="AD472" s="396">
        <f t="shared" si="246"/>
        <v>0</v>
      </c>
      <c r="AE472" s="397">
        <f t="shared" si="247"/>
        <v>0</v>
      </c>
      <c r="AF472" s="444">
        <f t="shared" si="248"/>
        <v>50</v>
      </c>
      <c r="AG472" s="251" t="e">
        <f t="shared" si="249"/>
        <v>#DIV/0!</v>
      </c>
      <c r="AH472" s="398">
        <f t="shared" si="250"/>
        <v>50</v>
      </c>
      <c r="AI472" s="459" t="str">
        <f t="shared" si="251"/>
        <v>Below Mix</v>
      </c>
      <c r="AJ472" s="327">
        <f t="shared" si="252"/>
        <v>854</v>
      </c>
      <c r="AK472" s="323" t="e">
        <f t="shared" si="253"/>
        <v>#DIV/0!</v>
      </c>
      <c r="AL472" s="399">
        <f t="shared" si="254"/>
        <v>904</v>
      </c>
      <c r="AM472" s="400">
        <f t="shared" si="255"/>
        <v>904</v>
      </c>
      <c r="AN472" s="462" t="e">
        <f t="shared" si="256"/>
        <v>#DIV/0!</v>
      </c>
      <c r="AO472" s="461">
        <f t="shared" si="257"/>
        <v>904</v>
      </c>
      <c r="AP472" s="148">
        <f t="shared" si="258"/>
        <v>0</v>
      </c>
      <c r="AQ472" s="148">
        <f t="shared" si="259"/>
        <v>0</v>
      </c>
      <c r="AR472" s="148"/>
      <c r="AS472" s="149">
        <f>VLOOKUP(H472, 'Link WS '!$E$5:$G$38, 2, FALSE)</f>
        <v>904</v>
      </c>
      <c r="AT472" s="80">
        <f>VLOOKUP($H472, 'Link WS '!$E$5:$H$38, 3, FALSE)</f>
        <v>1338</v>
      </c>
      <c r="AU472" s="151">
        <f t="shared" si="260"/>
        <v>0</v>
      </c>
      <c r="AV472" s="150">
        <f>VLOOKUP($V472, 'Link WS '!$E$5:$H$38, 2, FALSE)</f>
        <v>904</v>
      </c>
      <c r="AW472" s="150">
        <f>VLOOKUP($V472, 'Link WS '!$E$5:$H$38, 3, FALSE)</f>
        <v>1338</v>
      </c>
      <c r="AX472" s="150">
        <f>VLOOKUP($V472, 'Link WS '!$E$5:$H$38, 4, FALSE)</f>
        <v>1121</v>
      </c>
      <c r="AY472" s="143">
        <f t="shared" si="261"/>
        <v>0.80642283675289916</v>
      </c>
      <c r="AZ472" s="140" t="str">
        <f t="shared" si="262"/>
        <v>Paying 81% within JC</v>
      </c>
      <c r="BA472" s="80">
        <f t="shared" si="263"/>
        <v>814</v>
      </c>
      <c r="BB472" s="80">
        <f t="shared" si="264"/>
        <v>90</v>
      </c>
      <c r="BC472" s="81" t="e">
        <f t="shared" si="265"/>
        <v>#DIV/0!</v>
      </c>
      <c r="BD472" s="312"/>
      <c r="BE472" s="184"/>
      <c r="BF472" s="184"/>
      <c r="BG472" s="184"/>
      <c r="BH472" s="184"/>
      <c r="BI472" s="184"/>
      <c r="BJ472" s="184"/>
      <c r="BK472" s="184"/>
      <c r="BL472" s="185"/>
      <c r="BM472" s="185"/>
      <c r="BN472" s="185"/>
      <c r="BO472" s="185"/>
      <c r="BP472" s="443">
        <f t="shared" si="266"/>
        <v>0</v>
      </c>
      <c r="BQ472" s="184" t="str">
        <f t="shared" si="267"/>
        <v>Not Needed</v>
      </c>
      <c r="BR472" s="283" t="e">
        <f t="shared" si="268"/>
        <v>#DIV/0!</v>
      </c>
      <c r="BS472" s="432">
        <f t="shared" si="269"/>
        <v>0</v>
      </c>
      <c r="BT472" s="1" t="str">
        <f t="shared" si="270"/>
        <v>Within Range</v>
      </c>
      <c r="BU472" s="1" t="str">
        <f t="shared" si="271"/>
        <v>Within Range</v>
      </c>
      <c r="BV472" s="407"/>
      <c r="BW472" s="407"/>
      <c r="BX472" s="448"/>
      <c r="BY472" s="469"/>
      <c r="BZ472" s="469"/>
    </row>
    <row r="473" spans="1:78" ht="12.75" customHeight="true">
      <c r="A473" s="79" t="s">
        <v>1559</v>
      </c>
      <c r="B473" s="79" t="s">
        <v>1560</v>
      </c>
      <c r="C473" s="79" t="s">
        <v>8</v>
      </c>
      <c r="D473" s="79" t="s">
        <v>9</v>
      </c>
      <c r="E473" s="79" t="s">
        <v>787</v>
      </c>
      <c r="F473" s="79" t="s">
        <v>804</v>
      </c>
      <c r="G473" s="79" t="s">
        <v>798</v>
      </c>
      <c r="H473" s="79" t="s">
        <v>811</v>
      </c>
      <c r="I473" s="480">
        <v>44543</v>
      </c>
      <c r="J473" s="406"/>
      <c r="K473" s="383" t="s">
        <v>622</v>
      </c>
      <c r="L473" s="406"/>
      <c r="M473" s="466">
        <v>65</v>
      </c>
      <c r="N473" s="451" t="str">
        <f t="shared" si="238"/>
        <v>2</v>
      </c>
      <c r="O473" s="452" t="str">
        <f t="shared" si="239"/>
        <v>2</v>
      </c>
      <c r="P473" s="201" t="str">
        <f t="shared" si="240"/>
        <v>N</v>
      </c>
      <c r="Q473" s="202"/>
      <c r="R473" s="202"/>
      <c r="S473" s="200"/>
      <c r="T473" s="247">
        <v>6</v>
      </c>
      <c r="U473" s="92">
        <f t="shared" si="241"/>
        <v>0.5</v>
      </c>
      <c r="V473" s="95" t="str">
        <f t="shared" si="242"/>
        <v>SG_NE06</v>
      </c>
      <c r="W473" s="454"/>
      <c r="X473" s="392">
        <f t="shared" si="243"/>
        <v>0</v>
      </c>
      <c r="Y473" s="453"/>
      <c r="Z473" s="396">
        <f t="shared" si="244"/>
        <v>0</v>
      </c>
      <c r="AA473" s="397">
        <f t="shared" si="245"/>
        <v>0</v>
      </c>
      <c r="AB473" s="427"/>
      <c r="AC473" s="456"/>
      <c r="AD473" s="396">
        <f t="shared" si="246"/>
        <v>0</v>
      </c>
      <c r="AE473" s="397">
        <f t="shared" si="247"/>
        <v>0</v>
      </c>
      <c r="AF473" s="444">
        <f t="shared" si="248"/>
        <v>50</v>
      </c>
      <c r="AG473" s="251" t="e">
        <f t="shared" si="249"/>
        <v>#DIV/0!</v>
      </c>
      <c r="AH473" s="398">
        <f t="shared" si="250"/>
        <v>50</v>
      </c>
      <c r="AI473" s="459" t="str">
        <f t="shared" si="251"/>
        <v>Below Mix</v>
      </c>
      <c r="AJ473" s="327">
        <f t="shared" si="252"/>
        <v>1900</v>
      </c>
      <c r="AK473" s="323" t="e">
        <f t="shared" si="253"/>
        <v>#DIV/0!</v>
      </c>
      <c r="AL473" s="399">
        <f t="shared" si="254"/>
        <v>1950</v>
      </c>
      <c r="AM473" s="400">
        <f t="shared" si="255"/>
        <v>1950</v>
      </c>
      <c r="AN473" s="462" t="e">
        <f t="shared" si="256"/>
        <v>#DIV/0!</v>
      </c>
      <c r="AO473" s="461">
        <f t="shared" si="257"/>
        <v>1950</v>
      </c>
      <c r="AP473" s="148">
        <f t="shared" si="258"/>
        <v>0</v>
      </c>
      <c r="AQ473" s="148">
        <f t="shared" si="259"/>
        <v>0</v>
      </c>
      <c r="AR473" s="148"/>
      <c r="AS473" s="149">
        <f>VLOOKUP(H473, 'Link WS '!$E$5:$G$38, 2, FALSE)</f>
        <v>1950</v>
      </c>
      <c r="AT473" s="80">
        <f>VLOOKUP($H473, 'Link WS '!$E$5:$H$38, 3, FALSE)</f>
        <v>2695</v>
      </c>
      <c r="AU473" s="151">
        <f t="shared" si="260"/>
        <v>0</v>
      </c>
      <c r="AV473" s="150">
        <f>VLOOKUP($V473, 'Link WS '!$E$5:$H$38, 2, FALSE)</f>
        <v>1950</v>
      </c>
      <c r="AW473" s="150">
        <f>VLOOKUP($V473, 'Link WS '!$E$5:$H$38, 3, FALSE)</f>
        <v>2695</v>
      </c>
      <c r="AX473" s="150">
        <f>VLOOKUP($V473, 'Link WS '!$E$5:$H$38, 4, FALSE)</f>
        <v>2323</v>
      </c>
      <c r="AY473" s="143">
        <f t="shared" si="261"/>
        <v>0.83943176926388297</v>
      </c>
      <c r="AZ473" s="140" t="str">
        <f t="shared" si="262"/>
        <v>Paying 84% within JC</v>
      </c>
      <c r="BA473" s="80">
        <f t="shared" si="263"/>
        <v>1755</v>
      </c>
      <c r="BB473" s="80">
        <f t="shared" si="264"/>
        <v>195</v>
      </c>
      <c r="BC473" s="81" t="e">
        <f t="shared" si="265"/>
        <v>#DIV/0!</v>
      </c>
      <c r="BD473" s="312"/>
      <c r="BE473" s="184"/>
      <c r="BF473" s="184"/>
      <c r="BG473" s="184"/>
      <c r="BH473" s="184"/>
      <c r="BI473" s="184"/>
      <c r="BJ473" s="184"/>
      <c r="BK473" s="184"/>
      <c r="BL473" s="185"/>
      <c r="BM473" s="185"/>
      <c r="BN473" s="185"/>
      <c r="BO473" s="185"/>
      <c r="BP473" s="443">
        <f t="shared" si="266"/>
        <v>0</v>
      </c>
      <c r="BQ473" s="184" t="str">
        <f t="shared" si="267"/>
        <v>Not Needed</v>
      </c>
      <c r="BR473" s="283" t="e">
        <f t="shared" si="268"/>
        <v>#DIV/0!</v>
      </c>
      <c r="BS473" s="432">
        <f t="shared" si="269"/>
        <v>0</v>
      </c>
      <c r="BT473" s="1" t="str">
        <f t="shared" si="270"/>
        <v>Within Range</v>
      </c>
      <c r="BU473" s="1" t="str">
        <f t="shared" si="271"/>
        <v>Within Range</v>
      </c>
      <c r="BV473" s="407"/>
      <c r="BW473" s="407"/>
      <c r="BX473" s="448"/>
      <c r="BY473" s="469"/>
      <c r="BZ473" s="469"/>
    </row>
    <row r="474" spans="1:78" ht="12.75" customHeight="true">
      <c r="A474" s="79" t="s">
        <v>1561</v>
      </c>
      <c r="B474" s="79" t="s">
        <v>1562</v>
      </c>
      <c r="C474" s="79" t="s">
        <v>8</v>
      </c>
      <c r="D474" s="79" t="s">
        <v>9</v>
      </c>
      <c r="E474" s="79" t="s">
        <v>787</v>
      </c>
      <c r="F474" s="79" t="s">
        <v>804</v>
      </c>
      <c r="G474" s="79" t="s">
        <v>798</v>
      </c>
      <c r="H474" s="79" t="s">
        <v>820</v>
      </c>
      <c r="I474" s="480">
        <v>44557</v>
      </c>
      <c r="J474" s="406"/>
      <c r="K474" s="383" t="s">
        <v>622</v>
      </c>
      <c r="L474" s="406"/>
      <c r="M474" s="466">
        <v>65</v>
      </c>
      <c r="N474" s="451" t="str">
        <f t="shared" si="238"/>
        <v>2</v>
      </c>
      <c r="O474" s="452" t="str">
        <f t="shared" si="239"/>
        <v>2</v>
      </c>
      <c r="P474" s="201" t="str">
        <f t="shared" si="240"/>
        <v>N</v>
      </c>
      <c r="Q474" s="202"/>
      <c r="R474" s="202"/>
      <c r="S474" s="200"/>
      <c r="T474" s="247">
        <v>6</v>
      </c>
      <c r="U474" s="92">
        <f t="shared" si="241"/>
        <v>0.5</v>
      </c>
      <c r="V474" s="95" t="str">
        <f t="shared" si="242"/>
        <v>SG_FNE06</v>
      </c>
      <c r="W474" s="454"/>
      <c r="X474" s="392">
        <f t="shared" si="243"/>
        <v>0</v>
      </c>
      <c r="Y474" s="453"/>
      <c r="Z474" s="396">
        <f t="shared" si="244"/>
        <v>0</v>
      </c>
      <c r="AA474" s="397">
        <f t="shared" si="245"/>
        <v>0</v>
      </c>
      <c r="AB474" s="427"/>
      <c r="AC474" s="456"/>
      <c r="AD474" s="396">
        <f t="shared" si="246"/>
        <v>0</v>
      </c>
      <c r="AE474" s="397">
        <f t="shared" si="247"/>
        <v>0</v>
      </c>
      <c r="AF474" s="444">
        <f t="shared" si="248"/>
        <v>50</v>
      </c>
      <c r="AG474" s="251" t="e">
        <f t="shared" si="249"/>
        <v>#DIV/0!</v>
      </c>
      <c r="AH474" s="398">
        <f t="shared" si="250"/>
        <v>50</v>
      </c>
      <c r="AI474" s="459" t="str">
        <f t="shared" si="251"/>
        <v>Below Mix</v>
      </c>
      <c r="AJ474" s="327">
        <f t="shared" si="252"/>
        <v>1249</v>
      </c>
      <c r="AK474" s="323" t="e">
        <f t="shared" si="253"/>
        <v>#DIV/0!</v>
      </c>
      <c r="AL474" s="399">
        <f t="shared" si="254"/>
        <v>1299</v>
      </c>
      <c r="AM474" s="400">
        <f t="shared" si="255"/>
        <v>1299</v>
      </c>
      <c r="AN474" s="462" t="e">
        <f t="shared" si="256"/>
        <v>#DIV/0!</v>
      </c>
      <c r="AO474" s="461">
        <f t="shared" si="257"/>
        <v>1299</v>
      </c>
      <c r="AP474" s="148">
        <f t="shared" si="258"/>
        <v>0</v>
      </c>
      <c r="AQ474" s="148">
        <f t="shared" si="259"/>
        <v>0</v>
      </c>
      <c r="AR474" s="148"/>
      <c r="AS474" s="149">
        <f>VLOOKUP(H474, 'Link WS '!$E$5:$G$38, 2, FALSE)</f>
        <v>1299</v>
      </c>
      <c r="AT474" s="80">
        <f>VLOOKUP($H474, 'Link WS '!$E$5:$H$38, 3, FALSE)</f>
        <v>1871</v>
      </c>
      <c r="AU474" s="151">
        <f t="shared" si="260"/>
        <v>0</v>
      </c>
      <c r="AV474" s="150">
        <f>VLOOKUP($V474, 'Link WS '!$E$5:$H$38, 2, FALSE)</f>
        <v>1299</v>
      </c>
      <c r="AW474" s="150">
        <f>VLOOKUP($V474, 'Link WS '!$E$5:$H$38, 3, FALSE)</f>
        <v>1871</v>
      </c>
      <c r="AX474" s="150">
        <f>VLOOKUP($V474, 'Link WS '!$E$5:$H$38, 4, FALSE)</f>
        <v>1585</v>
      </c>
      <c r="AY474" s="143">
        <f t="shared" si="261"/>
        <v>0.81955835962145107</v>
      </c>
      <c r="AZ474" s="140" t="str">
        <f t="shared" si="262"/>
        <v>Paying 82% within JC</v>
      </c>
      <c r="BA474" s="80">
        <f t="shared" si="263"/>
        <v>1169</v>
      </c>
      <c r="BB474" s="80">
        <f t="shared" si="264"/>
        <v>130</v>
      </c>
      <c r="BC474" s="81" t="e">
        <f t="shared" si="265"/>
        <v>#DIV/0!</v>
      </c>
      <c r="BD474" s="312"/>
      <c r="BE474" s="184"/>
      <c r="BF474" s="184"/>
      <c r="BG474" s="184"/>
      <c r="BH474" s="184"/>
      <c r="BI474" s="184"/>
      <c r="BJ474" s="184"/>
      <c r="BK474" s="184"/>
      <c r="BL474" s="185"/>
      <c r="BM474" s="185"/>
      <c r="BN474" s="185"/>
      <c r="BO474" s="185"/>
      <c r="BP474" s="443">
        <f t="shared" si="266"/>
        <v>0</v>
      </c>
      <c r="BQ474" s="184" t="str">
        <f t="shared" si="267"/>
        <v>Not Needed</v>
      </c>
      <c r="BR474" s="283" t="e">
        <f t="shared" si="268"/>
        <v>#DIV/0!</v>
      </c>
      <c r="BS474" s="432">
        <f t="shared" si="269"/>
        <v>0</v>
      </c>
      <c r="BT474" s="1" t="str">
        <f t="shared" si="270"/>
        <v>Within Range</v>
      </c>
      <c r="BU474" s="1" t="str">
        <f t="shared" si="271"/>
        <v>Within Range</v>
      </c>
      <c r="BV474" s="407"/>
      <c r="BW474" s="407"/>
      <c r="BX474" s="448"/>
      <c r="BY474" s="469"/>
      <c r="BZ474" s="469"/>
    </row>
    <row r="475" spans="1:78" ht="12.75" customHeight="true">
      <c r="A475" s="79" t="s">
        <v>1563</v>
      </c>
      <c r="B475" s="79" t="s">
        <v>1564</v>
      </c>
      <c r="C475" s="79" t="s">
        <v>8</v>
      </c>
      <c r="D475" s="79" t="s">
        <v>9</v>
      </c>
      <c r="E475" s="79" t="s">
        <v>787</v>
      </c>
      <c r="F475" s="79" t="s">
        <v>804</v>
      </c>
      <c r="G475" s="79" t="s">
        <v>783</v>
      </c>
      <c r="H475" s="79" t="s">
        <v>812</v>
      </c>
      <c r="I475" s="480">
        <v>44592</v>
      </c>
      <c r="J475" s="406"/>
      <c r="K475" s="383" t="s">
        <v>622</v>
      </c>
      <c r="L475" s="406"/>
      <c r="M475" s="466">
        <v>55</v>
      </c>
      <c r="N475" s="451" t="str">
        <f t="shared" si="238"/>
        <v>2</v>
      </c>
      <c r="O475" s="452" t="str">
        <f t="shared" si="239"/>
        <v>2</v>
      </c>
      <c r="P475" s="201" t="str">
        <f t="shared" si="240"/>
        <v>N</v>
      </c>
      <c r="Q475" s="202"/>
      <c r="R475" s="202"/>
      <c r="S475" s="200"/>
      <c r="T475" s="247">
        <v>4</v>
      </c>
      <c r="U475" s="92">
        <f t="shared" si="241"/>
        <v>0.33</v>
      </c>
      <c r="V475" s="95" t="str">
        <f t="shared" si="242"/>
        <v>SG_NE05</v>
      </c>
      <c r="W475" s="454"/>
      <c r="X475" s="392">
        <f t="shared" si="243"/>
        <v>0</v>
      </c>
      <c r="Y475" s="453"/>
      <c r="Z475" s="396">
        <f t="shared" si="244"/>
        <v>0</v>
      </c>
      <c r="AA475" s="397">
        <f t="shared" si="245"/>
        <v>0</v>
      </c>
      <c r="AB475" s="427"/>
      <c r="AC475" s="456"/>
      <c r="AD475" s="396">
        <f t="shared" si="246"/>
        <v>0</v>
      </c>
      <c r="AE475" s="397">
        <f t="shared" si="247"/>
        <v>0</v>
      </c>
      <c r="AF475" s="444">
        <f t="shared" si="248"/>
        <v>50</v>
      </c>
      <c r="AG475" s="251" t="e">
        <f t="shared" si="249"/>
        <v>#DIV/0!</v>
      </c>
      <c r="AH475" s="398">
        <f t="shared" si="250"/>
        <v>50</v>
      </c>
      <c r="AI475" s="459" t="str">
        <f t="shared" si="251"/>
        <v>Below Mix</v>
      </c>
      <c r="AJ475" s="327">
        <f t="shared" si="252"/>
        <v>1545</v>
      </c>
      <c r="AK475" s="323" t="e">
        <f t="shared" si="253"/>
        <v>#DIV/0!</v>
      </c>
      <c r="AL475" s="399">
        <f t="shared" si="254"/>
        <v>1595</v>
      </c>
      <c r="AM475" s="400">
        <f t="shared" si="255"/>
        <v>1595</v>
      </c>
      <c r="AN475" s="462" t="e">
        <f t="shared" si="256"/>
        <v>#DIV/0!</v>
      </c>
      <c r="AO475" s="461">
        <f t="shared" si="257"/>
        <v>1595</v>
      </c>
      <c r="AP475" s="148">
        <f t="shared" si="258"/>
        <v>0</v>
      </c>
      <c r="AQ475" s="148">
        <f t="shared" si="259"/>
        <v>0</v>
      </c>
      <c r="AR475" s="148"/>
      <c r="AS475" s="149">
        <f>VLOOKUP(H475, 'Link WS '!$E$5:$G$38, 2, FALSE)</f>
        <v>1595</v>
      </c>
      <c r="AT475" s="80">
        <f>VLOOKUP($H475, 'Link WS '!$E$5:$H$38, 3, FALSE)</f>
        <v>2393</v>
      </c>
      <c r="AU475" s="151">
        <f t="shared" si="260"/>
        <v>0</v>
      </c>
      <c r="AV475" s="150">
        <f>VLOOKUP($V475, 'Link WS '!$E$5:$H$38, 2, FALSE)</f>
        <v>1595</v>
      </c>
      <c r="AW475" s="150">
        <f>VLOOKUP($V475, 'Link WS '!$E$5:$H$38, 3, FALSE)</f>
        <v>2393</v>
      </c>
      <c r="AX475" s="150">
        <f>VLOOKUP($V475, 'Link WS '!$E$5:$H$38, 4, FALSE)</f>
        <v>1994</v>
      </c>
      <c r="AY475" s="143">
        <f t="shared" si="261"/>
        <v>0.79989969909729186</v>
      </c>
      <c r="AZ475" s="140" t="str">
        <f t="shared" si="262"/>
        <v>Paying 80% within JC</v>
      </c>
      <c r="BA475" s="80">
        <f t="shared" si="263"/>
        <v>1435</v>
      </c>
      <c r="BB475" s="80">
        <f t="shared" si="264"/>
        <v>160</v>
      </c>
      <c r="BC475" s="81" t="e">
        <f t="shared" si="265"/>
        <v>#DIV/0!</v>
      </c>
      <c r="BD475" s="312"/>
      <c r="BE475" s="184"/>
      <c r="BF475" s="184"/>
      <c r="BG475" s="184"/>
      <c r="BH475" s="184"/>
      <c r="BI475" s="184"/>
      <c r="BJ475" s="184"/>
      <c r="BK475" s="184"/>
      <c r="BL475" s="185"/>
      <c r="BM475" s="185"/>
      <c r="BN475" s="185"/>
      <c r="BO475" s="185"/>
      <c r="BP475" s="443">
        <f t="shared" si="266"/>
        <v>0</v>
      </c>
      <c r="BQ475" s="184" t="str">
        <f t="shared" si="267"/>
        <v>Not Needed</v>
      </c>
      <c r="BR475" s="283" t="e">
        <f t="shared" si="268"/>
        <v>#DIV/0!</v>
      </c>
      <c r="BS475" s="432">
        <f t="shared" si="269"/>
        <v>0</v>
      </c>
      <c r="BT475" s="1" t="str">
        <f t="shared" si="270"/>
        <v>Within Range</v>
      </c>
      <c r="BU475" s="1" t="str">
        <f t="shared" si="271"/>
        <v>Within Range</v>
      </c>
      <c r="BV475" s="407"/>
      <c r="BW475" s="407"/>
      <c r="BX475" s="448"/>
      <c r="BY475" s="469"/>
      <c r="BZ475" s="469"/>
    </row>
    <row r="476" spans="1:78" ht="12.75" customHeight="true">
      <c r="A476" s="79" t="s">
        <v>1565</v>
      </c>
      <c r="B476" s="79" t="s">
        <v>1566</v>
      </c>
      <c r="C476" s="79" t="s">
        <v>8</v>
      </c>
      <c r="D476" s="79" t="s">
        <v>9</v>
      </c>
      <c r="E476" s="79" t="s">
        <v>787</v>
      </c>
      <c r="F476" s="79" t="s">
        <v>804</v>
      </c>
      <c r="G476" s="79" t="s">
        <v>783</v>
      </c>
      <c r="H476" s="79" t="s">
        <v>819</v>
      </c>
      <c r="I476" s="480">
        <v>44620</v>
      </c>
      <c r="J476" s="406"/>
      <c r="K476" s="383" t="s">
        <v>622</v>
      </c>
      <c r="L476" s="406"/>
      <c r="M476" s="466">
        <v>52</v>
      </c>
      <c r="N476" s="451" t="str">
        <f t="shared" si="238"/>
        <v>2</v>
      </c>
      <c r="O476" s="452" t="str">
        <f t="shared" si="239"/>
        <v>2</v>
      </c>
      <c r="P476" s="201" t="str">
        <f t="shared" si="240"/>
        <v>N</v>
      </c>
      <c r="Q476" s="202"/>
      <c r="R476" s="202"/>
      <c r="S476" s="200"/>
      <c r="T476" s="247">
        <v>4</v>
      </c>
      <c r="U476" s="92">
        <f t="shared" si="241"/>
        <v>0.33</v>
      </c>
      <c r="V476" s="95" t="str">
        <f t="shared" si="242"/>
        <v>SG_FNE05</v>
      </c>
      <c r="W476" s="454"/>
      <c r="X476" s="392">
        <f t="shared" si="243"/>
        <v>0</v>
      </c>
      <c r="Y476" s="453"/>
      <c r="Z476" s="396">
        <f t="shared" si="244"/>
        <v>0</v>
      </c>
      <c r="AA476" s="397">
        <f t="shared" si="245"/>
        <v>0</v>
      </c>
      <c r="AB476" s="427"/>
      <c r="AC476" s="456"/>
      <c r="AD476" s="396">
        <f t="shared" si="246"/>
        <v>0</v>
      </c>
      <c r="AE476" s="397">
        <f t="shared" si="247"/>
        <v>0</v>
      </c>
      <c r="AF476" s="444">
        <f t="shared" si="248"/>
        <v>50</v>
      </c>
      <c r="AG476" s="251" t="e">
        <f t="shared" si="249"/>
        <v>#DIV/0!</v>
      </c>
      <c r="AH476" s="398">
        <f t="shared" si="250"/>
        <v>50</v>
      </c>
      <c r="AI476" s="459" t="str">
        <f t="shared" si="251"/>
        <v>Below Mix</v>
      </c>
      <c r="AJ476" s="327">
        <f t="shared" si="252"/>
        <v>1072</v>
      </c>
      <c r="AK476" s="323" t="e">
        <f t="shared" si="253"/>
        <v>#DIV/0!</v>
      </c>
      <c r="AL476" s="399">
        <f t="shared" si="254"/>
        <v>1122</v>
      </c>
      <c r="AM476" s="400">
        <f t="shared" si="255"/>
        <v>1122</v>
      </c>
      <c r="AN476" s="462" t="e">
        <f t="shared" si="256"/>
        <v>#DIV/0!</v>
      </c>
      <c r="AO476" s="461">
        <f t="shared" si="257"/>
        <v>1122</v>
      </c>
      <c r="AP476" s="148">
        <f t="shared" si="258"/>
        <v>0</v>
      </c>
      <c r="AQ476" s="148">
        <f t="shared" si="259"/>
        <v>0</v>
      </c>
      <c r="AR476" s="148"/>
      <c r="AS476" s="149">
        <f>VLOOKUP(H476, 'Link WS '!$E$5:$G$38, 2, FALSE)</f>
        <v>1122</v>
      </c>
      <c r="AT476" s="80">
        <f>VLOOKUP($H476, 'Link WS '!$E$5:$H$38, 3, FALSE)</f>
        <v>1482</v>
      </c>
      <c r="AU476" s="151">
        <f t="shared" si="260"/>
        <v>0</v>
      </c>
      <c r="AV476" s="150">
        <f>VLOOKUP($V476, 'Link WS '!$E$5:$H$38, 2, FALSE)</f>
        <v>1122</v>
      </c>
      <c r="AW476" s="150">
        <f>VLOOKUP($V476, 'Link WS '!$E$5:$H$38, 3, FALSE)</f>
        <v>1482</v>
      </c>
      <c r="AX476" s="150">
        <f>VLOOKUP($V476, 'Link WS '!$E$5:$H$38, 4, FALSE)</f>
        <v>1302</v>
      </c>
      <c r="AY476" s="143">
        <f t="shared" si="261"/>
        <v>0.86175115207373276</v>
      </c>
      <c r="AZ476" s="140" t="str">
        <f t="shared" si="262"/>
        <v>Paying 86% within JC</v>
      </c>
      <c r="BA476" s="80">
        <f t="shared" si="263"/>
        <v>1010</v>
      </c>
      <c r="BB476" s="80">
        <f t="shared" si="264"/>
        <v>112</v>
      </c>
      <c r="BC476" s="81" t="e">
        <f t="shared" si="265"/>
        <v>#DIV/0!</v>
      </c>
      <c r="BD476" s="312"/>
      <c r="BE476" s="184"/>
      <c r="BF476" s="184"/>
      <c r="BG476" s="184"/>
      <c r="BH476" s="184"/>
      <c r="BI476" s="184"/>
      <c r="BJ476" s="184"/>
      <c r="BK476" s="184"/>
      <c r="BL476" s="185"/>
      <c r="BM476" s="185"/>
      <c r="BN476" s="185"/>
      <c r="BO476" s="185"/>
      <c r="BP476" s="443">
        <f t="shared" si="266"/>
        <v>0</v>
      </c>
      <c r="BQ476" s="184" t="str">
        <f t="shared" si="267"/>
        <v>Not Needed</v>
      </c>
      <c r="BR476" s="283" t="e">
        <f t="shared" si="268"/>
        <v>#DIV/0!</v>
      </c>
      <c r="BS476" s="432">
        <f t="shared" si="269"/>
        <v>0</v>
      </c>
      <c r="BT476" s="1" t="str">
        <f t="shared" si="270"/>
        <v>Within Range</v>
      </c>
      <c r="BU476" s="1" t="str">
        <f t="shared" si="271"/>
        <v>Within Range</v>
      </c>
      <c r="BV476" s="407"/>
      <c r="BW476" s="407"/>
      <c r="BX476" s="448"/>
      <c r="BY476" s="469"/>
      <c r="BZ476" s="469"/>
    </row>
    <row r="477" spans="1:78" ht="12.75" customHeight="true">
      <c r="A477" s="79" t="s">
        <v>658</v>
      </c>
      <c r="B477" s="494" t="s">
        <v>659</v>
      </c>
      <c r="C477" s="79" t="s">
        <v>8</v>
      </c>
      <c r="D477" s="79" t="s">
        <v>9</v>
      </c>
      <c r="E477" s="79" t="s">
        <v>1092</v>
      </c>
      <c r="F477" s="79" t="s">
        <v>804</v>
      </c>
      <c r="G477" s="79" t="s">
        <v>784</v>
      </c>
      <c r="H477" s="79" t="s">
        <v>814</v>
      </c>
      <c r="I477" s="296">
        <v>36899</v>
      </c>
      <c r="J477" s="406"/>
      <c r="K477" s="495" t="s">
        <v>1097</v>
      </c>
      <c r="L477" s="406">
        <v>41456</v>
      </c>
      <c r="M477" s="466"/>
      <c r="N477" s="451" t="str">
        <f t="shared" si="238"/>
        <v>1</v>
      </c>
      <c r="O477" s="452" t="str">
        <f t="shared" si="239"/>
        <v>1</v>
      </c>
      <c r="P477" s="201" t="str">
        <f t="shared" si="240"/>
        <v>N</v>
      </c>
      <c r="Q477" s="202"/>
      <c r="R477" s="202"/>
      <c r="S477" s="200"/>
      <c r="T477" s="247">
        <v>2105</v>
      </c>
      <c r="U477" s="92">
        <f t="shared" si="241"/>
        <v>1</v>
      </c>
      <c r="V477" s="95" t="str">
        <f t="shared" si="242"/>
        <v>SG_NE08</v>
      </c>
      <c r="W477" s="454"/>
      <c r="X477" s="392">
        <f t="shared" si="243"/>
        <v>0</v>
      </c>
      <c r="Y477" s="453"/>
      <c r="Z477" s="396">
        <f t="shared" si="244"/>
        <v>0</v>
      </c>
      <c r="AA477" s="397">
        <f t="shared" si="245"/>
        <v>0</v>
      </c>
      <c r="AB477" s="427"/>
      <c r="AC477" s="456"/>
      <c r="AD477" s="396">
        <f t="shared" si="246"/>
        <v>0</v>
      </c>
      <c r="AE477" s="397">
        <f t="shared" si="247"/>
        <v>0</v>
      </c>
      <c r="AF477" s="444">
        <f t="shared" si="248"/>
        <v>50</v>
      </c>
      <c r="AG477" s="251" t="e">
        <f t="shared" si="249"/>
        <v>#DIV/0!</v>
      </c>
      <c r="AH477" s="398">
        <f t="shared" si="250"/>
        <v>50</v>
      </c>
      <c r="AI477" s="459" t="str">
        <f t="shared" si="251"/>
        <v>Below Mix</v>
      </c>
      <c r="AJ477" s="327">
        <f t="shared" si="252"/>
        <v>2255</v>
      </c>
      <c r="AK477" s="323" t="e">
        <f t="shared" si="253"/>
        <v>#DIV/0!</v>
      </c>
      <c r="AL477" s="399">
        <f t="shared" si="254"/>
        <v>2305</v>
      </c>
      <c r="AM477" s="400">
        <f t="shared" si="255"/>
        <v>2305</v>
      </c>
      <c r="AN477" s="462" t="e">
        <f t="shared" si="256"/>
        <v>#DIV/0!</v>
      </c>
      <c r="AO477" s="461">
        <f t="shared" si="257"/>
        <v>2305</v>
      </c>
      <c r="AP477" s="148">
        <f t="shared" si="258"/>
        <v>0</v>
      </c>
      <c r="AQ477" s="148">
        <f t="shared" si="259"/>
        <v>0</v>
      </c>
      <c r="AR477" s="148"/>
      <c r="AS477" s="149">
        <f>VLOOKUP(H477, 'Link WS '!$E$5:$G$38, 2, FALSE)</f>
        <v>2305</v>
      </c>
      <c r="AT477" s="80">
        <f>VLOOKUP($H477, 'Link WS '!$E$5:$H$38, 3, FALSE)</f>
        <v>3295</v>
      </c>
      <c r="AU477" s="151">
        <f t="shared" si="260"/>
        <v>0</v>
      </c>
      <c r="AV477" s="150">
        <f>VLOOKUP($V477, 'Link WS '!$E$5:$H$38, 2, FALSE)</f>
        <v>2305</v>
      </c>
      <c r="AW477" s="150">
        <f>VLOOKUP($V477, 'Link WS '!$E$5:$H$38, 3, FALSE)</f>
        <v>3295</v>
      </c>
      <c r="AX477" s="150">
        <f>VLOOKUP($V477, 'Link WS '!$E$5:$H$38, 4, FALSE)</f>
        <v>2800</v>
      </c>
      <c r="AY477" s="143">
        <f t="shared" si="261"/>
        <v>0.82321428571428568</v>
      </c>
      <c r="AZ477" s="140" t="str">
        <f t="shared" si="262"/>
        <v>Paying 82% within JC</v>
      </c>
      <c r="BA477" s="80">
        <f t="shared" si="263"/>
        <v>2074</v>
      </c>
      <c r="BB477" s="80">
        <f t="shared" si="264"/>
        <v>231</v>
      </c>
      <c r="BC477" s="81" t="e">
        <f t="shared" si="265"/>
        <v>#DIV/0!</v>
      </c>
      <c r="BD477" s="312"/>
      <c r="BE477" s="184"/>
      <c r="BF477" s="184"/>
      <c r="BG477" s="184"/>
      <c r="BH477" s="184"/>
      <c r="BI477" s="184"/>
      <c r="BJ477" s="184"/>
      <c r="BK477" s="184"/>
      <c r="BL477" s="185"/>
      <c r="BM477" s="185"/>
      <c r="BN477" s="185"/>
      <c r="BO477" s="185"/>
      <c r="BP477" s="443">
        <f t="shared" si="266"/>
        <v>0</v>
      </c>
      <c r="BQ477" s="184" t="str">
        <f t="shared" si="267"/>
        <v>Not Needed</v>
      </c>
      <c r="BR477" s="283" t="e">
        <f t="shared" si="268"/>
        <v>#DIV/0!</v>
      </c>
      <c r="BS477" s="432">
        <f t="shared" si="269"/>
        <v>0</v>
      </c>
      <c r="BT477" s="1" t="str">
        <f t="shared" si="270"/>
        <v>Within Range</v>
      </c>
      <c r="BU477" s="1" t="str">
        <f t="shared" si="271"/>
        <v>Within Range</v>
      </c>
      <c r="BV477" s="407"/>
      <c r="BW477" s="407"/>
      <c r="BX477" s="448"/>
      <c r="BY477" s="469"/>
      <c r="BZ477" s="469"/>
    </row>
    <row r="478" spans="1:78" ht="12.75" customHeight="true">
      <c r="A478" s="79" t="s">
        <v>536</v>
      </c>
      <c r="B478" s="494" t="s">
        <v>537</v>
      </c>
      <c r="C478" s="79" t="s">
        <v>8</v>
      </c>
      <c r="D478" s="79" t="s">
        <v>9</v>
      </c>
      <c r="E478" s="79" t="s">
        <v>1092</v>
      </c>
      <c r="F478" s="79" t="s">
        <v>804</v>
      </c>
      <c r="G478" s="79" t="s">
        <v>784</v>
      </c>
      <c r="H478" s="79" t="s">
        <v>814</v>
      </c>
      <c r="I478" s="296">
        <v>37791</v>
      </c>
      <c r="J478" s="406"/>
      <c r="K478" s="495" t="s">
        <v>1097</v>
      </c>
      <c r="L478" s="406">
        <v>41821</v>
      </c>
      <c r="M478" s="466"/>
      <c r="N478" s="451" t="str">
        <f t="shared" si="238"/>
        <v>1</v>
      </c>
      <c r="O478" s="452" t="str">
        <f t="shared" si="239"/>
        <v>1</v>
      </c>
      <c r="P478" s="201" t="str">
        <f t="shared" si="240"/>
        <v>N</v>
      </c>
      <c r="Q478" s="202"/>
      <c r="R478" s="202"/>
      <c r="S478" s="200"/>
      <c r="T478" s="247">
        <v>1900</v>
      </c>
      <c r="U478" s="92">
        <f t="shared" si="241"/>
        <v>1</v>
      </c>
      <c r="V478" s="95" t="str">
        <f t="shared" si="242"/>
        <v>SG_NE08</v>
      </c>
      <c r="W478" s="454"/>
      <c r="X478" s="392">
        <f t="shared" si="243"/>
        <v>0</v>
      </c>
      <c r="Y478" s="453"/>
      <c r="Z478" s="396">
        <f t="shared" si="244"/>
        <v>0</v>
      </c>
      <c r="AA478" s="397">
        <f t="shared" si="245"/>
        <v>0</v>
      </c>
      <c r="AB478" s="427"/>
      <c r="AC478" s="456"/>
      <c r="AD478" s="396">
        <f t="shared" si="246"/>
        <v>0</v>
      </c>
      <c r="AE478" s="397">
        <f t="shared" si="247"/>
        <v>0</v>
      </c>
      <c r="AF478" s="444">
        <f t="shared" si="248"/>
        <v>50</v>
      </c>
      <c r="AG478" s="251" t="e">
        <f t="shared" si="249"/>
        <v>#DIV/0!</v>
      </c>
      <c r="AH478" s="398">
        <f t="shared" si="250"/>
        <v>50</v>
      </c>
      <c r="AI478" s="459" t="str">
        <f t="shared" si="251"/>
        <v>Below Mix</v>
      </c>
      <c r="AJ478" s="327">
        <f t="shared" si="252"/>
        <v>2255</v>
      </c>
      <c r="AK478" s="323" t="e">
        <f t="shared" si="253"/>
        <v>#DIV/0!</v>
      </c>
      <c r="AL478" s="399">
        <f t="shared" si="254"/>
        <v>2305</v>
      </c>
      <c r="AM478" s="400">
        <f t="shared" si="255"/>
        <v>2305</v>
      </c>
      <c r="AN478" s="462" t="e">
        <f t="shared" si="256"/>
        <v>#DIV/0!</v>
      </c>
      <c r="AO478" s="461">
        <f t="shared" si="257"/>
        <v>2305</v>
      </c>
      <c r="AP478" s="148">
        <f t="shared" si="258"/>
        <v>0</v>
      </c>
      <c r="AQ478" s="148">
        <f t="shared" si="259"/>
        <v>0</v>
      </c>
      <c r="AR478" s="148"/>
      <c r="AS478" s="149">
        <f>VLOOKUP(H478, 'Link WS '!$E$5:$G$38, 2, FALSE)</f>
        <v>2305</v>
      </c>
      <c r="AT478" s="80">
        <f>VLOOKUP($H478, 'Link WS '!$E$5:$H$38, 3, FALSE)</f>
        <v>3295</v>
      </c>
      <c r="AU478" s="151">
        <f t="shared" si="260"/>
        <v>0</v>
      </c>
      <c r="AV478" s="150">
        <f>VLOOKUP($V478, 'Link WS '!$E$5:$H$38, 2, FALSE)</f>
        <v>2305</v>
      </c>
      <c r="AW478" s="150">
        <f>VLOOKUP($V478, 'Link WS '!$E$5:$H$38, 3, FALSE)</f>
        <v>3295</v>
      </c>
      <c r="AX478" s="150">
        <f>VLOOKUP($V478, 'Link WS '!$E$5:$H$38, 4, FALSE)</f>
        <v>2800</v>
      </c>
      <c r="AY478" s="143">
        <f t="shared" si="261"/>
        <v>0.82321428571428568</v>
      </c>
      <c r="AZ478" s="140" t="str">
        <f t="shared" si="262"/>
        <v>Paying 82% within JC</v>
      </c>
      <c r="BA478" s="80">
        <f t="shared" si="263"/>
        <v>2074</v>
      </c>
      <c r="BB478" s="80">
        <f t="shared" si="264"/>
        <v>231</v>
      </c>
      <c r="BC478" s="81" t="e">
        <f t="shared" si="265"/>
        <v>#DIV/0!</v>
      </c>
      <c r="BD478" s="312"/>
      <c r="BE478" s="184"/>
      <c r="BF478" s="184"/>
      <c r="BG478" s="184"/>
      <c r="BH478" s="184"/>
      <c r="BI478" s="184"/>
      <c r="BJ478" s="184"/>
      <c r="BK478" s="184"/>
      <c r="BL478" s="185"/>
      <c r="BM478" s="185"/>
      <c r="BN478" s="185"/>
      <c r="BO478" s="185"/>
      <c r="BP478" s="443">
        <f t="shared" si="266"/>
        <v>0</v>
      </c>
      <c r="BQ478" s="184" t="str">
        <f t="shared" si="267"/>
        <v>Not Needed</v>
      </c>
      <c r="BR478" s="283" t="e">
        <f t="shared" si="268"/>
        <v>#DIV/0!</v>
      </c>
      <c r="BS478" s="432">
        <f t="shared" si="269"/>
        <v>0</v>
      </c>
      <c r="BT478" s="1" t="str">
        <f t="shared" si="270"/>
        <v>Within Range</v>
      </c>
      <c r="BU478" s="1" t="str">
        <f t="shared" si="271"/>
        <v>Within Range</v>
      </c>
      <c r="BV478" s="407"/>
      <c r="BW478" s="407"/>
      <c r="BX478" s="448"/>
      <c r="BY478" s="469"/>
      <c r="BZ478" s="469"/>
    </row>
    <row r="479" spans="1:78" ht="12.75" customHeight="true">
      <c r="A479" s="79" t="s">
        <v>674</v>
      </c>
      <c r="B479" s="494" t="s">
        <v>675</v>
      </c>
      <c r="C479" s="79" t="s">
        <v>8</v>
      </c>
      <c r="D479" s="79" t="s">
        <v>9</v>
      </c>
      <c r="E479" s="79" t="s">
        <v>1092</v>
      </c>
      <c r="F479" s="79" t="s">
        <v>804</v>
      </c>
      <c r="G479" s="79" t="s">
        <v>784</v>
      </c>
      <c r="H479" s="79" t="s">
        <v>814</v>
      </c>
      <c r="I479" s="296">
        <v>40672</v>
      </c>
      <c r="J479" s="406"/>
      <c r="K479" s="495" t="s">
        <v>1097</v>
      </c>
      <c r="L479" s="406">
        <v>44378</v>
      </c>
      <c r="M479" s="466"/>
      <c r="N479" s="451" t="str">
        <f t="shared" si="238"/>
        <v>1</v>
      </c>
      <c r="O479" s="452" t="str">
        <f t="shared" si="239"/>
        <v>1</v>
      </c>
      <c r="P479" s="201" t="str">
        <f t="shared" si="240"/>
        <v>N</v>
      </c>
      <c r="Q479" s="202"/>
      <c r="R479" s="202"/>
      <c r="S479" s="200"/>
      <c r="T479" s="247">
        <v>1101</v>
      </c>
      <c r="U479" s="92">
        <f t="shared" si="241"/>
        <v>1</v>
      </c>
      <c r="V479" s="95" t="str">
        <f t="shared" si="242"/>
        <v>SG_NE08</v>
      </c>
      <c r="W479" s="454"/>
      <c r="X479" s="392">
        <f t="shared" si="243"/>
        <v>0</v>
      </c>
      <c r="Y479" s="453"/>
      <c r="Z479" s="396">
        <f t="shared" si="244"/>
        <v>0</v>
      </c>
      <c r="AA479" s="397">
        <f t="shared" si="245"/>
        <v>0</v>
      </c>
      <c r="AB479" s="427"/>
      <c r="AC479" s="456"/>
      <c r="AD479" s="396">
        <f t="shared" si="246"/>
        <v>0</v>
      </c>
      <c r="AE479" s="397">
        <f t="shared" si="247"/>
        <v>0</v>
      </c>
      <c r="AF479" s="444">
        <f t="shared" si="248"/>
        <v>50</v>
      </c>
      <c r="AG479" s="251" t="e">
        <f t="shared" si="249"/>
        <v>#DIV/0!</v>
      </c>
      <c r="AH479" s="398">
        <f t="shared" si="250"/>
        <v>50</v>
      </c>
      <c r="AI479" s="459" t="str">
        <f t="shared" si="251"/>
        <v>Below Mix</v>
      </c>
      <c r="AJ479" s="327">
        <f t="shared" si="252"/>
        <v>2255</v>
      </c>
      <c r="AK479" s="323" t="e">
        <f t="shared" si="253"/>
        <v>#DIV/0!</v>
      </c>
      <c r="AL479" s="399">
        <f t="shared" si="254"/>
        <v>2305</v>
      </c>
      <c r="AM479" s="400">
        <f t="shared" si="255"/>
        <v>2305</v>
      </c>
      <c r="AN479" s="462" t="e">
        <f t="shared" si="256"/>
        <v>#DIV/0!</v>
      </c>
      <c r="AO479" s="461">
        <f t="shared" si="257"/>
        <v>2305</v>
      </c>
      <c r="AP479" s="148">
        <f t="shared" si="258"/>
        <v>0</v>
      </c>
      <c r="AQ479" s="148">
        <f t="shared" si="259"/>
        <v>0</v>
      </c>
      <c r="AR479" s="148"/>
      <c r="AS479" s="149">
        <f>VLOOKUP(H479, 'Link WS '!$E$5:$G$38, 2, FALSE)</f>
        <v>2305</v>
      </c>
      <c r="AT479" s="80">
        <f>VLOOKUP($H479, 'Link WS '!$E$5:$H$38, 3, FALSE)</f>
        <v>3295</v>
      </c>
      <c r="AU479" s="151">
        <f t="shared" si="260"/>
        <v>0</v>
      </c>
      <c r="AV479" s="150">
        <f>VLOOKUP($V479, 'Link WS '!$E$5:$H$38, 2, FALSE)</f>
        <v>2305</v>
      </c>
      <c r="AW479" s="150">
        <f>VLOOKUP($V479, 'Link WS '!$E$5:$H$38, 3, FALSE)</f>
        <v>3295</v>
      </c>
      <c r="AX479" s="150">
        <f>VLOOKUP($V479, 'Link WS '!$E$5:$H$38, 4, FALSE)</f>
        <v>2800</v>
      </c>
      <c r="AY479" s="143">
        <f t="shared" si="261"/>
        <v>0.82321428571428568</v>
      </c>
      <c r="AZ479" s="140" t="str">
        <f t="shared" si="262"/>
        <v>Paying 82% within JC</v>
      </c>
      <c r="BA479" s="80">
        <f t="shared" si="263"/>
        <v>2074</v>
      </c>
      <c r="BB479" s="80">
        <f t="shared" si="264"/>
        <v>231</v>
      </c>
      <c r="BC479" s="81" t="e">
        <f t="shared" si="265"/>
        <v>#DIV/0!</v>
      </c>
      <c r="BD479" s="312"/>
      <c r="BE479" s="184"/>
      <c r="BF479" s="184"/>
      <c r="BG479" s="184"/>
      <c r="BH479" s="184"/>
      <c r="BI479" s="184"/>
      <c r="BJ479" s="184"/>
      <c r="BK479" s="184"/>
      <c r="BL479" s="185"/>
      <c r="BM479" s="185"/>
      <c r="BN479" s="185"/>
      <c r="BO479" s="185"/>
      <c r="BP479" s="443">
        <f t="shared" si="266"/>
        <v>0</v>
      </c>
      <c r="BQ479" s="184" t="str">
        <f t="shared" si="267"/>
        <v>Not Needed</v>
      </c>
      <c r="BR479" s="283" t="e">
        <f t="shared" si="268"/>
        <v>#DIV/0!</v>
      </c>
      <c r="BS479" s="432">
        <f t="shared" si="269"/>
        <v>0</v>
      </c>
      <c r="BT479" s="1" t="str">
        <f t="shared" si="270"/>
        <v>Within Range</v>
      </c>
      <c r="BU479" s="1" t="str">
        <f t="shared" si="271"/>
        <v>Within Range</v>
      </c>
      <c r="BV479" s="407"/>
      <c r="BW479" s="407"/>
      <c r="BX479" s="448"/>
      <c r="BY479" s="469"/>
      <c r="BZ479" s="469"/>
    </row>
    <row r="480" spans="1:78" ht="12.75" customHeight="true">
      <c r="A480" s="79" t="s">
        <v>452</v>
      </c>
      <c r="B480" s="494" t="s">
        <v>453</v>
      </c>
      <c r="C480" s="79" t="s">
        <v>8</v>
      </c>
      <c r="D480" s="79" t="s">
        <v>9</v>
      </c>
      <c r="E480" s="79" t="s">
        <v>1092</v>
      </c>
      <c r="F480" s="79" t="s">
        <v>804</v>
      </c>
      <c r="G480" s="79" t="s">
        <v>784</v>
      </c>
      <c r="H480" s="79" t="s">
        <v>814</v>
      </c>
      <c r="I480" s="296">
        <v>40686</v>
      </c>
      <c r="J480" s="406"/>
      <c r="K480" s="495" t="s">
        <v>1097</v>
      </c>
      <c r="L480" s="406">
        <v>44013</v>
      </c>
      <c r="M480" s="466"/>
      <c r="N480" s="451" t="str">
        <f t="shared" si="238"/>
        <v>1</v>
      </c>
      <c r="O480" s="452" t="str">
        <f t="shared" si="239"/>
        <v>1</v>
      </c>
      <c r="P480" s="201" t="str">
        <f t="shared" si="240"/>
        <v>N</v>
      </c>
      <c r="Q480" s="202"/>
      <c r="R480" s="202"/>
      <c r="S480" s="200"/>
      <c r="T480" s="247">
        <v>1101</v>
      </c>
      <c r="U480" s="92">
        <f t="shared" si="241"/>
        <v>1</v>
      </c>
      <c r="V480" s="95" t="str">
        <f t="shared" si="242"/>
        <v>SG_NE08</v>
      </c>
      <c r="W480" s="454"/>
      <c r="X480" s="392">
        <f t="shared" si="243"/>
        <v>0</v>
      </c>
      <c r="Y480" s="453"/>
      <c r="Z480" s="396">
        <f t="shared" si="244"/>
        <v>0</v>
      </c>
      <c r="AA480" s="397">
        <f t="shared" si="245"/>
        <v>0</v>
      </c>
      <c r="AB480" s="427"/>
      <c r="AC480" s="456"/>
      <c r="AD480" s="396">
        <f t="shared" si="246"/>
        <v>0</v>
      </c>
      <c r="AE480" s="397">
        <f t="shared" si="247"/>
        <v>0</v>
      </c>
      <c r="AF480" s="444">
        <f t="shared" si="248"/>
        <v>50</v>
      </c>
      <c r="AG480" s="251" t="e">
        <f t="shared" si="249"/>
        <v>#DIV/0!</v>
      </c>
      <c r="AH480" s="398">
        <f t="shared" si="250"/>
        <v>50</v>
      </c>
      <c r="AI480" s="459" t="str">
        <f t="shared" si="251"/>
        <v>Below Mix</v>
      </c>
      <c r="AJ480" s="327">
        <f t="shared" si="252"/>
        <v>2255</v>
      </c>
      <c r="AK480" s="323" t="e">
        <f t="shared" si="253"/>
        <v>#DIV/0!</v>
      </c>
      <c r="AL480" s="399">
        <f t="shared" si="254"/>
        <v>2305</v>
      </c>
      <c r="AM480" s="400">
        <f t="shared" si="255"/>
        <v>2305</v>
      </c>
      <c r="AN480" s="462" t="e">
        <f t="shared" si="256"/>
        <v>#DIV/0!</v>
      </c>
      <c r="AO480" s="461">
        <f t="shared" si="257"/>
        <v>2305</v>
      </c>
      <c r="AP480" s="148">
        <f t="shared" si="258"/>
        <v>0</v>
      </c>
      <c r="AQ480" s="148">
        <f t="shared" si="259"/>
        <v>0</v>
      </c>
      <c r="AR480" s="148"/>
      <c r="AS480" s="149">
        <f>VLOOKUP(H480, 'Link WS '!$E$5:$G$38, 2, FALSE)</f>
        <v>2305</v>
      </c>
      <c r="AT480" s="80">
        <f>VLOOKUP($H480, 'Link WS '!$E$5:$H$38, 3, FALSE)</f>
        <v>3295</v>
      </c>
      <c r="AU480" s="151">
        <f t="shared" si="260"/>
        <v>0</v>
      </c>
      <c r="AV480" s="150">
        <f>VLOOKUP($V480, 'Link WS '!$E$5:$H$38, 2, FALSE)</f>
        <v>2305</v>
      </c>
      <c r="AW480" s="150">
        <f>VLOOKUP($V480, 'Link WS '!$E$5:$H$38, 3, FALSE)</f>
        <v>3295</v>
      </c>
      <c r="AX480" s="150">
        <f>VLOOKUP($V480, 'Link WS '!$E$5:$H$38, 4, FALSE)</f>
        <v>2800</v>
      </c>
      <c r="AY480" s="143">
        <f t="shared" si="261"/>
        <v>0.82321428571428568</v>
      </c>
      <c r="AZ480" s="140" t="str">
        <f t="shared" si="262"/>
        <v>Paying 82% within JC</v>
      </c>
      <c r="BA480" s="80">
        <f t="shared" si="263"/>
        <v>2074</v>
      </c>
      <c r="BB480" s="80">
        <f t="shared" si="264"/>
        <v>231</v>
      </c>
      <c r="BC480" s="81" t="e">
        <f t="shared" si="265"/>
        <v>#DIV/0!</v>
      </c>
      <c r="BD480" s="312"/>
      <c r="BE480" s="184"/>
      <c r="BF480" s="184"/>
      <c r="BG480" s="184"/>
      <c r="BH480" s="184"/>
      <c r="BI480" s="184"/>
      <c r="BJ480" s="184"/>
      <c r="BK480" s="184"/>
      <c r="BL480" s="185"/>
      <c r="BM480" s="185"/>
      <c r="BN480" s="185"/>
      <c r="BO480" s="185"/>
      <c r="BP480" s="443">
        <f t="shared" si="266"/>
        <v>0</v>
      </c>
      <c r="BQ480" s="184" t="str">
        <f t="shared" si="267"/>
        <v>Not Needed</v>
      </c>
      <c r="BR480" s="283" t="e">
        <f t="shared" si="268"/>
        <v>#DIV/0!</v>
      </c>
      <c r="BS480" s="432">
        <f t="shared" si="269"/>
        <v>0</v>
      </c>
      <c r="BT480" s="1" t="str">
        <f t="shared" si="270"/>
        <v>Within Range</v>
      </c>
      <c r="BU480" s="1" t="str">
        <f t="shared" si="271"/>
        <v>Within Range</v>
      </c>
      <c r="BV480" s="407"/>
      <c r="BW480" s="407"/>
      <c r="BX480" s="448"/>
      <c r="BY480" s="469"/>
      <c r="BZ480" s="469"/>
    </row>
    <row r="481" spans="1:78" ht="12.75" customHeight="true">
      <c r="A481" s="79" t="s">
        <v>611</v>
      </c>
      <c r="B481" s="494" t="s">
        <v>612</v>
      </c>
      <c r="C481" s="79" t="s">
        <v>8</v>
      </c>
      <c r="D481" s="79" t="s">
        <v>9</v>
      </c>
      <c r="E481" s="79" t="s">
        <v>1092</v>
      </c>
      <c r="F481" s="79" t="s">
        <v>804</v>
      </c>
      <c r="G481" s="79" t="s">
        <v>786</v>
      </c>
      <c r="H481" s="79" t="s">
        <v>810</v>
      </c>
      <c r="I481" s="296">
        <v>41015</v>
      </c>
      <c r="J481" s="406"/>
      <c r="K481" s="495" t="s">
        <v>1097</v>
      </c>
      <c r="L481" s="406">
        <v>43647</v>
      </c>
      <c r="M481" s="466"/>
      <c r="N481" s="451" t="str">
        <f t="shared" si="238"/>
        <v>1</v>
      </c>
      <c r="O481" s="452" t="str">
        <f t="shared" si="239"/>
        <v>1</v>
      </c>
      <c r="P481" s="201" t="str">
        <f t="shared" si="240"/>
        <v>N</v>
      </c>
      <c r="Q481" s="202"/>
      <c r="R481" s="202"/>
      <c r="S481" s="200"/>
      <c r="T481" s="247">
        <v>1002</v>
      </c>
      <c r="U481" s="92">
        <f t="shared" si="241"/>
        <v>1</v>
      </c>
      <c r="V481" s="95" t="str">
        <f t="shared" si="242"/>
        <v>SG_NE07</v>
      </c>
      <c r="W481" s="454"/>
      <c r="X481" s="392">
        <f t="shared" si="243"/>
        <v>0</v>
      </c>
      <c r="Y481" s="453"/>
      <c r="Z481" s="396">
        <f t="shared" si="244"/>
        <v>0</v>
      </c>
      <c r="AA481" s="397">
        <f t="shared" si="245"/>
        <v>0</v>
      </c>
      <c r="AB481" s="427"/>
      <c r="AC481" s="456"/>
      <c r="AD481" s="396">
        <f t="shared" si="246"/>
        <v>0</v>
      </c>
      <c r="AE481" s="397">
        <f t="shared" si="247"/>
        <v>0</v>
      </c>
      <c r="AF481" s="444">
        <f t="shared" si="248"/>
        <v>50</v>
      </c>
      <c r="AG481" s="251" t="e">
        <f t="shared" si="249"/>
        <v>#DIV/0!</v>
      </c>
      <c r="AH481" s="398">
        <f t="shared" si="250"/>
        <v>50</v>
      </c>
      <c r="AI481" s="459" t="str">
        <f t="shared" si="251"/>
        <v>Below Mix</v>
      </c>
      <c r="AJ481" s="327">
        <f t="shared" si="252"/>
        <v>1995</v>
      </c>
      <c r="AK481" s="323" t="e">
        <f t="shared" si="253"/>
        <v>#DIV/0!</v>
      </c>
      <c r="AL481" s="399">
        <f t="shared" si="254"/>
        <v>2045</v>
      </c>
      <c r="AM481" s="400">
        <f t="shared" si="255"/>
        <v>2045</v>
      </c>
      <c r="AN481" s="462" t="e">
        <f t="shared" si="256"/>
        <v>#DIV/0!</v>
      </c>
      <c r="AO481" s="461">
        <f t="shared" si="257"/>
        <v>2045</v>
      </c>
      <c r="AP481" s="148">
        <f t="shared" si="258"/>
        <v>0</v>
      </c>
      <c r="AQ481" s="148">
        <f t="shared" si="259"/>
        <v>0</v>
      </c>
      <c r="AR481" s="148"/>
      <c r="AS481" s="149">
        <f>VLOOKUP(H481, 'Link WS '!$E$5:$G$38, 2, FALSE)</f>
        <v>2045</v>
      </c>
      <c r="AT481" s="80">
        <f>VLOOKUP($H481, 'Link WS '!$E$5:$H$38, 3, FALSE)</f>
        <v>2946</v>
      </c>
      <c r="AU481" s="151">
        <f t="shared" si="260"/>
        <v>0</v>
      </c>
      <c r="AV481" s="150">
        <f>VLOOKUP($V481, 'Link WS '!$E$5:$H$38, 2, FALSE)</f>
        <v>2045</v>
      </c>
      <c r="AW481" s="150">
        <f>VLOOKUP($V481, 'Link WS '!$E$5:$H$38, 3, FALSE)</f>
        <v>2946</v>
      </c>
      <c r="AX481" s="150">
        <f>VLOOKUP($V481, 'Link WS '!$E$5:$H$38, 4, FALSE)</f>
        <v>2496</v>
      </c>
      <c r="AY481" s="143">
        <f t="shared" si="261"/>
        <v>0.81931089743589747</v>
      </c>
      <c r="AZ481" s="140" t="str">
        <f t="shared" si="262"/>
        <v>Paying 82% within JC</v>
      </c>
      <c r="BA481" s="80">
        <f t="shared" si="263"/>
        <v>1840</v>
      </c>
      <c r="BB481" s="80">
        <f t="shared" si="264"/>
        <v>205</v>
      </c>
      <c r="BC481" s="81" t="e">
        <f t="shared" si="265"/>
        <v>#DIV/0!</v>
      </c>
      <c r="BD481" s="312"/>
      <c r="BE481" s="184"/>
      <c r="BF481" s="184"/>
      <c r="BG481" s="184"/>
      <c r="BH481" s="184"/>
      <c r="BI481" s="184"/>
      <c r="BJ481" s="184"/>
      <c r="BK481" s="184"/>
      <c r="BL481" s="185"/>
      <c r="BM481" s="185"/>
      <c r="BN481" s="185"/>
      <c r="BO481" s="185"/>
      <c r="BP481" s="443">
        <f t="shared" si="266"/>
        <v>0</v>
      </c>
      <c r="BQ481" s="184" t="str">
        <f t="shared" si="267"/>
        <v>Not Needed</v>
      </c>
      <c r="BR481" s="283" t="e">
        <f t="shared" si="268"/>
        <v>#DIV/0!</v>
      </c>
      <c r="BS481" s="432">
        <f t="shared" si="269"/>
        <v>0</v>
      </c>
      <c r="BT481" s="1" t="str">
        <f t="shared" si="270"/>
        <v>Within Range</v>
      </c>
      <c r="BU481" s="1" t="str">
        <f t="shared" si="271"/>
        <v>Within Range</v>
      </c>
      <c r="BV481" s="407"/>
      <c r="BW481" s="407"/>
      <c r="BX481" s="448"/>
      <c r="BY481" s="469"/>
      <c r="BZ481" s="469"/>
    </row>
    <row r="482" spans="1:78" ht="12.75" customHeight="true">
      <c r="A482" s="79" t="s">
        <v>647</v>
      </c>
      <c r="B482" s="494" t="s">
        <v>1567</v>
      </c>
      <c r="C482" s="79" t="s">
        <v>8</v>
      </c>
      <c r="D482" s="79" t="s">
        <v>9</v>
      </c>
      <c r="E482" s="79" t="s">
        <v>1092</v>
      </c>
      <c r="F482" s="79" t="s">
        <v>804</v>
      </c>
      <c r="G482" s="79" t="s">
        <v>784</v>
      </c>
      <c r="H482" s="79" t="s">
        <v>814</v>
      </c>
      <c r="I482" s="296">
        <v>42128</v>
      </c>
      <c r="J482" s="406"/>
      <c r="K482" s="495" t="s">
        <v>1097</v>
      </c>
      <c r="L482" s="406">
        <v>44378</v>
      </c>
      <c r="M482" s="466"/>
      <c r="N482" s="451" t="str">
        <f t="shared" si="238"/>
        <v>1</v>
      </c>
      <c r="O482" s="452" t="str">
        <f t="shared" si="239"/>
        <v>1</v>
      </c>
      <c r="P482" s="201" t="str">
        <f t="shared" si="240"/>
        <v>N</v>
      </c>
      <c r="Q482" s="202"/>
      <c r="R482" s="202"/>
      <c r="S482" s="200"/>
      <c r="T482" s="247">
        <v>701</v>
      </c>
      <c r="U482" s="92">
        <f t="shared" si="241"/>
        <v>1</v>
      </c>
      <c r="V482" s="95" t="str">
        <f t="shared" si="242"/>
        <v>SG_NE08</v>
      </c>
      <c r="W482" s="454"/>
      <c r="X482" s="392">
        <f t="shared" si="243"/>
        <v>0</v>
      </c>
      <c r="Y482" s="453"/>
      <c r="Z482" s="396">
        <f t="shared" si="244"/>
        <v>0</v>
      </c>
      <c r="AA482" s="397">
        <f t="shared" si="245"/>
        <v>0</v>
      </c>
      <c r="AB482" s="427"/>
      <c r="AC482" s="456"/>
      <c r="AD482" s="396">
        <f t="shared" si="246"/>
        <v>0</v>
      </c>
      <c r="AE482" s="397">
        <f t="shared" si="247"/>
        <v>0</v>
      </c>
      <c r="AF482" s="444">
        <f t="shared" si="248"/>
        <v>50</v>
      </c>
      <c r="AG482" s="251" t="e">
        <f t="shared" si="249"/>
        <v>#DIV/0!</v>
      </c>
      <c r="AH482" s="398">
        <f t="shared" si="250"/>
        <v>50</v>
      </c>
      <c r="AI482" s="459" t="str">
        <f t="shared" si="251"/>
        <v>Below Mix</v>
      </c>
      <c r="AJ482" s="327">
        <f t="shared" si="252"/>
        <v>2255</v>
      </c>
      <c r="AK482" s="323" t="e">
        <f t="shared" si="253"/>
        <v>#DIV/0!</v>
      </c>
      <c r="AL482" s="399">
        <f t="shared" si="254"/>
        <v>2305</v>
      </c>
      <c r="AM482" s="400">
        <f t="shared" si="255"/>
        <v>2305</v>
      </c>
      <c r="AN482" s="462" t="e">
        <f t="shared" si="256"/>
        <v>#DIV/0!</v>
      </c>
      <c r="AO482" s="461">
        <f t="shared" si="257"/>
        <v>2305</v>
      </c>
      <c r="AP482" s="148">
        <f t="shared" si="258"/>
        <v>0</v>
      </c>
      <c r="AQ482" s="148">
        <f t="shared" si="259"/>
        <v>0</v>
      </c>
      <c r="AR482" s="148"/>
      <c r="AS482" s="149">
        <f>VLOOKUP(H482, 'Link WS '!$E$5:$G$38, 2, FALSE)</f>
        <v>2305</v>
      </c>
      <c r="AT482" s="80">
        <f>VLOOKUP($H482, 'Link WS '!$E$5:$H$38, 3, FALSE)</f>
        <v>3295</v>
      </c>
      <c r="AU482" s="151">
        <f t="shared" si="260"/>
        <v>0</v>
      </c>
      <c r="AV482" s="150">
        <f>VLOOKUP($V482, 'Link WS '!$E$5:$H$38, 2, FALSE)</f>
        <v>2305</v>
      </c>
      <c r="AW482" s="150">
        <f>VLOOKUP($V482, 'Link WS '!$E$5:$H$38, 3, FALSE)</f>
        <v>3295</v>
      </c>
      <c r="AX482" s="150">
        <f>VLOOKUP($V482, 'Link WS '!$E$5:$H$38, 4, FALSE)</f>
        <v>2800</v>
      </c>
      <c r="AY482" s="143">
        <f t="shared" si="261"/>
        <v>0.82321428571428568</v>
      </c>
      <c r="AZ482" s="140" t="str">
        <f t="shared" si="262"/>
        <v>Paying 82% within JC</v>
      </c>
      <c r="BA482" s="80">
        <f t="shared" si="263"/>
        <v>2074</v>
      </c>
      <c r="BB482" s="80">
        <f t="shared" si="264"/>
        <v>231</v>
      </c>
      <c r="BC482" s="81" t="e">
        <f t="shared" si="265"/>
        <v>#DIV/0!</v>
      </c>
      <c r="BD482" s="312"/>
      <c r="BE482" s="184"/>
      <c r="BF482" s="184"/>
      <c r="BG482" s="184"/>
      <c r="BH482" s="184"/>
      <c r="BI482" s="184"/>
      <c r="BJ482" s="184"/>
      <c r="BK482" s="184"/>
      <c r="BL482" s="185"/>
      <c r="BM482" s="185"/>
      <c r="BN482" s="185"/>
      <c r="BO482" s="185"/>
      <c r="BP482" s="443">
        <f t="shared" si="266"/>
        <v>0</v>
      </c>
      <c r="BQ482" s="184" t="str">
        <f t="shared" si="267"/>
        <v>Not Needed</v>
      </c>
      <c r="BR482" s="283" t="e">
        <f t="shared" si="268"/>
        <v>#DIV/0!</v>
      </c>
      <c r="BS482" s="432">
        <f t="shared" si="269"/>
        <v>0</v>
      </c>
      <c r="BT482" s="1" t="str">
        <f t="shared" si="270"/>
        <v>Within Range</v>
      </c>
      <c r="BU482" s="1" t="str">
        <f t="shared" si="271"/>
        <v>Within Range</v>
      </c>
      <c r="BV482" s="407"/>
      <c r="BW482" s="407"/>
      <c r="BX482" s="448"/>
      <c r="BY482" s="469"/>
      <c r="BZ482" s="469"/>
    </row>
    <row r="483" spans="1:78" ht="12.75" customHeight="true">
      <c r="A483" s="79" t="s">
        <v>424</v>
      </c>
      <c r="B483" s="79" t="s">
        <v>425</v>
      </c>
      <c r="C483" s="79" t="s">
        <v>8</v>
      </c>
      <c r="D483" s="79" t="s">
        <v>9</v>
      </c>
      <c r="E483" s="79" t="s">
        <v>787</v>
      </c>
      <c r="F483" s="79" t="s">
        <v>804</v>
      </c>
      <c r="G483" s="79" t="s">
        <v>798</v>
      </c>
      <c r="H483" s="79" t="s">
        <v>811</v>
      </c>
      <c r="I483" s="296">
        <v>36516</v>
      </c>
      <c r="J483" s="406"/>
      <c r="K483" s="383" t="s">
        <v>16</v>
      </c>
      <c r="L483" s="406">
        <v>42186</v>
      </c>
      <c r="M483" s="466">
        <v>90</v>
      </c>
      <c r="N483" s="451" t="str">
        <f t="shared" si="238"/>
        <v>5</v>
      </c>
      <c r="O483" s="452" t="str">
        <f t="shared" si="239"/>
        <v>5</v>
      </c>
      <c r="P483" s="201" t="str">
        <f t="shared" si="240"/>
        <v>N</v>
      </c>
      <c r="Q483" s="202"/>
      <c r="R483" s="202"/>
      <c r="S483" s="200"/>
      <c r="T483" s="247">
        <v>2206</v>
      </c>
      <c r="U483" s="92">
        <f t="shared" si="241"/>
        <v>1</v>
      </c>
      <c r="V483" s="95" t="str">
        <f t="shared" si="242"/>
        <v>SG_NE06</v>
      </c>
      <c r="W483" s="454"/>
      <c r="X483" s="392">
        <f t="shared" si="243"/>
        <v>0</v>
      </c>
      <c r="Y483" s="453"/>
      <c r="Z483" s="396">
        <f t="shared" si="244"/>
        <v>0</v>
      </c>
      <c r="AA483" s="397">
        <f t="shared" si="245"/>
        <v>0</v>
      </c>
      <c r="AB483" s="427"/>
      <c r="AC483" s="456"/>
      <c r="AD483" s="396">
        <f t="shared" si="246"/>
        <v>0</v>
      </c>
      <c r="AE483" s="397">
        <f t="shared" si="247"/>
        <v>0</v>
      </c>
      <c r="AF483" s="444">
        <f t="shared" si="248"/>
        <v>50</v>
      </c>
      <c r="AG483" s="251" t="e">
        <f t="shared" si="249"/>
        <v>#DIV/0!</v>
      </c>
      <c r="AH483" s="398">
        <f t="shared" si="250"/>
        <v>50</v>
      </c>
      <c r="AI483" s="459" t="str">
        <f t="shared" si="251"/>
        <v>Below Mix</v>
      </c>
      <c r="AJ483" s="327">
        <f t="shared" si="252"/>
        <v>1900</v>
      </c>
      <c r="AK483" s="323" t="e">
        <f t="shared" si="253"/>
        <v>#DIV/0!</v>
      </c>
      <c r="AL483" s="399">
        <f t="shared" si="254"/>
        <v>1950</v>
      </c>
      <c r="AM483" s="400">
        <f t="shared" si="255"/>
        <v>1950</v>
      </c>
      <c r="AN483" s="462" t="e">
        <f t="shared" si="256"/>
        <v>#DIV/0!</v>
      </c>
      <c r="AO483" s="461">
        <f t="shared" si="257"/>
        <v>1950</v>
      </c>
      <c r="AP483" s="148">
        <f t="shared" si="258"/>
        <v>0</v>
      </c>
      <c r="AQ483" s="148">
        <f t="shared" si="259"/>
        <v>0</v>
      </c>
      <c r="AR483" s="148"/>
      <c r="AS483" s="149">
        <f>VLOOKUP(H483, 'Link WS '!$E$5:$G$38, 2, FALSE)</f>
        <v>1950</v>
      </c>
      <c r="AT483" s="80">
        <f>VLOOKUP($H483, 'Link WS '!$E$5:$H$38, 3, FALSE)</f>
        <v>2695</v>
      </c>
      <c r="AU483" s="151">
        <f t="shared" si="260"/>
        <v>0</v>
      </c>
      <c r="AV483" s="150">
        <f>VLOOKUP($V483, 'Link WS '!$E$5:$H$38, 2, FALSE)</f>
        <v>1950</v>
      </c>
      <c r="AW483" s="150">
        <f>VLOOKUP($V483, 'Link WS '!$E$5:$H$38, 3, FALSE)</f>
        <v>2695</v>
      </c>
      <c r="AX483" s="150">
        <f>VLOOKUP($V483, 'Link WS '!$E$5:$H$38, 4, FALSE)</f>
        <v>2323</v>
      </c>
      <c r="AY483" s="143">
        <f t="shared" si="261"/>
        <v>0.83943176926388297</v>
      </c>
      <c r="AZ483" s="140" t="str">
        <f t="shared" si="262"/>
        <v>Paying 84% within JC</v>
      </c>
      <c r="BA483" s="80">
        <f t="shared" si="263"/>
        <v>1755</v>
      </c>
      <c r="BB483" s="80">
        <f t="shared" si="264"/>
        <v>195</v>
      </c>
      <c r="BC483" s="81" t="e">
        <f t="shared" si="265"/>
        <v>#DIV/0!</v>
      </c>
      <c r="BD483" s="312"/>
      <c r="BE483" s="184"/>
      <c r="BF483" s="184"/>
      <c r="BG483" s="184"/>
      <c r="BH483" s="184"/>
      <c r="BI483" s="184"/>
      <c r="BJ483" s="184"/>
      <c r="BK483" s="184"/>
      <c r="BL483" s="185"/>
      <c r="BM483" s="185"/>
      <c r="BN483" s="185"/>
      <c r="BO483" s="185"/>
      <c r="BP483" s="443">
        <f t="shared" si="266"/>
        <v>0</v>
      </c>
      <c r="BQ483" s="184" t="str">
        <f t="shared" si="267"/>
        <v>Not Needed</v>
      </c>
      <c r="BR483" s="283" t="e">
        <f t="shared" si="268"/>
        <v>#DIV/0!</v>
      </c>
      <c r="BS483" s="432">
        <f t="shared" si="269"/>
        <v>0</v>
      </c>
      <c r="BT483" s="1" t="str">
        <f t="shared" si="270"/>
        <v>Within Range</v>
      </c>
      <c r="BU483" s="1" t="str">
        <f t="shared" si="271"/>
        <v>Within Range</v>
      </c>
      <c r="BV483" s="407"/>
      <c r="BW483" s="407"/>
      <c r="BX483" s="448"/>
      <c r="BY483" s="469"/>
      <c r="BZ483" s="469"/>
    </row>
    <row r="484" spans="1:78" ht="12.75" customHeight="true">
      <c r="A484" s="79" t="s">
        <v>428</v>
      </c>
      <c r="B484" s="79" t="s">
        <v>429</v>
      </c>
      <c r="C484" s="79" t="s">
        <v>8</v>
      </c>
      <c r="D484" s="79" t="s">
        <v>9</v>
      </c>
      <c r="E484" s="79" t="s">
        <v>787</v>
      </c>
      <c r="F484" s="79" t="s">
        <v>804</v>
      </c>
      <c r="G484" s="79" t="s">
        <v>784</v>
      </c>
      <c r="H484" s="79" t="s">
        <v>814</v>
      </c>
      <c r="I484" s="296">
        <v>37669</v>
      </c>
      <c r="J484" s="406"/>
      <c r="K484" s="383" t="s">
        <v>16</v>
      </c>
      <c r="L484" s="406">
        <v>43647</v>
      </c>
      <c r="M484" s="466">
        <v>80</v>
      </c>
      <c r="N484" s="451" t="str">
        <f t="shared" si="238"/>
        <v>4</v>
      </c>
      <c r="O484" s="452" t="str">
        <f t="shared" si="239"/>
        <v>4</v>
      </c>
      <c r="P484" s="201" t="str">
        <f t="shared" si="240"/>
        <v>N</v>
      </c>
      <c r="Q484" s="202"/>
      <c r="R484" s="202"/>
      <c r="S484" s="200"/>
      <c r="T484" s="247">
        <v>1904</v>
      </c>
      <c r="U484" s="92">
        <f t="shared" si="241"/>
        <v>1</v>
      </c>
      <c r="V484" s="95" t="str">
        <f t="shared" si="242"/>
        <v>SG_NE08</v>
      </c>
      <c r="W484" s="454"/>
      <c r="X484" s="392">
        <f t="shared" si="243"/>
        <v>0</v>
      </c>
      <c r="Y484" s="453"/>
      <c r="Z484" s="396">
        <f t="shared" si="244"/>
        <v>0</v>
      </c>
      <c r="AA484" s="397">
        <f t="shared" si="245"/>
        <v>0</v>
      </c>
      <c r="AB484" s="427"/>
      <c r="AC484" s="456"/>
      <c r="AD484" s="396">
        <f t="shared" si="246"/>
        <v>0</v>
      </c>
      <c r="AE484" s="397">
        <f t="shared" si="247"/>
        <v>0</v>
      </c>
      <c r="AF484" s="444">
        <f t="shared" si="248"/>
        <v>50</v>
      </c>
      <c r="AG484" s="251" t="e">
        <f t="shared" si="249"/>
        <v>#DIV/0!</v>
      </c>
      <c r="AH484" s="398">
        <f t="shared" si="250"/>
        <v>50</v>
      </c>
      <c r="AI484" s="459" t="str">
        <f t="shared" si="251"/>
        <v>Below Mix</v>
      </c>
      <c r="AJ484" s="327">
        <f t="shared" si="252"/>
        <v>2255</v>
      </c>
      <c r="AK484" s="323" t="e">
        <f t="shared" si="253"/>
        <v>#DIV/0!</v>
      </c>
      <c r="AL484" s="399">
        <f t="shared" si="254"/>
        <v>2305</v>
      </c>
      <c r="AM484" s="400">
        <f t="shared" si="255"/>
        <v>2305</v>
      </c>
      <c r="AN484" s="462" t="e">
        <f t="shared" si="256"/>
        <v>#DIV/0!</v>
      </c>
      <c r="AO484" s="461">
        <f t="shared" si="257"/>
        <v>2305</v>
      </c>
      <c r="AP484" s="148">
        <f t="shared" si="258"/>
        <v>0</v>
      </c>
      <c r="AQ484" s="148">
        <f t="shared" si="259"/>
        <v>0</v>
      </c>
      <c r="AR484" s="148"/>
      <c r="AS484" s="149">
        <f>VLOOKUP(H484, 'Link WS '!$E$5:$G$38, 2, FALSE)</f>
        <v>2305</v>
      </c>
      <c r="AT484" s="80">
        <f>VLOOKUP($H484, 'Link WS '!$E$5:$H$38, 3, FALSE)</f>
        <v>3295</v>
      </c>
      <c r="AU484" s="151">
        <f t="shared" si="260"/>
        <v>0</v>
      </c>
      <c r="AV484" s="150">
        <f>VLOOKUP($V484, 'Link WS '!$E$5:$H$38, 2, FALSE)</f>
        <v>2305</v>
      </c>
      <c r="AW484" s="150">
        <f>VLOOKUP($V484, 'Link WS '!$E$5:$H$38, 3, FALSE)</f>
        <v>3295</v>
      </c>
      <c r="AX484" s="150">
        <f>VLOOKUP($V484, 'Link WS '!$E$5:$H$38, 4, FALSE)</f>
        <v>2800</v>
      </c>
      <c r="AY484" s="143">
        <f t="shared" si="261"/>
        <v>0.82321428571428568</v>
      </c>
      <c r="AZ484" s="140" t="str">
        <f t="shared" si="262"/>
        <v>Paying 82% within JC</v>
      </c>
      <c r="BA484" s="80">
        <f t="shared" si="263"/>
        <v>2074</v>
      </c>
      <c r="BB484" s="80">
        <f t="shared" si="264"/>
        <v>231</v>
      </c>
      <c r="BC484" s="81" t="e">
        <f t="shared" si="265"/>
        <v>#DIV/0!</v>
      </c>
      <c r="BD484" s="312"/>
      <c r="BE484" s="184"/>
      <c r="BF484" s="184"/>
      <c r="BG484" s="184"/>
      <c r="BH484" s="184"/>
      <c r="BI484" s="184"/>
      <c r="BJ484" s="184"/>
      <c r="BK484" s="184"/>
      <c r="BL484" s="185"/>
      <c r="BM484" s="185"/>
      <c r="BN484" s="185"/>
      <c r="BO484" s="185"/>
      <c r="BP484" s="443">
        <f t="shared" si="266"/>
        <v>0</v>
      </c>
      <c r="BQ484" s="184" t="str">
        <f t="shared" si="267"/>
        <v>Not Needed</v>
      </c>
      <c r="BR484" s="283" t="e">
        <f t="shared" si="268"/>
        <v>#DIV/0!</v>
      </c>
      <c r="BS484" s="432">
        <f t="shared" si="269"/>
        <v>0</v>
      </c>
      <c r="BT484" s="1" t="str">
        <f t="shared" si="270"/>
        <v>Within Range</v>
      </c>
      <c r="BU484" s="1" t="str">
        <f t="shared" si="271"/>
        <v>Within Range</v>
      </c>
      <c r="BV484" s="407"/>
      <c r="BW484" s="407"/>
      <c r="BX484" s="448"/>
      <c r="BY484" s="469"/>
      <c r="BZ484" s="469"/>
    </row>
    <row r="485" spans="1:78" ht="12.75" customHeight="true">
      <c r="A485" s="79" t="s">
        <v>506</v>
      </c>
      <c r="B485" s="79" t="s">
        <v>507</v>
      </c>
      <c r="C485" s="79" t="s">
        <v>8</v>
      </c>
      <c r="D485" s="79" t="s">
        <v>9</v>
      </c>
      <c r="E485" s="79" t="s">
        <v>787</v>
      </c>
      <c r="F485" s="79" t="s">
        <v>804</v>
      </c>
      <c r="G485" s="79" t="s">
        <v>784</v>
      </c>
      <c r="H485" s="79" t="s">
        <v>814</v>
      </c>
      <c r="I485" s="296">
        <v>37938</v>
      </c>
      <c r="J485" s="406"/>
      <c r="K485" s="383" t="s">
        <v>16</v>
      </c>
      <c r="L485" s="406">
        <v>44378</v>
      </c>
      <c r="M485" s="466">
        <v>80</v>
      </c>
      <c r="N485" s="451" t="str">
        <f t="shared" si="238"/>
        <v>4</v>
      </c>
      <c r="O485" s="452" t="str">
        <f t="shared" si="239"/>
        <v>4</v>
      </c>
      <c r="P485" s="201" t="str">
        <f t="shared" si="240"/>
        <v>N</v>
      </c>
      <c r="Q485" s="202"/>
      <c r="R485" s="202"/>
      <c r="S485" s="200"/>
      <c r="T485" s="247">
        <v>1807</v>
      </c>
      <c r="U485" s="92">
        <f t="shared" si="241"/>
        <v>1</v>
      </c>
      <c r="V485" s="95" t="str">
        <f t="shared" si="242"/>
        <v>SG_NE08</v>
      </c>
      <c r="W485" s="454"/>
      <c r="X485" s="392">
        <f t="shared" si="243"/>
        <v>0</v>
      </c>
      <c r="Y485" s="453"/>
      <c r="Z485" s="396">
        <f t="shared" si="244"/>
        <v>0</v>
      </c>
      <c r="AA485" s="397">
        <f t="shared" si="245"/>
        <v>0</v>
      </c>
      <c r="AB485" s="427"/>
      <c r="AC485" s="456"/>
      <c r="AD485" s="396">
        <f t="shared" si="246"/>
        <v>0</v>
      </c>
      <c r="AE485" s="397">
        <f t="shared" si="247"/>
        <v>0</v>
      </c>
      <c r="AF485" s="444">
        <f t="shared" si="248"/>
        <v>50</v>
      </c>
      <c r="AG485" s="251" t="e">
        <f t="shared" si="249"/>
        <v>#DIV/0!</v>
      </c>
      <c r="AH485" s="398">
        <f t="shared" si="250"/>
        <v>50</v>
      </c>
      <c r="AI485" s="459" t="str">
        <f t="shared" si="251"/>
        <v>Below Mix</v>
      </c>
      <c r="AJ485" s="327">
        <f t="shared" si="252"/>
        <v>2255</v>
      </c>
      <c r="AK485" s="323" t="e">
        <f t="shared" si="253"/>
        <v>#DIV/0!</v>
      </c>
      <c r="AL485" s="399">
        <f t="shared" si="254"/>
        <v>2305</v>
      </c>
      <c r="AM485" s="400">
        <f t="shared" si="255"/>
        <v>2305</v>
      </c>
      <c r="AN485" s="462" t="e">
        <f t="shared" si="256"/>
        <v>#DIV/0!</v>
      </c>
      <c r="AO485" s="461">
        <f t="shared" si="257"/>
        <v>2305</v>
      </c>
      <c r="AP485" s="148">
        <f t="shared" si="258"/>
        <v>0</v>
      </c>
      <c r="AQ485" s="148">
        <f t="shared" si="259"/>
        <v>0</v>
      </c>
      <c r="AR485" s="148"/>
      <c r="AS485" s="149">
        <f>VLOOKUP(H485, 'Link WS '!$E$5:$G$38, 2, FALSE)</f>
        <v>2305</v>
      </c>
      <c r="AT485" s="80">
        <f>VLOOKUP($H485, 'Link WS '!$E$5:$H$38, 3, FALSE)</f>
        <v>3295</v>
      </c>
      <c r="AU485" s="151">
        <f t="shared" si="260"/>
        <v>0</v>
      </c>
      <c r="AV485" s="150">
        <f>VLOOKUP($V485, 'Link WS '!$E$5:$H$38, 2, FALSE)</f>
        <v>2305</v>
      </c>
      <c r="AW485" s="150">
        <f>VLOOKUP($V485, 'Link WS '!$E$5:$H$38, 3, FALSE)</f>
        <v>3295</v>
      </c>
      <c r="AX485" s="150">
        <f>VLOOKUP($V485, 'Link WS '!$E$5:$H$38, 4, FALSE)</f>
        <v>2800</v>
      </c>
      <c r="AY485" s="143">
        <f t="shared" si="261"/>
        <v>0.82321428571428568</v>
      </c>
      <c r="AZ485" s="140" t="str">
        <f t="shared" si="262"/>
        <v>Paying 82% within JC</v>
      </c>
      <c r="BA485" s="80">
        <f t="shared" si="263"/>
        <v>2074</v>
      </c>
      <c r="BB485" s="80">
        <f t="shared" si="264"/>
        <v>231</v>
      </c>
      <c r="BC485" s="81" t="e">
        <f t="shared" si="265"/>
        <v>#DIV/0!</v>
      </c>
      <c r="BD485" s="312"/>
      <c r="BE485" s="184"/>
      <c r="BF485" s="184"/>
      <c r="BG485" s="184"/>
      <c r="BH485" s="184"/>
      <c r="BI485" s="184"/>
      <c r="BJ485" s="184"/>
      <c r="BK485" s="184"/>
      <c r="BL485" s="185"/>
      <c r="BM485" s="185"/>
      <c r="BN485" s="185"/>
      <c r="BO485" s="185"/>
      <c r="BP485" s="443">
        <f t="shared" si="266"/>
        <v>0</v>
      </c>
      <c r="BQ485" s="184" t="str">
        <f t="shared" si="267"/>
        <v>Not Needed</v>
      </c>
      <c r="BR485" s="283" t="e">
        <f t="shared" si="268"/>
        <v>#DIV/0!</v>
      </c>
      <c r="BS485" s="432">
        <f t="shared" si="269"/>
        <v>0</v>
      </c>
      <c r="BT485" s="1" t="str">
        <f t="shared" si="270"/>
        <v>Within Range</v>
      </c>
      <c r="BU485" s="1" t="str">
        <f t="shared" si="271"/>
        <v>Within Range</v>
      </c>
      <c r="BV485" s="407"/>
      <c r="BW485" s="407"/>
      <c r="BX485" s="448"/>
      <c r="BY485" s="469"/>
      <c r="BZ485" s="469"/>
    </row>
    <row r="486" spans="1:78" ht="12.75" customHeight="true">
      <c r="A486" s="79" t="s">
        <v>510</v>
      </c>
      <c r="B486" s="79" t="s">
        <v>511</v>
      </c>
      <c r="C486" s="79" t="s">
        <v>8</v>
      </c>
      <c r="D486" s="79" t="s">
        <v>9</v>
      </c>
      <c r="E486" s="79" t="s">
        <v>787</v>
      </c>
      <c r="F486" s="79" t="s">
        <v>804</v>
      </c>
      <c r="G486" s="79" t="s">
        <v>783</v>
      </c>
      <c r="H486" s="79" t="s">
        <v>812</v>
      </c>
      <c r="I486" s="296">
        <v>38047</v>
      </c>
      <c r="J486" s="406"/>
      <c r="K486" s="383" t="s">
        <v>16</v>
      </c>
      <c r="L486" s="406">
        <v>44378</v>
      </c>
      <c r="M486" s="466">
        <v>77</v>
      </c>
      <c r="N486" s="451" t="str">
        <f t="shared" si="238"/>
        <v>3</v>
      </c>
      <c r="O486" s="452" t="str">
        <f t="shared" si="239"/>
        <v>3</v>
      </c>
      <c r="P486" s="201" t="str">
        <f t="shared" si="240"/>
        <v>N</v>
      </c>
      <c r="Q486" s="202"/>
      <c r="R486" s="202"/>
      <c r="S486" s="200"/>
      <c r="T486" s="247">
        <v>1803</v>
      </c>
      <c r="U486" s="92">
        <f t="shared" si="241"/>
        <v>1</v>
      </c>
      <c r="V486" s="95" t="str">
        <f t="shared" si="242"/>
        <v>SG_NE05</v>
      </c>
      <c r="W486" s="454"/>
      <c r="X486" s="392">
        <f t="shared" si="243"/>
        <v>0</v>
      </c>
      <c r="Y486" s="453"/>
      <c r="Z486" s="396">
        <f t="shared" si="244"/>
        <v>0</v>
      </c>
      <c r="AA486" s="397">
        <f t="shared" si="245"/>
        <v>0</v>
      </c>
      <c r="AB486" s="427"/>
      <c r="AC486" s="456"/>
      <c r="AD486" s="396">
        <f t="shared" si="246"/>
        <v>0</v>
      </c>
      <c r="AE486" s="397">
        <f t="shared" si="247"/>
        <v>0</v>
      </c>
      <c r="AF486" s="444">
        <f t="shared" si="248"/>
        <v>50</v>
      </c>
      <c r="AG486" s="251" t="e">
        <f t="shared" si="249"/>
        <v>#DIV/0!</v>
      </c>
      <c r="AH486" s="398">
        <f t="shared" si="250"/>
        <v>50</v>
      </c>
      <c r="AI486" s="459" t="str">
        <f t="shared" si="251"/>
        <v>Below Mix</v>
      </c>
      <c r="AJ486" s="327">
        <f t="shared" si="252"/>
        <v>1545</v>
      </c>
      <c r="AK486" s="323" t="e">
        <f t="shared" si="253"/>
        <v>#DIV/0!</v>
      </c>
      <c r="AL486" s="399">
        <f t="shared" si="254"/>
        <v>1595</v>
      </c>
      <c r="AM486" s="400">
        <f t="shared" si="255"/>
        <v>1595</v>
      </c>
      <c r="AN486" s="462" t="e">
        <f t="shared" si="256"/>
        <v>#DIV/0!</v>
      </c>
      <c r="AO486" s="461">
        <f t="shared" si="257"/>
        <v>1595</v>
      </c>
      <c r="AP486" s="148">
        <f t="shared" si="258"/>
        <v>0</v>
      </c>
      <c r="AQ486" s="148">
        <f t="shared" si="259"/>
        <v>0</v>
      </c>
      <c r="AR486" s="148"/>
      <c r="AS486" s="149">
        <f>VLOOKUP(H486, 'Link WS '!$E$5:$G$38, 2, FALSE)</f>
        <v>1595</v>
      </c>
      <c r="AT486" s="80">
        <f>VLOOKUP($H486, 'Link WS '!$E$5:$H$38, 3, FALSE)</f>
        <v>2393</v>
      </c>
      <c r="AU486" s="151">
        <f t="shared" si="260"/>
        <v>0</v>
      </c>
      <c r="AV486" s="150">
        <f>VLOOKUP($V486, 'Link WS '!$E$5:$H$38, 2, FALSE)</f>
        <v>1595</v>
      </c>
      <c r="AW486" s="150">
        <f>VLOOKUP($V486, 'Link WS '!$E$5:$H$38, 3, FALSE)</f>
        <v>2393</v>
      </c>
      <c r="AX486" s="150">
        <f>VLOOKUP($V486, 'Link WS '!$E$5:$H$38, 4, FALSE)</f>
        <v>1994</v>
      </c>
      <c r="AY486" s="143">
        <f t="shared" si="261"/>
        <v>0.79989969909729186</v>
      </c>
      <c r="AZ486" s="140" t="str">
        <f t="shared" si="262"/>
        <v>Paying 80% within JC</v>
      </c>
      <c r="BA486" s="80">
        <f t="shared" si="263"/>
        <v>1435</v>
      </c>
      <c r="BB486" s="80">
        <f t="shared" si="264"/>
        <v>160</v>
      </c>
      <c r="BC486" s="81" t="e">
        <f t="shared" si="265"/>
        <v>#DIV/0!</v>
      </c>
      <c r="BD486" s="312"/>
      <c r="BE486" s="184"/>
      <c r="BF486" s="184"/>
      <c r="BG486" s="184"/>
      <c r="BH486" s="184"/>
      <c r="BI486" s="184"/>
      <c r="BJ486" s="184"/>
      <c r="BK486" s="184"/>
      <c r="BL486" s="185"/>
      <c r="BM486" s="185"/>
      <c r="BN486" s="185"/>
      <c r="BO486" s="185"/>
      <c r="BP486" s="443">
        <f t="shared" si="266"/>
        <v>0</v>
      </c>
      <c r="BQ486" s="184" t="str">
        <f t="shared" si="267"/>
        <v>Not Needed</v>
      </c>
      <c r="BR486" s="283" t="e">
        <f t="shared" si="268"/>
        <v>#DIV/0!</v>
      </c>
      <c r="BS486" s="432">
        <f t="shared" si="269"/>
        <v>0</v>
      </c>
      <c r="BT486" s="1" t="str">
        <f t="shared" si="270"/>
        <v>Within Range</v>
      </c>
      <c r="BU486" s="1" t="str">
        <f t="shared" si="271"/>
        <v>Within Range</v>
      </c>
      <c r="BV486" s="407"/>
      <c r="BW486" s="407"/>
      <c r="BX486" s="448"/>
      <c r="BY486" s="469"/>
      <c r="BZ486" s="469"/>
    </row>
    <row r="487" spans="1:78" ht="12.75" customHeight="true">
      <c r="A487" s="79" t="s">
        <v>440</v>
      </c>
      <c r="B487" s="79" t="s">
        <v>441</v>
      </c>
      <c r="C487" s="79" t="s">
        <v>8</v>
      </c>
      <c r="D487" s="79" t="s">
        <v>9</v>
      </c>
      <c r="E487" s="79" t="s">
        <v>787</v>
      </c>
      <c r="F487" s="79" t="s">
        <v>804</v>
      </c>
      <c r="G487" s="79" t="s">
        <v>783</v>
      </c>
      <c r="H487" s="79" t="s">
        <v>812</v>
      </c>
      <c r="I487" s="296">
        <v>38141</v>
      </c>
      <c r="J487" s="406"/>
      <c r="K487" s="383" t="s">
        <v>16</v>
      </c>
      <c r="L487" s="406">
        <v>44013</v>
      </c>
      <c r="M487" s="466">
        <v>77</v>
      </c>
      <c r="N487" s="451" t="str">
        <f t="shared" si="238"/>
        <v>3</v>
      </c>
      <c r="O487" s="452" t="str">
        <f t="shared" si="239"/>
        <v>3</v>
      </c>
      <c r="P487" s="201" t="str">
        <f t="shared" si="240"/>
        <v>N</v>
      </c>
      <c r="Q487" s="202"/>
      <c r="R487" s="202"/>
      <c r="S487" s="200"/>
      <c r="T487" s="247">
        <v>1800</v>
      </c>
      <c r="U487" s="92">
        <f t="shared" si="241"/>
        <v>1</v>
      </c>
      <c r="V487" s="95" t="str">
        <f t="shared" si="242"/>
        <v>SG_NE05</v>
      </c>
      <c r="W487" s="454"/>
      <c r="X487" s="392">
        <f t="shared" si="243"/>
        <v>0</v>
      </c>
      <c r="Y487" s="453"/>
      <c r="Z487" s="396">
        <f t="shared" si="244"/>
        <v>0</v>
      </c>
      <c r="AA487" s="397">
        <f t="shared" si="245"/>
        <v>0</v>
      </c>
      <c r="AB487" s="427"/>
      <c r="AC487" s="456"/>
      <c r="AD487" s="396">
        <f t="shared" si="246"/>
        <v>0</v>
      </c>
      <c r="AE487" s="397">
        <f t="shared" si="247"/>
        <v>0</v>
      </c>
      <c r="AF487" s="444">
        <f t="shared" si="248"/>
        <v>50</v>
      </c>
      <c r="AG487" s="251" t="e">
        <f t="shared" si="249"/>
        <v>#DIV/0!</v>
      </c>
      <c r="AH487" s="398">
        <f t="shared" si="250"/>
        <v>50</v>
      </c>
      <c r="AI487" s="459" t="str">
        <f t="shared" si="251"/>
        <v>Below Mix</v>
      </c>
      <c r="AJ487" s="327">
        <f t="shared" si="252"/>
        <v>1545</v>
      </c>
      <c r="AK487" s="323" t="e">
        <f t="shared" si="253"/>
        <v>#DIV/0!</v>
      </c>
      <c r="AL487" s="399">
        <f t="shared" si="254"/>
        <v>1595</v>
      </c>
      <c r="AM487" s="400">
        <f t="shared" si="255"/>
        <v>1595</v>
      </c>
      <c r="AN487" s="462" t="e">
        <f t="shared" si="256"/>
        <v>#DIV/0!</v>
      </c>
      <c r="AO487" s="461">
        <f t="shared" si="257"/>
        <v>1595</v>
      </c>
      <c r="AP487" s="148">
        <f t="shared" si="258"/>
        <v>0</v>
      </c>
      <c r="AQ487" s="148">
        <f t="shared" si="259"/>
        <v>0</v>
      </c>
      <c r="AR487" s="148"/>
      <c r="AS487" s="149">
        <f>VLOOKUP(H487, 'Link WS '!$E$5:$G$38, 2, FALSE)</f>
        <v>1595</v>
      </c>
      <c r="AT487" s="80">
        <f>VLOOKUP($H487, 'Link WS '!$E$5:$H$38, 3, FALSE)</f>
        <v>2393</v>
      </c>
      <c r="AU487" s="151">
        <f t="shared" si="260"/>
        <v>0</v>
      </c>
      <c r="AV487" s="150">
        <f>VLOOKUP($V487, 'Link WS '!$E$5:$H$38, 2, FALSE)</f>
        <v>1595</v>
      </c>
      <c r="AW487" s="150">
        <f>VLOOKUP($V487, 'Link WS '!$E$5:$H$38, 3, FALSE)</f>
        <v>2393</v>
      </c>
      <c r="AX487" s="150">
        <f>VLOOKUP($V487, 'Link WS '!$E$5:$H$38, 4, FALSE)</f>
        <v>1994</v>
      </c>
      <c r="AY487" s="143">
        <f t="shared" si="261"/>
        <v>0.79989969909729186</v>
      </c>
      <c r="AZ487" s="140" t="str">
        <f t="shared" si="262"/>
        <v>Paying 80% within JC</v>
      </c>
      <c r="BA487" s="80">
        <f t="shared" si="263"/>
        <v>1435</v>
      </c>
      <c r="BB487" s="80">
        <f t="shared" si="264"/>
        <v>160</v>
      </c>
      <c r="BC487" s="81" t="e">
        <f t="shared" si="265"/>
        <v>#DIV/0!</v>
      </c>
      <c r="BD487" s="312"/>
      <c r="BE487" s="184"/>
      <c r="BF487" s="184"/>
      <c r="BG487" s="184"/>
      <c r="BH487" s="184"/>
      <c r="BI487" s="184"/>
      <c r="BJ487" s="184"/>
      <c r="BK487" s="184"/>
      <c r="BL487" s="185"/>
      <c r="BM487" s="185"/>
      <c r="BN487" s="185"/>
      <c r="BO487" s="185"/>
      <c r="BP487" s="443">
        <f t="shared" si="266"/>
        <v>0</v>
      </c>
      <c r="BQ487" s="184" t="str">
        <f t="shared" si="267"/>
        <v>Not Needed</v>
      </c>
      <c r="BR487" s="283" t="e">
        <f t="shared" si="268"/>
        <v>#DIV/0!</v>
      </c>
      <c r="BS487" s="432">
        <f t="shared" si="269"/>
        <v>0</v>
      </c>
      <c r="BT487" s="1" t="str">
        <f t="shared" si="270"/>
        <v>Within Range</v>
      </c>
      <c r="BU487" s="1" t="str">
        <f t="shared" si="271"/>
        <v>Within Range</v>
      </c>
      <c r="BV487" s="407"/>
      <c r="BW487" s="407"/>
      <c r="BX487" s="448"/>
      <c r="BY487" s="469"/>
      <c r="BZ487" s="469"/>
    </row>
    <row r="488" spans="1:78" ht="12.75" customHeight="true">
      <c r="A488" s="79" t="s">
        <v>442</v>
      </c>
      <c r="B488" s="79" t="s">
        <v>443</v>
      </c>
      <c r="C488" s="79" t="s">
        <v>8</v>
      </c>
      <c r="D488" s="79" t="s">
        <v>9</v>
      </c>
      <c r="E488" s="79" t="s">
        <v>787</v>
      </c>
      <c r="F488" s="79" t="s">
        <v>804</v>
      </c>
      <c r="G488" s="79" t="s">
        <v>784</v>
      </c>
      <c r="H488" s="79" t="s">
        <v>814</v>
      </c>
      <c r="I488" s="296">
        <v>39118</v>
      </c>
      <c r="J488" s="406"/>
      <c r="K488" s="383" t="s">
        <v>16</v>
      </c>
      <c r="L488" s="406">
        <v>43647</v>
      </c>
      <c r="M488" s="466">
        <v>93</v>
      </c>
      <c r="N488" s="451" t="str">
        <f t="shared" si="238"/>
        <v>5</v>
      </c>
      <c r="O488" s="452" t="str">
        <f t="shared" si="239"/>
        <v>5</v>
      </c>
      <c r="P488" s="201" t="str">
        <f t="shared" si="240"/>
        <v>N</v>
      </c>
      <c r="Q488" s="202"/>
      <c r="R488" s="202"/>
      <c r="S488" s="200"/>
      <c r="T488" s="247">
        <v>1504</v>
      </c>
      <c r="U488" s="92">
        <f t="shared" si="241"/>
        <v>1</v>
      </c>
      <c r="V488" s="95" t="str">
        <f t="shared" si="242"/>
        <v>SG_NE08</v>
      </c>
      <c r="W488" s="454"/>
      <c r="X488" s="392">
        <f t="shared" si="243"/>
        <v>0</v>
      </c>
      <c r="Y488" s="453"/>
      <c r="Z488" s="396">
        <f t="shared" si="244"/>
        <v>0</v>
      </c>
      <c r="AA488" s="397">
        <f t="shared" si="245"/>
        <v>0</v>
      </c>
      <c r="AB488" s="427"/>
      <c r="AC488" s="456"/>
      <c r="AD488" s="396">
        <f t="shared" si="246"/>
        <v>0</v>
      </c>
      <c r="AE488" s="397">
        <f t="shared" si="247"/>
        <v>0</v>
      </c>
      <c r="AF488" s="444">
        <f t="shared" si="248"/>
        <v>50</v>
      </c>
      <c r="AG488" s="251" t="e">
        <f t="shared" si="249"/>
        <v>#DIV/0!</v>
      </c>
      <c r="AH488" s="398">
        <f t="shared" si="250"/>
        <v>50</v>
      </c>
      <c r="AI488" s="459" t="str">
        <f t="shared" si="251"/>
        <v>Below Mix</v>
      </c>
      <c r="AJ488" s="327">
        <f t="shared" si="252"/>
        <v>2255</v>
      </c>
      <c r="AK488" s="323" t="e">
        <f t="shared" si="253"/>
        <v>#DIV/0!</v>
      </c>
      <c r="AL488" s="399">
        <f t="shared" si="254"/>
        <v>2305</v>
      </c>
      <c r="AM488" s="400">
        <f t="shared" si="255"/>
        <v>2305</v>
      </c>
      <c r="AN488" s="462" t="e">
        <f t="shared" si="256"/>
        <v>#DIV/0!</v>
      </c>
      <c r="AO488" s="461">
        <f t="shared" si="257"/>
        <v>2305</v>
      </c>
      <c r="AP488" s="148">
        <f t="shared" si="258"/>
        <v>0</v>
      </c>
      <c r="AQ488" s="148">
        <f t="shared" si="259"/>
        <v>0</v>
      </c>
      <c r="AR488" s="148"/>
      <c r="AS488" s="149">
        <f>VLOOKUP(H488, 'Link WS '!$E$5:$G$38, 2, FALSE)</f>
        <v>2305</v>
      </c>
      <c r="AT488" s="80">
        <f>VLOOKUP($H488, 'Link WS '!$E$5:$H$38, 3, FALSE)</f>
        <v>3295</v>
      </c>
      <c r="AU488" s="151">
        <f t="shared" si="260"/>
        <v>0</v>
      </c>
      <c r="AV488" s="150">
        <f>VLOOKUP($V488, 'Link WS '!$E$5:$H$38, 2, FALSE)</f>
        <v>2305</v>
      </c>
      <c r="AW488" s="150">
        <f>VLOOKUP($V488, 'Link WS '!$E$5:$H$38, 3, FALSE)</f>
        <v>3295</v>
      </c>
      <c r="AX488" s="150">
        <f>VLOOKUP($V488, 'Link WS '!$E$5:$H$38, 4, FALSE)</f>
        <v>2800</v>
      </c>
      <c r="AY488" s="143">
        <f t="shared" si="261"/>
        <v>0.82321428571428568</v>
      </c>
      <c r="AZ488" s="140" t="str">
        <f t="shared" si="262"/>
        <v>Paying 82% within JC</v>
      </c>
      <c r="BA488" s="80">
        <f t="shared" si="263"/>
        <v>2074</v>
      </c>
      <c r="BB488" s="80">
        <f t="shared" si="264"/>
        <v>231</v>
      </c>
      <c r="BC488" s="81" t="e">
        <f t="shared" si="265"/>
        <v>#DIV/0!</v>
      </c>
      <c r="BD488" s="312"/>
      <c r="BE488" s="184"/>
      <c r="BF488" s="184"/>
      <c r="BG488" s="184"/>
      <c r="BH488" s="184"/>
      <c r="BI488" s="184"/>
      <c r="BJ488" s="184"/>
      <c r="BK488" s="184"/>
      <c r="BL488" s="185"/>
      <c r="BM488" s="185"/>
      <c r="BN488" s="185"/>
      <c r="BO488" s="185"/>
      <c r="BP488" s="443">
        <f t="shared" si="266"/>
        <v>0</v>
      </c>
      <c r="BQ488" s="184" t="str">
        <f t="shared" si="267"/>
        <v>Not Needed</v>
      </c>
      <c r="BR488" s="283" t="e">
        <f t="shared" si="268"/>
        <v>#DIV/0!</v>
      </c>
      <c r="BS488" s="432">
        <f t="shared" si="269"/>
        <v>0</v>
      </c>
      <c r="BT488" s="1" t="str">
        <f t="shared" si="270"/>
        <v>Within Range</v>
      </c>
      <c r="BU488" s="1" t="str">
        <f t="shared" si="271"/>
        <v>Within Range</v>
      </c>
      <c r="BV488" s="407"/>
      <c r="BW488" s="407"/>
      <c r="BX488" s="448"/>
      <c r="BY488" s="469"/>
      <c r="BZ488" s="469"/>
    </row>
    <row r="489" spans="1:78" ht="12.75" customHeight="true">
      <c r="A489" s="79" t="s">
        <v>450</v>
      </c>
      <c r="B489" s="79" t="s">
        <v>451</v>
      </c>
      <c r="C489" s="79" t="s">
        <v>8</v>
      </c>
      <c r="D489" s="79" t="s">
        <v>9</v>
      </c>
      <c r="E489" s="79" t="s">
        <v>787</v>
      </c>
      <c r="F489" s="79" t="s">
        <v>804</v>
      </c>
      <c r="G489" s="79" t="s">
        <v>784</v>
      </c>
      <c r="H489" s="79" t="s">
        <v>814</v>
      </c>
      <c r="I489" s="296">
        <v>40392</v>
      </c>
      <c r="J489" s="406"/>
      <c r="K489" s="383" t="s">
        <v>16</v>
      </c>
      <c r="L489" s="406">
        <v>44378</v>
      </c>
      <c r="M489" s="466">
        <v>80</v>
      </c>
      <c r="N489" s="451" t="str">
        <f t="shared" si="238"/>
        <v>4</v>
      </c>
      <c r="O489" s="452" t="str">
        <f t="shared" si="239"/>
        <v>4</v>
      </c>
      <c r="P489" s="201" t="str">
        <f t="shared" si="240"/>
        <v>N</v>
      </c>
      <c r="Q489" s="202"/>
      <c r="R489" s="202"/>
      <c r="S489" s="200"/>
      <c r="T489" s="247">
        <v>1110</v>
      </c>
      <c r="U489" s="92">
        <f t="shared" si="241"/>
        <v>1</v>
      </c>
      <c r="V489" s="95" t="str">
        <f t="shared" si="242"/>
        <v>SG_NE08</v>
      </c>
      <c r="W489" s="454"/>
      <c r="X489" s="392">
        <f t="shared" si="243"/>
        <v>0</v>
      </c>
      <c r="Y489" s="453"/>
      <c r="Z489" s="396">
        <f t="shared" si="244"/>
        <v>0</v>
      </c>
      <c r="AA489" s="397">
        <f t="shared" si="245"/>
        <v>0</v>
      </c>
      <c r="AB489" s="427"/>
      <c r="AC489" s="456"/>
      <c r="AD489" s="396">
        <f t="shared" si="246"/>
        <v>0</v>
      </c>
      <c r="AE489" s="397">
        <f t="shared" si="247"/>
        <v>0</v>
      </c>
      <c r="AF489" s="444">
        <f t="shared" si="248"/>
        <v>50</v>
      </c>
      <c r="AG489" s="251" t="e">
        <f t="shared" si="249"/>
        <v>#DIV/0!</v>
      </c>
      <c r="AH489" s="398">
        <f t="shared" si="250"/>
        <v>50</v>
      </c>
      <c r="AI489" s="459" t="str">
        <f t="shared" si="251"/>
        <v>Below Mix</v>
      </c>
      <c r="AJ489" s="327">
        <f t="shared" si="252"/>
        <v>2255</v>
      </c>
      <c r="AK489" s="323" t="e">
        <f t="shared" si="253"/>
        <v>#DIV/0!</v>
      </c>
      <c r="AL489" s="399">
        <f t="shared" si="254"/>
        <v>2305</v>
      </c>
      <c r="AM489" s="400">
        <f t="shared" si="255"/>
        <v>2305</v>
      </c>
      <c r="AN489" s="462" t="e">
        <f t="shared" si="256"/>
        <v>#DIV/0!</v>
      </c>
      <c r="AO489" s="461">
        <f t="shared" si="257"/>
        <v>2305</v>
      </c>
      <c r="AP489" s="148">
        <f t="shared" si="258"/>
        <v>0</v>
      </c>
      <c r="AQ489" s="148">
        <f t="shared" si="259"/>
        <v>0</v>
      </c>
      <c r="AR489" s="148"/>
      <c r="AS489" s="149">
        <f>VLOOKUP(H489, 'Link WS '!$E$5:$G$38, 2, FALSE)</f>
        <v>2305</v>
      </c>
      <c r="AT489" s="80">
        <f>VLOOKUP($H489, 'Link WS '!$E$5:$H$38, 3, FALSE)</f>
        <v>3295</v>
      </c>
      <c r="AU489" s="151">
        <f t="shared" si="260"/>
        <v>0</v>
      </c>
      <c r="AV489" s="150">
        <f>VLOOKUP($V489, 'Link WS '!$E$5:$H$38, 2, FALSE)</f>
        <v>2305</v>
      </c>
      <c r="AW489" s="150">
        <f>VLOOKUP($V489, 'Link WS '!$E$5:$H$38, 3, FALSE)</f>
        <v>3295</v>
      </c>
      <c r="AX489" s="150">
        <f>VLOOKUP($V489, 'Link WS '!$E$5:$H$38, 4, FALSE)</f>
        <v>2800</v>
      </c>
      <c r="AY489" s="143">
        <f t="shared" si="261"/>
        <v>0.82321428571428568</v>
      </c>
      <c r="AZ489" s="140" t="str">
        <f t="shared" si="262"/>
        <v>Paying 82% within JC</v>
      </c>
      <c r="BA489" s="80">
        <f t="shared" si="263"/>
        <v>2074</v>
      </c>
      <c r="BB489" s="80">
        <f t="shared" si="264"/>
        <v>231</v>
      </c>
      <c r="BC489" s="81" t="e">
        <f t="shared" si="265"/>
        <v>#DIV/0!</v>
      </c>
      <c r="BD489" s="312"/>
      <c r="BE489" s="184"/>
      <c r="BF489" s="184"/>
      <c r="BG489" s="184"/>
      <c r="BH489" s="184"/>
      <c r="BI489" s="184"/>
      <c r="BJ489" s="184"/>
      <c r="BK489" s="184"/>
      <c r="BL489" s="185"/>
      <c r="BM489" s="185"/>
      <c r="BN489" s="185"/>
      <c r="BO489" s="185"/>
      <c r="BP489" s="443">
        <f t="shared" si="266"/>
        <v>0</v>
      </c>
      <c r="BQ489" s="184" t="str">
        <f t="shared" si="267"/>
        <v>Not Needed</v>
      </c>
      <c r="BR489" s="283" t="e">
        <f t="shared" si="268"/>
        <v>#DIV/0!</v>
      </c>
      <c r="BS489" s="432">
        <f t="shared" si="269"/>
        <v>0</v>
      </c>
      <c r="BT489" s="1" t="str">
        <f t="shared" si="270"/>
        <v>Within Range</v>
      </c>
      <c r="BU489" s="1" t="str">
        <f t="shared" si="271"/>
        <v>Within Range</v>
      </c>
      <c r="BV489" s="407"/>
      <c r="BW489" s="407"/>
      <c r="BX489" s="448"/>
      <c r="BY489" s="469"/>
      <c r="BZ489" s="469"/>
    </row>
    <row r="490" spans="1:78" ht="12.75" customHeight="true">
      <c r="A490" s="79" t="s">
        <v>512</v>
      </c>
      <c r="B490" s="79" t="s">
        <v>513</v>
      </c>
      <c r="C490" s="79" t="s">
        <v>8</v>
      </c>
      <c r="D490" s="79" t="s">
        <v>9</v>
      </c>
      <c r="E490" s="79" t="s">
        <v>787</v>
      </c>
      <c r="F490" s="79" t="s">
        <v>804</v>
      </c>
      <c r="G490" s="79" t="s">
        <v>1199</v>
      </c>
      <c r="H490" s="79" t="s">
        <v>1196</v>
      </c>
      <c r="I490" s="296">
        <v>40546</v>
      </c>
      <c r="J490" s="406"/>
      <c r="K490" s="383" t="s">
        <v>16</v>
      </c>
      <c r="L490" s="406">
        <v>44013</v>
      </c>
      <c r="M490" s="466">
        <v>90</v>
      </c>
      <c r="N490" s="451" t="str">
        <f t="shared" si="238"/>
        <v>5</v>
      </c>
      <c r="O490" s="452" t="str">
        <f t="shared" si="239"/>
        <v>5</v>
      </c>
      <c r="P490" s="201" t="str">
        <f t="shared" si="240"/>
        <v>N</v>
      </c>
      <c r="Q490" s="202"/>
      <c r="R490" s="202"/>
      <c r="S490" s="200"/>
      <c r="T490" s="247">
        <v>1105</v>
      </c>
      <c r="U490" s="92">
        <f t="shared" si="241"/>
        <v>1</v>
      </c>
      <c r="V490" s="95" t="str">
        <f t="shared" si="242"/>
        <v>SG_NE03</v>
      </c>
      <c r="W490" s="454"/>
      <c r="X490" s="392">
        <f t="shared" si="243"/>
        <v>0</v>
      </c>
      <c r="Y490" s="453"/>
      <c r="Z490" s="396">
        <f t="shared" si="244"/>
        <v>0</v>
      </c>
      <c r="AA490" s="397">
        <f t="shared" si="245"/>
        <v>0</v>
      </c>
      <c r="AB490" s="427"/>
      <c r="AC490" s="456"/>
      <c r="AD490" s="396">
        <f t="shared" si="246"/>
        <v>0</v>
      </c>
      <c r="AE490" s="397">
        <f t="shared" si="247"/>
        <v>0</v>
      </c>
      <c r="AF490" s="444">
        <f t="shared" si="248"/>
        <v>50</v>
      </c>
      <c r="AG490" s="251" t="e">
        <f t="shared" si="249"/>
        <v>#DIV/0!</v>
      </c>
      <c r="AH490" s="398">
        <f t="shared" si="250"/>
        <v>50</v>
      </c>
      <c r="AI490" s="459" t="str">
        <f t="shared" si="251"/>
        <v>Below Mix</v>
      </c>
      <c r="AJ490" s="327">
        <f t="shared" si="252"/>
        <v>1209</v>
      </c>
      <c r="AK490" s="323" t="e">
        <f t="shared" si="253"/>
        <v>#DIV/0!</v>
      </c>
      <c r="AL490" s="399">
        <f t="shared" si="254"/>
        <v>1259</v>
      </c>
      <c r="AM490" s="400">
        <f t="shared" si="255"/>
        <v>1259</v>
      </c>
      <c r="AN490" s="462" t="e">
        <f t="shared" si="256"/>
        <v>#DIV/0!</v>
      </c>
      <c r="AO490" s="461">
        <f t="shared" si="257"/>
        <v>1259</v>
      </c>
      <c r="AP490" s="148">
        <f t="shared" si="258"/>
        <v>0</v>
      </c>
      <c r="AQ490" s="148">
        <f t="shared" si="259"/>
        <v>0</v>
      </c>
      <c r="AR490" s="148"/>
      <c r="AS490" s="149">
        <f>VLOOKUP(H490, 'Link WS '!$E$5:$G$38, 2, FALSE)</f>
        <v>1259</v>
      </c>
      <c r="AT490" s="80">
        <f>VLOOKUP($H490, 'Link WS '!$E$5:$H$38, 3, FALSE)</f>
        <v>1884</v>
      </c>
      <c r="AU490" s="151">
        <f t="shared" si="260"/>
        <v>0</v>
      </c>
      <c r="AV490" s="150">
        <f>VLOOKUP($V490, 'Link WS '!$E$5:$H$38, 2, FALSE)</f>
        <v>1259</v>
      </c>
      <c r="AW490" s="150">
        <f>VLOOKUP($V490, 'Link WS '!$E$5:$H$38, 3, FALSE)</f>
        <v>1884</v>
      </c>
      <c r="AX490" s="150">
        <f>VLOOKUP($V490, 'Link WS '!$E$5:$H$38, 4, FALSE)</f>
        <v>1572</v>
      </c>
      <c r="AY490" s="143">
        <f t="shared" si="261"/>
        <v>0.80089058524173029</v>
      </c>
      <c r="AZ490" s="140" t="str">
        <f t="shared" si="262"/>
        <v>Paying 80% within JC</v>
      </c>
      <c r="BA490" s="80">
        <f t="shared" si="263"/>
        <v>1133</v>
      </c>
      <c r="BB490" s="80">
        <f t="shared" si="264"/>
        <v>126</v>
      </c>
      <c r="BC490" s="81" t="e">
        <f t="shared" si="265"/>
        <v>#DIV/0!</v>
      </c>
      <c r="BD490" s="312"/>
      <c r="BE490" s="184"/>
      <c r="BF490" s="184"/>
      <c r="BG490" s="184"/>
      <c r="BH490" s="184"/>
      <c r="BI490" s="184"/>
      <c r="BJ490" s="184"/>
      <c r="BK490" s="184"/>
      <c r="BL490" s="185"/>
      <c r="BM490" s="185"/>
      <c r="BN490" s="185"/>
      <c r="BO490" s="185"/>
      <c r="BP490" s="443">
        <f t="shared" si="266"/>
        <v>0</v>
      </c>
      <c r="BQ490" s="184" t="str">
        <f t="shared" si="267"/>
        <v>Not Needed</v>
      </c>
      <c r="BR490" s="283" t="e">
        <f t="shared" si="268"/>
        <v>#DIV/0!</v>
      </c>
      <c r="BS490" s="432">
        <f t="shared" si="269"/>
        <v>0</v>
      </c>
      <c r="BT490" s="1" t="str">
        <f t="shared" si="270"/>
        <v>Within Range</v>
      </c>
      <c r="BU490" s="1" t="str">
        <f t="shared" si="271"/>
        <v>Within Range</v>
      </c>
      <c r="BV490" s="407"/>
      <c r="BW490" s="407"/>
      <c r="BX490" s="448"/>
      <c r="BY490" s="469"/>
      <c r="BZ490" s="469"/>
    </row>
    <row r="491" spans="1:78" ht="12.75" customHeight="true">
      <c r="A491" s="79" t="s">
        <v>514</v>
      </c>
      <c r="B491" s="79" t="s">
        <v>515</v>
      </c>
      <c r="C491" s="79" t="s">
        <v>8</v>
      </c>
      <c r="D491" s="79" t="s">
        <v>9</v>
      </c>
      <c r="E491" s="79" t="s">
        <v>787</v>
      </c>
      <c r="F491" s="79" t="s">
        <v>804</v>
      </c>
      <c r="G491" s="79" t="s">
        <v>1199</v>
      </c>
      <c r="H491" s="79" t="s">
        <v>1196</v>
      </c>
      <c r="I491" s="296">
        <v>40805</v>
      </c>
      <c r="J491" s="406"/>
      <c r="K491" s="383" t="s">
        <v>16</v>
      </c>
      <c r="L491" s="406">
        <v>44013</v>
      </c>
      <c r="M491" s="466">
        <v>90</v>
      </c>
      <c r="N491" s="451" t="str">
        <f t="shared" si="238"/>
        <v>5</v>
      </c>
      <c r="O491" s="452" t="str">
        <f t="shared" si="239"/>
        <v>5</v>
      </c>
      <c r="P491" s="201" t="str">
        <f t="shared" si="240"/>
        <v>N</v>
      </c>
      <c r="Q491" s="202"/>
      <c r="R491" s="202"/>
      <c r="S491" s="200"/>
      <c r="T491" s="247">
        <v>1009</v>
      </c>
      <c r="U491" s="92">
        <f t="shared" si="241"/>
        <v>1</v>
      </c>
      <c r="V491" s="95" t="str">
        <f t="shared" si="242"/>
        <v>SG_NE03</v>
      </c>
      <c r="W491" s="454"/>
      <c r="X491" s="392">
        <f t="shared" si="243"/>
        <v>0</v>
      </c>
      <c r="Y491" s="453"/>
      <c r="Z491" s="396">
        <f t="shared" si="244"/>
        <v>0</v>
      </c>
      <c r="AA491" s="397">
        <f t="shared" si="245"/>
        <v>0</v>
      </c>
      <c r="AB491" s="427"/>
      <c r="AC491" s="456"/>
      <c r="AD491" s="396">
        <f t="shared" si="246"/>
        <v>0</v>
      </c>
      <c r="AE491" s="397">
        <f t="shared" si="247"/>
        <v>0</v>
      </c>
      <c r="AF491" s="444">
        <f t="shared" si="248"/>
        <v>50</v>
      </c>
      <c r="AG491" s="251" t="e">
        <f t="shared" si="249"/>
        <v>#DIV/0!</v>
      </c>
      <c r="AH491" s="398">
        <f t="shared" si="250"/>
        <v>50</v>
      </c>
      <c r="AI491" s="459" t="str">
        <f t="shared" si="251"/>
        <v>Below Mix</v>
      </c>
      <c r="AJ491" s="327">
        <f t="shared" si="252"/>
        <v>1209</v>
      </c>
      <c r="AK491" s="323" t="e">
        <f t="shared" si="253"/>
        <v>#DIV/0!</v>
      </c>
      <c r="AL491" s="399">
        <f t="shared" si="254"/>
        <v>1259</v>
      </c>
      <c r="AM491" s="400">
        <f t="shared" si="255"/>
        <v>1259</v>
      </c>
      <c r="AN491" s="462" t="e">
        <f t="shared" si="256"/>
        <v>#DIV/0!</v>
      </c>
      <c r="AO491" s="461">
        <f t="shared" si="257"/>
        <v>1259</v>
      </c>
      <c r="AP491" s="148">
        <f t="shared" si="258"/>
        <v>0</v>
      </c>
      <c r="AQ491" s="148">
        <f t="shared" si="259"/>
        <v>0</v>
      </c>
      <c r="AR491" s="148"/>
      <c r="AS491" s="149">
        <f>VLOOKUP(H491, 'Link WS '!$E$5:$G$38, 2, FALSE)</f>
        <v>1259</v>
      </c>
      <c r="AT491" s="80">
        <f>VLOOKUP($H491, 'Link WS '!$E$5:$H$38, 3, FALSE)</f>
        <v>1884</v>
      </c>
      <c r="AU491" s="151">
        <f t="shared" si="260"/>
        <v>0</v>
      </c>
      <c r="AV491" s="150">
        <f>VLOOKUP($V491, 'Link WS '!$E$5:$H$38, 2, FALSE)</f>
        <v>1259</v>
      </c>
      <c r="AW491" s="150">
        <f>VLOOKUP($V491, 'Link WS '!$E$5:$H$38, 3, FALSE)</f>
        <v>1884</v>
      </c>
      <c r="AX491" s="150">
        <f>VLOOKUP($V491, 'Link WS '!$E$5:$H$38, 4, FALSE)</f>
        <v>1572</v>
      </c>
      <c r="AY491" s="143">
        <f t="shared" si="261"/>
        <v>0.80089058524173029</v>
      </c>
      <c r="AZ491" s="140" t="str">
        <f t="shared" si="262"/>
        <v>Paying 80% within JC</v>
      </c>
      <c r="BA491" s="80">
        <f t="shared" si="263"/>
        <v>1133</v>
      </c>
      <c r="BB491" s="80">
        <f t="shared" si="264"/>
        <v>126</v>
      </c>
      <c r="BC491" s="81" t="e">
        <f t="shared" si="265"/>
        <v>#DIV/0!</v>
      </c>
      <c r="BD491" s="312"/>
      <c r="BE491" s="184"/>
      <c r="BF491" s="184"/>
      <c r="BG491" s="184"/>
      <c r="BH491" s="184"/>
      <c r="BI491" s="184"/>
      <c r="BJ491" s="184"/>
      <c r="BK491" s="184"/>
      <c r="BL491" s="185"/>
      <c r="BM491" s="185"/>
      <c r="BN491" s="185"/>
      <c r="BO491" s="185"/>
      <c r="BP491" s="443">
        <f t="shared" si="266"/>
        <v>0</v>
      </c>
      <c r="BQ491" s="184" t="str">
        <f t="shared" si="267"/>
        <v>Not Needed</v>
      </c>
      <c r="BR491" s="283" t="e">
        <f t="shared" si="268"/>
        <v>#DIV/0!</v>
      </c>
      <c r="BS491" s="432">
        <f t="shared" si="269"/>
        <v>0</v>
      </c>
      <c r="BT491" s="1" t="str">
        <f t="shared" si="270"/>
        <v>Within Range</v>
      </c>
      <c r="BU491" s="1" t="str">
        <f t="shared" si="271"/>
        <v>Within Range</v>
      </c>
      <c r="BV491" s="407"/>
      <c r="BW491" s="407"/>
      <c r="BX491" s="448"/>
      <c r="BY491" s="469"/>
      <c r="BZ491" s="469"/>
    </row>
    <row r="492" spans="1:78" ht="12.75" customHeight="true">
      <c r="A492" s="79" t="s">
        <v>516</v>
      </c>
      <c r="B492" s="79" t="s">
        <v>517</v>
      </c>
      <c r="C492" s="79" t="s">
        <v>8</v>
      </c>
      <c r="D492" s="79" t="s">
        <v>9</v>
      </c>
      <c r="E492" s="79" t="s">
        <v>787</v>
      </c>
      <c r="F492" s="79" t="s">
        <v>804</v>
      </c>
      <c r="G492" s="79" t="s">
        <v>1199</v>
      </c>
      <c r="H492" s="79" t="s">
        <v>1196</v>
      </c>
      <c r="I492" s="296">
        <v>40855</v>
      </c>
      <c r="J492" s="406"/>
      <c r="K492" s="383" t="s">
        <v>16</v>
      </c>
      <c r="L492" s="406">
        <v>44378</v>
      </c>
      <c r="M492" s="466">
        <v>70</v>
      </c>
      <c r="N492" s="451" t="str">
        <f t="shared" si="238"/>
        <v>3</v>
      </c>
      <c r="O492" s="452" t="str">
        <f t="shared" si="239"/>
        <v>3</v>
      </c>
      <c r="P492" s="201" t="str">
        <f t="shared" si="240"/>
        <v>N</v>
      </c>
      <c r="Q492" s="202"/>
      <c r="R492" s="202"/>
      <c r="S492" s="200"/>
      <c r="T492" s="247">
        <v>1007</v>
      </c>
      <c r="U492" s="92">
        <f t="shared" si="241"/>
        <v>1</v>
      </c>
      <c r="V492" s="95" t="str">
        <f t="shared" si="242"/>
        <v>SG_NE03</v>
      </c>
      <c r="W492" s="454"/>
      <c r="X492" s="392">
        <f t="shared" si="243"/>
        <v>0</v>
      </c>
      <c r="Y492" s="453"/>
      <c r="Z492" s="396">
        <f t="shared" si="244"/>
        <v>0</v>
      </c>
      <c r="AA492" s="397">
        <f t="shared" si="245"/>
        <v>0</v>
      </c>
      <c r="AB492" s="427"/>
      <c r="AC492" s="456"/>
      <c r="AD492" s="396">
        <f t="shared" si="246"/>
        <v>0</v>
      </c>
      <c r="AE492" s="397">
        <f t="shared" si="247"/>
        <v>0</v>
      </c>
      <c r="AF492" s="444">
        <f t="shared" si="248"/>
        <v>50</v>
      </c>
      <c r="AG492" s="251" t="e">
        <f t="shared" si="249"/>
        <v>#DIV/0!</v>
      </c>
      <c r="AH492" s="398">
        <f t="shared" si="250"/>
        <v>50</v>
      </c>
      <c r="AI492" s="459" t="str">
        <f t="shared" si="251"/>
        <v>Below Mix</v>
      </c>
      <c r="AJ492" s="327">
        <f t="shared" si="252"/>
        <v>1209</v>
      </c>
      <c r="AK492" s="323" t="e">
        <f t="shared" si="253"/>
        <v>#DIV/0!</v>
      </c>
      <c r="AL492" s="399">
        <f t="shared" si="254"/>
        <v>1259</v>
      </c>
      <c r="AM492" s="400">
        <f t="shared" si="255"/>
        <v>1259</v>
      </c>
      <c r="AN492" s="462" t="e">
        <f t="shared" si="256"/>
        <v>#DIV/0!</v>
      </c>
      <c r="AO492" s="461">
        <f t="shared" si="257"/>
        <v>1259</v>
      </c>
      <c r="AP492" s="148">
        <f t="shared" si="258"/>
        <v>0</v>
      </c>
      <c r="AQ492" s="148">
        <f t="shared" si="259"/>
        <v>0</v>
      </c>
      <c r="AR492" s="148"/>
      <c r="AS492" s="149">
        <f>VLOOKUP(H492, 'Link WS '!$E$5:$G$38, 2, FALSE)</f>
        <v>1259</v>
      </c>
      <c r="AT492" s="80">
        <f>VLOOKUP($H492, 'Link WS '!$E$5:$H$38, 3, FALSE)</f>
        <v>1884</v>
      </c>
      <c r="AU492" s="151">
        <f t="shared" si="260"/>
        <v>0</v>
      </c>
      <c r="AV492" s="150">
        <f>VLOOKUP($V492, 'Link WS '!$E$5:$H$38, 2, FALSE)</f>
        <v>1259</v>
      </c>
      <c r="AW492" s="150">
        <f>VLOOKUP($V492, 'Link WS '!$E$5:$H$38, 3, FALSE)</f>
        <v>1884</v>
      </c>
      <c r="AX492" s="150">
        <f>VLOOKUP($V492, 'Link WS '!$E$5:$H$38, 4, FALSE)</f>
        <v>1572</v>
      </c>
      <c r="AY492" s="143">
        <f t="shared" si="261"/>
        <v>0.80089058524173029</v>
      </c>
      <c r="AZ492" s="140" t="str">
        <f t="shared" si="262"/>
        <v>Paying 80% within JC</v>
      </c>
      <c r="BA492" s="80">
        <f t="shared" si="263"/>
        <v>1133</v>
      </c>
      <c r="BB492" s="80">
        <f t="shared" si="264"/>
        <v>126</v>
      </c>
      <c r="BC492" s="81" t="e">
        <f t="shared" si="265"/>
        <v>#DIV/0!</v>
      </c>
      <c r="BD492" s="312"/>
      <c r="BE492" s="184"/>
      <c r="BF492" s="441"/>
      <c r="BG492" s="184"/>
      <c r="BH492" s="441"/>
      <c r="BI492" s="184"/>
      <c r="BJ492" s="441"/>
      <c r="BK492" s="184"/>
      <c r="BL492" s="185"/>
      <c r="BM492" s="185"/>
      <c r="BN492" s="185"/>
      <c r="BO492" s="185"/>
      <c r="BP492" s="443">
        <f t="shared" si="266"/>
        <v>0</v>
      </c>
      <c r="BQ492" s="184" t="str">
        <f t="shared" si="267"/>
        <v>Not Needed</v>
      </c>
      <c r="BR492" s="283" t="e">
        <f t="shared" si="268"/>
        <v>#DIV/0!</v>
      </c>
      <c r="BS492" s="432">
        <f t="shared" si="269"/>
        <v>0</v>
      </c>
      <c r="BT492" s="1" t="str">
        <f t="shared" si="270"/>
        <v>Within Range</v>
      </c>
      <c r="BU492" s="1" t="str">
        <f t="shared" si="271"/>
        <v>Within Range</v>
      </c>
      <c r="BV492" s="407"/>
      <c r="BW492" s="407"/>
      <c r="BX492" s="448"/>
      <c r="BY492" s="469"/>
      <c r="BZ492" s="469"/>
    </row>
    <row r="493" spans="1:78" ht="12.75" customHeight="true">
      <c r="A493" s="79" t="s">
        <v>522</v>
      </c>
      <c r="B493" s="79" t="s">
        <v>523</v>
      </c>
      <c r="C493" s="79" t="s">
        <v>8</v>
      </c>
      <c r="D493" s="79" t="s">
        <v>9</v>
      </c>
      <c r="E493" s="79" t="s">
        <v>787</v>
      </c>
      <c r="F493" s="79" t="s">
        <v>804</v>
      </c>
      <c r="G493" s="79" t="s">
        <v>1201</v>
      </c>
      <c r="H493" s="79" t="s">
        <v>1195</v>
      </c>
      <c r="I493" s="296">
        <v>41190</v>
      </c>
      <c r="J493" s="406"/>
      <c r="K493" s="383" t="s">
        <v>16</v>
      </c>
      <c r="L493" s="406">
        <v>44378</v>
      </c>
      <c r="M493" s="466">
        <v>70</v>
      </c>
      <c r="N493" s="451" t="str">
        <f t="shared" si="238"/>
        <v>3</v>
      </c>
      <c r="O493" s="452" t="str">
        <f t="shared" si="239"/>
        <v>3</v>
      </c>
      <c r="P493" s="201" t="str">
        <f t="shared" si="240"/>
        <v>N</v>
      </c>
      <c r="Q493" s="202"/>
      <c r="R493" s="202"/>
      <c r="S493" s="200"/>
      <c r="T493" s="247">
        <v>908</v>
      </c>
      <c r="U493" s="92">
        <f t="shared" si="241"/>
        <v>1</v>
      </c>
      <c r="V493" s="95" t="str">
        <f t="shared" si="242"/>
        <v>SG_NE02</v>
      </c>
      <c r="W493" s="454"/>
      <c r="X493" s="392">
        <f t="shared" si="243"/>
        <v>0</v>
      </c>
      <c r="Y493" s="453"/>
      <c r="Z493" s="396">
        <f t="shared" si="244"/>
        <v>0</v>
      </c>
      <c r="AA493" s="397">
        <f t="shared" si="245"/>
        <v>0</v>
      </c>
      <c r="AB493" s="427"/>
      <c r="AC493" s="456"/>
      <c r="AD493" s="396">
        <f t="shared" si="246"/>
        <v>0</v>
      </c>
      <c r="AE493" s="397">
        <f t="shared" si="247"/>
        <v>0</v>
      </c>
      <c r="AF493" s="444">
        <f t="shared" si="248"/>
        <v>50</v>
      </c>
      <c r="AG493" s="251" t="e">
        <f t="shared" si="249"/>
        <v>#DIV/0!</v>
      </c>
      <c r="AH493" s="398">
        <f t="shared" si="250"/>
        <v>50</v>
      </c>
      <c r="AI493" s="459" t="str">
        <f t="shared" si="251"/>
        <v>Below Mix</v>
      </c>
      <c r="AJ493" s="327">
        <f t="shared" si="252"/>
        <v>1116</v>
      </c>
      <c r="AK493" s="323" t="e">
        <f t="shared" si="253"/>
        <v>#DIV/0!</v>
      </c>
      <c r="AL493" s="399">
        <f t="shared" si="254"/>
        <v>1166</v>
      </c>
      <c r="AM493" s="400">
        <f t="shared" si="255"/>
        <v>1166</v>
      </c>
      <c r="AN493" s="462" t="e">
        <f t="shared" si="256"/>
        <v>#DIV/0!</v>
      </c>
      <c r="AO493" s="461">
        <f t="shared" si="257"/>
        <v>1166</v>
      </c>
      <c r="AP493" s="148">
        <f t="shared" si="258"/>
        <v>0</v>
      </c>
      <c r="AQ493" s="148">
        <f t="shared" si="259"/>
        <v>0</v>
      </c>
      <c r="AR493" s="148"/>
      <c r="AS493" s="149">
        <f>VLOOKUP(H493, 'Link WS '!$E$5:$G$38, 2, FALSE)</f>
        <v>1166</v>
      </c>
      <c r="AT493" s="80">
        <f>VLOOKUP($H493, 'Link WS '!$E$5:$H$38, 3, FALSE)</f>
        <v>1750</v>
      </c>
      <c r="AU493" s="151">
        <f t="shared" si="260"/>
        <v>0</v>
      </c>
      <c r="AV493" s="150">
        <f>VLOOKUP($V493, 'Link WS '!$E$5:$H$38, 2, FALSE)</f>
        <v>1166</v>
      </c>
      <c r="AW493" s="150">
        <f>VLOOKUP($V493, 'Link WS '!$E$5:$H$38, 3, FALSE)</f>
        <v>1750</v>
      </c>
      <c r="AX493" s="150">
        <f>VLOOKUP($V493, 'Link WS '!$E$5:$H$38, 4, FALSE)</f>
        <v>1458</v>
      </c>
      <c r="AY493" s="143">
        <f t="shared" si="261"/>
        <v>0.79972565157750342</v>
      </c>
      <c r="AZ493" s="140" t="str">
        <f t="shared" si="262"/>
        <v>Paying 80% within JC</v>
      </c>
      <c r="BA493" s="80">
        <f t="shared" si="263"/>
        <v>1049</v>
      </c>
      <c r="BB493" s="80">
        <f t="shared" si="264"/>
        <v>117</v>
      </c>
      <c r="BC493" s="81" t="e">
        <f t="shared" si="265"/>
        <v>#DIV/0!</v>
      </c>
      <c r="BD493" s="312"/>
      <c r="BE493" s="184"/>
      <c r="BF493" s="184"/>
      <c r="BG493" s="184"/>
      <c r="BH493" s="184"/>
      <c r="BI493" s="184"/>
      <c r="BJ493" s="184"/>
      <c r="BK493" s="184"/>
      <c r="BL493" s="185"/>
      <c r="BM493" s="185"/>
      <c r="BN493" s="185"/>
      <c r="BO493" s="185"/>
      <c r="BP493" s="443">
        <f t="shared" si="266"/>
        <v>0</v>
      </c>
      <c r="BQ493" s="184" t="str">
        <f t="shared" si="267"/>
        <v>Not Needed</v>
      </c>
      <c r="BR493" s="283" t="e">
        <f t="shared" si="268"/>
        <v>#DIV/0!</v>
      </c>
      <c r="BS493" s="432">
        <f t="shared" si="269"/>
        <v>0</v>
      </c>
      <c r="BT493" s="1" t="str">
        <f t="shared" si="270"/>
        <v>Within Range</v>
      </c>
      <c r="BU493" s="1" t="str">
        <f t="shared" si="271"/>
        <v>Within Range</v>
      </c>
      <c r="BV493" s="407"/>
      <c r="BW493" s="407"/>
      <c r="BX493" s="448"/>
      <c r="BY493" s="469"/>
      <c r="BZ493" s="469"/>
    </row>
    <row r="494" spans="1:78" ht="12.75" customHeight="true">
      <c r="A494" s="79" t="s">
        <v>454</v>
      </c>
      <c r="B494" s="79" t="s">
        <v>455</v>
      </c>
      <c r="C494" s="79" t="s">
        <v>8</v>
      </c>
      <c r="D494" s="79" t="s">
        <v>9</v>
      </c>
      <c r="E494" s="79" t="s">
        <v>787</v>
      </c>
      <c r="F494" s="79" t="s">
        <v>804</v>
      </c>
      <c r="G494" s="79" t="s">
        <v>783</v>
      </c>
      <c r="H494" s="79" t="s">
        <v>812</v>
      </c>
      <c r="I494" s="296">
        <v>41435</v>
      </c>
      <c r="J494" s="406"/>
      <c r="K494" s="383" t="s">
        <v>16</v>
      </c>
      <c r="L494" s="406">
        <v>44013</v>
      </c>
      <c r="M494" s="466">
        <v>90</v>
      </c>
      <c r="N494" s="451" t="str">
        <f t="shared" si="238"/>
        <v>5</v>
      </c>
      <c r="O494" s="452" t="str">
        <f t="shared" si="239"/>
        <v>5</v>
      </c>
      <c r="P494" s="201" t="str">
        <f t="shared" si="240"/>
        <v>N</v>
      </c>
      <c r="Q494" s="202"/>
      <c r="R494" s="202"/>
      <c r="S494" s="200"/>
      <c r="T494" s="247">
        <v>900</v>
      </c>
      <c r="U494" s="92">
        <f t="shared" si="241"/>
        <v>1</v>
      </c>
      <c r="V494" s="95" t="str">
        <f t="shared" si="242"/>
        <v>SG_NE05</v>
      </c>
      <c r="W494" s="454"/>
      <c r="X494" s="392">
        <f t="shared" si="243"/>
        <v>0</v>
      </c>
      <c r="Y494" s="453"/>
      <c r="Z494" s="396">
        <f t="shared" si="244"/>
        <v>0</v>
      </c>
      <c r="AA494" s="397">
        <f t="shared" si="245"/>
        <v>0</v>
      </c>
      <c r="AB494" s="427"/>
      <c r="AC494" s="456"/>
      <c r="AD494" s="396">
        <f t="shared" si="246"/>
        <v>0</v>
      </c>
      <c r="AE494" s="397">
        <f t="shared" si="247"/>
        <v>0</v>
      </c>
      <c r="AF494" s="444">
        <f t="shared" si="248"/>
        <v>50</v>
      </c>
      <c r="AG494" s="251" t="e">
        <f t="shared" si="249"/>
        <v>#DIV/0!</v>
      </c>
      <c r="AH494" s="398">
        <f t="shared" si="250"/>
        <v>50</v>
      </c>
      <c r="AI494" s="459" t="str">
        <f t="shared" si="251"/>
        <v>Below Mix</v>
      </c>
      <c r="AJ494" s="327">
        <f t="shared" si="252"/>
        <v>1545</v>
      </c>
      <c r="AK494" s="323" t="e">
        <f t="shared" si="253"/>
        <v>#DIV/0!</v>
      </c>
      <c r="AL494" s="399">
        <f t="shared" si="254"/>
        <v>1595</v>
      </c>
      <c r="AM494" s="400">
        <f t="shared" si="255"/>
        <v>1595</v>
      </c>
      <c r="AN494" s="462" t="e">
        <f t="shared" si="256"/>
        <v>#DIV/0!</v>
      </c>
      <c r="AO494" s="461">
        <f t="shared" si="257"/>
        <v>1595</v>
      </c>
      <c r="AP494" s="148">
        <f t="shared" si="258"/>
        <v>0</v>
      </c>
      <c r="AQ494" s="148">
        <f t="shared" si="259"/>
        <v>0</v>
      </c>
      <c r="AR494" s="148"/>
      <c r="AS494" s="149">
        <f>VLOOKUP(H494, 'Link WS '!$E$5:$G$38, 2, FALSE)</f>
        <v>1595</v>
      </c>
      <c r="AT494" s="80">
        <f>VLOOKUP($H494, 'Link WS '!$E$5:$H$38, 3, FALSE)</f>
        <v>2393</v>
      </c>
      <c r="AU494" s="151">
        <f t="shared" si="260"/>
        <v>0</v>
      </c>
      <c r="AV494" s="150">
        <f>VLOOKUP($V494, 'Link WS '!$E$5:$H$38, 2, FALSE)</f>
        <v>1595</v>
      </c>
      <c r="AW494" s="150">
        <f>VLOOKUP($V494, 'Link WS '!$E$5:$H$38, 3, FALSE)</f>
        <v>2393</v>
      </c>
      <c r="AX494" s="150">
        <f>VLOOKUP($V494, 'Link WS '!$E$5:$H$38, 4, FALSE)</f>
        <v>1994</v>
      </c>
      <c r="AY494" s="143">
        <f t="shared" si="261"/>
        <v>0.79989969909729186</v>
      </c>
      <c r="AZ494" s="140" t="str">
        <f t="shared" si="262"/>
        <v>Paying 80% within JC</v>
      </c>
      <c r="BA494" s="80">
        <f t="shared" si="263"/>
        <v>1435</v>
      </c>
      <c r="BB494" s="80">
        <f t="shared" si="264"/>
        <v>160</v>
      </c>
      <c r="BC494" s="81" t="e">
        <f t="shared" si="265"/>
        <v>#DIV/0!</v>
      </c>
      <c r="BD494" s="312"/>
      <c r="BE494" s="184"/>
      <c r="BF494" s="184"/>
      <c r="BG494" s="184"/>
      <c r="BH494" s="184"/>
      <c r="BI494" s="184"/>
      <c r="BJ494" s="184"/>
      <c r="BK494" s="184"/>
      <c r="BL494" s="185"/>
      <c r="BM494" s="185"/>
      <c r="BN494" s="185"/>
      <c r="BO494" s="185"/>
      <c r="BP494" s="443">
        <f t="shared" si="266"/>
        <v>0</v>
      </c>
      <c r="BQ494" s="184" t="str">
        <f t="shared" si="267"/>
        <v>Not Needed</v>
      </c>
      <c r="BR494" s="283" t="e">
        <f t="shared" si="268"/>
        <v>#DIV/0!</v>
      </c>
      <c r="BS494" s="432">
        <f t="shared" si="269"/>
        <v>0</v>
      </c>
      <c r="BT494" s="1" t="str">
        <f t="shared" si="270"/>
        <v>Within Range</v>
      </c>
      <c r="BU494" s="1" t="str">
        <f t="shared" si="271"/>
        <v>Within Range</v>
      </c>
      <c r="BV494" s="407"/>
      <c r="BW494" s="407"/>
      <c r="BX494" s="448"/>
      <c r="BY494" s="469"/>
      <c r="BZ494" s="469"/>
    </row>
    <row r="495" spans="1:78" ht="12.75" customHeight="true">
      <c r="A495" s="79" t="s">
        <v>524</v>
      </c>
      <c r="B495" s="79" t="s">
        <v>525</v>
      </c>
      <c r="C495" s="79" t="s">
        <v>8</v>
      </c>
      <c r="D495" s="79" t="s">
        <v>9</v>
      </c>
      <c r="E495" s="79" t="s">
        <v>787</v>
      </c>
      <c r="F495" s="79" t="s">
        <v>804</v>
      </c>
      <c r="G495" s="79" t="s">
        <v>1199</v>
      </c>
      <c r="H495" s="79" t="s">
        <v>1196</v>
      </c>
      <c r="I495" s="296">
        <v>41449</v>
      </c>
      <c r="J495" s="406"/>
      <c r="K495" s="383" t="s">
        <v>16</v>
      </c>
      <c r="L495" s="406">
        <v>44378</v>
      </c>
      <c r="M495" s="466">
        <v>77</v>
      </c>
      <c r="N495" s="451" t="str">
        <f t="shared" si="238"/>
        <v>3</v>
      </c>
      <c r="O495" s="452" t="str">
        <f t="shared" si="239"/>
        <v>3</v>
      </c>
      <c r="P495" s="201" t="str">
        <f t="shared" si="240"/>
        <v>N</v>
      </c>
      <c r="Q495" s="202"/>
      <c r="R495" s="202"/>
      <c r="S495" s="200"/>
      <c r="T495" s="247">
        <v>900</v>
      </c>
      <c r="U495" s="92">
        <f t="shared" si="241"/>
        <v>1</v>
      </c>
      <c r="V495" s="95" t="str">
        <f t="shared" si="242"/>
        <v>SG_NE03</v>
      </c>
      <c r="W495" s="454"/>
      <c r="X495" s="392">
        <f t="shared" si="243"/>
        <v>0</v>
      </c>
      <c r="Y495" s="453"/>
      <c r="Z495" s="396">
        <f t="shared" si="244"/>
        <v>0</v>
      </c>
      <c r="AA495" s="397">
        <f t="shared" si="245"/>
        <v>0</v>
      </c>
      <c r="AB495" s="427"/>
      <c r="AC495" s="456"/>
      <c r="AD495" s="396">
        <f t="shared" si="246"/>
        <v>0</v>
      </c>
      <c r="AE495" s="397">
        <f t="shared" si="247"/>
        <v>0</v>
      </c>
      <c r="AF495" s="444">
        <f t="shared" si="248"/>
        <v>50</v>
      </c>
      <c r="AG495" s="251" t="e">
        <f t="shared" si="249"/>
        <v>#DIV/0!</v>
      </c>
      <c r="AH495" s="398">
        <f t="shared" si="250"/>
        <v>50</v>
      </c>
      <c r="AI495" s="459" t="str">
        <f t="shared" si="251"/>
        <v>Below Mix</v>
      </c>
      <c r="AJ495" s="327">
        <f t="shared" si="252"/>
        <v>1209</v>
      </c>
      <c r="AK495" s="323" t="e">
        <f t="shared" si="253"/>
        <v>#DIV/0!</v>
      </c>
      <c r="AL495" s="399">
        <f t="shared" si="254"/>
        <v>1259</v>
      </c>
      <c r="AM495" s="400">
        <f t="shared" si="255"/>
        <v>1259</v>
      </c>
      <c r="AN495" s="462" t="e">
        <f t="shared" si="256"/>
        <v>#DIV/0!</v>
      </c>
      <c r="AO495" s="461">
        <f t="shared" si="257"/>
        <v>1259</v>
      </c>
      <c r="AP495" s="148">
        <f t="shared" si="258"/>
        <v>0</v>
      </c>
      <c r="AQ495" s="148">
        <f t="shared" si="259"/>
        <v>0</v>
      </c>
      <c r="AR495" s="148"/>
      <c r="AS495" s="149">
        <f>VLOOKUP(H495, 'Link WS '!$E$5:$G$38, 2, FALSE)</f>
        <v>1259</v>
      </c>
      <c r="AT495" s="80">
        <f>VLOOKUP($H495, 'Link WS '!$E$5:$H$38, 3, FALSE)</f>
        <v>1884</v>
      </c>
      <c r="AU495" s="151">
        <f t="shared" si="260"/>
        <v>0</v>
      </c>
      <c r="AV495" s="150">
        <f>VLOOKUP($V495, 'Link WS '!$E$5:$H$38, 2, FALSE)</f>
        <v>1259</v>
      </c>
      <c r="AW495" s="150">
        <f>VLOOKUP($V495, 'Link WS '!$E$5:$H$38, 3, FALSE)</f>
        <v>1884</v>
      </c>
      <c r="AX495" s="150">
        <f>VLOOKUP($V495, 'Link WS '!$E$5:$H$38, 4, FALSE)</f>
        <v>1572</v>
      </c>
      <c r="AY495" s="143">
        <f t="shared" si="261"/>
        <v>0.80089058524173029</v>
      </c>
      <c r="AZ495" s="140" t="str">
        <f t="shared" si="262"/>
        <v>Paying 80% within JC</v>
      </c>
      <c r="BA495" s="80">
        <f t="shared" si="263"/>
        <v>1133</v>
      </c>
      <c r="BB495" s="80">
        <f t="shared" si="264"/>
        <v>126</v>
      </c>
      <c r="BC495" s="81" t="e">
        <f t="shared" si="265"/>
        <v>#DIV/0!</v>
      </c>
      <c r="BD495" s="312"/>
      <c r="BE495" s="184"/>
      <c r="BF495" s="184"/>
      <c r="BG495" s="184"/>
      <c r="BH495" s="184"/>
      <c r="BI495" s="184"/>
      <c r="BJ495" s="184"/>
      <c r="BK495" s="184"/>
      <c r="BL495" s="185"/>
      <c r="BM495" s="185"/>
      <c r="BN495" s="185"/>
      <c r="BO495" s="185"/>
      <c r="BP495" s="443">
        <f t="shared" si="266"/>
        <v>0</v>
      </c>
      <c r="BQ495" s="184" t="str">
        <f t="shared" si="267"/>
        <v>Not Needed</v>
      </c>
      <c r="BR495" s="283" t="e">
        <f t="shared" si="268"/>
        <v>#DIV/0!</v>
      </c>
      <c r="BS495" s="432">
        <f t="shared" si="269"/>
        <v>0</v>
      </c>
      <c r="BT495" s="1" t="str">
        <f t="shared" si="270"/>
        <v>Within Range</v>
      </c>
      <c r="BU495" s="1" t="str">
        <f t="shared" si="271"/>
        <v>Within Range</v>
      </c>
      <c r="BV495" s="407"/>
      <c r="BW495" s="407"/>
      <c r="BX495" s="448"/>
      <c r="BY495" s="469"/>
      <c r="BZ495" s="469"/>
    </row>
    <row r="496" spans="1:78" ht="12.75" customHeight="true">
      <c r="A496" s="79" t="s">
        <v>528</v>
      </c>
      <c r="B496" s="79" t="s">
        <v>529</v>
      </c>
      <c r="C496" s="79" t="s">
        <v>8</v>
      </c>
      <c r="D496" s="79" t="s">
        <v>9</v>
      </c>
      <c r="E496" s="79" t="s">
        <v>787</v>
      </c>
      <c r="F496" s="79" t="s">
        <v>804</v>
      </c>
      <c r="G496" s="79" t="s">
        <v>1201</v>
      </c>
      <c r="H496" s="79" t="s">
        <v>1195</v>
      </c>
      <c r="I496" s="296">
        <v>41911</v>
      </c>
      <c r="J496" s="406"/>
      <c r="K496" s="383" t="s">
        <v>16</v>
      </c>
      <c r="L496" s="406">
        <v>44378</v>
      </c>
      <c r="M496" s="466">
        <v>70</v>
      </c>
      <c r="N496" s="451" t="str">
        <f t="shared" si="238"/>
        <v>3</v>
      </c>
      <c r="O496" s="452" t="str">
        <f t="shared" si="239"/>
        <v>3</v>
      </c>
      <c r="P496" s="201" t="str">
        <f t="shared" si="240"/>
        <v>N</v>
      </c>
      <c r="Q496" s="202"/>
      <c r="R496" s="202"/>
      <c r="S496" s="200"/>
      <c r="T496" s="247">
        <v>709</v>
      </c>
      <c r="U496" s="92">
        <f t="shared" si="241"/>
        <v>1</v>
      </c>
      <c r="V496" s="95" t="str">
        <f t="shared" si="242"/>
        <v>SG_NE02</v>
      </c>
      <c r="W496" s="454"/>
      <c r="X496" s="392">
        <f t="shared" si="243"/>
        <v>0</v>
      </c>
      <c r="Y496" s="453"/>
      <c r="Z496" s="396">
        <f t="shared" si="244"/>
        <v>0</v>
      </c>
      <c r="AA496" s="397">
        <f t="shared" si="245"/>
        <v>0</v>
      </c>
      <c r="AB496" s="427"/>
      <c r="AC496" s="456"/>
      <c r="AD496" s="396">
        <f t="shared" si="246"/>
        <v>0</v>
      </c>
      <c r="AE496" s="397">
        <f t="shared" si="247"/>
        <v>0</v>
      </c>
      <c r="AF496" s="444">
        <f t="shared" si="248"/>
        <v>50</v>
      </c>
      <c r="AG496" s="251" t="e">
        <f t="shared" si="249"/>
        <v>#DIV/0!</v>
      </c>
      <c r="AH496" s="398">
        <f t="shared" si="250"/>
        <v>50</v>
      </c>
      <c r="AI496" s="459" t="str">
        <f t="shared" si="251"/>
        <v>Below Mix</v>
      </c>
      <c r="AJ496" s="327">
        <f t="shared" si="252"/>
        <v>1116</v>
      </c>
      <c r="AK496" s="323" t="e">
        <f t="shared" si="253"/>
        <v>#DIV/0!</v>
      </c>
      <c r="AL496" s="399">
        <f t="shared" si="254"/>
        <v>1166</v>
      </c>
      <c r="AM496" s="400">
        <f t="shared" si="255"/>
        <v>1166</v>
      </c>
      <c r="AN496" s="462" t="e">
        <f t="shared" si="256"/>
        <v>#DIV/0!</v>
      </c>
      <c r="AO496" s="461">
        <f t="shared" si="257"/>
        <v>1166</v>
      </c>
      <c r="AP496" s="148">
        <f t="shared" si="258"/>
        <v>0</v>
      </c>
      <c r="AQ496" s="148">
        <f t="shared" si="259"/>
        <v>0</v>
      </c>
      <c r="AR496" s="148"/>
      <c r="AS496" s="149">
        <f>VLOOKUP(H496, 'Link WS '!$E$5:$G$38, 2, FALSE)</f>
        <v>1166</v>
      </c>
      <c r="AT496" s="80">
        <f>VLOOKUP($H496, 'Link WS '!$E$5:$H$38, 3, FALSE)</f>
        <v>1750</v>
      </c>
      <c r="AU496" s="151">
        <f t="shared" si="260"/>
        <v>0</v>
      </c>
      <c r="AV496" s="150">
        <f>VLOOKUP($V496, 'Link WS '!$E$5:$H$38, 2, FALSE)</f>
        <v>1166</v>
      </c>
      <c r="AW496" s="150">
        <f>VLOOKUP($V496, 'Link WS '!$E$5:$H$38, 3, FALSE)</f>
        <v>1750</v>
      </c>
      <c r="AX496" s="150">
        <f>VLOOKUP($V496, 'Link WS '!$E$5:$H$38, 4, FALSE)</f>
        <v>1458</v>
      </c>
      <c r="AY496" s="143">
        <f t="shared" si="261"/>
        <v>0.79972565157750342</v>
      </c>
      <c r="AZ496" s="140" t="str">
        <f t="shared" si="262"/>
        <v>Paying 80% within JC</v>
      </c>
      <c r="BA496" s="80">
        <f t="shared" si="263"/>
        <v>1049</v>
      </c>
      <c r="BB496" s="80">
        <f t="shared" si="264"/>
        <v>117</v>
      </c>
      <c r="BC496" s="81" t="e">
        <f t="shared" si="265"/>
        <v>#DIV/0!</v>
      </c>
      <c r="BD496" s="312"/>
      <c r="BE496" s="184"/>
      <c r="BF496" s="184"/>
      <c r="BG496" s="184"/>
      <c r="BH496" s="184"/>
      <c r="BI496" s="184"/>
      <c r="BJ496" s="184"/>
      <c r="BK496" s="184"/>
      <c r="BL496" s="185"/>
      <c r="BM496" s="185"/>
      <c r="BN496" s="185"/>
      <c r="BO496" s="185"/>
      <c r="BP496" s="443">
        <f t="shared" si="266"/>
        <v>0</v>
      </c>
      <c r="BQ496" s="184" t="str">
        <f t="shared" si="267"/>
        <v>Not Needed</v>
      </c>
      <c r="BR496" s="283" t="e">
        <f t="shared" si="268"/>
        <v>#DIV/0!</v>
      </c>
      <c r="BS496" s="432">
        <f t="shared" si="269"/>
        <v>0</v>
      </c>
      <c r="BT496" s="1" t="str">
        <f t="shared" si="270"/>
        <v>Within Range</v>
      </c>
      <c r="BU496" s="1" t="str">
        <f t="shared" si="271"/>
        <v>Within Range</v>
      </c>
      <c r="BV496" s="407"/>
      <c r="BW496" s="407"/>
      <c r="BX496" s="448"/>
      <c r="BY496" s="469"/>
      <c r="BZ496" s="469"/>
    </row>
    <row r="497" spans="1:78" ht="12.75" customHeight="true">
      <c r="A497" s="79" t="s">
        <v>899</v>
      </c>
      <c r="B497" s="79" t="s">
        <v>900</v>
      </c>
      <c r="C497" s="79" t="s">
        <v>8</v>
      </c>
      <c r="D497" s="79" t="s">
        <v>9</v>
      </c>
      <c r="E497" s="79" t="s">
        <v>787</v>
      </c>
      <c r="F497" s="79" t="s">
        <v>804</v>
      </c>
      <c r="G497" s="79" t="s">
        <v>783</v>
      </c>
      <c r="H497" s="79" t="s">
        <v>812</v>
      </c>
      <c r="I497" s="296">
        <v>43213</v>
      </c>
      <c r="J497" s="406"/>
      <c r="K497" s="383" t="s">
        <v>16</v>
      </c>
      <c r="L497" s="406">
        <v>44013</v>
      </c>
      <c r="M497" s="466">
        <v>93</v>
      </c>
      <c r="N497" s="451" t="str">
        <f t="shared" si="238"/>
        <v>5</v>
      </c>
      <c r="O497" s="452" t="str">
        <f t="shared" si="239"/>
        <v>5</v>
      </c>
      <c r="P497" s="201" t="str">
        <f t="shared" si="240"/>
        <v>N</v>
      </c>
      <c r="Q497" s="202"/>
      <c r="R497" s="202"/>
      <c r="S497" s="200"/>
      <c r="T497" s="247">
        <v>402</v>
      </c>
      <c r="U497" s="92">
        <f t="shared" si="241"/>
        <v>1</v>
      </c>
      <c r="V497" s="95" t="str">
        <f t="shared" si="242"/>
        <v>SG_NE05</v>
      </c>
      <c r="W497" s="454"/>
      <c r="X497" s="392">
        <f t="shared" si="243"/>
        <v>0</v>
      </c>
      <c r="Y497" s="453"/>
      <c r="Z497" s="396">
        <f t="shared" si="244"/>
        <v>0</v>
      </c>
      <c r="AA497" s="397">
        <f t="shared" si="245"/>
        <v>0</v>
      </c>
      <c r="AB497" s="427"/>
      <c r="AC497" s="456"/>
      <c r="AD497" s="396">
        <f t="shared" si="246"/>
        <v>0</v>
      </c>
      <c r="AE497" s="397">
        <f t="shared" si="247"/>
        <v>0</v>
      </c>
      <c r="AF497" s="444">
        <f t="shared" si="248"/>
        <v>50</v>
      </c>
      <c r="AG497" s="251" t="e">
        <f t="shared" si="249"/>
        <v>#DIV/0!</v>
      </c>
      <c r="AH497" s="398">
        <f t="shared" si="250"/>
        <v>50</v>
      </c>
      <c r="AI497" s="459" t="str">
        <f t="shared" si="251"/>
        <v>Below Mix</v>
      </c>
      <c r="AJ497" s="327">
        <f t="shared" si="252"/>
        <v>1545</v>
      </c>
      <c r="AK497" s="323" t="e">
        <f t="shared" si="253"/>
        <v>#DIV/0!</v>
      </c>
      <c r="AL497" s="399">
        <f t="shared" si="254"/>
        <v>1595</v>
      </c>
      <c r="AM497" s="400">
        <f t="shared" si="255"/>
        <v>1595</v>
      </c>
      <c r="AN497" s="462" t="e">
        <f t="shared" si="256"/>
        <v>#DIV/0!</v>
      </c>
      <c r="AO497" s="461">
        <f t="shared" si="257"/>
        <v>1595</v>
      </c>
      <c r="AP497" s="148">
        <f t="shared" si="258"/>
        <v>0</v>
      </c>
      <c r="AQ497" s="148">
        <f t="shared" si="259"/>
        <v>0</v>
      </c>
      <c r="AR497" s="148"/>
      <c r="AS497" s="149">
        <f>VLOOKUP(H497, 'Link WS '!$E$5:$G$38, 2, FALSE)</f>
        <v>1595</v>
      </c>
      <c r="AT497" s="80">
        <f>VLOOKUP($H497, 'Link WS '!$E$5:$H$38, 3, FALSE)</f>
        <v>2393</v>
      </c>
      <c r="AU497" s="151">
        <f t="shared" si="260"/>
        <v>0</v>
      </c>
      <c r="AV497" s="150">
        <f>VLOOKUP($V497, 'Link WS '!$E$5:$H$38, 2, FALSE)</f>
        <v>1595</v>
      </c>
      <c r="AW497" s="150">
        <f>VLOOKUP($V497, 'Link WS '!$E$5:$H$38, 3, FALSE)</f>
        <v>2393</v>
      </c>
      <c r="AX497" s="150">
        <f>VLOOKUP($V497, 'Link WS '!$E$5:$H$38, 4, FALSE)</f>
        <v>1994</v>
      </c>
      <c r="AY497" s="143">
        <f t="shared" si="261"/>
        <v>0.79989969909729186</v>
      </c>
      <c r="AZ497" s="140" t="str">
        <f t="shared" si="262"/>
        <v>Paying 80% within JC</v>
      </c>
      <c r="BA497" s="80">
        <f t="shared" si="263"/>
        <v>1435</v>
      </c>
      <c r="BB497" s="80">
        <f t="shared" si="264"/>
        <v>160</v>
      </c>
      <c r="BC497" s="81" t="e">
        <f t="shared" si="265"/>
        <v>#DIV/0!</v>
      </c>
      <c r="BD497" s="312"/>
      <c r="BE497" s="184"/>
      <c r="BF497" s="184"/>
      <c r="BG497" s="184"/>
      <c r="BH497" s="184"/>
      <c r="BI497" s="184"/>
      <c r="BJ497" s="184"/>
      <c r="BK497" s="184"/>
      <c r="BL497" s="185"/>
      <c r="BM497" s="185"/>
      <c r="BN497" s="185"/>
      <c r="BO497" s="185"/>
      <c r="BP497" s="443">
        <f t="shared" si="266"/>
        <v>0</v>
      </c>
      <c r="BQ497" s="184" t="str">
        <f t="shared" si="267"/>
        <v>Not Needed</v>
      </c>
      <c r="BR497" s="283" t="e">
        <f t="shared" si="268"/>
        <v>#DIV/0!</v>
      </c>
      <c r="BS497" s="432">
        <f t="shared" si="269"/>
        <v>0</v>
      </c>
      <c r="BT497" s="1" t="str">
        <f t="shared" si="270"/>
        <v>Within Range</v>
      </c>
      <c r="BU497" s="1" t="str">
        <f t="shared" si="271"/>
        <v>Within Range</v>
      </c>
      <c r="BV497" s="407"/>
      <c r="BW497" s="407"/>
      <c r="BX497" s="448"/>
      <c r="BY497" s="469"/>
      <c r="BZ497" s="469"/>
    </row>
    <row r="498" spans="1:78" ht="12.75" customHeight="true">
      <c r="A498" s="79" t="s">
        <v>954</v>
      </c>
      <c r="B498" s="79" t="s">
        <v>955</v>
      </c>
      <c r="C498" s="79" t="s">
        <v>8</v>
      </c>
      <c r="D498" s="79" t="s">
        <v>9</v>
      </c>
      <c r="E498" s="79" t="s">
        <v>787</v>
      </c>
      <c r="F498" s="79" t="s">
        <v>804</v>
      </c>
      <c r="G498" s="79" t="s">
        <v>795</v>
      </c>
      <c r="H498" s="79" t="s">
        <v>818</v>
      </c>
      <c r="I498" s="296">
        <v>43276</v>
      </c>
      <c r="J498" s="406"/>
      <c r="K498" s="383" t="s">
        <v>16</v>
      </c>
      <c r="L498" s="406"/>
      <c r="M498" s="466">
        <v>87</v>
      </c>
      <c r="N498" s="451" t="str">
        <f t="shared" si="238"/>
        <v>4</v>
      </c>
      <c r="O498" s="452" t="str">
        <f t="shared" si="239"/>
        <v>4</v>
      </c>
      <c r="P498" s="201" t="str">
        <f t="shared" si="240"/>
        <v>N</v>
      </c>
      <c r="Q498" s="202"/>
      <c r="R498" s="202"/>
      <c r="S498" s="200"/>
      <c r="T498" s="247">
        <v>400</v>
      </c>
      <c r="U498" s="92">
        <f t="shared" si="241"/>
        <v>1</v>
      </c>
      <c r="V498" s="95" t="str">
        <f t="shared" si="242"/>
        <v>SG_FNE04</v>
      </c>
      <c r="W498" s="454"/>
      <c r="X498" s="392">
        <f t="shared" si="243"/>
        <v>0</v>
      </c>
      <c r="Y498" s="453"/>
      <c r="Z498" s="396">
        <f t="shared" si="244"/>
        <v>0</v>
      </c>
      <c r="AA498" s="397">
        <f t="shared" si="245"/>
        <v>0</v>
      </c>
      <c r="AB498" s="427"/>
      <c r="AC498" s="456"/>
      <c r="AD498" s="396">
        <f t="shared" si="246"/>
        <v>0</v>
      </c>
      <c r="AE498" s="397">
        <f t="shared" si="247"/>
        <v>0</v>
      </c>
      <c r="AF498" s="444">
        <f t="shared" si="248"/>
        <v>50</v>
      </c>
      <c r="AG498" s="251" t="e">
        <f t="shared" si="249"/>
        <v>#DIV/0!</v>
      </c>
      <c r="AH498" s="398">
        <f t="shared" si="250"/>
        <v>50</v>
      </c>
      <c r="AI498" s="459" t="str">
        <f t="shared" si="251"/>
        <v>Below Mix</v>
      </c>
      <c r="AJ498" s="327">
        <f t="shared" si="252"/>
        <v>854</v>
      </c>
      <c r="AK498" s="323" t="e">
        <f t="shared" si="253"/>
        <v>#DIV/0!</v>
      </c>
      <c r="AL498" s="399">
        <f t="shared" si="254"/>
        <v>904</v>
      </c>
      <c r="AM498" s="400">
        <f t="shared" si="255"/>
        <v>904</v>
      </c>
      <c r="AN498" s="462" t="e">
        <f t="shared" si="256"/>
        <v>#DIV/0!</v>
      </c>
      <c r="AO498" s="461">
        <f t="shared" si="257"/>
        <v>904</v>
      </c>
      <c r="AP498" s="148">
        <f t="shared" si="258"/>
        <v>0</v>
      </c>
      <c r="AQ498" s="148">
        <f t="shared" si="259"/>
        <v>0</v>
      </c>
      <c r="AR498" s="148"/>
      <c r="AS498" s="149">
        <f>VLOOKUP(H498, 'Link WS '!$E$5:$G$38, 2, FALSE)</f>
        <v>904</v>
      </c>
      <c r="AT498" s="80">
        <f>VLOOKUP($H498, 'Link WS '!$E$5:$H$38, 3, FALSE)</f>
        <v>1338</v>
      </c>
      <c r="AU498" s="151">
        <f t="shared" si="260"/>
        <v>0</v>
      </c>
      <c r="AV498" s="150">
        <f>VLOOKUP($V498, 'Link WS '!$E$5:$H$38, 2, FALSE)</f>
        <v>904</v>
      </c>
      <c r="AW498" s="150">
        <f>VLOOKUP($V498, 'Link WS '!$E$5:$H$38, 3, FALSE)</f>
        <v>1338</v>
      </c>
      <c r="AX498" s="150">
        <f>VLOOKUP($V498, 'Link WS '!$E$5:$H$38, 4, FALSE)</f>
        <v>1121</v>
      </c>
      <c r="AY498" s="143">
        <f t="shared" si="261"/>
        <v>0.80642283675289916</v>
      </c>
      <c r="AZ498" s="140" t="str">
        <f t="shared" si="262"/>
        <v>Paying 81% within JC</v>
      </c>
      <c r="BA498" s="80">
        <f t="shared" si="263"/>
        <v>814</v>
      </c>
      <c r="BB498" s="80">
        <f t="shared" si="264"/>
        <v>90</v>
      </c>
      <c r="BC498" s="81" t="e">
        <f t="shared" si="265"/>
        <v>#DIV/0!</v>
      </c>
      <c r="BD498" s="312"/>
      <c r="BE498" s="184"/>
      <c r="BF498" s="184"/>
      <c r="BG498" s="184"/>
      <c r="BH498" s="184"/>
      <c r="BI498" s="184"/>
      <c r="BJ498" s="184"/>
      <c r="BK498" s="184"/>
      <c r="BL498" s="185"/>
      <c r="BM498" s="185"/>
      <c r="BN498" s="185"/>
      <c r="BO498" s="185"/>
      <c r="BP498" s="443">
        <f t="shared" si="266"/>
        <v>0</v>
      </c>
      <c r="BQ498" s="184" t="str">
        <f t="shared" si="267"/>
        <v>Not Needed</v>
      </c>
      <c r="BR498" s="283" t="e">
        <f t="shared" si="268"/>
        <v>#DIV/0!</v>
      </c>
      <c r="BS498" s="432">
        <f t="shared" si="269"/>
        <v>0</v>
      </c>
      <c r="BT498" s="1" t="str">
        <f t="shared" si="270"/>
        <v>Within Range</v>
      </c>
      <c r="BU498" s="1" t="str">
        <f t="shared" si="271"/>
        <v>Within Range</v>
      </c>
      <c r="BV498" s="407"/>
      <c r="BW498" s="407"/>
      <c r="BX498" s="448"/>
      <c r="BY498" s="469"/>
      <c r="BZ498" s="469"/>
    </row>
    <row r="499" spans="1:78" ht="12.75" customHeight="true">
      <c r="A499" s="79" t="s">
        <v>1063</v>
      </c>
      <c r="B499" s="79" t="s">
        <v>1064</v>
      </c>
      <c r="C499" s="79" t="s">
        <v>8</v>
      </c>
      <c r="D499" s="79" t="s">
        <v>9</v>
      </c>
      <c r="E499" s="79" t="s">
        <v>787</v>
      </c>
      <c r="F499" s="79" t="s">
        <v>804</v>
      </c>
      <c r="G499" s="79" t="s">
        <v>798</v>
      </c>
      <c r="H499" s="79" t="s">
        <v>820</v>
      </c>
      <c r="I499" s="296">
        <v>43752</v>
      </c>
      <c r="J499" s="406"/>
      <c r="K499" s="383" t="s">
        <v>16</v>
      </c>
      <c r="L499" s="406"/>
      <c r="M499" s="466">
        <v>77</v>
      </c>
      <c r="N499" s="451" t="str">
        <f t="shared" si="238"/>
        <v>3</v>
      </c>
      <c r="O499" s="452" t="str">
        <f t="shared" si="239"/>
        <v>3</v>
      </c>
      <c r="P499" s="201" t="str">
        <f t="shared" si="240"/>
        <v>N</v>
      </c>
      <c r="Q499" s="202"/>
      <c r="R499" s="202"/>
      <c r="S499" s="200"/>
      <c r="T499" s="247">
        <v>208</v>
      </c>
      <c r="U499" s="92">
        <f t="shared" si="241"/>
        <v>1</v>
      </c>
      <c r="V499" s="95" t="str">
        <f t="shared" si="242"/>
        <v>SG_FNE06</v>
      </c>
      <c r="W499" s="454"/>
      <c r="X499" s="392">
        <f t="shared" si="243"/>
        <v>0</v>
      </c>
      <c r="Y499" s="453"/>
      <c r="Z499" s="396">
        <f t="shared" si="244"/>
        <v>0</v>
      </c>
      <c r="AA499" s="397">
        <f t="shared" si="245"/>
        <v>0</v>
      </c>
      <c r="AB499" s="427"/>
      <c r="AC499" s="456"/>
      <c r="AD499" s="396">
        <f t="shared" si="246"/>
        <v>0</v>
      </c>
      <c r="AE499" s="397">
        <f t="shared" si="247"/>
        <v>0</v>
      </c>
      <c r="AF499" s="444">
        <f t="shared" si="248"/>
        <v>50</v>
      </c>
      <c r="AG499" s="251" t="e">
        <f t="shared" si="249"/>
        <v>#DIV/0!</v>
      </c>
      <c r="AH499" s="398">
        <f t="shared" si="250"/>
        <v>50</v>
      </c>
      <c r="AI499" s="459" t="str">
        <f t="shared" si="251"/>
        <v>Below Mix</v>
      </c>
      <c r="AJ499" s="327">
        <f t="shared" si="252"/>
        <v>1249</v>
      </c>
      <c r="AK499" s="323" t="e">
        <f t="shared" si="253"/>
        <v>#DIV/0!</v>
      </c>
      <c r="AL499" s="399">
        <f t="shared" si="254"/>
        <v>1299</v>
      </c>
      <c r="AM499" s="400">
        <f t="shared" si="255"/>
        <v>1299</v>
      </c>
      <c r="AN499" s="462" t="e">
        <f t="shared" si="256"/>
        <v>#DIV/0!</v>
      </c>
      <c r="AO499" s="461">
        <f t="shared" si="257"/>
        <v>1299</v>
      </c>
      <c r="AP499" s="148">
        <f t="shared" si="258"/>
        <v>0</v>
      </c>
      <c r="AQ499" s="148">
        <f t="shared" si="259"/>
        <v>0</v>
      </c>
      <c r="AR499" s="148"/>
      <c r="AS499" s="149">
        <f>VLOOKUP(H499, 'Link WS '!$E$5:$G$38, 2, FALSE)</f>
        <v>1299</v>
      </c>
      <c r="AT499" s="80">
        <f>VLOOKUP($H499, 'Link WS '!$E$5:$H$38, 3, FALSE)</f>
        <v>1871</v>
      </c>
      <c r="AU499" s="151">
        <f t="shared" si="260"/>
        <v>0</v>
      </c>
      <c r="AV499" s="150">
        <f>VLOOKUP($V499, 'Link WS '!$E$5:$H$38, 2, FALSE)</f>
        <v>1299</v>
      </c>
      <c r="AW499" s="150">
        <f>VLOOKUP($V499, 'Link WS '!$E$5:$H$38, 3, FALSE)</f>
        <v>1871</v>
      </c>
      <c r="AX499" s="150">
        <f>VLOOKUP($V499, 'Link WS '!$E$5:$H$38, 4, FALSE)</f>
        <v>1585</v>
      </c>
      <c r="AY499" s="143">
        <f t="shared" si="261"/>
        <v>0.81955835962145107</v>
      </c>
      <c r="AZ499" s="140" t="str">
        <f t="shared" si="262"/>
        <v>Paying 82% within JC</v>
      </c>
      <c r="BA499" s="80">
        <f t="shared" si="263"/>
        <v>1169</v>
      </c>
      <c r="BB499" s="80">
        <f t="shared" si="264"/>
        <v>130</v>
      </c>
      <c r="BC499" s="81" t="e">
        <f t="shared" si="265"/>
        <v>#DIV/0!</v>
      </c>
      <c r="BD499" s="312"/>
      <c r="BE499" s="184"/>
      <c r="BF499" s="184"/>
      <c r="BG499" s="184"/>
      <c r="BH499" s="184"/>
      <c r="BI499" s="184"/>
      <c r="BJ499" s="184"/>
      <c r="BK499" s="184"/>
      <c r="BL499" s="185"/>
      <c r="BM499" s="185"/>
      <c r="BN499" s="185"/>
      <c r="BO499" s="185"/>
      <c r="BP499" s="443">
        <f t="shared" si="266"/>
        <v>0</v>
      </c>
      <c r="BQ499" s="184" t="str">
        <f t="shared" si="267"/>
        <v>Not Needed</v>
      </c>
      <c r="BR499" s="283" t="e">
        <f t="shared" si="268"/>
        <v>#DIV/0!</v>
      </c>
      <c r="BS499" s="432">
        <f t="shared" si="269"/>
        <v>0</v>
      </c>
      <c r="BT499" s="1" t="str">
        <f t="shared" si="270"/>
        <v>Within Range</v>
      </c>
      <c r="BU499" s="1" t="str">
        <f t="shared" si="271"/>
        <v>Within Range</v>
      </c>
      <c r="BV499" s="407"/>
      <c r="BW499" s="407"/>
      <c r="BX499" s="448"/>
      <c r="BY499" s="469"/>
      <c r="BZ499" s="469"/>
    </row>
    <row r="500" spans="1:78" ht="12.75" customHeight="true">
      <c r="A500" s="79" t="s">
        <v>1065</v>
      </c>
      <c r="B500" s="79" t="s">
        <v>1066</v>
      </c>
      <c r="C500" s="79" t="s">
        <v>8</v>
      </c>
      <c r="D500" s="79" t="s">
        <v>9</v>
      </c>
      <c r="E500" s="79" t="s">
        <v>787</v>
      </c>
      <c r="F500" s="79" t="s">
        <v>804</v>
      </c>
      <c r="G500" s="79" t="s">
        <v>798</v>
      </c>
      <c r="H500" s="79" t="s">
        <v>820</v>
      </c>
      <c r="I500" s="296">
        <v>43752</v>
      </c>
      <c r="J500" s="406"/>
      <c r="K500" s="383" t="s">
        <v>16</v>
      </c>
      <c r="L500" s="406"/>
      <c r="M500" s="466">
        <v>77</v>
      </c>
      <c r="N500" s="451" t="str">
        <f t="shared" si="238"/>
        <v>3</v>
      </c>
      <c r="O500" s="452" t="str">
        <f t="shared" si="239"/>
        <v>3</v>
      </c>
      <c r="P500" s="201" t="str">
        <f t="shared" si="240"/>
        <v>N</v>
      </c>
      <c r="Q500" s="202"/>
      <c r="R500" s="202"/>
      <c r="S500" s="200"/>
      <c r="T500" s="247">
        <v>208</v>
      </c>
      <c r="U500" s="92">
        <f t="shared" si="241"/>
        <v>1</v>
      </c>
      <c r="V500" s="95" t="str">
        <f t="shared" si="242"/>
        <v>SG_FNE06</v>
      </c>
      <c r="W500" s="454"/>
      <c r="X500" s="392">
        <f t="shared" si="243"/>
        <v>0</v>
      </c>
      <c r="Y500" s="453"/>
      <c r="Z500" s="396">
        <f t="shared" si="244"/>
        <v>0</v>
      </c>
      <c r="AA500" s="397">
        <f t="shared" si="245"/>
        <v>0</v>
      </c>
      <c r="AB500" s="427"/>
      <c r="AC500" s="456"/>
      <c r="AD500" s="396">
        <f t="shared" si="246"/>
        <v>0</v>
      </c>
      <c r="AE500" s="397">
        <f t="shared" si="247"/>
        <v>0</v>
      </c>
      <c r="AF500" s="444">
        <f t="shared" si="248"/>
        <v>50</v>
      </c>
      <c r="AG500" s="251" t="e">
        <f t="shared" si="249"/>
        <v>#DIV/0!</v>
      </c>
      <c r="AH500" s="398">
        <f t="shared" si="250"/>
        <v>50</v>
      </c>
      <c r="AI500" s="459" t="str">
        <f t="shared" si="251"/>
        <v>Below Mix</v>
      </c>
      <c r="AJ500" s="327">
        <f t="shared" si="252"/>
        <v>1249</v>
      </c>
      <c r="AK500" s="323" t="e">
        <f t="shared" si="253"/>
        <v>#DIV/0!</v>
      </c>
      <c r="AL500" s="399">
        <f t="shared" si="254"/>
        <v>1299</v>
      </c>
      <c r="AM500" s="400">
        <f t="shared" si="255"/>
        <v>1299</v>
      </c>
      <c r="AN500" s="462" t="e">
        <f t="shared" si="256"/>
        <v>#DIV/0!</v>
      </c>
      <c r="AO500" s="461">
        <f t="shared" si="257"/>
        <v>1299</v>
      </c>
      <c r="AP500" s="148">
        <f t="shared" si="258"/>
        <v>0</v>
      </c>
      <c r="AQ500" s="148">
        <f t="shared" si="259"/>
        <v>0</v>
      </c>
      <c r="AR500" s="148"/>
      <c r="AS500" s="149">
        <f>VLOOKUP(H500, 'Link WS '!$E$5:$G$38, 2, FALSE)</f>
        <v>1299</v>
      </c>
      <c r="AT500" s="80">
        <f>VLOOKUP($H500, 'Link WS '!$E$5:$H$38, 3, FALSE)</f>
        <v>1871</v>
      </c>
      <c r="AU500" s="151">
        <f t="shared" si="260"/>
        <v>0</v>
      </c>
      <c r="AV500" s="150">
        <f>VLOOKUP($V500, 'Link WS '!$E$5:$H$38, 2, FALSE)</f>
        <v>1299</v>
      </c>
      <c r="AW500" s="150">
        <f>VLOOKUP($V500, 'Link WS '!$E$5:$H$38, 3, FALSE)</f>
        <v>1871</v>
      </c>
      <c r="AX500" s="150">
        <f>VLOOKUP($V500, 'Link WS '!$E$5:$H$38, 4, FALSE)</f>
        <v>1585</v>
      </c>
      <c r="AY500" s="143">
        <f t="shared" si="261"/>
        <v>0.81955835962145107</v>
      </c>
      <c r="AZ500" s="140" t="str">
        <f t="shared" si="262"/>
        <v>Paying 82% within JC</v>
      </c>
      <c r="BA500" s="80">
        <f t="shared" si="263"/>
        <v>1169</v>
      </c>
      <c r="BB500" s="80">
        <f t="shared" si="264"/>
        <v>130</v>
      </c>
      <c r="BC500" s="81" t="e">
        <f t="shared" si="265"/>
        <v>#DIV/0!</v>
      </c>
      <c r="BD500" s="312"/>
      <c r="BE500" s="184"/>
      <c r="BF500" s="184"/>
      <c r="BG500" s="184"/>
      <c r="BH500" s="184"/>
      <c r="BI500" s="184"/>
      <c r="BJ500" s="184"/>
      <c r="BK500" s="184"/>
      <c r="BL500" s="185"/>
      <c r="BM500" s="185"/>
      <c r="BN500" s="185"/>
      <c r="BO500" s="185"/>
      <c r="BP500" s="443">
        <f t="shared" si="266"/>
        <v>0</v>
      </c>
      <c r="BQ500" s="184" t="str">
        <f t="shared" si="267"/>
        <v>Not Needed</v>
      </c>
      <c r="BR500" s="283" t="e">
        <f t="shared" si="268"/>
        <v>#DIV/0!</v>
      </c>
      <c r="BS500" s="432">
        <f t="shared" si="269"/>
        <v>0</v>
      </c>
      <c r="BT500" s="1" t="str">
        <f t="shared" si="270"/>
        <v>Within Range</v>
      </c>
      <c r="BU500" s="1" t="str">
        <f t="shared" si="271"/>
        <v>Within Range</v>
      </c>
      <c r="BV500" s="407"/>
      <c r="BW500" s="407"/>
      <c r="BX500" s="448"/>
      <c r="BY500" s="469"/>
      <c r="BZ500" s="469"/>
    </row>
    <row r="501" spans="1:78" ht="12.75" customHeight="true">
      <c r="A501" s="79" t="s">
        <v>1568</v>
      </c>
      <c r="B501" s="79" t="s">
        <v>1569</v>
      </c>
      <c r="C501" s="79" t="s">
        <v>8</v>
      </c>
      <c r="D501" s="79" t="s">
        <v>9</v>
      </c>
      <c r="E501" s="79" t="s">
        <v>787</v>
      </c>
      <c r="F501" s="79" t="s">
        <v>804</v>
      </c>
      <c r="G501" s="79" t="s">
        <v>1199</v>
      </c>
      <c r="H501" s="79" t="s">
        <v>1196</v>
      </c>
      <c r="I501" s="480">
        <v>44438</v>
      </c>
      <c r="J501" s="406"/>
      <c r="K501" s="383" t="s">
        <v>16</v>
      </c>
      <c r="L501" s="406"/>
      <c r="M501" s="466">
        <v>47</v>
      </c>
      <c r="N501" s="451" t="str">
        <f t="shared" si="238"/>
        <v>1</v>
      </c>
      <c r="O501" s="452" t="str">
        <f t="shared" si="239"/>
        <v>1</v>
      </c>
      <c r="P501" s="201" t="str">
        <f t="shared" si="240"/>
        <v>N</v>
      </c>
      <c r="Q501" s="202"/>
      <c r="R501" s="202"/>
      <c r="S501" s="200"/>
      <c r="T501" s="247">
        <v>10</v>
      </c>
      <c r="U501" s="92">
        <f t="shared" si="241"/>
        <v>0.83</v>
      </c>
      <c r="V501" s="95" t="str">
        <f t="shared" si="242"/>
        <v>SG_NE03</v>
      </c>
      <c r="W501" s="454"/>
      <c r="X501" s="392">
        <f t="shared" si="243"/>
        <v>0</v>
      </c>
      <c r="Y501" s="453"/>
      <c r="Z501" s="396">
        <f t="shared" si="244"/>
        <v>0</v>
      </c>
      <c r="AA501" s="397">
        <f t="shared" si="245"/>
        <v>0</v>
      </c>
      <c r="AB501" s="427"/>
      <c r="AC501" s="456"/>
      <c r="AD501" s="396">
        <f t="shared" si="246"/>
        <v>0</v>
      </c>
      <c r="AE501" s="397">
        <f t="shared" si="247"/>
        <v>0</v>
      </c>
      <c r="AF501" s="444">
        <f t="shared" si="248"/>
        <v>50</v>
      </c>
      <c r="AG501" s="251" t="e">
        <f t="shared" si="249"/>
        <v>#DIV/0!</v>
      </c>
      <c r="AH501" s="398">
        <f t="shared" si="250"/>
        <v>50</v>
      </c>
      <c r="AI501" s="459" t="str">
        <f t="shared" si="251"/>
        <v>Below Mix</v>
      </c>
      <c r="AJ501" s="327">
        <f t="shared" si="252"/>
        <v>1209</v>
      </c>
      <c r="AK501" s="323" t="e">
        <f t="shared" si="253"/>
        <v>#DIV/0!</v>
      </c>
      <c r="AL501" s="399">
        <f t="shared" si="254"/>
        <v>1259</v>
      </c>
      <c r="AM501" s="400">
        <f t="shared" si="255"/>
        <v>1259</v>
      </c>
      <c r="AN501" s="462" t="e">
        <f t="shared" si="256"/>
        <v>#DIV/0!</v>
      </c>
      <c r="AO501" s="461">
        <f t="shared" si="257"/>
        <v>1259</v>
      </c>
      <c r="AP501" s="148">
        <f t="shared" si="258"/>
        <v>0</v>
      </c>
      <c r="AQ501" s="148">
        <f t="shared" si="259"/>
        <v>0</v>
      </c>
      <c r="AR501" s="148"/>
      <c r="AS501" s="149">
        <f>VLOOKUP(H501, 'Link WS '!$E$5:$G$38, 2, FALSE)</f>
        <v>1259</v>
      </c>
      <c r="AT501" s="80">
        <f>VLOOKUP($H501, 'Link WS '!$E$5:$H$38, 3, FALSE)</f>
        <v>1884</v>
      </c>
      <c r="AU501" s="151">
        <f t="shared" si="260"/>
        <v>0</v>
      </c>
      <c r="AV501" s="150">
        <f>VLOOKUP($V501, 'Link WS '!$E$5:$H$38, 2, FALSE)</f>
        <v>1259</v>
      </c>
      <c r="AW501" s="150">
        <f>VLOOKUP($V501, 'Link WS '!$E$5:$H$38, 3, FALSE)</f>
        <v>1884</v>
      </c>
      <c r="AX501" s="150">
        <f>VLOOKUP($V501, 'Link WS '!$E$5:$H$38, 4, FALSE)</f>
        <v>1572</v>
      </c>
      <c r="AY501" s="143">
        <f t="shared" si="261"/>
        <v>0.80089058524173029</v>
      </c>
      <c r="AZ501" s="140" t="str">
        <f t="shared" si="262"/>
        <v>Paying 80% within JC</v>
      </c>
      <c r="BA501" s="80">
        <f t="shared" si="263"/>
        <v>1133</v>
      </c>
      <c r="BB501" s="80">
        <f t="shared" si="264"/>
        <v>126</v>
      </c>
      <c r="BC501" s="81" t="e">
        <f t="shared" si="265"/>
        <v>#DIV/0!</v>
      </c>
      <c r="BD501" s="312"/>
      <c r="BE501" s="184"/>
      <c r="BF501" s="184"/>
      <c r="BG501" s="184"/>
      <c r="BH501" s="184"/>
      <c r="BI501" s="184"/>
      <c r="BJ501" s="184"/>
      <c r="BK501" s="184"/>
      <c r="BL501" s="185"/>
      <c r="BM501" s="185"/>
      <c r="BN501" s="185"/>
      <c r="BO501" s="185"/>
      <c r="BP501" s="443">
        <f t="shared" si="266"/>
        <v>0</v>
      </c>
      <c r="BQ501" s="184" t="str">
        <f t="shared" si="267"/>
        <v>Not Needed</v>
      </c>
      <c r="BR501" s="283" t="e">
        <f t="shared" si="268"/>
        <v>#DIV/0!</v>
      </c>
      <c r="BS501" s="432">
        <f t="shared" si="269"/>
        <v>0</v>
      </c>
      <c r="BT501" s="1" t="str">
        <f t="shared" si="270"/>
        <v>Within Range</v>
      </c>
      <c r="BU501" s="1" t="str">
        <f t="shared" si="271"/>
        <v>Within Range</v>
      </c>
      <c r="BV501" s="407"/>
      <c r="BW501" s="407"/>
      <c r="BX501" s="448"/>
      <c r="BY501" s="469"/>
      <c r="BZ501" s="469"/>
    </row>
    <row r="502" spans="1:78" ht="12.75" customHeight="true">
      <c r="A502" s="79" t="s">
        <v>1570</v>
      </c>
      <c r="B502" s="79" t="s">
        <v>1571</v>
      </c>
      <c r="C502" s="79" t="s">
        <v>8</v>
      </c>
      <c r="D502" s="79" t="s">
        <v>9</v>
      </c>
      <c r="E502" s="79" t="s">
        <v>787</v>
      </c>
      <c r="F502" s="79" t="s">
        <v>804</v>
      </c>
      <c r="G502" s="79" t="s">
        <v>795</v>
      </c>
      <c r="H502" s="79" t="s">
        <v>818</v>
      </c>
      <c r="I502" s="480">
        <v>44445</v>
      </c>
      <c r="J502" s="406"/>
      <c r="K502" s="383" t="s">
        <v>16</v>
      </c>
      <c r="L502" s="406"/>
      <c r="M502" s="466">
        <v>70</v>
      </c>
      <c r="N502" s="451" t="str">
        <f t="shared" si="238"/>
        <v>3</v>
      </c>
      <c r="O502" s="452" t="str">
        <f t="shared" si="239"/>
        <v>3</v>
      </c>
      <c r="P502" s="201" t="str">
        <f t="shared" si="240"/>
        <v>N</v>
      </c>
      <c r="Q502" s="202"/>
      <c r="R502" s="202"/>
      <c r="S502" s="200"/>
      <c r="T502" s="247">
        <v>9</v>
      </c>
      <c r="U502" s="92">
        <f t="shared" si="241"/>
        <v>0.75</v>
      </c>
      <c r="V502" s="95" t="str">
        <f t="shared" si="242"/>
        <v>SG_FNE04</v>
      </c>
      <c r="W502" s="454"/>
      <c r="X502" s="392">
        <f t="shared" si="243"/>
        <v>0</v>
      </c>
      <c r="Y502" s="453"/>
      <c r="Z502" s="396">
        <f t="shared" si="244"/>
        <v>0</v>
      </c>
      <c r="AA502" s="397">
        <f t="shared" si="245"/>
        <v>0</v>
      </c>
      <c r="AB502" s="427"/>
      <c r="AC502" s="456"/>
      <c r="AD502" s="396">
        <f t="shared" si="246"/>
        <v>0</v>
      </c>
      <c r="AE502" s="397">
        <f t="shared" si="247"/>
        <v>0</v>
      </c>
      <c r="AF502" s="444">
        <f t="shared" si="248"/>
        <v>50</v>
      </c>
      <c r="AG502" s="251" t="e">
        <f t="shared" si="249"/>
        <v>#DIV/0!</v>
      </c>
      <c r="AH502" s="398">
        <f t="shared" si="250"/>
        <v>50</v>
      </c>
      <c r="AI502" s="459" t="str">
        <f t="shared" si="251"/>
        <v>Below Mix</v>
      </c>
      <c r="AJ502" s="327">
        <f t="shared" si="252"/>
        <v>854</v>
      </c>
      <c r="AK502" s="323" t="e">
        <f t="shared" si="253"/>
        <v>#DIV/0!</v>
      </c>
      <c r="AL502" s="399">
        <f t="shared" si="254"/>
        <v>904</v>
      </c>
      <c r="AM502" s="400">
        <f t="shared" si="255"/>
        <v>904</v>
      </c>
      <c r="AN502" s="462" t="e">
        <f t="shared" si="256"/>
        <v>#DIV/0!</v>
      </c>
      <c r="AO502" s="461">
        <f t="shared" si="257"/>
        <v>904</v>
      </c>
      <c r="AP502" s="148">
        <f t="shared" si="258"/>
        <v>0</v>
      </c>
      <c r="AQ502" s="148">
        <f t="shared" si="259"/>
        <v>0</v>
      </c>
      <c r="AR502" s="148"/>
      <c r="AS502" s="149">
        <f>VLOOKUP(H502, 'Link WS '!$E$5:$G$38, 2, FALSE)</f>
        <v>904</v>
      </c>
      <c r="AT502" s="80">
        <f>VLOOKUP($H502, 'Link WS '!$E$5:$H$38, 3, FALSE)</f>
        <v>1338</v>
      </c>
      <c r="AU502" s="151">
        <f t="shared" si="260"/>
        <v>0</v>
      </c>
      <c r="AV502" s="150">
        <f>VLOOKUP($V502, 'Link WS '!$E$5:$H$38, 2, FALSE)</f>
        <v>904</v>
      </c>
      <c r="AW502" s="150">
        <f>VLOOKUP($V502, 'Link WS '!$E$5:$H$38, 3, FALSE)</f>
        <v>1338</v>
      </c>
      <c r="AX502" s="150">
        <f>VLOOKUP($V502, 'Link WS '!$E$5:$H$38, 4, FALSE)</f>
        <v>1121</v>
      </c>
      <c r="AY502" s="143">
        <f t="shared" si="261"/>
        <v>0.80642283675289916</v>
      </c>
      <c r="AZ502" s="140" t="str">
        <f t="shared" si="262"/>
        <v>Paying 81% within JC</v>
      </c>
      <c r="BA502" s="80">
        <f t="shared" si="263"/>
        <v>814</v>
      </c>
      <c r="BB502" s="80">
        <f t="shared" si="264"/>
        <v>90</v>
      </c>
      <c r="BC502" s="81" t="e">
        <f t="shared" si="265"/>
        <v>#DIV/0!</v>
      </c>
      <c r="BD502" s="312"/>
      <c r="BE502" s="184"/>
      <c r="BF502" s="184"/>
      <c r="BG502" s="184"/>
      <c r="BH502" s="184"/>
      <c r="BI502" s="184"/>
      <c r="BJ502" s="184"/>
      <c r="BK502" s="184"/>
      <c r="BL502" s="185"/>
      <c r="BM502" s="185"/>
      <c r="BN502" s="185"/>
      <c r="BO502" s="185"/>
      <c r="BP502" s="443">
        <f t="shared" si="266"/>
        <v>0</v>
      </c>
      <c r="BQ502" s="184" t="str">
        <f t="shared" si="267"/>
        <v>Not Needed</v>
      </c>
      <c r="BR502" s="283" t="e">
        <f t="shared" si="268"/>
        <v>#DIV/0!</v>
      </c>
      <c r="BS502" s="432">
        <f t="shared" si="269"/>
        <v>0</v>
      </c>
      <c r="BT502" s="1" t="str">
        <f t="shared" si="270"/>
        <v>Within Range</v>
      </c>
      <c r="BU502" s="1" t="str">
        <f t="shared" si="271"/>
        <v>Within Range</v>
      </c>
      <c r="BV502" s="407"/>
      <c r="BW502" s="407"/>
      <c r="BX502" s="448"/>
      <c r="BY502" s="469"/>
      <c r="BZ502" s="469"/>
    </row>
    <row r="503" spans="1:78" ht="12.75" customHeight="true">
      <c r="A503" s="79" t="s">
        <v>1572</v>
      </c>
      <c r="B503" s="79" t="s">
        <v>1573</v>
      </c>
      <c r="C503" s="79" t="s">
        <v>8</v>
      </c>
      <c r="D503" s="79" t="s">
        <v>9</v>
      </c>
      <c r="E503" s="79" t="s">
        <v>787</v>
      </c>
      <c r="F503" s="79" t="s">
        <v>804</v>
      </c>
      <c r="G503" s="79" t="s">
        <v>795</v>
      </c>
      <c r="H503" s="79" t="s">
        <v>818</v>
      </c>
      <c r="I503" s="480">
        <v>44466</v>
      </c>
      <c r="J503" s="406"/>
      <c r="K503" s="383" t="s">
        <v>16</v>
      </c>
      <c r="L503" s="406"/>
      <c r="M503" s="466">
        <v>77</v>
      </c>
      <c r="N503" s="451" t="str">
        <f t="shared" si="238"/>
        <v>3</v>
      </c>
      <c r="O503" s="452" t="str">
        <f t="shared" si="239"/>
        <v>3</v>
      </c>
      <c r="P503" s="201" t="str">
        <f t="shared" si="240"/>
        <v>N</v>
      </c>
      <c r="Q503" s="202"/>
      <c r="R503" s="202"/>
      <c r="S503" s="200"/>
      <c r="T503" s="247">
        <v>9</v>
      </c>
      <c r="U503" s="92">
        <f t="shared" si="241"/>
        <v>0.75</v>
      </c>
      <c r="V503" s="95" t="str">
        <f t="shared" si="242"/>
        <v>SG_FNE04</v>
      </c>
      <c r="W503" s="454"/>
      <c r="X503" s="392">
        <f t="shared" si="243"/>
        <v>0</v>
      </c>
      <c r="Y503" s="453"/>
      <c r="Z503" s="396">
        <f t="shared" si="244"/>
        <v>0</v>
      </c>
      <c r="AA503" s="397">
        <f t="shared" si="245"/>
        <v>0</v>
      </c>
      <c r="AB503" s="427"/>
      <c r="AC503" s="456"/>
      <c r="AD503" s="396">
        <f t="shared" si="246"/>
        <v>0</v>
      </c>
      <c r="AE503" s="397">
        <f t="shared" si="247"/>
        <v>0</v>
      </c>
      <c r="AF503" s="444">
        <f t="shared" si="248"/>
        <v>50</v>
      </c>
      <c r="AG503" s="251" t="e">
        <f t="shared" si="249"/>
        <v>#DIV/0!</v>
      </c>
      <c r="AH503" s="398">
        <f t="shared" si="250"/>
        <v>50</v>
      </c>
      <c r="AI503" s="459" t="str">
        <f t="shared" si="251"/>
        <v>Below Mix</v>
      </c>
      <c r="AJ503" s="327">
        <f t="shared" si="252"/>
        <v>854</v>
      </c>
      <c r="AK503" s="323" t="e">
        <f t="shared" si="253"/>
        <v>#DIV/0!</v>
      </c>
      <c r="AL503" s="399">
        <f t="shared" si="254"/>
        <v>904</v>
      </c>
      <c r="AM503" s="400">
        <f t="shared" si="255"/>
        <v>904</v>
      </c>
      <c r="AN503" s="462" t="e">
        <f t="shared" si="256"/>
        <v>#DIV/0!</v>
      </c>
      <c r="AO503" s="461">
        <f t="shared" si="257"/>
        <v>904</v>
      </c>
      <c r="AP503" s="148">
        <f t="shared" si="258"/>
        <v>0</v>
      </c>
      <c r="AQ503" s="148">
        <f t="shared" si="259"/>
        <v>0</v>
      </c>
      <c r="AR503" s="148"/>
      <c r="AS503" s="149">
        <f>VLOOKUP(H503, 'Link WS '!$E$5:$G$38, 2, FALSE)</f>
        <v>904</v>
      </c>
      <c r="AT503" s="80">
        <f>VLOOKUP($H503, 'Link WS '!$E$5:$H$38, 3, FALSE)</f>
        <v>1338</v>
      </c>
      <c r="AU503" s="151">
        <f t="shared" si="260"/>
        <v>0</v>
      </c>
      <c r="AV503" s="150">
        <f>VLOOKUP($V503, 'Link WS '!$E$5:$H$38, 2, FALSE)</f>
        <v>904</v>
      </c>
      <c r="AW503" s="150">
        <f>VLOOKUP($V503, 'Link WS '!$E$5:$H$38, 3, FALSE)</f>
        <v>1338</v>
      </c>
      <c r="AX503" s="150">
        <f>VLOOKUP($V503, 'Link WS '!$E$5:$H$38, 4, FALSE)</f>
        <v>1121</v>
      </c>
      <c r="AY503" s="143">
        <f t="shared" si="261"/>
        <v>0.80642283675289916</v>
      </c>
      <c r="AZ503" s="140" t="str">
        <f t="shared" si="262"/>
        <v>Paying 81% within JC</v>
      </c>
      <c r="BA503" s="80">
        <f t="shared" si="263"/>
        <v>814</v>
      </c>
      <c r="BB503" s="80">
        <f t="shared" si="264"/>
        <v>90</v>
      </c>
      <c r="BC503" s="81" t="e">
        <f t="shared" si="265"/>
        <v>#DIV/0!</v>
      </c>
      <c r="BD503" s="312"/>
      <c r="BE503" s="184"/>
      <c r="BF503" s="184"/>
      <c r="BG503" s="184"/>
      <c r="BH503" s="184"/>
      <c r="BI503" s="184"/>
      <c r="BJ503" s="184"/>
      <c r="BK503" s="184"/>
      <c r="BL503" s="185"/>
      <c r="BM503" s="185"/>
      <c r="BN503" s="185"/>
      <c r="BO503" s="185"/>
      <c r="BP503" s="443">
        <f t="shared" si="266"/>
        <v>0</v>
      </c>
      <c r="BQ503" s="184" t="str">
        <f t="shared" si="267"/>
        <v>Not Needed</v>
      </c>
      <c r="BR503" s="283" t="e">
        <f t="shared" si="268"/>
        <v>#DIV/0!</v>
      </c>
      <c r="BS503" s="432">
        <f t="shared" si="269"/>
        <v>0</v>
      </c>
      <c r="BT503" s="1" t="str">
        <f t="shared" si="270"/>
        <v>Within Range</v>
      </c>
      <c r="BU503" s="1" t="str">
        <f t="shared" si="271"/>
        <v>Within Range</v>
      </c>
      <c r="BV503" s="407"/>
      <c r="BW503" s="407"/>
      <c r="BX503" s="448"/>
      <c r="BY503" s="469"/>
      <c r="BZ503" s="469"/>
    </row>
    <row r="504" spans="1:78" ht="12.75" customHeight="true">
      <c r="A504" s="79" t="s">
        <v>1574</v>
      </c>
      <c r="B504" s="79" t="s">
        <v>1575</v>
      </c>
      <c r="C504" s="79" t="s">
        <v>8</v>
      </c>
      <c r="D504" s="79" t="s">
        <v>9</v>
      </c>
      <c r="E504" s="79" t="s">
        <v>787</v>
      </c>
      <c r="F504" s="79" t="s">
        <v>804</v>
      </c>
      <c r="G504" s="79" t="s">
        <v>795</v>
      </c>
      <c r="H504" s="79" t="s">
        <v>818</v>
      </c>
      <c r="I504" s="480">
        <v>44473</v>
      </c>
      <c r="J504" s="406"/>
      <c r="K504" s="383" t="s">
        <v>16</v>
      </c>
      <c r="L504" s="406"/>
      <c r="M504" s="466">
        <v>67</v>
      </c>
      <c r="N504" s="451" t="str">
        <f t="shared" si="238"/>
        <v>2</v>
      </c>
      <c r="O504" s="452" t="str">
        <f t="shared" si="239"/>
        <v>2</v>
      </c>
      <c r="P504" s="201" t="str">
        <f t="shared" si="240"/>
        <v>N</v>
      </c>
      <c r="Q504" s="202"/>
      <c r="R504" s="202"/>
      <c r="S504" s="200"/>
      <c r="T504" s="247">
        <v>8</v>
      </c>
      <c r="U504" s="92">
        <f t="shared" si="241"/>
        <v>0.67</v>
      </c>
      <c r="V504" s="95" t="str">
        <f t="shared" si="242"/>
        <v>SG_FNE04</v>
      </c>
      <c r="W504" s="454"/>
      <c r="X504" s="392">
        <f t="shared" si="243"/>
        <v>0</v>
      </c>
      <c r="Y504" s="453"/>
      <c r="Z504" s="396">
        <f t="shared" si="244"/>
        <v>0</v>
      </c>
      <c r="AA504" s="397">
        <f t="shared" si="245"/>
        <v>0</v>
      </c>
      <c r="AB504" s="427"/>
      <c r="AC504" s="456"/>
      <c r="AD504" s="396">
        <f t="shared" si="246"/>
        <v>0</v>
      </c>
      <c r="AE504" s="397">
        <f t="shared" si="247"/>
        <v>0</v>
      </c>
      <c r="AF504" s="444">
        <f t="shared" si="248"/>
        <v>50</v>
      </c>
      <c r="AG504" s="251" t="e">
        <f t="shared" si="249"/>
        <v>#DIV/0!</v>
      </c>
      <c r="AH504" s="398">
        <f t="shared" si="250"/>
        <v>50</v>
      </c>
      <c r="AI504" s="459" t="str">
        <f t="shared" si="251"/>
        <v>Below Mix</v>
      </c>
      <c r="AJ504" s="327">
        <f t="shared" si="252"/>
        <v>854</v>
      </c>
      <c r="AK504" s="323" t="e">
        <f t="shared" si="253"/>
        <v>#DIV/0!</v>
      </c>
      <c r="AL504" s="399">
        <f t="shared" si="254"/>
        <v>904</v>
      </c>
      <c r="AM504" s="400">
        <f t="shared" si="255"/>
        <v>904</v>
      </c>
      <c r="AN504" s="462" t="e">
        <f t="shared" si="256"/>
        <v>#DIV/0!</v>
      </c>
      <c r="AO504" s="461">
        <f t="shared" si="257"/>
        <v>904</v>
      </c>
      <c r="AP504" s="148">
        <f t="shared" si="258"/>
        <v>0</v>
      </c>
      <c r="AQ504" s="148">
        <f t="shared" si="259"/>
        <v>0</v>
      </c>
      <c r="AR504" s="148"/>
      <c r="AS504" s="149">
        <f>VLOOKUP(H504, 'Link WS '!$E$5:$G$38, 2, FALSE)</f>
        <v>904</v>
      </c>
      <c r="AT504" s="80">
        <f>VLOOKUP($H504, 'Link WS '!$E$5:$H$38, 3, FALSE)</f>
        <v>1338</v>
      </c>
      <c r="AU504" s="151">
        <f t="shared" si="260"/>
        <v>0</v>
      </c>
      <c r="AV504" s="150">
        <f>VLOOKUP($V504, 'Link WS '!$E$5:$H$38, 2, FALSE)</f>
        <v>904</v>
      </c>
      <c r="AW504" s="150">
        <f>VLOOKUP($V504, 'Link WS '!$E$5:$H$38, 3, FALSE)</f>
        <v>1338</v>
      </c>
      <c r="AX504" s="150">
        <f>VLOOKUP($V504, 'Link WS '!$E$5:$H$38, 4, FALSE)</f>
        <v>1121</v>
      </c>
      <c r="AY504" s="143">
        <f t="shared" si="261"/>
        <v>0.80642283675289916</v>
      </c>
      <c r="AZ504" s="140" t="str">
        <f t="shared" si="262"/>
        <v>Paying 81% within JC</v>
      </c>
      <c r="BA504" s="80">
        <f t="shared" si="263"/>
        <v>814</v>
      </c>
      <c r="BB504" s="80">
        <f t="shared" si="264"/>
        <v>90</v>
      </c>
      <c r="BC504" s="81" t="e">
        <f t="shared" si="265"/>
        <v>#DIV/0!</v>
      </c>
      <c r="BD504" s="312"/>
      <c r="BE504" s="184"/>
      <c r="BF504" s="184"/>
      <c r="BG504" s="184"/>
      <c r="BH504" s="184"/>
      <c r="BI504" s="184"/>
      <c r="BJ504" s="184"/>
      <c r="BK504" s="184"/>
      <c r="BL504" s="185"/>
      <c r="BM504" s="185"/>
      <c r="BN504" s="185"/>
      <c r="BO504" s="185"/>
      <c r="BP504" s="443">
        <f t="shared" si="266"/>
        <v>0</v>
      </c>
      <c r="BQ504" s="184" t="str">
        <f t="shared" si="267"/>
        <v>Not Needed</v>
      </c>
      <c r="BR504" s="283" t="e">
        <f t="shared" si="268"/>
        <v>#DIV/0!</v>
      </c>
      <c r="BS504" s="432">
        <f t="shared" si="269"/>
        <v>0</v>
      </c>
      <c r="BT504" s="1" t="str">
        <f t="shared" si="270"/>
        <v>Within Range</v>
      </c>
      <c r="BU504" s="1" t="str">
        <f t="shared" si="271"/>
        <v>Within Range</v>
      </c>
      <c r="BV504" s="407"/>
      <c r="BW504" s="407"/>
      <c r="BX504" s="448"/>
      <c r="BY504" s="469"/>
      <c r="BZ504" s="469"/>
    </row>
    <row r="505" spans="1:78" ht="12.75" customHeight="true">
      <c r="A505" s="79" t="s">
        <v>1576</v>
      </c>
      <c r="B505" s="79" t="s">
        <v>1577</v>
      </c>
      <c r="C505" s="79" t="s">
        <v>8</v>
      </c>
      <c r="D505" s="79" t="s">
        <v>9</v>
      </c>
      <c r="E505" s="79" t="s">
        <v>787</v>
      </c>
      <c r="F505" s="79" t="s">
        <v>804</v>
      </c>
      <c r="G505" s="79" t="s">
        <v>795</v>
      </c>
      <c r="H505" s="79" t="s">
        <v>818</v>
      </c>
      <c r="I505" s="480">
        <v>44571</v>
      </c>
      <c r="J505" s="406"/>
      <c r="K505" s="383" t="s">
        <v>16</v>
      </c>
      <c r="L505" s="406"/>
      <c r="M505" s="466">
        <v>70</v>
      </c>
      <c r="N505" s="451" t="str">
        <f t="shared" si="238"/>
        <v>3</v>
      </c>
      <c r="O505" s="452" t="str">
        <f t="shared" si="239"/>
        <v>3</v>
      </c>
      <c r="P505" s="201" t="str">
        <f t="shared" si="240"/>
        <v>N</v>
      </c>
      <c r="Q505" s="202"/>
      <c r="R505" s="202"/>
      <c r="S505" s="200"/>
      <c r="T505" s="247">
        <v>5</v>
      </c>
      <c r="U505" s="92">
        <f t="shared" si="241"/>
        <v>0.42</v>
      </c>
      <c r="V505" s="95" t="str">
        <f t="shared" si="242"/>
        <v>SG_FNE04</v>
      </c>
      <c r="W505" s="454"/>
      <c r="X505" s="392">
        <f t="shared" si="243"/>
        <v>0</v>
      </c>
      <c r="Y505" s="453"/>
      <c r="Z505" s="396">
        <f t="shared" si="244"/>
        <v>0</v>
      </c>
      <c r="AA505" s="397">
        <f t="shared" si="245"/>
        <v>0</v>
      </c>
      <c r="AB505" s="427"/>
      <c r="AC505" s="456"/>
      <c r="AD505" s="396">
        <f t="shared" si="246"/>
        <v>0</v>
      </c>
      <c r="AE505" s="397">
        <f t="shared" si="247"/>
        <v>0</v>
      </c>
      <c r="AF505" s="444">
        <f t="shared" si="248"/>
        <v>50</v>
      </c>
      <c r="AG505" s="251" t="e">
        <f t="shared" si="249"/>
        <v>#DIV/0!</v>
      </c>
      <c r="AH505" s="398">
        <f t="shared" si="250"/>
        <v>50</v>
      </c>
      <c r="AI505" s="459" t="str">
        <f t="shared" si="251"/>
        <v>Below Mix</v>
      </c>
      <c r="AJ505" s="327">
        <f t="shared" si="252"/>
        <v>854</v>
      </c>
      <c r="AK505" s="323" t="e">
        <f t="shared" si="253"/>
        <v>#DIV/0!</v>
      </c>
      <c r="AL505" s="399">
        <f t="shared" si="254"/>
        <v>904</v>
      </c>
      <c r="AM505" s="400">
        <f t="shared" si="255"/>
        <v>904</v>
      </c>
      <c r="AN505" s="462" t="e">
        <f t="shared" si="256"/>
        <v>#DIV/0!</v>
      </c>
      <c r="AO505" s="461">
        <f t="shared" si="257"/>
        <v>904</v>
      </c>
      <c r="AP505" s="148">
        <f t="shared" si="258"/>
        <v>0</v>
      </c>
      <c r="AQ505" s="148">
        <f t="shared" si="259"/>
        <v>0</v>
      </c>
      <c r="AR505" s="148"/>
      <c r="AS505" s="149">
        <f>VLOOKUP(H505, 'Link WS '!$E$5:$G$38, 2, FALSE)</f>
        <v>904</v>
      </c>
      <c r="AT505" s="80">
        <f>VLOOKUP($H505, 'Link WS '!$E$5:$H$38, 3, FALSE)</f>
        <v>1338</v>
      </c>
      <c r="AU505" s="151">
        <f t="shared" si="260"/>
        <v>0</v>
      </c>
      <c r="AV505" s="150">
        <f>VLOOKUP($V505, 'Link WS '!$E$5:$H$38, 2, FALSE)</f>
        <v>904</v>
      </c>
      <c r="AW505" s="150">
        <f>VLOOKUP($V505, 'Link WS '!$E$5:$H$38, 3, FALSE)</f>
        <v>1338</v>
      </c>
      <c r="AX505" s="150">
        <f>VLOOKUP($V505, 'Link WS '!$E$5:$H$38, 4, FALSE)</f>
        <v>1121</v>
      </c>
      <c r="AY505" s="143">
        <f t="shared" si="261"/>
        <v>0.80642283675289916</v>
      </c>
      <c r="AZ505" s="140" t="str">
        <f t="shared" si="262"/>
        <v>Paying 81% within JC</v>
      </c>
      <c r="BA505" s="80">
        <f t="shared" si="263"/>
        <v>814</v>
      </c>
      <c r="BB505" s="80">
        <f t="shared" si="264"/>
        <v>90</v>
      </c>
      <c r="BC505" s="81" t="e">
        <f t="shared" si="265"/>
        <v>#DIV/0!</v>
      </c>
      <c r="BD505" s="312"/>
      <c r="BE505" s="184"/>
      <c r="BF505" s="184"/>
      <c r="BG505" s="184"/>
      <c r="BH505" s="184"/>
      <c r="BI505" s="184"/>
      <c r="BJ505" s="184"/>
      <c r="BK505" s="184"/>
      <c r="BL505" s="185"/>
      <c r="BM505" s="185"/>
      <c r="BN505" s="185"/>
      <c r="BO505" s="185"/>
      <c r="BP505" s="443">
        <f t="shared" si="266"/>
        <v>0</v>
      </c>
      <c r="BQ505" s="184" t="str">
        <f t="shared" si="267"/>
        <v>Not Needed</v>
      </c>
      <c r="BR505" s="283" t="e">
        <f t="shared" si="268"/>
        <v>#DIV/0!</v>
      </c>
      <c r="BS505" s="432">
        <f t="shared" si="269"/>
        <v>0</v>
      </c>
      <c r="BT505" s="1" t="str">
        <f t="shared" si="270"/>
        <v>Within Range</v>
      </c>
      <c r="BU505" s="1" t="str">
        <f t="shared" si="271"/>
        <v>Within Range</v>
      </c>
      <c r="BV505" s="407"/>
      <c r="BW505" s="407"/>
      <c r="BX505" s="448"/>
      <c r="BY505" s="469"/>
      <c r="BZ505" s="469"/>
    </row>
    <row r="506" spans="1:78" ht="12.75" customHeight="true">
      <c r="A506" s="79" t="s">
        <v>1578</v>
      </c>
      <c r="B506" s="79" t="s">
        <v>1579</v>
      </c>
      <c r="C506" s="79" t="s">
        <v>8</v>
      </c>
      <c r="D506" s="79" t="s">
        <v>9</v>
      </c>
      <c r="E506" s="79" t="s">
        <v>787</v>
      </c>
      <c r="F506" s="79" t="s">
        <v>804</v>
      </c>
      <c r="G506" s="79" t="s">
        <v>795</v>
      </c>
      <c r="H506" s="79" t="s">
        <v>818</v>
      </c>
      <c r="I506" s="480">
        <v>44585</v>
      </c>
      <c r="J506" s="406"/>
      <c r="K506" s="383" t="s">
        <v>16</v>
      </c>
      <c r="L506" s="406"/>
      <c r="M506" s="466">
        <v>67</v>
      </c>
      <c r="N506" s="451" t="str">
        <f t="shared" si="238"/>
        <v>2</v>
      </c>
      <c r="O506" s="452" t="str">
        <f t="shared" si="239"/>
        <v>2</v>
      </c>
      <c r="P506" s="201" t="str">
        <f t="shared" si="240"/>
        <v>N</v>
      </c>
      <c r="Q506" s="202"/>
      <c r="R506" s="202"/>
      <c r="S506" s="200"/>
      <c r="T506" s="247">
        <v>5</v>
      </c>
      <c r="U506" s="92">
        <f t="shared" si="241"/>
        <v>0.42</v>
      </c>
      <c r="V506" s="95" t="str">
        <f t="shared" si="242"/>
        <v>SG_FNE04</v>
      </c>
      <c r="W506" s="454"/>
      <c r="X506" s="392">
        <f t="shared" si="243"/>
        <v>0</v>
      </c>
      <c r="Y506" s="453"/>
      <c r="Z506" s="396">
        <f t="shared" si="244"/>
        <v>0</v>
      </c>
      <c r="AA506" s="397">
        <f t="shared" si="245"/>
        <v>0</v>
      </c>
      <c r="AB506" s="427"/>
      <c r="AC506" s="456"/>
      <c r="AD506" s="396">
        <f t="shared" si="246"/>
        <v>0</v>
      </c>
      <c r="AE506" s="397">
        <f t="shared" si="247"/>
        <v>0</v>
      </c>
      <c r="AF506" s="444">
        <f t="shared" si="248"/>
        <v>50</v>
      </c>
      <c r="AG506" s="251" t="e">
        <f t="shared" si="249"/>
        <v>#DIV/0!</v>
      </c>
      <c r="AH506" s="398">
        <f t="shared" si="250"/>
        <v>50</v>
      </c>
      <c r="AI506" s="459" t="str">
        <f t="shared" si="251"/>
        <v>Below Mix</v>
      </c>
      <c r="AJ506" s="327">
        <f t="shared" si="252"/>
        <v>854</v>
      </c>
      <c r="AK506" s="323" t="e">
        <f t="shared" si="253"/>
        <v>#DIV/0!</v>
      </c>
      <c r="AL506" s="399">
        <f t="shared" si="254"/>
        <v>904</v>
      </c>
      <c r="AM506" s="400">
        <f t="shared" si="255"/>
        <v>904</v>
      </c>
      <c r="AN506" s="462" t="e">
        <f t="shared" si="256"/>
        <v>#DIV/0!</v>
      </c>
      <c r="AO506" s="461">
        <f t="shared" si="257"/>
        <v>904</v>
      </c>
      <c r="AP506" s="148">
        <f t="shared" si="258"/>
        <v>0</v>
      </c>
      <c r="AQ506" s="148">
        <f t="shared" si="259"/>
        <v>0</v>
      </c>
      <c r="AR506" s="148"/>
      <c r="AS506" s="149">
        <f>VLOOKUP(H506, 'Link WS '!$E$5:$G$38, 2, FALSE)</f>
        <v>904</v>
      </c>
      <c r="AT506" s="80">
        <f>VLOOKUP($H506, 'Link WS '!$E$5:$H$38, 3, FALSE)</f>
        <v>1338</v>
      </c>
      <c r="AU506" s="151">
        <f t="shared" si="260"/>
        <v>0</v>
      </c>
      <c r="AV506" s="150">
        <f>VLOOKUP($V506, 'Link WS '!$E$5:$H$38, 2, FALSE)</f>
        <v>904</v>
      </c>
      <c r="AW506" s="150">
        <f>VLOOKUP($V506, 'Link WS '!$E$5:$H$38, 3, FALSE)</f>
        <v>1338</v>
      </c>
      <c r="AX506" s="150">
        <f>VLOOKUP($V506, 'Link WS '!$E$5:$H$38, 4, FALSE)</f>
        <v>1121</v>
      </c>
      <c r="AY506" s="143">
        <f t="shared" si="261"/>
        <v>0.80642283675289916</v>
      </c>
      <c r="AZ506" s="140" t="str">
        <f t="shared" si="262"/>
        <v>Paying 81% within JC</v>
      </c>
      <c r="BA506" s="80">
        <f t="shared" si="263"/>
        <v>814</v>
      </c>
      <c r="BB506" s="80">
        <f t="shared" si="264"/>
        <v>90</v>
      </c>
      <c r="BC506" s="81" t="e">
        <f t="shared" si="265"/>
        <v>#DIV/0!</v>
      </c>
      <c r="BD506" s="312"/>
      <c r="BE506" s="184"/>
      <c r="BF506" s="184"/>
      <c r="BG506" s="184"/>
      <c r="BH506" s="184"/>
      <c r="BI506" s="184"/>
      <c r="BJ506" s="184"/>
      <c r="BK506" s="184"/>
      <c r="BL506" s="185"/>
      <c r="BM506" s="185"/>
      <c r="BN506" s="185"/>
      <c r="BO506" s="185"/>
      <c r="BP506" s="443">
        <f t="shared" si="266"/>
        <v>0</v>
      </c>
      <c r="BQ506" s="184" t="str">
        <f t="shared" si="267"/>
        <v>Not Needed</v>
      </c>
      <c r="BR506" s="283" t="e">
        <f t="shared" si="268"/>
        <v>#DIV/0!</v>
      </c>
      <c r="BS506" s="432">
        <f t="shared" si="269"/>
        <v>0</v>
      </c>
      <c r="BT506" s="1" t="str">
        <f t="shared" si="270"/>
        <v>Within Range</v>
      </c>
      <c r="BU506" s="1" t="str">
        <f t="shared" si="271"/>
        <v>Within Range</v>
      </c>
      <c r="BV506" s="407"/>
      <c r="BW506" s="407"/>
      <c r="BX506" s="448"/>
      <c r="BY506" s="469"/>
      <c r="BZ506" s="469"/>
    </row>
    <row r="507" spans="1:78" ht="12.75" customHeight="true">
      <c r="A507" s="79" t="s">
        <v>1580</v>
      </c>
      <c r="B507" s="79" t="s">
        <v>1581</v>
      </c>
      <c r="C507" s="79" t="s">
        <v>8</v>
      </c>
      <c r="D507" s="79" t="s">
        <v>9</v>
      </c>
      <c r="E507" s="79" t="s">
        <v>787</v>
      </c>
      <c r="F507" s="79" t="s">
        <v>804</v>
      </c>
      <c r="G507" s="79" t="s">
        <v>795</v>
      </c>
      <c r="H507" s="79" t="s">
        <v>813</v>
      </c>
      <c r="I507" s="480">
        <v>44599</v>
      </c>
      <c r="J507" s="406"/>
      <c r="K507" s="383" t="s">
        <v>16</v>
      </c>
      <c r="L507" s="406"/>
      <c r="M507" s="466">
        <v>47</v>
      </c>
      <c r="N507" s="451" t="str">
        <f t="shared" si="238"/>
        <v>1</v>
      </c>
      <c r="O507" s="452" t="str">
        <f t="shared" si="239"/>
        <v>1</v>
      </c>
      <c r="P507" s="201" t="str">
        <f t="shared" si="240"/>
        <v>N</v>
      </c>
      <c r="Q507" s="202"/>
      <c r="R507" s="202"/>
      <c r="S507" s="200"/>
      <c r="T507" s="247">
        <v>4</v>
      </c>
      <c r="U507" s="92">
        <f t="shared" si="241"/>
        <v>0.33</v>
      </c>
      <c r="V507" s="95" t="str">
        <f t="shared" si="242"/>
        <v>SG_NE04</v>
      </c>
      <c r="W507" s="454"/>
      <c r="X507" s="392">
        <f t="shared" si="243"/>
        <v>0</v>
      </c>
      <c r="Y507" s="453"/>
      <c r="Z507" s="396">
        <f t="shared" si="244"/>
        <v>0</v>
      </c>
      <c r="AA507" s="397">
        <f t="shared" si="245"/>
        <v>0</v>
      </c>
      <c r="AB507" s="427"/>
      <c r="AC507" s="456"/>
      <c r="AD507" s="396">
        <f t="shared" si="246"/>
        <v>0</v>
      </c>
      <c r="AE507" s="397">
        <f t="shared" si="247"/>
        <v>0</v>
      </c>
      <c r="AF507" s="444">
        <f t="shared" si="248"/>
        <v>50</v>
      </c>
      <c r="AG507" s="251" t="e">
        <f t="shared" si="249"/>
        <v>#DIV/0!</v>
      </c>
      <c r="AH507" s="398">
        <f t="shared" si="250"/>
        <v>50</v>
      </c>
      <c r="AI507" s="459" t="str">
        <f t="shared" si="251"/>
        <v>Below Mix</v>
      </c>
      <c r="AJ507" s="327">
        <f t="shared" si="252"/>
        <v>1365</v>
      </c>
      <c r="AK507" s="323" t="e">
        <f t="shared" si="253"/>
        <v>#DIV/0!</v>
      </c>
      <c r="AL507" s="399">
        <f t="shared" si="254"/>
        <v>1415</v>
      </c>
      <c r="AM507" s="400">
        <f t="shared" si="255"/>
        <v>1415</v>
      </c>
      <c r="AN507" s="462" t="e">
        <f t="shared" si="256"/>
        <v>#DIV/0!</v>
      </c>
      <c r="AO507" s="461">
        <f t="shared" si="257"/>
        <v>1415</v>
      </c>
      <c r="AP507" s="148">
        <f t="shared" si="258"/>
        <v>0</v>
      </c>
      <c r="AQ507" s="148">
        <f t="shared" si="259"/>
        <v>0</v>
      </c>
      <c r="AR507" s="148"/>
      <c r="AS507" s="149">
        <f>VLOOKUP(H507, 'Link WS '!$E$5:$G$38, 2, FALSE)</f>
        <v>1415</v>
      </c>
      <c r="AT507" s="80">
        <f>VLOOKUP($H507, 'Link WS '!$E$5:$H$38, 3, FALSE)</f>
        <v>2123</v>
      </c>
      <c r="AU507" s="151">
        <f t="shared" si="260"/>
        <v>0</v>
      </c>
      <c r="AV507" s="150">
        <f>VLOOKUP($V507, 'Link WS '!$E$5:$H$38, 2, FALSE)</f>
        <v>1415</v>
      </c>
      <c r="AW507" s="150">
        <f>VLOOKUP($V507, 'Link WS '!$E$5:$H$38, 3, FALSE)</f>
        <v>2123</v>
      </c>
      <c r="AX507" s="150">
        <f>VLOOKUP($V507, 'Link WS '!$E$5:$H$38, 4, FALSE)</f>
        <v>1769</v>
      </c>
      <c r="AY507" s="143">
        <f t="shared" si="261"/>
        <v>0.79988694177501418</v>
      </c>
      <c r="AZ507" s="140" t="str">
        <f t="shared" si="262"/>
        <v>Paying 80% within JC</v>
      </c>
      <c r="BA507" s="80">
        <f t="shared" si="263"/>
        <v>1273</v>
      </c>
      <c r="BB507" s="80">
        <f t="shared" si="264"/>
        <v>142</v>
      </c>
      <c r="BC507" s="81" t="e">
        <f t="shared" si="265"/>
        <v>#DIV/0!</v>
      </c>
      <c r="BD507" s="312"/>
      <c r="BE507" s="184"/>
      <c r="BF507" s="184"/>
      <c r="BG507" s="184"/>
      <c r="BH507" s="184"/>
      <c r="BI507" s="184"/>
      <c r="BJ507" s="184"/>
      <c r="BK507" s="184"/>
      <c r="BL507" s="185"/>
      <c r="BM507" s="185"/>
      <c r="BN507" s="185"/>
      <c r="BO507" s="185"/>
      <c r="BP507" s="443">
        <f t="shared" si="266"/>
        <v>0</v>
      </c>
      <c r="BQ507" s="184" t="str">
        <f t="shared" si="267"/>
        <v>Not Needed</v>
      </c>
      <c r="BR507" s="283" t="e">
        <f t="shared" si="268"/>
        <v>#DIV/0!</v>
      </c>
      <c r="BS507" s="432">
        <f t="shared" si="269"/>
        <v>0</v>
      </c>
      <c r="BT507" s="1" t="str">
        <f t="shared" si="270"/>
        <v>Within Range</v>
      </c>
      <c r="BU507" s="1" t="str">
        <f t="shared" si="271"/>
        <v>Within Range</v>
      </c>
      <c r="BV507" s="407"/>
      <c r="BW507" s="407"/>
      <c r="BX507" s="448"/>
      <c r="BY507" s="469"/>
      <c r="BZ507" s="469"/>
    </row>
    <row r="508" spans="1:78" ht="12.75" customHeight="true">
      <c r="A508" s="79" t="s">
        <v>1582</v>
      </c>
      <c r="B508" s="79" t="s">
        <v>1583</v>
      </c>
      <c r="C508" s="79" t="s">
        <v>8</v>
      </c>
      <c r="D508" s="79" t="s">
        <v>9</v>
      </c>
      <c r="E508" s="79" t="s">
        <v>787</v>
      </c>
      <c r="F508" s="79" t="s">
        <v>804</v>
      </c>
      <c r="G508" s="79" t="s">
        <v>798</v>
      </c>
      <c r="H508" s="79" t="s">
        <v>811</v>
      </c>
      <c r="I508" s="480">
        <v>44606</v>
      </c>
      <c r="J508" s="406"/>
      <c r="K508" s="383" t="s">
        <v>16</v>
      </c>
      <c r="L508" s="406"/>
      <c r="M508" s="466">
        <v>73</v>
      </c>
      <c r="N508" s="451" t="str">
        <f t="shared" si="238"/>
        <v>3</v>
      </c>
      <c r="O508" s="452" t="str">
        <f t="shared" si="239"/>
        <v>3</v>
      </c>
      <c r="P508" s="201" t="str">
        <f t="shared" si="240"/>
        <v>N</v>
      </c>
      <c r="Q508" s="202"/>
      <c r="R508" s="202"/>
      <c r="S508" s="200"/>
      <c r="T508" s="247">
        <v>4</v>
      </c>
      <c r="U508" s="92">
        <f t="shared" si="241"/>
        <v>0.33</v>
      </c>
      <c r="V508" s="95" t="str">
        <f t="shared" si="242"/>
        <v>SG_NE06</v>
      </c>
      <c r="W508" s="454"/>
      <c r="X508" s="392">
        <f t="shared" si="243"/>
        <v>0</v>
      </c>
      <c r="Y508" s="453"/>
      <c r="Z508" s="396">
        <f t="shared" si="244"/>
        <v>0</v>
      </c>
      <c r="AA508" s="397">
        <f t="shared" si="245"/>
        <v>0</v>
      </c>
      <c r="AB508" s="427"/>
      <c r="AC508" s="456"/>
      <c r="AD508" s="396">
        <f t="shared" si="246"/>
        <v>0</v>
      </c>
      <c r="AE508" s="397">
        <f t="shared" si="247"/>
        <v>0</v>
      </c>
      <c r="AF508" s="444">
        <f t="shared" si="248"/>
        <v>50</v>
      </c>
      <c r="AG508" s="251" t="e">
        <f t="shared" si="249"/>
        <v>#DIV/0!</v>
      </c>
      <c r="AH508" s="398">
        <f t="shared" si="250"/>
        <v>50</v>
      </c>
      <c r="AI508" s="459" t="str">
        <f t="shared" si="251"/>
        <v>Below Mix</v>
      </c>
      <c r="AJ508" s="327">
        <f t="shared" si="252"/>
        <v>1900</v>
      </c>
      <c r="AK508" s="323" t="e">
        <f t="shared" si="253"/>
        <v>#DIV/0!</v>
      </c>
      <c r="AL508" s="399">
        <f t="shared" si="254"/>
        <v>1950</v>
      </c>
      <c r="AM508" s="400">
        <f t="shared" si="255"/>
        <v>1950</v>
      </c>
      <c r="AN508" s="462" t="e">
        <f t="shared" si="256"/>
        <v>#DIV/0!</v>
      </c>
      <c r="AO508" s="461">
        <f t="shared" si="257"/>
        <v>1950</v>
      </c>
      <c r="AP508" s="148">
        <f t="shared" si="258"/>
        <v>0</v>
      </c>
      <c r="AQ508" s="148">
        <f t="shared" si="259"/>
        <v>0</v>
      </c>
      <c r="AR508" s="148"/>
      <c r="AS508" s="149">
        <f>VLOOKUP(H508, 'Link WS '!$E$5:$G$38, 2, FALSE)</f>
        <v>1950</v>
      </c>
      <c r="AT508" s="80">
        <f>VLOOKUP($H508, 'Link WS '!$E$5:$H$38, 3, FALSE)</f>
        <v>2695</v>
      </c>
      <c r="AU508" s="151">
        <f t="shared" si="260"/>
        <v>0</v>
      </c>
      <c r="AV508" s="150">
        <f>VLOOKUP($V508, 'Link WS '!$E$5:$H$38, 2, FALSE)</f>
        <v>1950</v>
      </c>
      <c r="AW508" s="150">
        <f>VLOOKUP($V508, 'Link WS '!$E$5:$H$38, 3, FALSE)</f>
        <v>2695</v>
      </c>
      <c r="AX508" s="150">
        <f>VLOOKUP($V508, 'Link WS '!$E$5:$H$38, 4, FALSE)</f>
        <v>2323</v>
      </c>
      <c r="AY508" s="143">
        <f t="shared" si="261"/>
        <v>0.83943176926388297</v>
      </c>
      <c r="AZ508" s="140" t="str">
        <f t="shared" si="262"/>
        <v>Paying 84% within JC</v>
      </c>
      <c r="BA508" s="80">
        <f t="shared" si="263"/>
        <v>1755</v>
      </c>
      <c r="BB508" s="80">
        <f t="shared" si="264"/>
        <v>195</v>
      </c>
      <c r="BC508" s="81" t="e">
        <f t="shared" si="265"/>
        <v>#DIV/0!</v>
      </c>
      <c r="BD508" s="312"/>
      <c r="BE508" s="184"/>
      <c r="BF508" s="184"/>
      <c r="BG508" s="184"/>
      <c r="BH508" s="184"/>
      <c r="BI508" s="184"/>
      <c r="BJ508" s="184"/>
      <c r="BK508" s="184"/>
      <c r="BL508" s="185"/>
      <c r="BM508" s="185"/>
      <c r="BN508" s="185"/>
      <c r="BO508" s="185"/>
      <c r="BP508" s="443">
        <f t="shared" si="266"/>
        <v>0</v>
      </c>
      <c r="BQ508" s="184" t="str">
        <f t="shared" si="267"/>
        <v>Not Needed</v>
      </c>
      <c r="BR508" s="283" t="e">
        <f t="shared" si="268"/>
        <v>#DIV/0!</v>
      </c>
      <c r="BS508" s="432">
        <f t="shared" si="269"/>
        <v>0</v>
      </c>
      <c r="BT508" s="1" t="str">
        <f t="shared" si="270"/>
        <v>Within Range</v>
      </c>
      <c r="BU508" s="1" t="str">
        <f t="shared" si="271"/>
        <v>Within Range</v>
      </c>
      <c r="BV508" s="407"/>
      <c r="BW508" s="407"/>
      <c r="BX508" s="448"/>
      <c r="BY508" s="469"/>
      <c r="BZ508" s="469"/>
    </row>
    <row r="509" spans="1:78" ht="12.75" customHeight="true">
      <c r="A509" s="79" t="s">
        <v>1584</v>
      </c>
      <c r="B509" s="79" t="s">
        <v>1585</v>
      </c>
      <c r="C509" s="79" t="s">
        <v>8</v>
      </c>
      <c r="D509" s="79" t="s">
        <v>9</v>
      </c>
      <c r="E509" s="79" t="s">
        <v>787</v>
      </c>
      <c r="F509" s="79" t="s">
        <v>804</v>
      </c>
      <c r="G509" s="79" t="s">
        <v>798</v>
      </c>
      <c r="H509" s="79" t="s">
        <v>811</v>
      </c>
      <c r="I509" s="480">
        <v>44606</v>
      </c>
      <c r="J509" s="406"/>
      <c r="K509" s="383" t="s">
        <v>16</v>
      </c>
      <c r="L509" s="406"/>
      <c r="M509" s="466">
        <v>73</v>
      </c>
      <c r="N509" s="451" t="str">
        <f t="shared" si="238"/>
        <v>3</v>
      </c>
      <c r="O509" s="452" t="str">
        <f t="shared" si="239"/>
        <v>3</v>
      </c>
      <c r="P509" s="201" t="str">
        <f t="shared" si="240"/>
        <v>N</v>
      </c>
      <c r="Q509" s="202"/>
      <c r="R509" s="202"/>
      <c r="S509" s="200"/>
      <c r="T509" s="247">
        <v>4</v>
      </c>
      <c r="U509" s="92">
        <f t="shared" si="241"/>
        <v>0.33</v>
      </c>
      <c r="V509" s="95" t="str">
        <f t="shared" si="242"/>
        <v>SG_NE06</v>
      </c>
      <c r="W509" s="454"/>
      <c r="X509" s="392">
        <f t="shared" si="243"/>
        <v>0</v>
      </c>
      <c r="Y509" s="453"/>
      <c r="Z509" s="396">
        <f t="shared" si="244"/>
        <v>0</v>
      </c>
      <c r="AA509" s="397">
        <f t="shared" si="245"/>
        <v>0</v>
      </c>
      <c r="AB509" s="427"/>
      <c r="AC509" s="456"/>
      <c r="AD509" s="396">
        <f t="shared" si="246"/>
        <v>0</v>
      </c>
      <c r="AE509" s="397">
        <f t="shared" si="247"/>
        <v>0</v>
      </c>
      <c r="AF509" s="444">
        <f t="shared" si="248"/>
        <v>50</v>
      </c>
      <c r="AG509" s="251" t="e">
        <f t="shared" si="249"/>
        <v>#DIV/0!</v>
      </c>
      <c r="AH509" s="398">
        <f t="shared" si="250"/>
        <v>50</v>
      </c>
      <c r="AI509" s="459" t="str">
        <f t="shared" si="251"/>
        <v>Below Mix</v>
      </c>
      <c r="AJ509" s="327">
        <f t="shared" si="252"/>
        <v>1900</v>
      </c>
      <c r="AK509" s="323" t="e">
        <f t="shared" si="253"/>
        <v>#DIV/0!</v>
      </c>
      <c r="AL509" s="399">
        <f t="shared" si="254"/>
        <v>1950</v>
      </c>
      <c r="AM509" s="400">
        <f t="shared" si="255"/>
        <v>1950</v>
      </c>
      <c r="AN509" s="462" t="e">
        <f t="shared" si="256"/>
        <v>#DIV/0!</v>
      </c>
      <c r="AO509" s="461">
        <f t="shared" si="257"/>
        <v>1950</v>
      </c>
      <c r="AP509" s="148">
        <f t="shared" si="258"/>
        <v>0</v>
      </c>
      <c r="AQ509" s="148">
        <f t="shared" si="259"/>
        <v>0</v>
      </c>
      <c r="AR509" s="148"/>
      <c r="AS509" s="149">
        <f>VLOOKUP(H509, 'Link WS '!$E$5:$G$38, 2, FALSE)</f>
        <v>1950</v>
      </c>
      <c r="AT509" s="80">
        <f>VLOOKUP($H509, 'Link WS '!$E$5:$H$38, 3, FALSE)</f>
        <v>2695</v>
      </c>
      <c r="AU509" s="151">
        <f t="shared" si="260"/>
        <v>0</v>
      </c>
      <c r="AV509" s="150">
        <f>VLOOKUP($V509, 'Link WS '!$E$5:$H$38, 2, FALSE)</f>
        <v>1950</v>
      </c>
      <c r="AW509" s="150">
        <f>VLOOKUP($V509, 'Link WS '!$E$5:$H$38, 3, FALSE)</f>
        <v>2695</v>
      </c>
      <c r="AX509" s="150">
        <f>VLOOKUP($V509, 'Link WS '!$E$5:$H$38, 4, FALSE)</f>
        <v>2323</v>
      </c>
      <c r="AY509" s="143">
        <f t="shared" si="261"/>
        <v>0.83943176926388297</v>
      </c>
      <c r="AZ509" s="140" t="str">
        <f t="shared" si="262"/>
        <v>Paying 84% within JC</v>
      </c>
      <c r="BA509" s="80">
        <f t="shared" si="263"/>
        <v>1755</v>
      </c>
      <c r="BB509" s="80">
        <f t="shared" si="264"/>
        <v>195</v>
      </c>
      <c r="BC509" s="81" t="e">
        <f t="shared" si="265"/>
        <v>#DIV/0!</v>
      </c>
      <c r="BD509" s="312"/>
      <c r="BE509" s="184"/>
      <c r="BF509" s="184"/>
      <c r="BG509" s="184"/>
      <c r="BH509" s="184"/>
      <c r="BI509" s="184"/>
      <c r="BJ509" s="184"/>
      <c r="BK509" s="184"/>
      <c r="BL509" s="185"/>
      <c r="BM509" s="185"/>
      <c r="BN509" s="185"/>
      <c r="BO509" s="185"/>
      <c r="BP509" s="443">
        <f t="shared" si="266"/>
        <v>0</v>
      </c>
      <c r="BQ509" s="184" t="str">
        <f t="shared" si="267"/>
        <v>Not Needed</v>
      </c>
      <c r="BR509" s="283" t="e">
        <f t="shared" si="268"/>
        <v>#DIV/0!</v>
      </c>
      <c r="BS509" s="432">
        <f t="shared" si="269"/>
        <v>0</v>
      </c>
      <c r="BT509" s="1" t="str">
        <f t="shared" si="270"/>
        <v>Within Range</v>
      </c>
      <c r="BU509" s="1" t="str">
        <f t="shared" si="271"/>
        <v>Within Range</v>
      </c>
      <c r="BV509" s="407"/>
      <c r="BW509" s="407"/>
      <c r="BX509" s="448"/>
      <c r="BY509" s="469"/>
      <c r="BZ509" s="469"/>
    </row>
    <row r="510" spans="1:78" ht="12.75" customHeight="true">
      <c r="A510" s="79" t="s">
        <v>1586</v>
      </c>
      <c r="B510" s="79" t="s">
        <v>1587</v>
      </c>
      <c r="C510" s="79" t="s">
        <v>8</v>
      </c>
      <c r="D510" s="79" t="s">
        <v>9</v>
      </c>
      <c r="E510" s="79" t="s">
        <v>787</v>
      </c>
      <c r="F510" s="79" t="s">
        <v>804</v>
      </c>
      <c r="G510" s="79" t="s">
        <v>795</v>
      </c>
      <c r="H510" s="79" t="s">
        <v>818</v>
      </c>
      <c r="I510" s="480">
        <v>44620</v>
      </c>
      <c r="J510" s="406"/>
      <c r="K510" s="383" t="s">
        <v>16</v>
      </c>
      <c r="L510" s="406"/>
      <c r="M510" s="466">
        <v>67</v>
      </c>
      <c r="N510" s="451" t="str">
        <f t="shared" si="238"/>
        <v>2</v>
      </c>
      <c r="O510" s="452" t="str">
        <f t="shared" si="239"/>
        <v>2</v>
      </c>
      <c r="P510" s="201" t="str">
        <f t="shared" si="240"/>
        <v>N</v>
      </c>
      <c r="Q510" s="202"/>
      <c r="R510" s="202"/>
      <c r="S510" s="200"/>
      <c r="T510" s="247">
        <v>4</v>
      </c>
      <c r="U510" s="92">
        <f t="shared" si="241"/>
        <v>0.33</v>
      </c>
      <c r="V510" s="95" t="str">
        <f t="shared" si="242"/>
        <v>SG_FNE04</v>
      </c>
      <c r="W510" s="454"/>
      <c r="X510" s="392">
        <f t="shared" si="243"/>
        <v>0</v>
      </c>
      <c r="Y510" s="453"/>
      <c r="Z510" s="396">
        <f t="shared" si="244"/>
        <v>0</v>
      </c>
      <c r="AA510" s="397">
        <f t="shared" si="245"/>
        <v>0</v>
      </c>
      <c r="AB510" s="427"/>
      <c r="AC510" s="456"/>
      <c r="AD510" s="396">
        <f t="shared" si="246"/>
        <v>0</v>
      </c>
      <c r="AE510" s="397">
        <f t="shared" si="247"/>
        <v>0</v>
      </c>
      <c r="AF510" s="444">
        <f t="shared" si="248"/>
        <v>50</v>
      </c>
      <c r="AG510" s="251" t="e">
        <f t="shared" si="249"/>
        <v>#DIV/0!</v>
      </c>
      <c r="AH510" s="398">
        <f t="shared" si="250"/>
        <v>50</v>
      </c>
      <c r="AI510" s="459" t="str">
        <f t="shared" si="251"/>
        <v>Below Mix</v>
      </c>
      <c r="AJ510" s="327">
        <f t="shared" si="252"/>
        <v>854</v>
      </c>
      <c r="AK510" s="323" t="e">
        <f t="shared" si="253"/>
        <v>#DIV/0!</v>
      </c>
      <c r="AL510" s="399">
        <f t="shared" si="254"/>
        <v>904</v>
      </c>
      <c r="AM510" s="400">
        <f t="shared" si="255"/>
        <v>904</v>
      </c>
      <c r="AN510" s="462" t="e">
        <f t="shared" si="256"/>
        <v>#DIV/0!</v>
      </c>
      <c r="AO510" s="461">
        <f t="shared" si="257"/>
        <v>904</v>
      </c>
      <c r="AP510" s="148">
        <f t="shared" si="258"/>
        <v>0</v>
      </c>
      <c r="AQ510" s="148">
        <f t="shared" si="259"/>
        <v>0</v>
      </c>
      <c r="AR510" s="148"/>
      <c r="AS510" s="149">
        <f>VLOOKUP(H510, 'Link WS '!$E$5:$G$38, 2, FALSE)</f>
        <v>904</v>
      </c>
      <c r="AT510" s="80">
        <f>VLOOKUP($H510, 'Link WS '!$E$5:$H$38, 3, FALSE)</f>
        <v>1338</v>
      </c>
      <c r="AU510" s="151">
        <f t="shared" si="260"/>
        <v>0</v>
      </c>
      <c r="AV510" s="150">
        <f>VLOOKUP($V510, 'Link WS '!$E$5:$H$38, 2, FALSE)</f>
        <v>904</v>
      </c>
      <c r="AW510" s="150">
        <f>VLOOKUP($V510, 'Link WS '!$E$5:$H$38, 3, FALSE)</f>
        <v>1338</v>
      </c>
      <c r="AX510" s="150">
        <f>VLOOKUP($V510, 'Link WS '!$E$5:$H$38, 4, FALSE)</f>
        <v>1121</v>
      </c>
      <c r="AY510" s="143">
        <f t="shared" si="261"/>
        <v>0.80642283675289916</v>
      </c>
      <c r="AZ510" s="140" t="str">
        <f t="shared" si="262"/>
        <v>Paying 81% within JC</v>
      </c>
      <c r="BA510" s="80">
        <f t="shared" si="263"/>
        <v>814</v>
      </c>
      <c r="BB510" s="80">
        <f t="shared" si="264"/>
        <v>90</v>
      </c>
      <c r="BC510" s="81" t="e">
        <f t="shared" si="265"/>
        <v>#DIV/0!</v>
      </c>
      <c r="BD510" s="312"/>
      <c r="BE510" s="184"/>
      <c r="BF510" s="184"/>
      <c r="BG510" s="184"/>
      <c r="BH510" s="184"/>
      <c r="BI510" s="184"/>
      <c r="BJ510" s="184"/>
      <c r="BK510" s="184"/>
      <c r="BL510" s="185"/>
      <c r="BM510" s="185"/>
      <c r="BN510" s="185"/>
      <c r="BO510" s="185"/>
      <c r="BP510" s="443">
        <f t="shared" si="266"/>
        <v>0</v>
      </c>
      <c r="BQ510" s="184" t="str">
        <f t="shared" si="267"/>
        <v>Not Needed</v>
      </c>
      <c r="BR510" s="283" t="e">
        <f t="shared" si="268"/>
        <v>#DIV/0!</v>
      </c>
      <c r="BS510" s="432">
        <f t="shared" si="269"/>
        <v>0</v>
      </c>
      <c r="BT510" s="1" t="str">
        <f t="shared" si="270"/>
        <v>Within Range</v>
      </c>
      <c r="BU510" s="1" t="str">
        <f t="shared" si="271"/>
        <v>Within Range</v>
      </c>
      <c r="BV510" s="407"/>
      <c r="BW510" s="407"/>
      <c r="BX510" s="448"/>
      <c r="BY510" s="469"/>
      <c r="BZ510" s="469"/>
    </row>
    <row r="511" spans="1:78" ht="12.75" customHeight="true">
      <c r="A511" s="79" t="s">
        <v>760</v>
      </c>
      <c r="B511" s="79" t="s">
        <v>761</v>
      </c>
      <c r="C511" s="79" t="s">
        <v>13</v>
      </c>
      <c r="D511" s="79" t="s">
        <v>970</v>
      </c>
      <c r="E511" s="79" t="s">
        <v>787</v>
      </c>
      <c r="F511" s="79" t="s">
        <v>808</v>
      </c>
      <c r="G511" s="79" t="s">
        <v>784</v>
      </c>
      <c r="H511" s="79" t="s">
        <v>814</v>
      </c>
      <c r="I511" s="296">
        <v>37557</v>
      </c>
      <c r="J511" s="406"/>
      <c r="K511" s="383" t="s">
        <v>16</v>
      </c>
      <c r="L511" s="406">
        <v>42552</v>
      </c>
      <c r="M511" s="466">
        <v>85</v>
      </c>
      <c r="N511" s="451" t="str">
        <f t="shared" si="238"/>
        <v>4</v>
      </c>
      <c r="O511" s="452" t="str">
        <f t="shared" si="239"/>
        <v>4</v>
      </c>
      <c r="P511" s="201" t="str">
        <f t="shared" si="240"/>
        <v>N</v>
      </c>
      <c r="Q511" s="202"/>
      <c r="R511" s="202"/>
      <c r="S511" s="200"/>
      <c r="T511" s="247">
        <v>1908</v>
      </c>
      <c r="U511" s="92">
        <f t="shared" si="241"/>
        <v>1</v>
      </c>
      <c r="V511" s="95" t="str">
        <f t="shared" si="242"/>
        <v>SG_NE08</v>
      </c>
      <c r="W511" s="454"/>
      <c r="X511" s="392">
        <f t="shared" si="243"/>
        <v>0</v>
      </c>
      <c r="Y511" s="453"/>
      <c r="Z511" s="396">
        <f t="shared" si="244"/>
        <v>0</v>
      </c>
      <c r="AA511" s="397">
        <f t="shared" si="245"/>
        <v>0</v>
      </c>
      <c r="AB511" s="427"/>
      <c r="AC511" s="456"/>
      <c r="AD511" s="396">
        <f t="shared" si="246"/>
        <v>0</v>
      </c>
      <c r="AE511" s="397">
        <f t="shared" si="247"/>
        <v>0</v>
      </c>
      <c r="AF511" s="444">
        <f t="shared" si="248"/>
        <v>50</v>
      </c>
      <c r="AG511" s="251" t="e">
        <f t="shared" si="249"/>
        <v>#DIV/0!</v>
      </c>
      <c r="AH511" s="398">
        <f t="shared" si="250"/>
        <v>50</v>
      </c>
      <c r="AI511" s="459" t="str">
        <f t="shared" si="251"/>
        <v>Below Mix</v>
      </c>
      <c r="AJ511" s="327">
        <f t="shared" si="252"/>
        <v>2255</v>
      </c>
      <c r="AK511" s="323" t="e">
        <f t="shared" si="253"/>
        <v>#DIV/0!</v>
      </c>
      <c r="AL511" s="399">
        <f t="shared" si="254"/>
        <v>2305</v>
      </c>
      <c r="AM511" s="400">
        <f t="shared" si="255"/>
        <v>2305</v>
      </c>
      <c r="AN511" s="462" t="e">
        <f t="shared" si="256"/>
        <v>#DIV/0!</v>
      </c>
      <c r="AO511" s="461">
        <f t="shared" si="257"/>
        <v>2305</v>
      </c>
      <c r="AP511" s="148">
        <f t="shared" si="258"/>
        <v>0</v>
      </c>
      <c r="AQ511" s="148">
        <f t="shared" si="259"/>
        <v>0</v>
      </c>
      <c r="AR511" s="148"/>
      <c r="AS511" s="149">
        <f>VLOOKUP(H511, 'Link WS '!$E$5:$G$38, 2, FALSE)</f>
        <v>2305</v>
      </c>
      <c r="AT511" s="80">
        <f>VLOOKUP($H511, 'Link WS '!$E$5:$H$38, 3, FALSE)</f>
        <v>3295</v>
      </c>
      <c r="AU511" s="151">
        <f t="shared" si="260"/>
        <v>0</v>
      </c>
      <c r="AV511" s="150">
        <f>VLOOKUP($V511, 'Link WS '!$E$5:$H$38, 2, FALSE)</f>
        <v>2305</v>
      </c>
      <c r="AW511" s="150">
        <f>VLOOKUP($V511, 'Link WS '!$E$5:$H$38, 3, FALSE)</f>
        <v>3295</v>
      </c>
      <c r="AX511" s="150">
        <f>VLOOKUP($V511, 'Link WS '!$E$5:$H$38, 4, FALSE)</f>
        <v>2800</v>
      </c>
      <c r="AY511" s="143">
        <f t="shared" si="261"/>
        <v>0.82321428571428568</v>
      </c>
      <c r="AZ511" s="140" t="str">
        <f t="shared" si="262"/>
        <v>Paying 82% within JC</v>
      </c>
      <c r="BA511" s="80">
        <f t="shared" si="263"/>
        <v>2074</v>
      </c>
      <c r="BB511" s="80">
        <f t="shared" si="264"/>
        <v>231</v>
      </c>
      <c r="BC511" s="81" t="e">
        <f t="shared" si="265"/>
        <v>#DIV/0!</v>
      </c>
      <c r="BD511" s="312"/>
      <c r="BE511" s="184"/>
      <c r="BF511" s="184"/>
      <c r="BG511" s="184"/>
      <c r="BH511" s="184"/>
      <c r="BI511" s="184"/>
      <c r="BJ511" s="184"/>
      <c r="BK511" s="184"/>
      <c r="BL511" s="185"/>
      <c r="BM511" s="185"/>
      <c r="BN511" s="185"/>
      <c r="BO511" s="185"/>
      <c r="BP511" s="443">
        <f t="shared" si="266"/>
        <v>0</v>
      </c>
      <c r="BQ511" s="184" t="str">
        <f t="shared" si="267"/>
        <v>Not Needed</v>
      </c>
      <c r="BR511" s="283" t="e">
        <f t="shared" si="268"/>
        <v>#DIV/0!</v>
      </c>
      <c r="BS511" s="432">
        <f t="shared" si="269"/>
        <v>0</v>
      </c>
      <c r="BT511" s="1" t="str">
        <f t="shared" si="270"/>
        <v>Within Range</v>
      </c>
      <c r="BU511" s="1" t="str">
        <f t="shared" si="271"/>
        <v>Within Range</v>
      </c>
      <c r="BV511" s="407"/>
      <c r="BW511" s="407"/>
      <c r="BX511" s="448"/>
      <c r="BY511" s="469"/>
      <c r="BZ511" s="469"/>
    </row>
    <row r="512" spans="1:78" ht="12.75" customHeight="true">
      <c r="A512" s="79" t="s">
        <v>432</v>
      </c>
      <c r="B512" s="79" t="s">
        <v>433</v>
      </c>
      <c r="C512" s="79" t="s">
        <v>13</v>
      </c>
      <c r="D512" s="79" t="s">
        <v>970</v>
      </c>
      <c r="E512" s="79" t="s">
        <v>787</v>
      </c>
      <c r="F512" s="79" t="s">
        <v>808</v>
      </c>
      <c r="G512" s="79" t="s">
        <v>784</v>
      </c>
      <c r="H512" s="79" t="s">
        <v>814</v>
      </c>
      <c r="I512" s="296">
        <v>39216</v>
      </c>
      <c r="J512" s="406"/>
      <c r="K512" s="383" t="s">
        <v>16</v>
      </c>
      <c r="L512" s="406">
        <v>42917</v>
      </c>
      <c r="M512" s="466">
        <v>78</v>
      </c>
      <c r="N512" s="451" t="str">
        <f t="shared" si="238"/>
        <v>3</v>
      </c>
      <c r="O512" s="452" t="str">
        <f t="shared" si="239"/>
        <v>3</v>
      </c>
      <c r="P512" s="201" t="str">
        <f t="shared" si="240"/>
        <v>N</v>
      </c>
      <c r="Q512" s="202"/>
      <c r="R512" s="202"/>
      <c r="S512" s="200"/>
      <c r="T512" s="247">
        <v>1501</v>
      </c>
      <c r="U512" s="92">
        <f t="shared" si="241"/>
        <v>1</v>
      </c>
      <c r="V512" s="95" t="str">
        <f t="shared" si="242"/>
        <v>SG_NE08</v>
      </c>
      <c r="W512" s="454"/>
      <c r="X512" s="392">
        <f t="shared" si="243"/>
        <v>0</v>
      </c>
      <c r="Y512" s="453"/>
      <c r="Z512" s="396">
        <f t="shared" si="244"/>
        <v>0</v>
      </c>
      <c r="AA512" s="397">
        <f t="shared" si="245"/>
        <v>0</v>
      </c>
      <c r="AB512" s="427"/>
      <c r="AC512" s="456"/>
      <c r="AD512" s="396">
        <f t="shared" si="246"/>
        <v>0</v>
      </c>
      <c r="AE512" s="397">
        <f t="shared" si="247"/>
        <v>0</v>
      </c>
      <c r="AF512" s="444">
        <f t="shared" si="248"/>
        <v>50</v>
      </c>
      <c r="AG512" s="251" t="e">
        <f t="shared" si="249"/>
        <v>#DIV/0!</v>
      </c>
      <c r="AH512" s="398">
        <f t="shared" si="250"/>
        <v>50</v>
      </c>
      <c r="AI512" s="459" t="str">
        <f t="shared" si="251"/>
        <v>Below Mix</v>
      </c>
      <c r="AJ512" s="327">
        <f t="shared" si="252"/>
        <v>2255</v>
      </c>
      <c r="AK512" s="323" t="e">
        <f t="shared" si="253"/>
        <v>#DIV/0!</v>
      </c>
      <c r="AL512" s="399">
        <f t="shared" si="254"/>
        <v>2305</v>
      </c>
      <c r="AM512" s="400">
        <f t="shared" si="255"/>
        <v>2305</v>
      </c>
      <c r="AN512" s="462" t="e">
        <f t="shared" si="256"/>
        <v>#DIV/0!</v>
      </c>
      <c r="AO512" s="461">
        <f t="shared" si="257"/>
        <v>2305</v>
      </c>
      <c r="AP512" s="148">
        <f t="shared" si="258"/>
        <v>0</v>
      </c>
      <c r="AQ512" s="148">
        <f t="shared" si="259"/>
        <v>0</v>
      </c>
      <c r="AR512" s="148"/>
      <c r="AS512" s="149">
        <f>VLOOKUP(H512, 'Link WS '!$E$5:$G$38, 2, FALSE)</f>
        <v>2305</v>
      </c>
      <c r="AT512" s="80">
        <f>VLOOKUP($H512, 'Link WS '!$E$5:$H$38, 3, FALSE)</f>
        <v>3295</v>
      </c>
      <c r="AU512" s="151">
        <f t="shared" si="260"/>
        <v>0</v>
      </c>
      <c r="AV512" s="150">
        <f>VLOOKUP($V512, 'Link WS '!$E$5:$H$38, 2, FALSE)</f>
        <v>2305</v>
      </c>
      <c r="AW512" s="150">
        <f>VLOOKUP($V512, 'Link WS '!$E$5:$H$38, 3, FALSE)</f>
        <v>3295</v>
      </c>
      <c r="AX512" s="150">
        <f>VLOOKUP($V512, 'Link WS '!$E$5:$H$38, 4, FALSE)</f>
        <v>2800</v>
      </c>
      <c r="AY512" s="143">
        <f t="shared" si="261"/>
        <v>0.82321428571428568</v>
      </c>
      <c r="AZ512" s="140" t="str">
        <f t="shared" si="262"/>
        <v>Paying 82% within JC</v>
      </c>
      <c r="BA512" s="80">
        <f t="shared" si="263"/>
        <v>2074</v>
      </c>
      <c r="BB512" s="80">
        <f t="shared" si="264"/>
        <v>231</v>
      </c>
      <c r="BC512" s="81" t="e">
        <f t="shared" si="265"/>
        <v>#DIV/0!</v>
      </c>
      <c r="BD512" s="312"/>
      <c r="BE512" s="184"/>
      <c r="BF512" s="184"/>
      <c r="BG512" s="184"/>
      <c r="BH512" s="184"/>
      <c r="BI512" s="184"/>
      <c r="BJ512" s="184"/>
      <c r="BK512" s="184"/>
      <c r="BL512" s="185"/>
      <c r="BM512" s="185"/>
      <c r="BN512" s="185"/>
      <c r="BO512" s="185"/>
      <c r="BP512" s="443">
        <f t="shared" si="266"/>
        <v>0</v>
      </c>
      <c r="BQ512" s="184" t="str">
        <f t="shared" si="267"/>
        <v>Not Needed</v>
      </c>
      <c r="BR512" s="283" t="e">
        <f t="shared" si="268"/>
        <v>#DIV/0!</v>
      </c>
      <c r="BS512" s="432">
        <f t="shared" si="269"/>
        <v>0</v>
      </c>
      <c r="BT512" s="1" t="str">
        <f t="shared" si="270"/>
        <v>Within Range</v>
      </c>
      <c r="BU512" s="1" t="str">
        <f t="shared" si="271"/>
        <v>Within Range</v>
      </c>
      <c r="BV512" s="407"/>
      <c r="BW512" s="407"/>
      <c r="BX512" s="448"/>
      <c r="BY512" s="469"/>
      <c r="BZ512" s="469"/>
    </row>
    <row r="513" spans="1:78" ht="12.75" customHeight="true">
      <c r="A513" s="79" t="s">
        <v>762</v>
      </c>
      <c r="B513" s="79" t="s">
        <v>763</v>
      </c>
      <c r="C513" s="79" t="s">
        <v>13</v>
      </c>
      <c r="D513" s="79" t="s">
        <v>970</v>
      </c>
      <c r="E513" s="79" t="s">
        <v>787</v>
      </c>
      <c r="F513" s="79" t="s">
        <v>808</v>
      </c>
      <c r="G513" s="79" t="s">
        <v>784</v>
      </c>
      <c r="H513" s="79" t="s">
        <v>814</v>
      </c>
      <c r="I513" s="296">
        <v>40805</v>
      </c>
      <c r="J513" s="406"/>
      <c r="K513" s="383" t="s">
        <v>16</v>
      </c>
      <c r="L513" s="406">
        <v>44013</v>
      </c>
      <c r="M513" s="466">
        <v>77</v>
      </c>
      <c r="N513" s="451" t="str">
        <f t="shared" si="238"/>
        <v>3</v>
      </c>
      <c r="O513" s="452" t="str">
        <f t="shared" si="239"/>
        <v>3</v>
      </c>
      <c r="P513" s="201" t="str">
        <f t="shared" si="240"/>
        <v>N</v>
      </c>
      <c r="Q513" s="202"/>
      <c r="R513" s="202"/>
      <c r="S513" s="200"/>
      <c r="T513" s="247">
        <v>1009</v>
      </c>
      <c r="U513" s="92">
        <f t="shared" si="241"/>
        <v>1</v>
      </c>
      <c r="V513" s="95" t="str">
        <f t="shared" si="242"/>
        <v>SG_NE08</v>
      </c>
      <c r="W513" s="454"/>
      <c r="X513" s="392">
        <f t="shared" si="243"/>
        <v>0</v>
      </c>
      <c r="Y513" s="453"/>
      <c r="Z513" s="396">
        <f t="shared" si="244"/>
        <v>0</v>
      </c>
      <c r="AA513" s="397">
        <f t="shared" si="245"/>
        <v>0</v>
      </c>
      <c r="AB513" s="427"/>
      <c r="AC513" s="456"/>
      <c r="AD513" s="396">
        <f t="shared" si="246"/>
        <v>0</v>
      </c>
      <c r="AE513" s="397">
        <f t="shared" si="247"/>
        <v>0</v>
      </c>
      <c r="AF513" s="444">
        <f t="shared" si="248"/>
        <v>50</v>
      </c>
      <c r="AG513" s="251" t="e">
        <f t="shared" si="249"/>
        <v>#DIV/0!</v>
      </c>
      <c r="AH513" s="398">
        <f t="shared" si="250"/>
        <v>50</v>
      </c>
      <c r="AI513" s="459" t="str">
        <f t="shared" si="251"/>
        <v>Below Mix</v>
      </c>
      <c r="AJ513" s="327">
        <f t="shared" si="252"/>
        <v>2255</v>
      </c>
      <c r="AK513" s="323" t="e">
        <f t="shared" si="253"/>
        <v>#DIV/0!</v>
      </c>
      <c r="AL513" s="399">
        <f t="shared" si="254"/>
        <v>2305</v>
      </c>
      <c r="AM513" s="400">
        <f t="shared" si="255"/>
        <v>2305</v>
      </c>
      <c r="AN513" s="462" t="e">
        <f t="shared" si="256"/>
        <v>#DIV/0!</v>
      </c>
      <c r="AO513" s="461">
        <f t="shared" si="257"/>
        <v>2305</v>
      </c>
      <c r="AP513" s="148">
        <f t="shared" si="258"/>
        <v>0</v>
      </c>
      <c r="AQ513" s="148">
        <f t="shared" si="259"/>
        <v>0</v>
      </c>
      <c r="AR513" s="148"/>
      <c r="AS513" s="149">
        <f>VLOOKUP(H513, 'Link WS '!$E$5:$G$38, 2, FALSE)</f>
        <v>2305</v>
      </c>
      <c r="AT513" s="80">
        <f>VLOOKUP($H513, 'Link WS '!$E$5:$H$38, 3, FALSE)</f>
        <v>3295</v>
      </c>
      <c r="AU513" s="151">
        <f t="shared" si="260"/>
        <v>0</v>
      </c>
      <c r="AV513" s="150">
        <f>VLOOKUP($V513, 'Link WS '!$E$5:$H$38, 2, FALSE)</f>
        <v>2305</v>
      </c>
      <c r="AW513" s="150">
        <f>VLOOKUP($V513, 'Link WS '!$E$5:$H$38, 3, FALSE)</f>
        <v>3295</v>
      </c>
      <c r="AX513" s="150">
        <f>VLOOKUP($V513, 'Link WS '!$E$5:$H$38, 4, FALSE)</f>
        <v>2800</v>
      </c>
      <c r="AY513" s="143">
        <f t="shared" si="261"/>
        <v>0.82321428571428568</v>
      </c>
      <c r="AZ513" s="140" t="str">
        <f t="shared" si="262"/>
        <v>Paying 82% within JC</v>
      </c>
      <c r="BA513" s="80">
        <f t="shared" si="263"/>
        <v>2074</v>
      </c>
      <c r="BB513" s="80">
        <f t="shared" si="264"/>
        <v>231</v>
      </c>
      <c r="BC513" s="81" t="e">
        <f t="shared" si="265"/>
        <v>#DIV/0!</v>
      </c>
      <c r="BD513" s="312"/>
      <c r="BE513" s="184"/>
      <c r="BF513" s="184"/>
      <c r="BG513" s="184"/>
      <c r="BH513" s="184"/>
      <c r="BI513" s="184"/>
      <c r="BJ513" s="184"/>
      <c r="BK513" s="184"/>
      <c r="BL513" s="185"/>
      <c r="BM513" s="185"/>
      <c r="BN513" s="185"/>
      <c r="BO513" s="185"/>
      <c r="BP513" s="443">
        <f t="shared" si="266"/>
        <v>0</v>
      </c>
      <c r="BQ513" s="184" t="str">
        <f t="shared" si="267"/>
        <v>Not Needed</v>
      </c>
      <c r="BR513" s="283" t="e">
        <f t="shared" si="268"/>
        <v>#DIV/0!</v>
      </c>
      <c r="BS513" s="432">
        <f t="shared" si="269"/>
        <v>0</v>
      </c>
      <c r="BT513" s="1" t="str">
        <f t="shared" si="270"/>
        <v>Within Range</v>
      </c>
      <c r="BU513" s="1" t="str">
        <f t="shared" si="271"/>
        <v>Within Range</v>
      </c>
      <c r="BV513" s="407"/>
      <c r="BW513" s="407"/>
      <c r="BX513" s="448"/>
      <c r="BY513" s="469"/>
      <c r="BZ513" s="469"/>
    </row>
    <row r="514" spans="1:78" ht="12.75" customHeight="true">
      <c r="A514" s="79" t="s">
        <v>779</v>
      </c>
      <c r="B514" s="79" t="s">
        <v>780</v>
      </c>
      <c r="C514" s="79" t="s">
        <v>13</v>
      </c>
      <c r="D514" s="79" t="s">
        <v>970</v>
      </c>
      <c r="E514" s="79" t="s">
        <v>787</v>
      </c>
      <c r="F514" s="79" t="s">
        <v>808</v>
      </c>
      <c r="G514" s="79" t="s">
        <v>786</v>
      </c>
      <c r="H514" s="79" t="s">
        <v>810</v>
      </c>
      <c r="I514" s="296">
        <v>41932</v>
      </c>
      <c r="J514" s="406"/>
      <c r="K514" s="383" t="s">
        <v>16</v>
      </c>
      <c r="L514" s="406">
        <v>44378</v>
      </c>
      <c r="M514" s="466">
        <v>73</v>
      </c>
      <c r="N514" s="451" t="str">
        <f t="shared" si="238"/>
        <v>3</v>
      </c>
      <c r="O514" s="452" t="str">
        <f t="shared" si="239"/>
        <v>3</v>
      </c>
      <c r="P514" s="201" t="str">
        <f t="shared" si="240"/>
        <v>N</v>
      </c>
      <c r="Q514" s="202"/>
      <c r="R514" s="202"/>
      <c r="S514" s="200"/>
      <c r="T514" s="247">
        <v>708</v>
      </c>
      <c r="U514" s="92">
        <f t="shared" si="241"/>
        <v>1</v>
      </c>
      <c r="V514" s="95" t="str">
        <f t="shared" si="242"/>
        <v>SG_NE07</v>
      </c>
      <c r="W514" s="454"/>
      <c r="X514" s="392">
        <f t="shared" si="243"/>
        <v>0</v>
      </c>
      <c r="Y514" s="453"/>
      <c r="Z514" s="396">
        <f t="shared" si="244"/>
        <v>0</v>
      </c>
      <c r="AA514" s="397">
        <f t="shared" si="245"/>
        <v>0</v>
      </c>
      <c r="AB514" s="427"/>
      <c r="AC514" s="456"/>
      <c r="AD514" s="396">
        <f t="shared" si="246"/>
        <v>0</v>
      </c>
      <c r="AE514" s="397">
        <f t="shared" si="247"/>
        <v>0</v>
      </c>
      <c r="AF514" s="444">
        <f t="shared" si="248"/>
        <v>50</v>
      </c>
      <c r="AG514" s="251" t="e">
        <f t="shared" si="249"/>
        <v>#DIV/0!</v>
      </c>
      <c r="AH514" s="398">
        <f t="shared" si="250"/>
        <v>50</v>
      </c>
      <c r="AI514" s="459" t="str">
        <f t="shared" si="251"/>
        <v>Below Mix</v>
      </c>
      <c r="AJ514" s="327">
        <f t="shared" si="252"/>
        <v>1995</v>
      </c>
      <c r="AK514" s="323" t="e">
        <f t="shared" si="253"/>
        <v>#DIV/0!</v>
      </c>
      <c r="AL514" s="399">
        <f t="shared" si="254"/>
        <v>2045</v>
      </c>
      <c r="AM514" s="400">
        <f t="shared" si="255"/>
        <v>2045</v>
      </c>
      <c r="AN514" s="462" t="e">
        <f t="shared" si="256"/>
        <v>#DIV/0!</v>
      </c>
      <c r="AO514" s="461">
        <f t="shared" si="257"/>
        <v>2045</v>
      </c>
      <c r="AP514" s="148">
        <f t="shared" si="258"/>
        <v>0</v>
      </c>
      <c r="AQ514" s="148">
        <f t="shared" si="259"/>
        <v>0</v>
      </c>
      <c r="AR514" s="148"/>
      <c r="AS514" s="149">
        <f>VLOOKUP(H514, 'Link WS '!$E$5:$G$38, 2, FALSE)</f>
        <v>2045</v>
      </c>
      <c r="AT514" s="80">
        <f>VLOOKUP($H514, 'Link WS '!$E$5:$H$38, 3, FALSE)</f>
        <v>2946</v>
      </c>
      <c r="AU514" s="151">
        <f t="shared" si="260"/>
        <v>0</v>
      </c>
      <c r="AV514" s="150">
        <f>VLOOKUP($V514, 'Link WS '!$E$5:$H$38, 2, FALSE)</f>
        <v>2045</v>
      </c>
      <c r="AW514" s="150">
        <f>VLOOKUP($V514, 'Link WS '!$E$5:$H$38, 3, FALSE)</f>
        <v>2946</v>
      </c>
      <c r="AX514" s="150">
        <f>VLOOKUP($V514, 'Link WS '!$E$5:$H$38, 4, FALSE)</f>
        <v>2496</v>
      </c>
      <c r="AY514" s="143">
        <f t="shared" si="261"/>
        <v>0.81931089743589747</v>
      </c>
      <c r="AZ514" s="140" t="str">
        <f t="shared" si="262"/>
        <v>Paying 82% within JC</v>
      </c>
      <c r="BA514" s="80">
        <f t="shared" si="263"/>
        <v>1840</v>
      </c>
      <c r="BB514" s="80">
        <f t="shared" si="264"/>
        <v>205</v>
      </c>
      <c r="BC514" s="81" t="e">
        <f t="shared" si="265"/>
        <v>#DIV/0!</v>
      </c>
      <c r="BD514" s="312"/>
      <c r="BE514" s="184"/>
      <c r="BF514" s="184"/>
      <c r="BG514" s="184"/>
      <c r="BH514" s="184"/>
      <c r="BI514" s="184"/>
      <c r="BJ514" s="184"/>
      <c r="BK514" s="184"/>
      <c r="BL514" s="185"/>
      <c r="BM514" s="185"/>
      <c r="BN514" s="185"/>
      <c r="BO514" s="185"/>
      <c r="BP514" s="443">
        <f t="shared" si="266"/>
        <v>0</v>
      </c>
      <c r="BQ514" s="184" t="str">
        <f t="shared" si="267"/>
        <v>Not Needed</v>
      </c>
      <c r="BR514" s="283" t="e">
        <f t="shared" si="268"/>
        <v>#DIV/0!</v>
      </c>
      <c r="BS514" s="432">
        <f t="shared" si="269"/>
        <v>0</v>
      </c>
      <c r="BT514" s="1" t="str">
        <f t="shared" si="270"/>
        <v>Within Range</v>
      </c>
      <c r="BU514" s="1" t="str">
        <f t="shared" si="271"/>
        <v>Within Range</v>
      </c>
      <c r="BV514" s="407"/>
      <c r="BW514" s="407"/>
      <c r="BX514" s="448"/>
      <c r="BY514" s="469"/>
      <c r="BZ514" s="469"/>
    </row>
    <row r="515" spans="1:78" ht="12.75" customHeight="true">
      <c r="A515" s="79" t="s">
        <v>968</v>
      </c>
      <c r="B515" s="79" t="s">
        <v>969</v>
      </c>
      <c r="C515" s="79" t="s">
        <v>13</v>
      </c>
      <c r="D515" s="79" t="s">
        <v>971</v>
      </c>
      <c r="E515" s="79" t="s">
        <v>787</v>
      </c>
      <c r="F515" s="79" t="s">
        <v>808</v>
      </c>
      <c r="G515" s="79" t="s">
        <v>786</v>
      </c>
      <c r="H515" s="79" t="s">
        <v>876</v>
      </c>
      <c r="I515" s="296">
        <v>43451</v>
      </c>
      <c r="J515" s="406"/>
      <c r="K515" s="383" t="s">
        <v>16</v>
      </c>
      <c r="L515" s="406">
        <v>44013</v>
      </c>
      <c r="M515" s="466">
        <v>77</v>
      </c>
      <c r="N515" s="451" t="str">
        <f t="shared" si="238"/>
        <v>3</v>
      </c>
      <c r="O515" s="452" t="str">
        <f t="shared" si="239"/>
        <v>3</v>
      </c>
      <c r="P515" s="201" t="str">
        <f t="shared" si="240"/>
        <v>N</v>
      </c>
      <c r="Q515" s="202"/>
      <c r="R515" s="202"/>
      <c r="S515" s="200"/>
      <c r="T515" s="247">
        <v>306</v>
      </c>
      <c r="U515" s="92">
        <f t="shared" si="241"/>
        <v>1</v>
      </c>
      <c r="V515" s="95" t="str">
        <f t="shared" si="242"/>
        <v>SG_FNE07</v>
      </c>
      <c r="W515" s="454"/>
      <c r="X515" s="392">
        <f t="shared" si="243"/>
        <v>0</v>
      </c>
      <c r="Y515" s="453"/>
      <c r="Z515" s="396">
        <f t="shared" si="244"/>
        <v>0</v>
      </c>
      <c r="AA515" s="397">
        <f t="shared" si="245"/>
        <v>0</v>
      </c>
      <c r="AB515" s="427"/>
      <c r="AC515" s="456"/>
      <c r="AD515" s="396">
        <f t="shared" si="246"/>
        <v>0</v>
      </c>
      <c r="AE515" s="397">
        <f t="shared" si="247"/>
        <v>0</v>
      </c>
      <c r="AF515" s="444">
        <f t="shared" si="248"/>
        <v>50</v>
      </c>
      <c r="AG515" s="251" t="e">
        <f t="shared" si="249"/>
        <v>#DIV/0!</v>
      </c>
      <c r="AH515" s="398">
        <f t="shared" si="250"/>
        <v>50</v>
      </c>
      <c r="AI515" s="459" t="str">
        <f t="shared" si="251"/>
        <v>Below Mix</v>
      </c>
      <c r="AJ515" s="327">
        <f t="shared" si="252"/>
        <v>1426</v>
      </c>
      <c r="AK515" s="323" t="e">
        <f t="shared" si="253"/>
        <v>#DIV/0!</v>
      </c>
      <c r="AL515" s="399">
        <f t="shared" si="254"/>
        <v>1476</v>
      </c>
      <c r="AM515" s="400">
        <f t="shared" si="255"/>
        <v>1476</v>
      </c>
      <c r="AN515" s="462" t="e">
        <f t="shared" si="256"/>
        <v>#DIV/0!</v>
      </c>
      <c r="AO515" s="461">
        <f t="shared" si="257"/>
        <v>1476</v>
      </c>
      <c r="AP515" s="148">
        <f t="shared" si="258"/>
        <v>0</v>
      </c>
      <c r="AQ515" s="148">
        <f t="shared" si="259"/>
        <v>0</v>
      </c>
      <c r="AR515" s="148"/>
      <c r="AS515" s="149">
        <f>VLOOKUP(H515, 'Link WS '!$E$5:$G$38, 2, FALSE)</f>
        <v>1476</v>
      </c>
      <c r="AT515" s="80">
        <f>VLOOKUP($H515, 'Link WS '!$E$5:$H$38, 3, FALSE)</f>
        <v>2125</v>
      </c>
      <c r="AU515" s="151">
        <f t="shared" si="260"/>
        <v>0</v>
      </c>
      <c r="AV515" s="150">
        <f>VLOOKUP($V515, 'Link WS '!$E$5:$H$38, 2, FALSE)</f>
        <v>1476</v>
      </c>
      <c r="AW515" s="150">
        <f>VLOOKUP($V515, 'Link WS '!$E$5:$H$38, 3, FALSE)</f>
        <v>2125</v>
      </c>
      <c r="AX515" s="150">
        <f>VLOOKUP($V515, 'Link WS '!$E$5:$H$38, 4, FALSE)</f>
        <v>1801</v>
      </c>
      <c r="AY515" s="143">
        <f t="shared" si="261"/>
        <v>0.81954469739033875</v>
      </c>
      <c r="AZ515" s="140" t="str">
        <f t="shared" si="262"/>
        <v>Paying 82% within JC</v>
      </c>
      <c r="BA515" s="80">
        <f t="shared" si="263"/>
        <v>1328</v>
      </c>
      <c r="BB515" s="80">
        <f t="shared" si="264"/>
        <v>148</v>
      </c>
      <c r="BC515" s="81" t="e">
        <f t="shared" si="265"/>
        <v>#DIV/0!</v>
      </c>
      <c r="BD515" s="312"/>
      <c r="BE515" s="184"/>
      <c r="BF515" s="184"/>
      <c r="BG515" s="184"/>
      <c r="BH515" s="184"/>
      <c r="BI515" s="184"/>
      <c r="BJ515" s="184"/>
      <c r="BK515" s="184"/>
      <c r="BL515" s="185"/>
      <c r="BM515" s="185"/>
      <c r="BN515" s="185"/>
      <c r="BO515" s="185"/>
      <c r="BP515" s="443">
        <f t="shared" si="266"/>
        <v>0</v>
      </c>
      <c r="BQ515" s="184" t="str">
        <f t="shared" si="267"/>
        <v>Not Needed</v>
      </c>
      <c r="BR515" s="283" t="e">
        <f t="shared" si="268"/>
        <v>#DIV/0!</v>
      </c>
      <c r="BS515" s="432">
        <f t="shared" si="269"/>
        <v>0</v>
      </c>
      <c r="BT515" s="1" t="str">
        <f t="shared" si="270"/>
        <v>Within Range</v>
      </c>
      <c r="BU515" s="1" t="str">
        <f t="shared" si="271"/>
        <v>Within Range</v>
      </c>
      <c r="BV515" s="407"/>
      <c r="BW515" s="407"/>
      <c r="BX515" s="448"/>
      <c r="BY515" s="469"/>
      <c r="BZ515" s="469"/>
    </row>
    <row r="516" spans="1:78" ht="12.75" customHeight="true">
      <c r="A516" s="79" t="s">
        <v>591</v>
      </c>
      <c r="B516" s="483" t="s">
        <v>592</v>
      </c>
      <c r="C516" s="79" t="s">
        <v>8</v>
      </c>
      <c r="D516" s="79" t="s">
        <v>10</v>
      </c>
      <c r="E516" s="79" t="s">
        <v>1092</v>
      </c>
      <c r="F516" s="79" t="s">
        <v>807</v>
      </c>
      <c r="G516" s="79" t="s">
        <v>800</v>
      </c>
      <c r="H516" s="79" t="s">
        <v>814</v>
      </c>
      <c r="I516" s="296">
        <v>36696</v>
      </c>
      <c r="J516" s="406"/>
      <c r="K516" s="497" t="s">
        <v>1208</v>
      </c>
      <c r="L516" s="406">
        <v>44378</v>
      </c>
      <c r="M516" s="466"/>
      <c r="N516" s="451" t="str">
        <f t="shared" si="238"/>
        <v>1</v>
      </c>
      <c r="O516" s="452" t="str">
        <f t="shared" si="239"/>
        <v>1</v>
      </c>
      <c r="P516" s="201" t="str">
        <f t="shared" si="240"/>
        <v>N</v>
      </c>
      <c r="Q516" s="202"/>
      <c r="R516" s="202"/>
      <c r="S516" s="200"/>
      <c r="T516" s="247">
        <v>2200</v>
      </c>
      <c r="U516" s="92">
        <f t="shared" si="241"/>
        <v>1</v>
      </c>
      <c r="V516" s="95" t="str">
        <f t="shared" si="242"/>
        <v>SG_NE08</v>
      </c>
      <c r="W516" s="454"/>
      <c r="X516" s="392">
        <f t="shared" si="243"/>
        <v>0</v>
      </c>
      <c r="Y516" s="453"/>
      <c r="Z516" s="396">
        <f t="shared" si="244"/>
        <v>0</v>
      </c>
      <c r="AA516" s="397">
        <f t="shared" si="245"/>
        <v>0</v>
      </c>
      <c r="AB516" s="427"/>
      <c r="AC516" s="456"/>
      <c r="AD516" s="396">
        <f t="shared" si="246"/>
        <v>0</v>
      </c>
      <c r="AE516" s="397">
        <f t="shared" si="247"/>
        <v>0</v>
      </c>
      <c r="AF516" s="444">
        <f t="shared" si="248"/>
        <v>50</v>
      </c>
      <c r="AG516" s="251" t="e">
        <f t="shared" si="249"/>
        <v>#DIV/0!</v>
      </c>
      <c r="AH516" s="398">
        <f t="shared" si="250"/>
        <v>50</v>
      </c>
      <c r="AI516" s="459" t="str">
        <f t="shared" si="251"/>
        <v>Below Mix</v>
      </c>
      <c r="AJ516" s="327">
        <f t="shared" si="252"/>
        <v>2255</v>
      </c>
      <c r="AK516" s="323" t="e">
        <f t="shared" si="253"/>
        <v>#DIV/0!</v>
      </c>
      <c r="AL516" s="399">
        <f t="shared" si="254"/>
        <v>2305</v>
      </c>
      <c r="AM516" s="400">
        <f t="shared" si="255"/>
        <v>2305</v>
      </c>
      <c r="AN516" s="462" t="e">
        <f t="shared" si="256"/>
        <v>#DIV/0!</v>
      </c>
      <c r="AO516" s="461">
        <f t="shared" si="257"/>
        <v>2305</v>
      </c>
      <c r="AP516" s="148">
        <f t="shared" si="258"/>
        <v>0</v>
      </c>
      <c r="AQ516" s="148">
        <f t="shared" si="259"/>
        <v>0</v>
      </c>
      <c r="AR516" s="148"/>
      <c r="AS516" s="149">
        <f>VLOOKUP(H516, 'Link WS '!$E$5:$G$38, 2, FALSE)</f>
        <v>2305</v>
      </c>
      <c r="AT516" s="80">
        <f>VLOOKUP($H516, 'Link WS '!$E$5:$H$38, 3, FALSE)</f>
        <v>3295</v>
      </c>
      <c r="AU516" s="151">
        <f t="shared" si="260"/>
        <v>0</v>
      </c>
      <c r="AV516" s="150">
        <f>VLOOKUP($V516, 'Link WS '!$E$5:$H$38, 2, FALSE)</f>
        <v>2305</v>
      </c>
      <c r="AW516" s="150">
        <f>VLOOKUP($V516, 'Link WS '!$E$5:$H$38, 3, FALSE)</f>
        <v>3295</v>
      </c>
      <c r="AX516" s="150">
        <f>VLOOKUP($V516, 'Link WS '!$E$5:$H$38, 4, FALSE)</f>
        <v>2800</v>
      </c>
      <c r="AY516" s="143">
        <f t="shared" si="261"/>
        <v>0.82321428571428568</v>
      </c>
      <c r="AZ516" s="140" t="str">
        <f t="shared" si="262"/>
        <v>Paying 82% within JC</v>
      </c>
      <c r="BA516" s="80">
        <f t="shared" si="263"/>
        <v>2074</v>
      </c>
      <c r="BB516" s="80">
        <f t="shared" si="264"/>
        <v>231</v>
      </c>
      <c r="BC516" s="81" t="e">
        <f t="shared" si="265"/>
        <v>#DIV/0!</v>
      </c>
      <c r="BD516" s="312"/>
      <c r="BE516" s="184"/>
      <c r="BF516" s="184"/>
      <c r="BG516" s="184"/>
      <c r="BH516" s="184"/>
      <c r="BI516" s="184"/>
      <c r="BJ516" s="184"/>
      <c r="BK516" s="184"/>
      <c r="BL516" s="185"/>
      <c r="BM516" s="185"/>
      <c r="BN516" s="185"/>
      <c r="BO516" s="185"/>
      <c r="BP516" s="443">
        <f t="shared" si="266"/>
        <v>0</v>
      </c>
      <c r="BQ516" s="184" t="str">
        <f t="shared" si="267"/>
        <v>Not Needed</v>
      </c>
      <c r="BR516" s="283" t="e">
        <f t="shared" si="268"/>
        <v>#DIV/0!</v>
      </c>
      <c r="BS516" s="432">
        <f t="shared" si="269"/>
        <v>0</v>
      </c>
      <c r="BT516" s="1" t="str">
        <f t="shared" si="270"/>
        <v>Within Range</v>
      </c>
      <c r="BU516" s="1" t="str">
        <f t="shared" si="271"/>
        <v>Within Range</v>
      </c>
      <c r="BV516" s="407"/>
      <c r="BW516" s="407"/>
      <c r="BX516" s="448"/>
      <c r="BY516" s="469"/>
      <c r="BZ516" s="469"/>
    </row>
    <row r="517" spans="1:78" ht="12.75" customHeight="true">
      <c r="A517" s="79" t="s">
        <v>567</v>
      </c>
      <c r="B517" s="483" t="s">
        <v>568</v>
      </c>
      <c r="C517" s="79" t="s">
        <v>8</v>
      </c>
      <c r="D517" s="79" t="s">
        <v>10</v>
      </c>
      <c r="E517" s="79" t="s">
        <v>1092</v>
      </c>
      <c r="F517" s="79" t="s">
        <v>807</v>
      </c>
      <c r="G517" s="79" t="s">
        <v>800</v>
      </c>
      <c r="H517" s="79" t="s">
        <v>814</v>
      </c>
      <c r="I517" s="296">
        <v>37656</v>
      </c>
      <c r="J517" s="406"/>
      <c r="K517" s="497" t="s">
        <v>1208</v>
      </c>
      <c r="L517" s="406">
        <v>41821</v>
      </c>
      <c r="M517" s="466"/>
      <c r="N517" s="451" t="str">
        <f t="shared" si="238"/>
        <v>1</v>
      </c>
      <c r="O517" s="452" t="str">
        <f t="shared" si="239"/>
        <v>1</v>
      </c>
      <c r="P517" s="201" t="str">
        <f t="shared" si="240"/>
        <v>N</v>
      </c>
      <c r="Q517" s="202"/>
      <c r="R517" s="202"/>
      <c r="S517" s="200"/>
      <c r="T517" s="247">
        <v>1904</v>
      </c>
      <c r="U517" s="92">
        <f t="shared" si="241"/>
        <v>1</v>
      </c>
      <c r="V517" s="95" t="str">
        <f t="shared" si="242"/>
        <v>SG_NE08</v>
      </c>
      <c r="W517" s="454"/>
      <c r="X517" s="392">
        <f t="shared" si="243"/>
        <v>0</v>
      </c>
      <c r="Y517" s="453"/>
      <c r="Z517" s="396">
        <f t="shared" si="244"/>
        <v>0</v>
      </c>
      <c r="AA517" s="397">
        <f t="shared" si="245"/>
        <v>0</v>
      </c>
      <c r="AB517" s="427"/>
      <c r="AC517" s="456"/>
      <c r="AD517" s="396">
        <f t="shared" si="246"/>
        <v>0</v>
      </c>
      <c r="AE517" s="397">
        <f t="shared" si="247"/>
        <v>0</v>
      </c>
      <c r="AF517" s="444">
        <f t="shared" si="248"/>
        <v>50</v>
      </c>
      <c r="AG517" s="251" t="e">
        <f t="shared" si="249"/>
        <v>#DIV/0!</v>
      </c>
      <c r="AH517" s="398">
        <f t="shared" si="250"/>
        <v>50</v>
      </c>
      <c r="AI517" s="459" t="str">
        <f t="shared" si="251"/>
        <v>Below Mix</v>
      </c>
      <c r="AJ517" s="327">
        <f t="shared" si="252"/>
        <v>2255</v>
      </c>
      <c r="AK517" s="323" t="e">
        <f t="shared" si="253"/>
        <v>#DIV/0!</v>
      </c>
      <c r="AL517" s="399">
        <f t="shared" si="254"/>
        <v>2305</v>
      </c>
      <c r="AM517" s="400">
        <f t="shared" si="255"/>
        <v>2305</v>
      </c>
      <c r="AN517" s="462" t="e">
        <f t="shared" si="256"/>
        <v>#DIV/0!</v>
      </c>
      <c r="AO517" s="461">
        <f t="shared" si="257"/>
        <v>2305</v>
      </c>
      <c r="AP517" s="148">
        <f t="shared" si="258"/>
        <v>0</v>
      </c>
      <c r="AQ517" s="148">
        <f t="shared" si="259"/>
        <v>0</v>
      </c>
      <c r="AR517" s="148"/>
      <c r="AS517" s="149">
        <f>VLOOKUP(H517, 'Link WS '!$E$5:$G$38, 2, FALSE)</f>
        <v>2305</v>
      </c>
      <c r="AT517" s="80">
        <f>VLOOKUP($H517, 'Link WS '!$E$5:$H$38, 3, FALSE)</f>
        <v>3295</v>
      </c>
      <c r="AU517" s="151">
        <f t="shared" si="260"/>
        <v>0</v>
      </c>
      <c r="AV517" s="150">
        <f>VLOOKUP($V517, 'Link WS '!$E$5:$H$38, 2, FALSE)</f>
        <v>2305</v>
      </c>
      <c r="AW517" s="150">
        <f>VLOOKUP($V517, 'Link WS '!$E$5:$H$38, 3, FALSE)</f>
        <v>3295</v>
      </c>
      <c r="AX517" s="150">
        <f>VLOOKUP($V517, 'Link WS '!$E$5:$H$38, 4, FALSE)</f>
        <v>2800</v>
      </c>
      <c r="AY517" s="143">
        <f t="shared" si="261"/>
        <v>0.82321428571428568</v>
      </c>
      <c r="AZ517" s="140" t="str">
        <f t="shared" si="262"/>
        <v>Paying 82% within JC</v>
      </c>
      <c r="BA517" s="80">
        <f t="shared" si="263"/>
        <v>2074</v>
      </c>
      <c r="BB517" s="80">
        <f t="shared" si="264"/>
        <v>231</v>
      </c>
      <c r="BC517" s="81" t="e">
        <f t="shared" si="265"/>
        <v>#DIV/0!</v>
      </c>
      <c r="BD517" s="312"/>
      <c r="BE517" s="184"/>
      <c r="BF517" s="184"/>
      <c r="BG517" s="184"/>
      <c r="BH517" s="184"/>
      <c r="BI517" s="184"/>
      <c r="BJ517" s="184"/>
      <c r="BK517" s="184"/>
      <c r="BL517" s="185"/>
      <c r="BM517" s="185"/>
      <c r="BN517" s="185"/>
      <c r="BO517" s="185"/>
      <c r="BP517" s="443">
        <f t="shared" si="266"/>
        <v>0</v>
      </c>
      <c r="BQ517" s="184" t="str">
        <f t="shared" si="267"/>
        <v>Not Needed</v>
      </c>
      <c r="BR517" s="283" t="e">
        <f t="shared" si="268"/>
        <v>#DIV/0!</v>
      </c>
      <c r="BS517" s="432">
        <f t="shared" si="269"/>
        <v>0</v>
      </c>
      <c r="BT517" s="1" t="str">
        <f t="shared" si="270"/>
        <v>Within Range</v>
      </c>
      <c r="BU517" s="1" t="str">
        <f t="shared" si="271"/>
        <v>Within Range</v>
      </c>
      <c r="BV517" s="407"/>
      <c r="BW517" s="407"/>
      <c r="BX517" s="448"/>
      <c r="BY517" s="469"/>
      <c r="BZ517" s="469"/>
    </row>
    <row r="518" spans="1:78" ht="12.75" customHeight="true">
      <c r="A518" s="79" t="s">
        <v>690</v>
      </c>
      <c r="B518" s="483" t="s">
        <v>691</v>
      </c>
      <c r="C518" s="79" t="s">
        <v>8</v>
      </c>
      <c r="D518" s="79" t="s">
        <v>10</v>
      </c>
      <c r="E518" s="79" t="s">
        <v>1092</v>
      </c>
      <c r="F518" s="79" t="s">
        <v>807</v>
      </c>
      <c r="G518" s="79" t="s">
        <v>800</v>
      </c>
      <c r="H518" s="79" t="s">
        <v>814</v>
      </c>
      <c r="I518" s="296">
        <v>39636</v>
      </c>
      <c r="J518" s="406"/>
      <c r="K518" s="497" t="s">
        <v>1208</v>
      </c>
      <c r="L518" s="406">
        <v>44378</v>
      </c>
      <c r="M518" s="466"/>
      <c r="N518" s="451" t="str">
        <f t="shared" si="238"/>
        <v>1</v>
      </c>
      <c r="O518" s="452" t="str">
        <f t="shared" si="239"/>
        <v>1</v>
      </c>
      <c r="P518" s="201" t="str">
        <f t="shared" si="240"/>
        <v>N</v>
      </c>
      <c r="Q518" s="202"/>
      <c r="R518" s="202"/>
      <c r="S518" s="200"/>
      <c r="T518" s="247">
        <v>1311</v>
      </c>
      <c r="U518" s="92">
        <f t="shared" si="241"/>
        <v>1</v>
      </c>
      <c r="V518" s="95" t="str">
        <f t="shared" si="242"/>
        <v>SG_NE08</v>
      </c>
      <c r="W518" s="454"/>
      <c r="X518" s="392">
        <f t="shared" si="243"/>
        <v>0</v>
      </c>
      <c r="Y518" s="453"/>
      <c r="Z518" s="396">
        <f t="shared" si="244"/>
        <v>0</v>
      </c>
      <c r="AA518" s="397">
        <f t="shared" si="245"/>
        <v>0</v>
      </c>
      <c r="AB518" s="427"/>
      <c r="AC518" s="456"/>
      <c r="AD518" s="396">
        <f t="shared" si="246"/>
        <v>0</v>
      </c>
      <c r="AE518" s="397">
        <f t="shared" si="247"/>
        <v>0</v>
      </c>
      <c r="AF518" s="444">
        <f t="shared" si="248"/>
        <v>50</v>
      </c>
      <c r="AG518" s="251" t="e">
        <f t="shared" si="249"/>
        <v>#DIV/0!</v>
      </c>
      <c r="AH518" s="398">
        <f t="shared" si="250"/>
        <v>50</v>
      </c>
      <c r="AI518" s="459" t="str">
        <f t="shared" si="251"/>
        <v>Below Mix</v>
      </c>
      <c r="AJ518" s="327">
        <f t="shared" si="252"/>
        <v>2255</v>
      </c>
      <c r="AK518" s="323" t="e">
        <f t="shared" si="253"/>
        <v>#DIV/0!</v>
      </c>
      <c r="AL518" s="399">
        <f t="shared" si="254"/>
        <v>2305</v>
      </c>
      <c r="AM518" s="400">
        <f t="shared" si="255"/>
        <v>2305</v>
      </c>
      <c r="AN518" s="462" t="e">
        <f t="shared" si="256"/>
        <v>#DIV/0!</v>
      </c>
      <c r="AO518" s="461">
        <f t="shared" si="257"/>
        <v>2305</v>
      </c>
      <c r="AP518" s="148">
        <f t="shared" si="258"/>
        <v>0</v>
      </c>
      <c r="AQ518" s="148">
        <f t="shared" si="259"/>
        <v>0</v>
      </c>
      <c r="AR518" s="148"/>
      <c r="AS518" s="149">
        <f>VLOOKUP(H518, 'Link WS '!$E$5:$G$38, 2, FALSE)</f>
        <v>2305</v>
      </c>
      <c r="AT518" s="80">
        <f>VLOOKUP($H518, 'Link WS '!$E$5:$H$38, 3, FALSE)</f>
        <v>3295</v>
      </c>
      <c r="AU518" s="151">
        <f t="shared" si="260"/>
        <v>0</v>
      </c>
      <c r="AV518" s="150">
        <f>VLOOKUP($V518, 'Link WS '!$E$5:$H$38, 2, FALSE)</f>
        <v>2305</v>
      </c>
      <c r="AW518" s="150">
        <f>VLOOKUP($V518, 'Link WS '!$E$5:$H$38, 3, FALSE)</f>
        <v>3295</v>
      </c>
      <c r="AX518" s="150">
        <f>VLOOKUP($V518, 'Link WS '!$E$5:$H$38, 4, FALSE)</f>
        <v>2800</v>
      </c>
      <c r="AY518" s="143">
        <f t="shared" si="261"/>
        <v>0.82321428571428568</v>
      </c>
      <c r="AZ518" s="140" t="str">
        <f t="shared" si="262"/>
        <v>Paying 82% within JC</v>
      </c>
      <c r="BA518" s="80">
        <f t="shared" si="263"/>
        <v>2074</v>
      </c>
      <c r="BB518" s="80">
        <f t="shared" si="264"/>
        <v>231</v>
      </c>
      <c r="BC518" s="81" t="e">
        <f t="shared" si="265"/>
        <v>#DIV/0!</v>
      </c>
      <c r="BD518" s="312"/>
      <c r="BE518" s="184"/>
      <c r="BF518" s="184"/>
      <c r="BG518" s="184"/>
      <c r="BH518" s="184"/>
      <c r="BI518" s="184"/>
      <c r="BJ518" s="184"/>
      <c r="BK518" s="184"/>
      <c r="BL518" s="185"/>
      <c r="BM518" s="185"/>
      <c r="BN518" s="185"/>
      <c r="BO518" s="185"/>
      <c r="BP518" s="443">
        <f t="shared" si="266"/>
        <v>0</v>
      </c>
      <c r="BQ518" s="184" t="str">
        <f t="shared" si="267"/>
        <v>Not Needed</v>
      </c>
      <c r="BR518" s="283" t="e">
        <f t="shared" si="268"/>
        <v>#DIV/0!</v>
      </c>
      <c r="BS518" s="432">
        <f t="shared" si="269"/>
        <v>0</v>
      </c>
      <c r="BT518" s="1" t="str">
        <f t="shared" si="270"/>
        <v>Within Range</v>
      </c>
      <c r="BU518" s="1" t="str">
        <f t="shared" si="271"/>
        <v>Within Range</v>
      </c>
      <c r="BV518" s="407"/>
      <c r="BW518" s="407"/>
      <c r="BX518" s="448"/>
      <c r="BY518" s="469"/>
      <c r="BZ518" s="469"/>
    </row>
    <row r="519" spans="1:78" ht="12.75" customHeight="true">
      <c r="A519" s="79" t="s">
        <v>692</v>
      </c>
      <c r="B519" s="483" t="s">
        <v>693</v>
      </c>
      <c r="C519" s="79" t="s">
        <v>8</v>
      </c>
      <c r="D519" s="79" t="s">
        <v>10</v>
      </c>
      <c r="E519" s="79" t="s">
        <v>1092</v>
      </c>
      <c r="F519" s="79" t="s">
        <v>807</v>
      </c>
      <c r="G519" s="79" t="s">
        <v>873</v>
      </c>
      <c r="H519" s="79" t="s">
        <v>810</v>
      </c>
      <c r="I519" s="296">
        <v>40777</v>
      </c>
      <c r="J519" s="406"/>
      <c r="K519" s="497" t="s">
        <v>1208</v>
      </c>
      <c r="L519" s="406">
        <v>42552</v>
      </c>
      <c r="M519" s="466"/>
      <c r="N519" s="451" t="str">
        <f t="shared" si="238"/>
        <v>1</v>
      </c>
      <c r="O519" s="452" t="str">
        <f t="shared" si="239"/>
        <v>1</v>
      </c>
      <c r="P519" s="201" t="str">
        <f t="shared" si="240"/>
        <v>N</v>
      </c>
      <c r="Q519" s="202"/>
      <c r="R519" s="202"/>
      <c r="S519" s="200"/>
      <c r="T519" s="247">
        <v>1010</v>
      </c>
      <c r="U519" s="92">
        <f t="shared" si="241"/>
        <v>1</v>
      </c>
      <c r="V519" s="95" t="str">
        <f t="shared" si="242"/>
        <v>SG_NE07</v>
      </c>
      <c r="W519" s="454"/>
      <c r="X519" s="392">
        <f t="shared" si="243"/>
        <v>0</v>
      </c>
      <c r="Y519" s="453"/>
      <c r="Z519" s="396">
        <f t="shared" si="244"/>
        <v>0</v>
      </c>
      <c r="AA519" s="397">
        <f t="shared" si="245"/>
        <v>0</v>
      </c>
      <c r="AB519" s="427"/>
      <c r="AC519" s="456"/>
      <c r="AD519" s="396">
        <f t="shared" si="246"/>
        <v>0</v>
      </c>
      <c r="AE519" s="397">
        <f t="shared" si="247"/>
        <v>0</v>
      </c>
      <c r="AF519" s="444">
        <f t="shared" si="248"/>
        <v>50</v>
      </c>
      <c r="AG519" s="251" t="e">
        <f t="shared" si="249"/>
        <v>#DIV/0!</v>
      </c>
      <c r="AH519" s="398">
        <f t="shared" si="250"/>
        <v>50</v>
      </c>
      <c r="AI519" s="459" t="str">
        <f t="shared" si="251"/>
        <v>Below Mix</v>
      </c>
      <c r="AJ519" s="327">
        <f t="shared" si="252"/>
        <v>1995</v>
      </c>
      <c r="AK519" s="323" t="e">
        <f t="shared" si="253"/>
        <v>#DIV/0!</v>
      </c>
      <c r="AL519" s="399">
        <f t="shared" si="254"/>
        <v>2045</v>
      </c>
      <c r="AM519" s="400">
        <f t="shared" si="255"/>
        <v>2045</v>
      </c>
      <c r="AN519" s="462" t="e">
        <f t="shared" si="256"/>
        <v>#DIV/0!</v>
      </c>
      <c r="AO519" s="461">
        <f t="shared" si="257"/>
        <v>2045</v>
      </c>
      <c r="AP519" s="148">
        <f t="shared" si="258"/>
        <v>0</v>
      </c>
      <c r="AQ519" s="148">
        <f t="shared" si="259"/>
        <v>0</v>
      </c>
      <c r="AR519" s="148"/>
      <c r="AS519" s="149">
        <f>VLOOKUP(H519, 'Link WS '!$E$5:$G$38, 2, FALSE)</f>
        <v>2045</v>
      </c>
      <c r="AT519" s="80">
        <f>VLOOKUP($H519, 'Link WS '!$E$5:$H$38, 3, FALSE)</f>
        <v>2946</v>
      </c>
      <c r="AU519" s="151">
        <f t="shared" si="260"/>
        <v>0</v>
      </c>
      <c r="AV519" s="150">
        <f>VLOOKUP($V519, 'Link WS '!$E$5:$H$38, 2, FALSE)</f>
        <v>2045</v>
      </c>
      <c r="AW519" s="150">
        <f>VLOOKUP($V519, 'Link WS '!$E$5:$H$38, 3, FALSE)</f>
        <v>2946</v>
      </c>
      <c r="AX519" s="150">
        <f>VLOOKUP($V519, 'Link WS '!$E$5:$H$38, 4, FALSE)</f>
        <v>2496</v>
      </c>
      <c r="AY519" s="143">
        <f t="shared" si="261"/>
        <v>0.81931089743589747</v>
      </c>
      <c r="AZ519" s="140" t="str">
        <f t="shared" si="262"/>
        <v>Paying 82% within JC</v>
      </c>
      <c r="BA519" s="80">
        <f t="shared" si="263"/>
        <v>1840</v>
      </c>
      <c r="BB519" s="80">
        <f t="shared" si="264"/>
        <v>205</v>
      </c>
      <c r="BC519" s="81" t="e">
        <f t="shared" si="265"/>
        <v>#DIV/0!</v>
      </c>
      <c r="BD519" s="312"/>
      <c r="BE519" s="184"/>
      <c r="BF519" s="184"/>
      <c r="BG519" s="184"/>
      <c r="BH519" s="184"/>
      <c r="BI519" s="184"/>
      <c r="BJ519" s="184"/>
      <c r="BK519" s="184"/>
      <c r="BL519" s="185"/>
      <c r="BM519" s="185"/>
      <c r="BN519" s="185"/>
      <c r="BO519" s="185"/>
      <c r="BP519" s="443">
        <f t="shared" si="266"/>
        <v>0</v>
      </c>
      <c r="BQ519" s="184" t="str">
        <f t="shared" si="267"/>
        <v>Not Needed</v>
      </c>
      <c r="BR519" s="283" t="e">
        <f t="shared" si="268"/>
        <v>#DIV/0!</v>
      </c>
      <c r="BS519" s="432">
        <f t="shared" si="269"/>
        <v>0</v>
      </c>
      <c r="BT519" s="1" t="str">
        <f t="shared" si="270"/>
        <v>Within Range</v>
      </c>
      <c r="BU519" s="1" t="str">
        <f t="shared" si="271"/>
        <v>Within Range</v>
      </c>
      <c r="BV519" s="407"/>
      <c r="BW519" s="407"/>
      <c r="BX519" s="448"/>
      <c r="BY519" s="469"/>
      <c r="BZ519" s="469"/>
    </row>
    <row r="520" spans="1:78" ht="12.75" customHeight="true">
      <c r="A520" s="79" t="s">
        <v>694</v>
      </c>
      <c r="B520" s="483" t="s">
        <v>695</v>
      </c>
      <c r="C520" s="79" t="s">
        <v>8</v>
      </c>
      <c r="D520" s="79" t="s">
        <v>10</v>
      </c>
      <c r="E520" s="79" t="s">
        <v>1092</v>
      </c>
      <c r="F520" s="79" t="s">
        <v>807</v>
      </c>
      <c r="G520" s="79" t="s">
        <v>873</v>
      </c>
      <c r="H520" s="79" t="s">
        <v>810</v>
      </c>
      <c r="I520" s="296">
        <v>41365</v>
      </c>
      <c r="J520" s="406"/>
      <c r="K520" s="497" t="s">
        <v>1208</v>
      </c>
      <c r="L520" s="406">
        <v>42917</v>
      </c>
      <c r="M520" s="466"/>
      <c r="N520" s="451" t="str">
        <f t="shared" si="238"/>
        <v>1</v>
      </c>
      <c r="O520" s="452" t="str">
        <f t="shared" si="239"/>
        <v>1</v>
      </c>
      <c r="P520" s="201" t="str">
        <f t="shared" si="240"/>
        <v>N</v>
      </c>
      <c r="Q520" s="202"/>
      <c r="R520" s="202"/>
      <c r="S520" s="200"/>
      <c r="T520" s="247">
        <v>902</v>
      </c>
      <c r="U520" s="92">
        <f t="shared" si="241"/>
        <v>1</v>
      </c>
      <c r="V520" s="95" t="str">
        <f t="shared" si="242"/>
        <v>SG_NE07</v>
      </c>
      <c r="W520" s="454"/>
      <c r="X520" s="392">
        <f t="shared" si="243"/>
        <v>0</v>
      </c>
      <c r="Y520" s="453"/>
      <c r="Z520" s="396">
        <f t="shared" si="244"/>
        <v>0</v>
      </c>
      <c r="AA520" s="397">
        <f t="shared" si="245"/>
        <v>0</v>
      </c>
      <c r="AB520" s="427"/>
      <c r="AC520" s="456"/>
      <c r="AD520" s="396">
        <f t="shared" si="246"/>
        <v>0</v>
      </c>
      <c r="AE520" s="397">
        <f t="shared" si="247"/>
        <v>0</v>
      </c>
      <c r="AF520" s="444">
        <f t="shared" si="248"/>
        <v>50</v>
      </c>
      <c r="AG520" s="251" t="e">
        <f t="shared" si="249"/>
        <v>#DIV/0!</v>
      </c>
      <c r="AH520" s="398">
        <f t="shared" si="250"/>
        <v>50</v>
      </c>
      <c r="AI520" s="459" t="str">
        <f t="shared" si="251"/>
        <v>Below Mix</v>
      </c>
      <c r="AJ520" s="327">
        <f t="shared" si="252"/>
        <v>1995</v>
      </c>
      <c r="AK520" s="323" t="e">
        <f t="shared" si="253"/>
        <v>#DIV/0!</v>
      </c>
      <c r="AL520" s="399">
        <f t="shared" si="254"/>
        <v>2045</v>
      </c>
      <c r="AM520" s="400">
        <f t="shared" si="255"/>
        <v>2045</v>
      </c>
      <c r="AN520" s="462" t="e">
        <f t="shared" si="256"/>
        <v>#DIV/0!</v>
      </c>
      <c r="AO520" s="461">
        <f t="shared" si="257"/>
        <v>2045</v>
      </c>
      <c r="AP520" s="148">
        <f t="shared" si="258"/>
        <v>0</v>
      </c>
      <c r="AQ520" s="148">
        <f t="shared" si="259"/>
        <v>0</v>
      </c>
      <c r="AR520" s="148"/>
      <c r="AS520" s="149">
        <f>VLOOKUP(H520, 'Link WS '!$E$5:$G$38, 2, FALSE)</f>
        <v>2045</v>
      </c>
      <c r="AT520" s="80">
        <f>VLOOKUP($H520, 'Link WS '!$E$5:$H$38, 3, FALSE)</f>
        <v>2946</v>
      </c>
      <c r="AU520" s="151">
        <f t="shared" si="260"/>
        <v>0</v>
      </c>
      <c r="AV520" s="150">
        <f>VLOOKUP($V520, 'Link WS '!$E$5:$H$38, 2, FALSE)</f>
        <v>2045</v>
      </c>
      <c r="AW520" s="150">
        <f>VLOOKUP($V520, 'Link WS '!$E$5:$H$38, 3, FALSE)</f>
        <v>2946</v>
      </c>
      <c r="AX520" s="150">
        <f>VLOOKUP($V520, 'Link WS '!$E$5:$H$38, 4, FALSE)</f>
        <v>2496</v>
      </c>
      <c r="AY520" s="143">
        <f t="shared" si="261"/>
        <v>0.81931089743589747</v>
      </c>
      <c r="AZ520" s="140" t="str">
        <f t="shared" si="262"/>
        <v>Paying 82% within JC</v>
      </c>
      <c r="BA520" s="80">
        <f t="shared" si="263"/>
        <v>1840</v>
      </c>
      <c r="BB520" s="80">
        <f t="shared" si="264"/>
        <v>205</v>
      </c>
      <c r="BC520" s="81" t="e">
        <f t="shared" si="265"/>
        <v>#DIV/0!</v>
      </c>
      <c r="BD520" s="312"/>
      <c r="BE520" s="184"/>
      <c r="BF520" s="184"/>
      <c r="BG520" s="184"/>
      <c r="BH520" s="184"/>
      <c r="BI520" s="184"/>
      <c r="BJ520" s="184"/>
      <c r="BK520" s="184"/>
      <c r="BL520" s="185"/>
      <c r="BM520" s="185"/>
      <c r="BN520" s="185"/>
      <c r="BO520" s="185"/>
      <c r="BP520" s="443">
        <f t="shared" si="266"/>
        <v>0</v>
      </c>
      <c r="BQ520" s="184" t="str">
        <f t="shared" si="267"/>
        <v>Not Needed</v>
      </c>
      <c r="BR520" s="283" t="e">
        <f t="shared" si="268"/>
        <v>#DIV/0!</v>
      </c>
      <c r="BS520" s="432">
        <f t="shared" si="269"/>
        <v>0</v>
      </c>
      <c r="BT520" s="1" t="str">
        <f t="shared" si="270"/>
        <v>Within Range</v>
      </c>
      <c r="BU520" s="1" t="str">
        <f t="shared" si="271"/>
        <v>Within Range</v>
      </c>
      <c r="BV520" s="407"/>
      <c r="BW520" s="407"/>
      <c r="BX520" s="448"/>
      <c r="BY520" s="469"/>
      <c r="BZ520" s="469"/>
    </row>
    <row r="521" spans="1:78" ht="12.75" customHeight="true">
      <c r="A521" s="79" t="s">
        <v>696</v>
      </c>
      <c r="B521" s="483" t="s">
        <v>697</v>
      </c>
      <c r="C521" s="79" t="s">
        <v>8</v>
      </c>
      <c r="D521" s="79" t="s">
        <v>10</v>
      </c>
      <c r="E521" s="79" t="s">
        <v>1092</v>
      </c>
      <c r="F521" s="79" t="s">
        <v>807</v>
      </c>
      <c r="G521" s="79" t="s">
        <v>873</v>
      </c>
      <c r="H521" s="79" t="s">
        <v>810</v>
      </c>
      <c r="I521" s="296">
        <v>42072</v>
      </c>
      <c r="J521" s="406"/>
      <c r="K521" s="497" t="s">
        <v>1208</v>
      </c>
      <c r="L521" s="406">
        <v>43282</v>
      </c>
      <c r="M521" s="466"/>
      <c r="N521" s="451" t="str">
        <f t="shared" ref="N521:N584" si="272">IF($M521&gt;=90,"5",IF($M521&gt;=80,"4",IF($M521&gt;=70,"3",IF($M521&gt;=50,"2","1"))))</f>
        <v>1</v>
      </c>
      <c r="O521" s="452" t="str">
        <f t="shared" ref="O521:O584" si="273">N521</f>
        <v>1</v>
      </c>
      <c r="P521" s="201" t="str">
        <f t="shared" ref="P521:P584" si="274">IF(Q521&lt;&gt;0, "Y", "N")</f>
        <v>N</v>
      </c>
      <c r="Q521" s="202"/>
      <c r="R521" s="202"/>
      <c r="S521" s="200"/>
      <c r="T521" s="247">
        <v>703</v>
      </c>
      <c r="U521" s="92">
        <f t="shared" ref="U521:U584" si="275">ROUND(IF(T521&lt;100, T521/12, 1),2)</f>
        <v>1</v>
      </c>
      <c r="V521" s="95" t="str">
        <f t="shared" ref="V521:V584" si="276">IF(Q521&gt;0,Q521,H521)</f>
        <v>SG_NE07</v>
      </c>
      <c r="W521" s="454"/>
      <c r="X521" s="392">
        <f t="shared" ref="X521:X584" si="277">ROUND((+S521*W521/100)*U521,0)</f>
        <v>0</v>
      </c>
      <c r="Y521" s="453"/>
      <c r="Z521" s="396">
        <f t="shared" ref="Z521:Z584" si="278">ROUND((S521*Y521*U521),0)</f>
        <v>0</v>
      </c>
      <c r="AA521" s="397">
        <f t="shared" ref="AA521:AA584" si="279">+S521+X521+Z521</f>
        <v>0</v>
      </c>
      <c r="AB521" s="427"/>
      <c r="AC521" s="456"/>
      <c r="AD521" s="396">
        <f t="shared" ref="AD521:AD584" si="280">ROUND((S521*AC521)*U521,0)</f>
        <v>0</v>
      </c>
      <c r="AE521" s="397">
        <f t="shared" ref="AE521:AE584" si="281">AA521+AD521</f>
        <v>0</v>
      </c>
      <c r="AF521" s="444">
        <f t="shared" ref="AF521:AF584" si="282">IF(BS521&gt;=50,BS521-BS521,50-BS521)</f>
        <v>50</v>
      </c>
      <c r="AG521" s="251" t="e">
        <f t="shared" ref="AG521:AG584" si="283">IF(AF521&lt;&gt;"NO", AF521/S521, 0)</f>
        <v>#DIV/0!</v>
      </c>
      <c r="AH521" s="398">
        <f t="shared" ref="AH521:AH584" si="284">IF(AF521&lt;&gt;"NO", AE521+AF521, AE521)</f>
        <v>50</v>
      </c>
      <c r="AI521" s="459" t="str">
        <f t="shared" ref="AI521:AI584" si="285">IF(AH521&gt;AW521,"Above Max",IF(AH521&lt;AV521,"Below Mix","In Range"))</f>
        <v>Below Mix</v>
      </c>
      <c r="AJ521" s="327">
        <f t="shared" ref="AJ521:AJ584" si="286">IF(AH521&gt;=AV521, "NO", AV521-AH521)</f>
        <v>1995</v>
      </c>
      <c r="AK521" s="323" t="e">
        <f t="shared" ref="AK521:AK584" si="287">IF(AJ521&lt;&gt;"NO", AJ521/S521, 0)</f>
        <v>#DIV/0!</v>
      </c>
      <c r="AL521" s="399">
        <f t="shared" ref="AL521:AL584" si="288"> IF(AJ521&lt;&gt;"NO",AH521+ AJ521,AH521)</f>
        <v>2045</v>
      </c>
      <c r="AM521" s="400">
        <f t="shared" ref="AM521:AM584" si="289">IF(AL521&gt;AW521,AW521,AL521)</f>
        <v>2045</v>
      </c>
      <c r="AN521" s="462" t="e">
        <f t="shared" ref="AN521:AN584" si="290">(AM521/S521)-1</f>
        <v>#DIV/0!</v>
      </c>
      <c r="AO521" s="461">
        <f t="shared" ref="AO521:AO584" si="291">AL521-S521</f>
        <v>2045</v>
      </c>
      <c r="AP521" s="148">
        <f t="shared" ref="AP521:AP584" si="292">AL521-AM521</f>
        <v>0</v>
      </c>
      <c r="AQ521" s="148">
        <f t="shared" ref="AQ521:AQ584" si="293">+ROUND((AP521*13/12),0)</f>
        <v>0</v>
      </c>
      <c r="AR521" s="148"/>
      <c r="AS521" s="149">
        <f>VLOOKUP(H521, 'Link WS '!$E$5:$G$38, 2, FALSE)</f>
        <v>2045</v>
      </c>
      <c r="AT521" s="80">
        <f>VLOOKUP($H521, 'Link WS '!$E$5:$H$38, 3, FALSE)</f>
        <v>2946</v>
      </c>
      <c r="AU521" s="151">
        <f t="shared" ref="AU521:AU584" si="294">S521/AT521</f>
        <v>0</v>
      </c>
      <c r="AV521" s="150">
        <f>VLOOKUP($V521, 'Link WS '!$E$5:$H$38, 2, FALSE)</f>
        <v>2045</v>
      </c>
      <c r="AW521" s="150">
        <f>VLOOKUP($V521, 'Link WS '!$E$5:$H$38, 3, FALSE)</f>
        <v>2946</v>
      </c>
      <c r="AX521" s="150">
        <f>VLOOKUP($V521, 'Link WS '!$E$5:$H$38, 4, FALSE)</f>
        <v>2496</v>
      </c>
      <c r="AY521" s="143">
        <f t="shared" ref="AY521:AY584" si="295">AM521/AX521</f>
        <v>0.81931089743589747</v>
      </c>
      <c r="AZ521" s="140" t="str">
        <f t="shared" ref="AZ521:AZ584" si="296">IF(AY521&gt;100%,CONCATENATE("Paying ", ROUND((AY521-100%)*100,0),"% Premium for the JC"), CONCATENATE("Paying ", ROUND(AY521*100,0),"% within JC"))</f>
        <v>Paying 82% within JC</v>
      </c>
      <c r="BA521" s="80">
        <f t="shared" ref="BA521:BA584" si="297">+AM521-BB521</f>
        <v>1840</v>
      </c>
      <c r="BB521" s="80">
        <f t="shared" ref="BB521:BB584" si="298">+ROUND((AM521*10%),0)</f>
        <v>205</v>
      </c>
      <c r="BC521" s="81" t="e">
        <f t="shared" ref="BC521:BC584" si="299">(AM521-S521)/S521</f>
        <v>#DIV/0!</v>
      </c>
      <c r="BD521" s="312"/>
      <c r="BE521" s="184"/>
      <c r="BF521" s="184"/>
      <c r="BG521" s="184"/>
      <c r="BH521" s="184"/>
      <c r="BI521" s="184"/>
      <c r="BJ521" s="184"/>
      <c r="BK521" s="184"/>
      <c r="BL521" s="185"/>
      <c r="BM521" s="185"/>
      <c r="BN521" s="185"/>
      <c r="BO521" s="185"/>
      <c r="BP521" s="443">
        <f t="shared" ref="BP521:BP584" si="300">(BM521+BN521+BO521)-(BG521+BI521+BK521)</f>
        <v>0</v>
      </c>
      <c r="BQ521" s="184" t="str">
        <f t="shared" ref="BQ521:BQ584" si="301">IF((BP521/12)&gt;$BQ$7, BP521/12, "Not Needed")</f>
        <v>Not Needed</v>
      </c>
      <c r="BR521" s="283" t="e">
        <f t="shared" ref="BR521:BR584" si="302">IF(BQ521="Not Needed", ((AM521+AQ521+AR521)-SUM(S521:S521))/SUM(S521:S521), ((AM521+AQ521+AR521+BQ521)-SUM(S521:S521))/SUM(S521:S521))</f>
        <v>#DIV/0!</v>
      </c>
      <c r="BS521" s="432">
        <f t="shared" ref="BS521:BS584" si="303">X521+Z521+AD521</f>
        <v>0</v>
      </c>
      <c r="BT521" s="1" t="str">
        <f t="shared" ref="BT521:BT584" si="304">IF(S521&gt;AW521, AW521, "Within Range")</f>
        <v>Within Range</v>
      </c>
      <c r="BU521" s="1" t="str">
        <f t="shared" ref="BU521:BU584" si="305">IF(AM521&gt;AW521, AW521, "Within Range")</f>
        <v>Within Range</v>
      </c>
      <c r="BV521" s="407"/>
      <c r="BW521" s="407"/>
      <c r="BX521" s="448"/>
      <c r="BY521" s="469"/>
      <c r="BZ521" s="469"/>
    </row>
    <row r="522" spans="1:78" ht="12.75" customHeight="true">
      <c r="A522" s="79" t="s">
        <v>871</v>
      </c>
      <c r="B522" s="483" t="s">
        <v>872</v>
      </c>
      <c r="C522" s="79" t="s">
        <v>8</v>
      </c>
      <c r="D522" s="79" t="s">
        <v>10</v>
      </c>
      <c r="E522" s="79" t="s">
        <v>1092</v>
      </c>
      <c r="F522" s="79" t="s">
        <v>807</v>
      </c>
      <c r="G522" s="79" t="s">
        <v>783</v>
      </c>
      <c r="H522" s="79" t="s">
        <v>812</v>
      </c>
      <c r="I522" s="296">
        <v>42751</v>
      </c>
      <c r="J522" s="406"/>
      <c r="K522" s="497" t="s">
        <v>1208</v>
      </c>
      <c r="L522" s="406"/>
      <c r="M522" s="466"/>
      <c r="N522" s="451" t="str">
        <f t="shared" si="272"/>
        <v>1</v>
      </c>
      <c r="O522" s="452" t="str">
        <f t="shared" si="273"/>
        <v>1</v>
      </c>
      <c r="P522" s="201" t="str">
        <f t="shared" si="274"/>
        <v>N</v>
      </c>
      <c r="Q522" s="202"/>
      <c r="R522" s="202"/>
      <c r="S522" s="200"/>
      <c r="T522" s="247">
        <v>505</v>
      </c>
      <c r="U522" s="92">
        <f t="shared" si="275"/>
        <v>1</v>
      </c>
      <c r="V522" s="95" t="str">
        <f t="shared" si="276"/>
        <v>SG_NE05</v>
      </c>
      <c r="W522" s="454"/>
      <c r="X522" s="392">
        <f t="shared" si="277"/>
        <v>0</v>
      </c>
      <c r="Y522" s="453"/>
      <c r="Z522" s="396">
        <f t="shared" si="278"/>
        <v>0</v>
      </c>
      <c r="AA522" s="397">
        <f t="shared" si="279"/>
        <v>0</v>
      </c>
      <c r="AB522" s="427"/>
      <c r="AC522" s="456"/>
      <c r="AD522" s="396">
        <f t="shared" si="280"/>
        <v>0</v>
      </c>
      <c r="AE522" s="397">
        <f t="shared" si="281"/>
        <v>0</v>
      </c>
      <c r="AF522" s="444">
        <f t="shared" si="282"/>
        <v>50</v>
      </c>
      <c r="AG522" s="251" t="e">
        <f t="shared" si="283"/>
        <v>#DIV/0!</v>
      </c>
      <c r="AH522" s="398">
        <f t="shared" si="284"/>
        <v>50</v>
      </c>
      <c r="AI522" s="459" t="str">
        <f t="shared" si="285"/>
        <v>Below Mix</v>
      </c>
      <c r="AJ522" s="327">
        <f t="shared" si="286"/>
        <v>1545</v>
      </c>
      <c r="AK522" s="323" t="e">
        <f t="shared" si="287"/>
        <v>#DIV/0!</v>
      </c>
      <c r="AL522" s="399">
        <f t="shared" si="288"/>
        <v>1595</v>
      </c>
      <c r="AM522" s="400">
        <f t="shared" si="289"/>
        <v>1595</v>
      </c>
      <c r="AN522" s="462" t="e">
        <f t="shared" si="290"/>
        <v>#DIV/0!</v>
      </c>
      <c r="AO522" s="461">
        <f t="shared" si="291"/>
        <v>1595</v>
      </c>
      <c r="AP522" s="148">
        <f t="shared" si="292"/>
        <v>0</v>
      </c>
      <c r="AQ522" s="148">
        <f t="shared" si="293"/>
        <v>0</v>
      </c>
      <c r="AR522" s="148"/>
      <c r="AS522" s="149">
        <f>VLOOKUP(H522, 'Link WS '!$E$5:$G$38, 2, FALSE)</f>
        <v>1595</v>
      </c>
      <c r="AT522" s="80">
        <f>VLOOKUP($H522, 'Link WS '!$E$5:$H$38, 3, FALSE)</f>
        <v>2393</v>
      </c>
      <c r="AU522" s="151">
        <f t="shared" si="294"/>
        <v>0</v>
      </c>
      <c r="AV522" s="150">
        <f>VLOOKUP($V522, 'Link WS '!$E$5:$H$38, 2, FALSE)</f>
        <v>1595</v>
      </c>
      <c r="AW522" s="150">
        <f>VLOOKUP($V522, 'Link WS '!$E$5:$H$38, 3, FALSE)</f>
        <v>2393</v>
      </c>
      <c r="AX522" s="150">
        <f>VLOOKUP($V522, 'Link WS '!$E$5:$H$38, 4, FALSE)</f>
        <v>1994</v>
      </c>
      <c r="AY522" s="143">
        <f t="shared" si="295"/>
        <v>0.79989969909729186</v>
      </c>
      <c r="AZ522" s="140" t="str">
        <f t="shared" si="296"/>
        <v>Paying 80% within JC</v>
      </c>
      <c r="BA522" s="80">
        <f t="shared" si="297"/>
        <v>1435</v>
      </c>
      <c r="BB522" s="80">
        <f t="shared" si="298"/>
        <v>160</v>
      </c>
      <c r="BC522" s="81" t="e">
        <f t="shared" si="299"/>
        <v>#DIV/0!</v>
      </c>
      <c r="BD522" s="312"/>
      <c r="BE522" s="184"/>
      <c r="BF522" s="184"/>
      <c r="BG522" s="184"/>
      <c r="BH522" s="184"/>
      <c r="BI522" s="184"/>
      <c r="BJ522" s="184"/>
      <c r="BK522" s="184"/>
      <c r="BL522" s="185"/>
      <c r="BM522" s="185"/>
      <c r="BN522" s="185"/>
      <c r="BO522" s="185"/>
      <c r="BP522" s="443">
        <f t="shared" si="300"/>
        <v>0</v>
      </c>
      <c r="BQ522" s="184" t="str">
        <f t="shared" si="301"/>
        <v>Not Needed</v>
      </c>
      <c r="BR522" s="283" t="e">
        <f t="shared" si="302"/>
        <v>#DIV/0!</v>
      </c>
      <c r="BS522" s="432">
        <f t="shared" si="303"/>
        <v>0</v>
      </c>
      <c r="BT522" s="1" t="str">
        <f t="shared" si="304"/>
        <v>Within Range</v>
      </c>
      <c r="BU522" s="1" t="str">
        <f t="shared" si="305"/>
        <v>Within Range</v>
      </c>
      <c r="BV522" s="407"/>
      <c r="BW522" s="407"/>
      <c r="BX522" s="448"/>
      <c r="BY522" s="469"/>
      <c r="BZ522" s="469"/>
    </row>
    <row r="523" spans="1:78" ht="12.75" customHeight="true">
      <c r="A523" s="79" t="s">
        <v>966</v>
      </c>
      <c r="B523" s="483" t="s">
        <v>967</v>
      </c>
      <c r="C523" s="79" t="s">
        <v>8</v>
      </c>
      <c r="D523" s="79" t="s">
        <v>10</v>
      </c>
      <c r="E523" s="79" t="s">
        <v>1092</v>
      </c>
      <c r="F523" s="79" t="s">
        <v>807</v>
      </c>
      <c r="G523" s="79" t="s">
        <v>783</v>
      </c>
      <c r="H523" s="79" t="s">
        <v>812</v>
      </c>
      <c r="I523" s="296">
        <v>43262</v>
      </c>
      <c r="J523" s="406"/>
      <c r="K523" s="497" t="s">
        <v>1208</v>
      </c>
      <c r="L523" s="406">
        <v>44013</v>
      </c>
      <c r="M523" s="466"/>
      <c r="N523" s="451" t="str">
        <f t="shared" si="272"/>
        <v>1</v>
      </c>
      <c r="O523" s="452" t="str">
        <f t="shared" si="273"/>
        <v>1</v>
      </c>
      <c r="P523" s="201" t="str">
        <f t="shared" si="274"/>
        <v>N</v>
      </c>
      <c r="Q523" s="202"/>
      <c r="R523" s="202"/>
      <c r="S523" s="200"/>
      <c r="T523" s="247">
        <v>400</v>
      </c>
      <c r="U523" s="92">
        <f t="shared" si="275"/>
        <v>1</v>
      </c>
      <c r="V523" s="95" t="str">
        <f t="shared" si="276"/>
        <v>SG_NE05</v>
      </c>
      <c r="W523" s="454"/>
      <c r="X523" s="392">
        <f t="shared" si="277"/>
        <v>0</v>
      </c>
      <c r="Y523" s="453"/>
      <c r="Z523" s="396">
        <f t="shared" si="278"/>
        <v>0</v>
      </c>
      <c r="AA523" s="397">
        <f t="shared" si="279"/>
        <v>0</v>
      </c>
      <c r="AB523" s="427"/>
      <c r="AC523" s="456"/>
      <c r="AD523" s="396">
        <f t="shared" si="280"/>
        <v>0</v>
      </c>
      <c r="AE523" s="397">
        <f t="shared" si="281"/>
        <v>0</v>
      </c>
      <c r="AF523" s="444">
        <f t="shared" si="282"/>
        <v>50</v>
      </c>
      <c r="AG523" s="251" t="e">
        <f t="shared" si="283"/>
        <v>#DIV/0!</v>
      </c>
      <c r="AH523" s="398">
        <f t="shared" si="284"/>
        <v>50</v>
      </c>
      <c r="AI523" s="459" t="str">
        <f t="shared" si="285"/>
        <v>Below Mix</v>
      </c>
      <c r="AJ523" s="327">
        <f t="shared" si="286"/>
        <v>1545</v>
      </c>
      <c r="AK523" s="323" t="e">
        <f t="shared" si="287"/>
        <v>#DIV/0!</v>
      </c>
      <c r="AL523" s="399">
        <f t="shared" si="288"/>
        <v>1595</v>
      </c>
      <c r="AM523" s="400">
        <f t="shared" si="289"/>
        <v>1595</v>
      </c>
      <c r="AN523" s="462" t="e">
        <f t="shared" si="290"/>
        <v>#DIV/0!</v>
      </c>
      <c r="AO523" s="461">
        <f t="shared" si="291"/>
        <v>1595</v>
      </c>
      <c r="AP523" s="148">
        <f t="shared" si="292"/>
        <v>0</v>
      </c>
      <c r="AQ523" s="148">
        <f t="shared" si="293"/>
        <v>0</v>
      </c>
      <c r="AR523" s="148"/>
      <c r="AS523" s="149">
        <f>VLOOKUP(H523, 'Link WS '!$E$5:$G$38, 2, FALSE)</f>
        <v>1595</v>
      </c>
      <c r="AT523" s="80">
        <f>VLOOKUP($H523, 'Link WS '!$E$5:$H$38, 3, FALSE)</f>
        <v>2393</v>
      </c>
      <c r="AU523" s="151">
        <f t="shared" si="294"/>
        <v>0</v>
      </c>
      <c r="AV523" s="150">
        <f>VLOOKUP($V523, 'Link WS '!$E$5:$H$38, 2, FALSE)</f>
        <v>1595</v>
      </c>
      <c r="AW523" s="150">
        <f>VLOOKUP($V523, 'Link WS '!$E$5:$H$38, 3, FALSE)</f>
        <v>2393</v>
      </c>
      <c r="AX523" s="150">
        <f>VLOOKUP($V523, 'Link WS '!$E$5:$H$38, 4, FALSE)</f>
        <v>1994</v>
      </c>
      <c r="AY523" s="143">
        <f t="shared" si="295"/>
        <v>0.79989969909729186</v>
      </c>
      <c r="AZ523" s="140" t="str">
        <f t="shared" si="296"/>
        <v>Paying 80% within JC</v>
      </c>
      <c r="BA523" s="80">
        <f t="shared" si="297"/>
        <v>1435</v>
      </c>
      <c r="BB523" s="80">
        <f t="shared" si="298"/>
        <v>160</v>
      </c>
      <c r="BC523" s="81" t="e">
        <f t="shared" si="299"/>
        <v>#DIV/0!</v>
      </c>
      <c r="BD523" s="312"/>
      <c r="BE523" s="184"/>
      <c r="BF523" s="184"/>
      <c r="BG523" s="184"/>
      <c r="BH523" s="184"/>
      <c r="BI523" s="184"/>
      <c r="BJ523" s="184"/>
      <c r="BK523" s="184"/>
      <c r="BL523" s="185"/>
      <c r="BM523" s="185"/>
      <c r="BN523" s="185"/>
      <c r="BO523" s="185"/>
      <c r="BP523" s="443">
        <f t="shared" si="300"/>
        <v>0</v>
      </c>
      <c r="BQ523" s="184" t="str">
        <f t="shared" si="301"/>
        <v>Not Needed</v>
      </c>
      <c r="BR523" s="283" t="e">
        <f t="shared" si="302"/>
        <v>#DIV/0!</v>
      </c>
      <c r="BS523" s="432">
        <f t="shared" si="303"/>
        <v>0</v>
      </c>
      <c r="BT523" s="1" t="str">
        <f t="shared" si="304"/>
        <v>Within Range</v>
      </c>
      <c r="BU523" s="1" t="str">
        <f t="shared" si="305"/>
        <v>Within Range</v>
      </c>
      <c r="BV523" s="407"/>
      <c r="BW523" s="407"/>
      <c r="BX523" s="448"/>
      <c r="BY523" s="469"/>
      <c r="BZ523" s="469"/>
    </row>
    <row r="524" spans="1:78" ht="12.75" customHeight="true">
      <c r="A524" s="79" t="s">
        <v>1084</v>
      </c>
      <c r="B524" s="483" t="s">
        <v>1085</v>
      </c>
      <c r="C524" s="79" t="s">
        <v>8</v>
      </c>
      <c r="D524" s="79" t="s">
        <v>10</v>
      </c>
      <c r="E524" s="79" t="s">
        <v>1092</v>
      </c>
      <c r="F524" s="79" t="s">
        <v>807</v>
      </c>
      <c r="G524" s="79" t="s">
        <v>783</v>
      </c>
      <c r="H524" s="79" t="s">
        <v>812</v>
      </c>
      <c r="I524" s="296">
        <v>43731</v>
      </c>
      <c r="J524" s="406"/>
      <c r="K524" s="497" t="s">
        <v>1208</v>
      </c>
      <c r="L524" s="406"/>
      <c r="M524" s="466"/>
      <c r="N524" s="451" t="str">
        <f t="shared" si="272"/>
        <v>1</v>
      </c>
      <c r="O524" s="452" t="str">
        <f t="shared" si="273"/>
        <v>1</v>
      </c>
      <c r="P524" s="201" t="str">
        <f t="shared" si="274"/>
        <v>N</v>
      </c>
      <c r="Q524" s="202"/>
      <c r="R524" s="202"/>
      <c r="S524" s="200"/>
      <c r="T524" s="247">
        <v>209</v>
      </c>
      <c r="U524" s="92">
        <f t="shared" si="275"/>
        <v>1</v>
      </c>
      <c r="V524" s="95" t="str">
        <f t="shared" si="276"/>
        <v>SG_NE05</v>
      </c>
      <c r="W524" s="454"/>
      <c r="X524" s="392">
        <f t="shared" si="277"/>
        <v>0</v>
      </c>
      <c r="Y524" s="453"/>
      <c r="Z524" s="396">
        <f t="shared" si="278"/>
        <v>0</v>
      </c>
      <c r="AA524" s="397">
        <f t="shared" si="279"/>
        <v>0</v>
      </c>
      <c r="AB524" s="427"/>
      <c r="AC524" s="456"/>
      <c r="AD524" s="396">
        <f t="shared" si="280"/>
        <v>0</v>
      </c>
      <c r="AE524" s="397">
        <f t="shared" si="281"/>
        <v>0</v>
      </c>
      <c r="AF524" s="444">
        <f t="shared" si="282"/>
        <v>50</v>
      </c>
      <c r="AG524" s="251" t="e">
        <f t="shared" si="283"/>
        <v>#DIV/0!</v>
      </c>
      <c r="AH524" s="398">
        <f t="shared" si="284"/>
        <v>50</v>
      </c>
      <c r="AI524" s="459" t="str">
        <f t="shared" si="285"/>
        <v>Below Mix</v>
      </c>
      <c r="AJ524" s="327">
        <f t="shared" si="286"/>
        <v>1545</v>
      </c>
      <c r="AK524" s="323" t="e">
        <f t="shared" si="287"/>
        <v>#DIV/0!</v>
      </c>
      <c r="AL524" s="399">
        <f t="shared" si="288"/>
        <v>1595</v>
      </c>
      <c r="AM524" s="400">
        <f t="shared" si="289"/>
        <v>1595</v>
      </c>
      <c r="AN524" s="462" t="e">
        <f t="shared" si="290"/>
        <v>#DIV/0!</v>
      </c>
      <c r="AO524" s="461">
        <f t="shared" si="291"/>
        <v>1595</v>
      </c>
      <c r="AP524" s="148">
        <f t="shared" si="292"/>
        <v>0</v>
      </c>
      <c r="AQ524" s="148">
        <f t="shared" si="293"/>
        <v>0</v>
      </c>
      <c r="AR524" s="148"/>
      <c r="AS524" s="149">
        <f>VLOOKUP(H524, 'Link WS '!$E$5:$G$38, 2, FALSE)</f>
        <v>1595</v>
      </c>
      <c r="AT524" s="80">
        <f>VLOOKUP($H524, 'Link WS '!$E$5:$H$38, 3, FALSE)</f>
        <v>2393</v>
      </c>
      <c r="AU524" s="151">
        <f t="shared" si="294"/>
        <v>0</v>
      </c>
      <c r="AV524" s="150">
        <f>VLOOKUP($V524, 'Link WS '!$E$5:$H$38, 2, FALSE)</f>
        <v>1595</v>
      </c>
      <c r="AW524" s="150">
        <f>VLOOKUP($V524, 'Link WS '!$E$5:$H$38, 3, FALSE)</f>
        <v>2393</v>
      </c>
      <c r="AX524" s="150">
        <f>VLOOKUP($V524, 'Link WS '!$E$5:$H$38, 4, FALSE)</f>
        <v>1994</v>
      </c>
      <c r="AY524" s="143">
        <f t="shared" si="295"/>
        <v>0.79989969909729186</v>
      </c>
      <c r="AZ524" s="140" t="str">
        <f t="shared" si="296"/>
        <v>Paying 80% within JC</v>
      </c>
      <c r="BA524" s="80">
        <f t="shared" si="297"/>
        <v>1435</v>
      </c>
      <c r="BB524" s="80">
        <f t="shared" si="298"/>
        <v>160</v>
      </c>
      <c r="BC524" s="81" t="e">
        <f t="shared" si="299"/>
        <v>#DIV/0!</v>
      </c>
      <c r="BD524" s="312"/>
      <c r="BE524" s="184"/>
      <c r="BF524" s="184"/>
      <c r="BG524" s="184"/>
      <c r="BH524" s="184"/>
      <c r="BI524" s="184"/>
      <c r="BJ524" s="184"/>
      <c r="BK524" s="184"/>
      <c r="BL524" s="185"/>
      <c r="BM524" s="185"/>
      <c r="BN524" s="185"/>
      <c r="BO524" s="185"/>
      <c r="BP524" s="443">
        <f t="shared" si="300"/>
        <v>0</v>
      </c>
      <c r="BQ524" s="184" t="str">
        <f t="shared" si="301"/>
        <v>Not Needed</v>
      </c>
      <c r="BR524" s="283" t="e">
        <f t="shared" si="302"/>
        <v>#DIV/0!</v>
      </c>
      <c r="BS524" s="432">
        <f t="shared" si="303"/>
        <v>0</v>
      </c>
      <c r="BT524" s="1" t="str">
        <f t="shared" si="304"/>
        <v>Within Range</v>
      </c>
      <c r="BU524" s="1" t="str">
        <f t="shared" si="305"/>
        <v>Within Range</v>
      </c>
      <c r="BV524" s="407"/>
      <c r="BW524" s="407"/>
      <c r="BX524" s="448"/>
      <c r="BY524" s="469"/>
      <c r="BZ524" s="469"/>
    </row>
    <row r="525" spans="1:78" ht="12.75" customHeight="true">
      <c r="A525" s="79" t="s">
        <v>1086</v>
      </c>
      <c r="B525" s="483" t="s">
        <v>1087</v>
      </c>
      <c r="C525" s="79" t="s">
        <v>8</v>
      </c>
      <c r="D525" s="79" t="s">
        <v>10</v>
      </c>
      <c r="E525" s="79" t="s">
        <v>1092</v>
      </c>
      <c r="F525" s="79" t="s">
        <v>807</v>
      </c>
      <c r="G525" s="79" t="s">
        <v>873</v>
      </c>
      <c r="H525" s="79" t="s">
        <v>810</v>
      </c>
      <c r="I525" s="296">
        <v>43752</v>
      </c>
      <c r="J525" s="406"/>
      <c r="K525" s="497" t="s">
        <v>1208</v>
      </c>
      <c r="L525" s="406"/>
      <c r="M525" s="466"/>
      <c r="N525" s="451" t="str">
        <f t="shared" si="272"/>
        <v>1</v>
      </c>
      <c r="O525" s="452" t="str">
        <f t="shared" si="273"/>
        <v>1</v>
      </c>
      <c r="P525" s="201" t="str">
        <f t="shared" si="274"/>
        <v>N</v>
      </c>
      <c r="Q525" s="202"/>
      <c r="R525" s="202"/>
      <c r="S525" s="200"/>
      <c r="T525" s="247">
        <v>208</v>
      </c>
      <c r="U525" s="92">
        <f t="shared" si="275"/>
        <v>1</v>
      </c>
      <c r="V525" s="95" t="str">
        <f t="shared" si="276"/>
        <v>SG_NE07</v>
      </c>
      <c r="W525" s="454"/>
      <c r="X525" s="392">
        <f t="shared" si="277"/>
        <v>0</v>
      </c>
      <c r="Y525" s="453"/>
      <c r="Z525" s="396">
        <f t="shared" si="278"/>
        <v>0</v>
      </c>
      <c r="AA525" s="397">
        <f t="shared" si="279"/>
        <v>0</v>
      </c>
      <c r="AB525" s="427"/>
      <c r="AC525" s="456"/>
      <c r="AD525" s="396">
        <f t="shared" si="280"/>
        <v>0</v>
      </c>
      <c r="AE525" s="397">
        <f t="shared" si="281"/>
        <v>0</v>
      </c>
      <c r="AF525" s="444">
        <f t="shared" si="282"/>
        <v>50</v>
      </c>
      <c r="AG525" s="251" t="e">
        <f t="shared" si="283"/>
        <v>#DIV/0!</v>
      </c>
      <c r="AH525" s="398">
        <f t="shared" si="284"/>
        <v>50</v>
      </c>
      <c r="AI525" s="459" t="str">
        <f t="shared" si="285"/>
        <v>Below Mix</v>
      </c>
      <c r="AJ525" s="327">
        <f t="shared" si="286"/>
        <v>1995</v>
      </c>
      <c r="AK525" s="323" t="e">
        <f t="shared" si="287"/>
        <v>#DIV/0!</v>
      </c>
      <c r="AL525" s="399">
        <f t="shared" si="288"/>
        <v>2045</v>
      </c>
      <c r="AM525" s="400">
        <f t="shared" si="289"/>
        <v>2045</v>
      </c>
      <c r="AN525" s="462" t="e">
        <f t="shared" si="290"/>
        <v>#DIV/0!</v>
      </c>
      <c r="AO525" s="461">
        <f t="shared" si="291"/>
        <v>2045</v>
      </c>
      <c r="AP525" s="148">
        <f t="shared" si="292"/>
        <v>0</v>
      </c>
      <c r="AQ525" s="148">
        <f t="shared" si="293"/>
        <v>0</v>
      </c>
      <c r="AR525" s="148"/>
      <c r="AS525" s="149">
        <f>VLOOKUP(H525, 'Link WS '!$E$5:$G$38, 2, FALSE)</f>
        <v>2045</v>
      </c>
      <c r="AT525" s="80">
        <f>VLOOKUP($H525, 'Link WS '!$E$5:$H$38, 3, FALSE)</f>
        <v>2946</v>
      </c>
      <c r="AU525" s="151">
        <f t="shared" si="294"/>
        <v>0</v>
      </c>
      <c r="AV525" s="150">
        <f>VLOOKUP($V525, 'Link WS '!$E$5:$H$38, 2, FALSE)</f>
        <v>2045</v>
      </c>
      <c r="AW525" s="150">
        <f>VLOOKUP($V525, 'Link WS '!$E$5:$H$38, 3, FALSE)</f>
        <v>2946</v>
      </c>
      <c r="AX525" s="150">
        <f>VLOOKUP($V525, 'Link WS '!$E$5:$H$38, 4, FALSE)</f>
        <v>2496</v>
      </c>
      <c r="AY525" s="143">
        <f t="shared" si="295"/>
        <v>0.81931089743589747</v>
      </c>
      <c r="AZ525" s="140" t="str">
        <f t="shared" si="296"/>
        <v>Paying 82% within JC</v>
      </c>
      <c r="BA525" s="80">
        <f t="shared" si="297"/>
        <v>1840</v>
      </c>
      <c r="BB525" s="80">
        <f t="shared" si="298"/>
        <v>205</v>
      </c>
      <c r="BC525" s="81" t="e">
        <f t="shared" si="299"/>
        <v>#DIV/0!</v>
      </c>
      <c r="BD525" s="312"/>
      <c r="BE525" s="184"/>
      <c r="BF525" s="184"/>
      <c r="BG525" s="184"/>
      <c r="BH525" s="184"/>
      <c r="BI525" s="184"/>
      <c r="BJ525" s="184"/>
      <c r="BK525" s="184"/>
      <c r="BL525" s="185"/>
      <c r="BM525" s="185"/>
      <c r="BN525" s="185"/>
      <c r="BO525" s="185"/>
      <c r="BP525" s="443">
        <f t="shared" si="300"/>
        <v>0</v>
      </c>
      <c r="BQ525" s="184" t="str">
        <f t="shared" si="301"/>
        <v>Not Needed</v>
      </c>
      <c r="BR525" s="283" t="e">
        <f t="shared" si="302"/>
        <v>#DIV/0!</v>
      </c>
      <c r="BS525" s="432">
        <f t="shared" si="303"/>
        <v>0</v>
      </c>
      <c r="BT525" s="1" t="str">
        <f t="shared" si="304"/>
        <v>Within Range</v>
      </c>
      <c r="BU525" s="1" t="str">
        <f t="shared" si="305"/>
        <v>Within Range</v>
      </c>
      <c r="BV525" s="407"/>
      <c r="BW525" s="407"/>
      <c r="BX525" s="448"/>
      <c r="BY525" s="469"/>
      <c r="BZ525" s="469"/>
    </row>
    <row r="526" spans="1:78" ht="12.75" customHeight="true">
      <c r="A526" s="79" t="s">
        <v>1192</v>
      </c>
      <c r="B526" s="483" t="s">
        <v>1193</v>
      </c>
      <c r="C526" s="79" t="s">
        <v>8</v>
      </c>
      <c r="D526" s="79" t="s">
        <v>10</v>
      </c>
      <c r="E526" s="79" t="s">
        <v>1092</v>
      </c>
      <c r="F526" s="79" t="s">
        <v>807</v>
      </c>
      <c r="G526" s="79" t="s">
        <v>796</v>
      </c>
      <c r="H526" s="79" t="s">
        <v>811</v>
      </c>
      <c r="I526" s="296">
        <v>44109</v>
      </c>
      <c r="J526" s="406"/>
      <c r="K526" s="497" t="s">
        <v>1208</v>
      </c>
      <c r="L526" s="406"/>
      <c r="M526" s="466"/>
      <c r="N526" s="451" t="str">
        <f t="shared" si="272"/>
        <v>1</v>
      </c>
      <c r="O526" s="452" t="str">
        <f t="shared" si="273"/>
        <v>1</v>
      </c>
      <c r="P526" s="201" t="str">
        <f t="shared" si="274"/>
        <v>N</v>
      </c>
      <c r="Q526" s="202"/>
      <c r="R526" s="202"/>
      <c r="S526" s="200"/>
      <c r="T526" s="247">
        <v>108</v>
      </c>
      <c r="U526" s="92">
        <f t="shared" si="275"/>
        <v>1</v>
      </c>
      <c r="V526" s="95" t="str">
        <f t="shared" si="276"/>
        <v>SG_NE06</v>
      </c>
      <c r="W526" s="454"/>
      <c r="X526" s="392">
        <f t="shared" si="277"/>
        <v>0</v>
      </c>
      <c r="Y526" s="453"/>
      <c r="Z526" s="396">
        <f t="shared" si="278"/>
        <v>0</v>
      </c>
      <c r="AA526" s="397">
        <f t="shared" si="279"/>
        <v>0</v>
      </c>
      <c r="AB526" s="427"/>
      <c r="AC526" s="456"/>
      <c r="AD526" s="396">
        <f t="shared" si="280"/>
        <v>0</v>
      </c>
      <c r="AE526" s="397">
        <f t="shared" si="281"/>
        <v>0</v>
      </c>
      <c r="AF526" s="444">
        <f t="shared" si="282"/>
        <v>50</v>
      </c>
      <c r="AG526" s="251" t="e">
        <f t="shared" si="283"/>
        <v>#DIV/0!</v>
      </c>
      <c r="AH526" s="398">
        <f t="shared" si="284"/>
        <v>50</v>
      </c>
      <c r="AI526" s="459" t="str">
        <f t="shared" si="285"/>
        <v>Below Mix</v>
      </c>
      <c r="AJ526" s="327">
        <f t="shared" si="286"/>
        <v>1900</v>
      </c>
      <c r="AK526" s="323" t="e">
        <f t="shared" si="287"/>
        <v>#DIV/0!</v>
      </c>
      <c r="AL526" s="399">
        <f t="shared" si="288"/>
        <v>1950</v>
      </c>
      <c r="AM526" s="400">
        <f t="shared" si="289"/>
        <v>1950</v>
      </c>
      <c r="AN526" s="462" t="e">
        <f t="shared" si="290"/>
        <v>#DIV/0!</v>
      </c>
      <c r="AO526" s="461">
        <f t="shared" si="291"/>
        <v>1950</v>
      </c>
      <c r="AP526" s="148">
        <f t="shared" si="292"/>
        <v>0</v>
      </c>
      <c r="AQ526" s="148">
        <f t="shared" si="293"/>
        <v>0</v>
      </c>
      <c r="AR526" s="148"/>
      <c r="AS526" s="149">
        <f>VLOOKUP(H526, 'Link WS '!$E$5:$G$38, 2, FALSE)</f>
        <v>1950</v>
      </c>
      <c r="AT526" s="80">
        <f>VLOOKUP($H526, 'Link WS '!$E$5:$H$38, 3, FALSE)</f>
        <v>2695</v>
      </c>
      <c r="AU526" s="151">
        <f t="shared" si="294"/>
        <v>0</v>
      </c>
      <c r="AV526" s="150">
        <f>VLOOKUP($V526, 'Link WS '!$E$5:$H$38, 2, FALSE)</f>
        <v>1950</v>
      </c>
      <c r="AW526" s="150">
        <f>VLOOKUP($V526, 'Link WS '!$E$5:$H$38, 3, FALSE)</f>
        <v>2695</v>
      </c>
      <c r="AX526" s="150">
        <f>VLOOKUP($V526, 'Link WS '!$E$5:$H$38, 4, FALSE)</f>
        <v>2323</v>
      </c>
      <c r="AY526" s="143">
        <f t="shared" si="295"/>
        <v>0.83943176926388297</v>
      </c>
      <c r="AZ526" s="140" t="str">
        <f t="shared" si="296"/>
        <v>Paying 84% within JC</v>
      </c>
      <c r="BA526" s="80">
        <f t="shared" si="297"/>
        <v>1755</v>
      </c>
      <c r="BB526" s="80">
        <f t="shared" si="298"/>
        <v>195</v>
      </c>
      <c r="BC526" s="81" t="e">
        <f t="shared" si="299"/>
        <v>#DIV/0!</v>
      </c>
      <c r="BD526" s="312"/>
      <c r="BE526" s="184"/>
      <c r="BF526" s="184"/>
      <c r="BG526" s="184"/>
      <c r="BH526" s="184"/>
      <c r="BI526" s="184"/>
      <c r="BJ526" s="184"/>
      <c r="BK526" s="184"/>
      <c r="BL526" s="185"/>
      <c r="BM526" s="185"/>
      <c r="BN526" s="185"/>
      <c r="BO526" s="185"/>
      <c r="BP526" s="443">
        <f t="shared" si="300"/>
        <v>0</v>
      </c>
      <c r="BQ526" s="184" t="str">
        <f t="shared" si="301"/>
        <v>Not Needed</v>
      </c>
      <c r="BR526" s="283" t="e">
        <f t="shared" si="302"/>
        <v>#DIV/0!</v>
      </c>
      <c r="BS526" s="432">
        <f t="shared" si="303"/>
        <v>0</v>
      </c>
      <c r="BT526" s="1" t="str">
        <f t="shared" si="304"/>
        <v>Within Range</v>
      </c>
      <c r="BU526" s="1" t="str">
        <f t="shared" si="305"/>
        <v>Within Range</v>
      </c>
      <c r="BV526" s="407"/>
      <c r="BW526" s="407"/>
      <c r="BX526" s="448"/>
      <c r="BY526" s="469"/>
      <c r="BZ526" s="469"/>
    </row>
    <row r="527" spans="1:78" ht="12.75" customHeight="true">
      <c r="A527" s="79" t="s">
        <v>1190</v>
      </c>
      <c r="B527" s="483" t="s">
        <v>1191</v>
      </c>
      <c r="C527" s="79" t="s">
        <v>8</v>
      </c>
      <c r="D527" s="79" t="s">
        <v>10</v>
      </c>
      <c r="E527" s="79" t="s">
        <v>1092</v>
      </c>
      <c r="F527" s="79" t="s">
        <v>807</v>
      </c>
      <c r="G527" s="79" t="s">
        <v>796</v>
      </c>
      <c r="H527" s="79" t="s">
        <v>811</v>
      </c>
      <c r="I527" s="296">
        <v>44179</v>
      </c>
      <c r="J527" s="406"/>
      <c r="K527" s="497" t="s">
        <v>1208</v>
      </c>
      <c r="L527" s="406"/>
      <c r="M527" s="466"/>
      <c r="N527" s="451" t="str">
        <f t="shared" si="272"/>
        <v>1</v>
      </c>
      <c r="O527" s="452" t="str">
        <f t="shared" si="273"/>
        <v>1</v>
      </c>
      <c r="P527" s="201" t="str">
        <f t="shared" si="274"/>
        <v>N</v>
      </c>
      <c r="Q527" s="202"/>
      <c r="R527" s="202"/>
      <c r="S527" s="200"/>
      <c r="T527" s="247">
        <v>106</v>
      </c>
      <c r="U527" s="92">
        <f t="shared" si="275"/>
        <v>1</v>
      </c>
      <c r="V527" s="95" t="str">
        <f t="shared" si="276"/>
        <v>SG_NE06</v>
      </c>
      <c r="W527" s="454"/>
      <c r="X527" s="392">
        <f t="shared" si="277"/>
        <v>0</v>
      </c>
      <c r="Y527" s="453"/>
      <c r="Z527" s="396">
        <f t="shared" si="278"/>
        <v>0</v>
      </c>
      <c r="AA527" s="397">
        <f t="shared" si="279"/>
        <v>0</v>
      </c>
      <c r="AB527" s="427"/>
      <c r="AC527" s="456"/>
      <c r="AD527" s="396">
        <f t="shared" si="280"/>
        <v>0</v>
      </c>
      <c r="AE527" s="397">
        <f t="shared" si="281"/>
        <v>0</v>
      </c>
      <c r="AF527" s="444">
        <f t="shared" si="282"/>
        <v>50</v>
      </c>
      <c r="AG527" s="251" t="e">
        <f t="shared" si="283"/>
        <v>#DIV/0!</v>
      </c>
      <c r="AH527" s="398">
        <f t="shared" si="284"/>
        <v>50</v>
      </c>
      <c r="AI527" s="459" t="str">
        <f t="shared" si="285"/>
        <v>Below Mix</v>
      </c>
      <c r="AJ527" s="327">
        <f t="shared" si="286"/>
        <v>1900</v>
      </c>
      <c r="AK527" s="323" t="e">
        <f t="shared" si="287"/>
        <v>#DIV/0!</v>
      </c>
      <c r="AL527" s="399">
        <f t="shared" si="288"/>
        <v>1950</v>
      </c>
      <c r="AM527" s="400">
        <f t="shared" si="289"/>
        <v>1950</v>
      </c>
      <c r="AN527" s="462" t="e">
        <f t="shared" si="290"/>
        <v>#DIV/0!</v>
      </c>
      <c r="AO527" s="461">
        <f t="shared" si="291"/>
        <v>1950</v>
      </c>
      <c r="AP527" s="148">
        <f t="shared" si="292"/>
        <v>0</v>
      </c>
      <c r="AQ527" s="148">
        <f t="shared" si="293"/>
        <v>0</v>
      </c>
      <c r="AR527" s="148"/>
      <c r="AS527" s="149">
        <f>VLOOKUP(H527, 'Link WS '!$E$5:$G$38, 2, FALSE)</f>
        <v>1950</v>
      </c>
      <c r="AT527" s="80">
        <f>VLOOKUP($H527, 'Link WS '!$E$5:$H$38, 3, FALSE)</f>
        <v>2695</v>
      </c>
      <c r="AU527" s="151">
        <f t="shared" si="294"/>
        <v>0</v>
      </c>
      <c r="AV527" s="150">
        <f>VLOOKUP($V527, 'Link WS '!$E$5:$H$38, 2, FALSE)</f>
        <v>1950</v>
      </c>
      <c r="AW527" s="150">
        <f>VLOOKUP($V527, 'Link WS '!$E$5:$H$38, 3, FALSE)</f>
        <v>2695</v>
      </c>
      <c r="AX527" s="150">
        <f>VLOOKUP($V527, 'Link WS '!$E$5:$H$38, 4, FALSE)</f>
        <v>2323</v>
      </c>
      <c r="AY527" s="143">
        <f t="shared" si="295"/>
        <v>0.83943176926388297</v>
      </c>
      <c r="AZ527" s="140" t="str">
        <f t="shared" si="296"/>
        <v>Paying 84% within JC</v>
      </c>
      <c r="BA527" s="80">
        <f t="shared" si="297"/>
        <v>1755</v>
      </c>
      <c r="BB527" s="80">
        <f t="shared" si="298"/>
        <v>195</v>
      </c>
      <c r="BC527" s="81" t="e">
        <f t="shared" si="299"/>
        <v>#DIV/0!</v>
      </c>
      <c r="BD527" s="312"/>
      <c r="BE527" s="184"/>
      <c r="BF527" s="184"/>
      <c r="BG527" s="184"/>
      <c r="BH527" s="184"/>
      <c r="BI527" s="184"/>
      <c r="BJ527" s="184"/>
      <c r="BK527" s="184"/>
      <c r="BL527" s="185"/>
      <c r="BM527" s="185"/>
      <c r="BN527" s="185"/>
      <c r="BO527" s="185"/>
      <c r="BP527" s="443">
        <f t="shared" si="300"/>
        <v>0</v>
      </c>
      <c r="BQ527" s="184" t="str">
        <f t="shared" si="301"/>
        <v>Not Needed</v>
      </c>
      <c r="BR527" s="283" t="e">
        <f t="shared" si="302"/>
        <v>#DIV/0!</v>
      </c>
      <c r="BS527" s="432">
        <f t="shared" si="303"/>
        <v>0</v>
      </c>
      <c r="BT527" s="1" t="str">
        <f t="shared" si="304"/>
        <v>Within Range</v>
      </c>
      <c r="BU527" s="1" t="str">
        <f t="shared" si="305"/>
        <v>Within Range</v>
      </c>
      <c r="BV527" s="407"/>
      <c r="BW527" s="407"/>
      <c r="BX527" s="448"/>
      <c r="BY527" s="469"/>
      <c r="BZ527" s="469"/>
    </row>
    <row r="528" spans="1:78" ht="12.75" customHeight="true">
      <c r="A528" s="79" t="s">
        <v>1647</v>
      </c>
      <c r="B528" s="483" t="s">
        <v>1648</v>
      </c>
      <c r="C528" s="79" t="s">
        <v>8</v>
      </c>
      <c r="D528" s="79" t="s">
        <v>10</v>
      </c>
      <c r="E528" s="79" t="s">
        <v>1092</v>
      </c>
      <c r="F528" s="79" t="s">
        <v>807</v>
      </c>
      <c r="G528" s="79" t="s">
        <v>796</v>
      </c>
      <c r="H528" s="79" t="s">
        <v>811</v>
      </c>
      <c r="I528" s="480">
        <v>44403</v>
      </c>
      <c r="J528" s="406"/>
      <c r="K528" s="497" t="s">
        <v>1208</v>
      </c>
      <c r="L528" s="406"/>
      <c r="M528" s="466"/>
      <c r="N528" s="451" t="str">
        <f t="shared" si="272"/>
        <v>1</v>
      </c>
      <c r="O528" s="452" t="str">
        <f t="shared" si="273"/>
        <v>1</v>
      </c>
      <c r="P528" s="201" t="str">
        <f t="shared" si="274"/>
        <v>N</v>
      </c>
      <c r="Q528" s="202"/>
      <c r="R528" s="202"/>
      <c r="S528" s="200"/>
      <c r="T528" s="247">
        <v>11</v>
      </c>
      <c r="U528" s="92">
        <f t="shared" si="275"/>
        <v>0.92</v>
      </c>
      <c r="V528" s="95" t="str">
        <f t="shared" si="276"/>
        <v>SG_NE06</v>
      </c>
      <c r="W528" s="454"/>
      <c r="X528" s="392">
        <f t="shared" si="277"/>
        <v>0</v>
      </c>
      <c r="Y528" s="453"/>
      <c r="Z528" s="396">
        <f t="shared" si="278"/>
        <v>0</v>
      </c>
      <c r="AA528" s="397">
        <f t="shared" si="279"/>
        <v>0</v>
      </c>
      <c r="AB528" s="427"/>
      <c r="AC528" s="456"/>
      <c r="AD528" s="396">
        <f t="shared" si="280"/>
        <v>0</v>
      </c>
      <c r="AE528" s="397">
        <f t="shared" si="281"/>
        <v>0</v>
      </c>
      <c r="AF528" s="444">
        <f t="shared" si="282"/>
        <v>50</v>
      </c>
      <c r="AG528" s="251" t="e">
        <f t="shared" si="283"/>
        <v>#DIV/0!</v>
      </c>
      <c r="AH528" s="398">
        <f t="shared" si="284"/>
        <v>50</v>
      </c>
      <c r="AI528" s="459" t="str">
        <f t="shared" si="285"/>
        <v>Below Mix</v>
      </c>
      <c r="AJ528" s="327">
        <f t="shared" si="286"/>
        <v>1900</v>
      </c>
      <c r="AK528" s="323" t="e">
        <f t="shared" si="287"/>
        <v>#DIV/0!</v>
      </c>
      <c r="AL528" s="399">
        <f t="shared" si="288"/>
        <v>1950</v>
      </c>
      <c r="AM528" s="400">
        <f t="shared" si="289"/>
        <v>1950</v>
      </c>
      <c r="AN528" s="462" t="e">
        <f t="shared" si="290"/>
        <v>#DIV/0!</v>
      </c>
      <c r="AO528" s="461">
        <f t="shared" si="291"/>
        <v>1950</v>
      </c>
      <c r="AP528" s="148">
        <f t="shared" si="292"/>
        <v>0</v>
      </c>
      <c r="AQ528" s="148">
        <f t="shared" si="293"/>
        <v>0</v>
      </c>
      <c r="AR528" s="148"/>
      <c r="AS528" s="149">
        <f>VLOOKUP(H528, 'Link WS '!$E$5:$G$38, 2, FALSE)</f>
        <v>1950</v>
      </c>
      <c r="AT528" s="80">
        <f>VLOOKUP($H528, 'Link WS '!$E$5:$H$38, 3, FALSE)</f>
        <v>2695</v>
      </c>
      <c r="AU528" s="151">
        <f t="shared" si="294"/>
        <v>0</v>
      </c>
      <c r="AV528" s="150">
        <f>VLOOKUP($V528, 'Link WS '!$E$5:$H$38, 2, FALSE)</f>
        <v>1950</v>
      </c>
      <c r="AW528" s="150">
        <f>VLOOKUP($V528, 'Link WS '!$E$5:$H$38, 3, FALSE)</f>
        <v>2695</v>
      </c>
      <c r="AX528" s="150">
        <f>VLOOKUP($V528, 'Link WS '!$E$5:$H$38, 4, FALSE)</f>
        <v>2323</v>
      </c>
      <c r="AY528" s="143">
        <f t="shared" si="295"/>
        <v>0.83943176926388297</v>
      </c>
      <c r="AZ528" s="140" t="str">
        <f t="shared" si="296"/>
        <v>Paying 84% within JC</v>
      </c>
      <c r="BA528" s="80">
        <f t="shared" si="297"/>
        <v>1755</v>
      </c>
      <c r="BB528" s="80">
        <f t="shared" si="298"/>
        <v>195</v>
      </c>
      <c r="BC528" s="81" t="e">
        <f t="shared" si="299"/>
        <v>#DIV/0!</v>
      </c>
      <c r="BD528" s="312"/>
      <c r="BE528" s="184"/>
      <c r="BF528" s="184"/>
      <c r="BG528" s="184"/>
      <c r="BH528" s="184"/>
      <c r="BI528" s="184"/>
      <c r="BJ528" s="184"/>
      <c r="BK528" s="184"/>
      <c r="BL528" s="185"/>
      <c r="BM528" s="185"/>
      <c r="BN528" s="185"/>
      <c r="BO528" s="185"/>
      <c r="BP528" s="443">
        <f t="shared" si="300"/>
        <v>0</v>
      </c>
      <c r="BQ528" s="184" t="str">
        <f t="shared" si="301"/>
        <v>Not Needed</v>
      </c>
      <c r="BR528" s="283" t="e">
        <f t="shared" si="302"/>
        <v>#DIV/0!</v>
      </c>
      <c r="BS528" s="432">
        <f t="shared" si="303"/>
        <v>0</v>
      </c>
      <c r="BT528" s="1" t="str">
        <f t="shared" si="304"/>
        <v>Within Range</v>
      </c>
      <c r="BU528" s="1" t="str">
        <f t="shared" si="305"/>
        <v>Within Range</v>
      </c>
      <c r="BV528" s="407"/>
      <c r="BW528" s="407"/>
      <c r="BX528" s="448"/>
      <c r="BY528" s="469"/>
      <c r="BZ528" s="469"/>
    </row>
    <row r="529" spans="1:78" ht="12.75" customHeight="true">
      <c r="A529" s="79" t="s">
        <v>1649</v>
      </c>
      <c r="B529" s="483" t="s">
        <v>1650</v>
      </c>
      <c r="C529" s="79" t="s">
        <v>8</v>
      </c>
      <c r="D529" s="79" t="s">
        <v>10</v>
      </c>
      <c r="E529" s="79" t="s">
        <v>1092</v>
      </c>
      <c r="F529" s="79" t="s">
        <v>807</v>
      </c>
      <c r="G529" s="79" t="s">
        <v>783</v>
      </c>
      <c r="H529" s="79" t="s">
        <v>812</v>
      </c>
      <c r="I529" s="480">
        <v>44494</v>
      </c>
      <c r="J529" s="406"/>
      <c r="K529" s="497" t="s">
        <v>1208</v>
      </c>
      <c r="L529" s="406"/>
      <c r="M529" s="466"/>
      <c r="N529" s="451" t="str">
        <f t="shared" si="272"/>
        <v>1</v>
      </c>
      <c r="O529" s="452" t="str">
        <f t="shared" si="273"/>
        <v>1</v>
      </c>
      <c r="P529" s="201" t="str">
        <f t="shared" si="274"/>
        <v>N</v>
      </c>
      <c r="Q529" s="202"/>
      <c r="R529" s="202"/>
      <c r="S529" s="200"/>
      <c r="T529" s="247">
        <v>8</v>
      </c>
      <c r="U529" s="92">
        <f t="shared" si="275"/>
        <v>0.67</v>
      </c>
      <c r="V529" s="95" t="str">
        <f t="shared" si="276"/>
        <v>SG_NE05</v>
      </c>
      <c r="W529" s="454"/>
      <c r="X529" s="392">
        <f t="shared" si="277"/>
        <v>0</v>
      </c>
      <c r="Y529" s="453"/>
      <c r="Z529" s="396">
        <f t="shared" si="278"/>
        <v>0</v>
      </c>
      <c r="AA529" s="397">
        <f t="shared" si="279"/>
        <v>0</v>
      </c>
      <c r="AB529" s="427"/>
      <c r="AC529" s="456"/>
      <c r="AD529" s="396">
        <f t="shared" si="280"/>
        <v>0</v>
      </c>
      <c r="AE529" s="397">
        <f t="shared" si="281"/>
        <v>0</v>
      </c>
      <c r="AF529" s="444">
        <f t="shared" si="282"/>
        <v>50</v>
      </c>
      <c r="AG529" s="251" t="e">
        <f t="shared" si="283"/>
        <v>#DIV/0!</v>
      </c>
      <c r="AH529" s="398">
        <f t="shared" si="284"/>
        <v>50</v>
      </c>
      <c r="AI529" s="459" t="str">
        <f t="shared" si="285"/>
        <v>Below Mix</v>
      </c>
      <c r="AJ529" s="327">
        <f t="shared" si="286"/>
        <v>1545</v>
      </c>
      <c r="AK529" s="323" t="e">
        <f t="shared" si="287"/>
        <v>#DIV/0!</v>
      </c>
      <c r="AL529" s="399">
        <f t="shared" si="288"/>
        <v>1595</v>
      </c>
      <c r="AM529" s="400">
        <f t="shared" si="289"/>
        <v>1595</v>
      </c>
      <c r="AN529" s="462" t="e">
        <f t="shared" si="290"/>
        <v>#DIV/0!</v>
      </c>
      <c r="AO529" s="461">
        <f t="shared" si="291"/>
        <v>1595</v>
      </c>
      <c r="AP529" s="148">
        <f t="shared" si="292"/>
        <v>0</v>
      </c>
      <c r="AQ529" s="148">
        <f t="shared" si="293"/>
        <v>0</v>
      </c>
      <c r="AR529" s="148"/>
      <c r="AS529" s="149">
        <f>VLOOKUP(H529, 'Link WS '!$E$5:$G$38, 2, FALSE)</f>
        <v>1595</v>
      </c>
      <c r="AT529" s="80">
        <f>VLOOKUP($H529, 'Link WS '!$E$5:$H$38, 3, FALSE)</f>
        <v>2393</v>
      </c>
      <c r="AU529" s="151">
        <f t="shared" si="294"/>
        <v>0</v>
      </c>
      <c r="AV529" s="150">
        <f>VLOOKUP($V529, 'Link WS '!$E$5:$H$38, 2, FALSE)</f>
        <v>1595</v>
      </c>
      <c r="AW529" s="150">
        <f>VLOOKUP($V529, 'Link WS '!$E$5:$H$38, 3, FALSE)</f>
        <v>2393</v>
      </c>
      <c r="AX529" s="150">
        <f>VLOOKUP($V529, 'Link WS '!$E$5:$H$38, 4, FALSE)</f>
        <v>1994</v>
      </c>
      <c r="AY529" s="143">
        <f t="shared" si="295"/>
        <v>0.79989969909729186</v>
      </c>
      <c r="AZ529" s="140" t="str">
        <f t="shared" si="296"/>
        <v>Paying 80% within JC</v>
      </c>
      <c r="BA529" s="80">
        <f t="shared" si="297"/>
        <v>1435</v>
      </c>
      <c r="BB529" s="80">
        <f t="shared" si="298"/>
        <v>160</v>
      </c>
      <c r="BC529" s="81" t="e">
        <f t="shared" si="299"/>
        <v>#DIV/0!</v>
      </c>
      <c r="BD529" s="312"/>
      <c r="BE529" s="184"/>
      <c r="BF529" s="184"/>
      <c r="BG529" s="184"/>
      <c r="BH529" s="184"/>
      <c r="BI529" s="184"/>
      <c r="BJ529" s="184"/>
      <c r="BK529" s="184"/>
      <c r="BL529" s="185"/>
      <c r="BM529" s="185"/>
      <c r="BN529" s="185"/>
      <c r="BO529" s="185"/>
      <c r="BP529" s="443">
        <f t="shared" si="300"/>
        <v>0</v>
      </c>
      <c r="BQ529" s="184" t="str">
        <f t="shared" si="301"/>
        <v>Not Needed</v>
      </c>
      <c r="BR529" s="283" t="e">
        <f t="shared" si="302"/>
        <v>#DIV/0!</v>
      </c>
      <c r="BS529" s="432">
        <f t="shared" si="303"/>
        <v>0</v>
      </c>
      <c r="BT529" s="1" t="str">
        <f t="shared" si="304"/>
        <v>Within Range</v>
      </c>
      <c r="BU529" s="1" t="str">
        <f t="shared" si="305"/>
        <v>Within Range</v>
      </c>
      <c r="BV529" s="407"/>
      <c r="BW529" s="407"/>
      <c r="BX529" s="448"/>
      <c r="BY529" s="469"/>
      <c r="BZ529" s="469"/>
    </row>
    <row r="530" spans="1:78" ht="12.75" customHeight="true">
      <c r="A530" s="79" t="s">
        <v>1651</v>
      </c>
      <c r="B530" s="483" t="s">
        <v>903</v>
      </c>
      <c r="C530" s="79" t="s">
        <v>8</v>
      </c>
      <c r="D530" s="79" t="s">
        <v>10</v>
      </c>
      <c r="E530" s="79" t="s">
        <v>1092</v>
      </c>
      <c r="F530" s="79" t="s">
        <v>807</v>
      </c>
      <c r="G530" s="79" t="s">
        <v>796</v>
      </c>
      <c r="H530" s="79" t="s">
        <v>811</v>
      </c>
      <c r="I530" s="480">
        <v>44501</v>
      </c>
      <c r="J530" s="406"/>
      <c r="K530" s="497" t="s">
        <v>1208</v>
      </c>
      <c r="L530" s="406"/>
      <c r="M530" s="466"/>
      <c r="N530" s="451" t="str">
        <f t="shared" si="272"/>
        <v>1</v>
      </c>
      <c r="O530" s="452" t="str">
        <f t="shared" si="273"/>
        <v>1</v>
      </c>
      <c r="P530" s="201" t="str">
        <f t="shared" si="274"/>
        <v>N</v>
      </c>
      <c r="Q530" s="202"/>
      <c r="R530" s="202"/>
      <c r="S530" s="200"/>
      <c r="T530" s="247">
        <v>7</v>
      </c>
      <c r="U530" s="92">
        <f t="shared" si="275"/>
        <v>0.57999999999999996</v>
      </c>
      <c r="V530" s="95" t="str">
        <f t="shared" si="276"/>
        <v>SG_NE06</v>
      </c>
      <c r="W530" s="454"/>
      <c r="X530" s="392">
        <f t="shared" si="277"/>
        <v>0</v>
      </c>
      <c r="Y530" s="453"/>
      <c r="Z530" s="396">
        <f t="shared" si="278"/>
        <v>0</v>
      </c>
      <c r="AA530" s="397">
        <f t="shared" si="279"/>
        <v>0</v>
      </c>
      <c r="AB530" s="427"/>
      <c r="AC530" s="456"/>
      <c r="AD530" s="396">
        <f t="shared" si="280"/>
        <v>0</v>
      </c>
      <c r="AE530" s="397">
        <f t="shared" si="281"/>
        <v>0</v>
      </c>
      <c r="AF530" s="444">
        <f t="shared" si="282"/>
        <v>50</v>
      </c>
      <c r="AG530" s="251" t="e">
        <f t="shared" si="283"/>
        <v>#DIV/0!</v>
      </c>
      <c r="AH530" s="398">
        <f t="shared" si="284"/>
        <v>50</v>
      </c>
      <c r="AI530" s="459" t="str">
        <f t="shared" si="285"/>
        <v>Below Mix</v>
      </c>
      <c r="AJ530" s="327">
        <f t="shared" si="286"/>
        <v>1900</v>
      </c>
      <c r="AK530" s="323" t="e">
        <f t="shared" si="287"/>
        <v>#DIV/0!</v>
      </c>
      <c r="AL530" s="399">
        <f t="shared" si="288"/>
        <v>1950</v>
      </c>
      <c r="AM530" s="400">
        <f t="shared" si="289"/>
        <v>1950</v>
      </c>
      <c r="AN530" s="462" t="e">
        <f t="shared" si="290"/>
        <v>#DIV/0!</v>
      </c>
      <c r="AO530" s="461">
        <f t="shared" si="291"/>
        <v>1950</v>
      </c>
      <c r="AP530" s="148">
        <f t="shared" si="292"/>
        <v>0</v>
      </c>
      <c r="AQ530" s="148">
        <f t="shared" si="293"/>
        <v>0</v>
      </c>
      <c r="AR530" s="148"/>
      <c r="AS530" s="149">
        <f>VLOOKUP(H530, 'Link WS '!$E$5:$G$38, 2, FALSE)</f>
        <v>1950</v>
      </c>
      <c r="AT530" s="80">
        <f>VLOOKUP($H530, 'Link WS '!$E$5:$H$38, 3, FALSE)</f>
        <v>2695</v>
      </c>
      <c r="AU530" s="151">
        <f t="shared" si="294"/>
        <v>0</v>
      </c>
      <c r="AV530" s="150">
        <f>VLOOKUP($V530, 'Link WS '!$E$5:$H$38, 2, FALSE)</f>
        <v>1950</v>
      </c>
      <c r="AW530" s="150">
        <f>VLOOKUP($V530, 'Link WS '!$E$5:$H$38, 3, FALSE)</f>
        <v>2695</v>
      </c>
      <c r="AX530" s="150">
        <f>VLOOKUP($V530, 'Link WS '!$E$5:$H$38, 4, FALSE)</f>
        <v>2323</v>
      </c>
      <c r="AY530" s="143">
        <f t="shared" si="295"/>
        <v>0.83943176926388297</v>
      </c>
      <c r="AZ530" s="140" t="str">
        <f t="shared" si="296"/>
        <v>Paying 84% within JC</v>
      </c>
      <c r="BA530" s="80">
        <f t="shared" si="297"/>
        <v>1755</v>
      </c>
      <c r="BB530" s="80">
        <f t="shared" si="298"/>
        <v>195</v>
      </c>
      <c r="BC530" s="81" t="e">
        <f t="shared" si="299"/>
        <v>#DIV/0!</v>
      </c>
      <c r="BD530" s="312"/>
      <c r="BE530" s="184"/>
      <c r="BF530" s="184"/>
      <c r="BG530" s="184"/>
      <c r="BH530" s="184"/>
      <c r="BI530" s="184"/>
      <c r="BJ530" s="184"/>
      <c r="BK530" s="184"/>
      <c r="BL530" s="185"/>
      <c r="BM530" s="185"/>
      <c r="BN530" s="185"/>
      <c r="BO530" s="185"/>
      <c r="BP530" s="443">
        <f t="shared" si="300"/>
        <v>0</v>
      </c>
      <c r="BQ530" s="184" t="str">
        <f t="shared" si="301"/>
        <v>Not Needed</v>
      </c>
      <c r="BR530" s="283" t="e">
        <f t="shared" si="302"/>
        <v>#DIV/0!</v>
      </c>
      <c r="BS530" s="432">
        <f t="shared" si="303"/>
        <v>0</v>
      </c>
      <c r="BT530" s="1" t="str">
        <f t="shared" si="304"/>
        <v>Within Range</v>
      </c>
      <c r="BU530" s="1" t="str">
        <f t="shared" si="305"/>
        <v>Within Range</v>
      </c>
      <c r="BV530" s="407"/>
      <c r="BW530" s="407"/>
      <c r="BX530" s="448"/>
      <c r="BY530" s="469"/>
      <c r="BZ530" s="469"/>
    </row>
    <row r="531" spans="1:78" ht="12.75" customHeight="true">
      <c r="A531" s="79" t="s">
        <v>460</v>
      </c>
      <c r="B531" s="79" t="s">
        <v>461</v>
      </c>
      <c r="C531" s="79" t="s">
        <v>8</v>
      </c>
      <c r="D531" s="79" t="s">
        <v>9</v>
      </c>
      <c r="E531" s="79" t="s">
        <v>787</v>
      </c>
      <c r="F531" s="79" t="s">
        <v>804</v>
      </c>
      <c r="G531" s="79" t="s">
        <v>1201</v>
      </c>
      <c r="H531" s="79" t="s">
        <v>1195</v>
      </c>
      <c r="I531" s="296">
        <v>35530</v>
      </c>
      <c r="J531" s="406"/>
      <c r="K531" s="383" t="s">
        <v>1096</v>
      </c>
      <c r="L531" s="406">
        <v>38899</v>
      </c>
      <c r="M531" s="466">
        <v>65</v>
      </c>
      <c r="N531" s="451" t="str">
        <f t="shared" si="272"/>
        <v>2</v>
      </c>
      <c r="O531" s="452" t="str">
        <f t="shared" si="273"/>
        <v>2</v>
      </c>
      <c r="P531" s="201" t="str">
        <f t="shared" si="274"/>
        <v>N</v>
      </c>
      <c r="Q531" s="202"/>
      <c r="R531" s="202"/>
      <c r="S531" s="200"/>
      <c r="T531" s="247">
        <v>2502</v>
      </c>
      <c r="U531" s="92">
        <f t="shared" si="275"/>
        <v>1</v>
      </c>
      <c r="V531" s="95" t="str">
        <f t="shared" si="276"/>
        <v>SG_NE02</v>
      </c>
      <c r="W531" s="454"/>
      <c r="X531" s="392">
        <f t="shared" si="277"/>
        <v>0</v>
      </c>
      <c r="Y531" s="453"/>
      <c r="Z531" s="396">
        <f t="shared" si="278"/>
        <v>0</v>
      </c>
      <c r="AA531" s="397">
        <f t="shared" si="279"/>
        <v>0</v>
      </c>
      <c r="AB531" s="427"/>
      <c r="AC531" s="456"/>
      <c r="AD531" s="396">
        <f t="shared" si="280"/>
        <v>0</v>
      </c>
      <c r="AE531" s="397">
        <f t="shared" si="281"/>
        <v>0</v>
      </c>
      <c r="AF531" s="444">
        <f t="shared" si="282"/>
        <v>50</v>
      </c>
      <c r="AG531" s="251" t="e">
        <f t="shared" si="283"/>
        <v>#DIV/0!</v>
      </c>
      <c r="AH531" s="398">
        <f t="shared" si="284"/>
        <v>50</v>
      </c>
      <c r="AI531" s="459" t="str">
        <f t="shared" si="285"/>
        <v>Below Mix</v>
      </c>
      <c r="AJ531" s="327">
        <f t="shared" si="286"/>
        <v>1116</v>
      </c>
      <c r="AK531" s="323" t="e">
        <f t="shared" si="287"/>
        <v>#DIV/0!</v>
      </c>
      <c r="AL531" s="399">
        <f t="shared" si="288"/>
        <v>1166</v>
      </c>
      <c r="AM531" s="400">
        <f t="shared" si="289"/>
        <v>1166</v>
      </c>
      <c r="AN531" s="462" t="e">
        <f t="shared" si="290"/>
        <v>#DIV/0!</v>
      </c>
      <c r="AO531" s="461">
        <f t="shared" si="291"/>
        <v>1166</v>
      </c>
      <c r="AP531" s="148">
        <f t="shared" si="292"/>
        <v>0</v>
      </c>
      <c r="AQ531" s="148">
        <f t="shared" si="293"/>
        <v>0</v>
      </c>
      <c r="AR531" s="148"/>
      <c r="AS531" s="149">
        <f>VLOOKUP(H531, 'Link WS '!$E$5:$G$38, 2, FALSE)</f>
        <v>1166</v>
      </c>
      <c r="AT531" s="80">
        <f>VLOOKUP($H531, 'Link WS '!$E$5:$H$38, 3, FALSE)</f>
        <v>1750</v>
      </c>
      <c r="AU531" s="151">
        <f t="shared" si="294"/>
        <v>0</v>
      </c>
      <c r="AV531" s="150">
        <f>VLOOKUP($V531, 'Link WS '!$E$5:$H$38, 2, FALSE)</f>
        <v>1166</v>
      </c>
      <c r="AW531" s="150">
        <f>VLOOKUP($V531, 'Link WS '!$E$5:$H$38, 3, FALSE)</f>
        <v>1750</v>
      </c>
      <c r="AX531" s="150">
        <f>VLOOKUP($V531, 'Link WS '!$E$5:$H$38, 4, FALSE)</f>
        <v>1458</v>
      </c>
      <c r="AY531" s="143">
        <f t="shared" si="295"/>
        <v>0.79972565157750342</v>
      </c>
      <c r="AZ531" s="140" t="str">
        <f t="shared" si="296"/>
        <v>Paying 80% within JC</v>
      </c>
      <c r="BA531" s="80">
        <f t="shared" si="297"/>
        <v>1049</v>
      </c>
      <c r="BB531" s="80">
        <f t="shared" si="298"/>
        <v>117</v>
      </c>
      <c r="BC531" s="81" t="e">
        <f t="shared" si="299"/>
        <v>#DIV/0!</v>
      </c>
      <c r="BD531" s="312"/>
      <c r="BE531" s="184"/>
      <c r="BF531" s="184"/>
      <c r="BG531" s="184"/>
      <c r="BH531" s="184"/>
      <c r="BI531" s="184"/>
      <c r="BJ531" s="184"/>
      <c r="BK531" s="184"/>
      <c r="BL531" s="185"/>
      <c r="BM531" s="185"/>
      <c r="BN531" s="185"/>
      <c r="BO531" s="185"/>
      <c r="BP531" s="443">
        <f t="shared" si="300"/>
        <v>0</v>
      </c>
      <c r="BQ531" s="184" t="str">
        <f t="shared" si="301"/>
        <v>Not Needed</v>
      </c>
      <c r="BR531" s="283" t="e">
        <f t="shared" si="302"/>
        <v>#DIV/0!</v>
      </c>
      <c r="BS531" s="432">
        <f t="shared" si="303"/>
        <v>0</v>
      </c>
      <c r="BT531" s="1" t="str">
        <f t="shared" si="304"/>
        <v>Within Range</v>
      </c>
      <c r="BU531" s="1" t="str">
        <f t="shared" si="305"/>
        <v>Within Range</v>
      </c>
      <c r="BV531" s="407"/>
      <c r="BW531" s="407"/>
      <c r="BX531" s="448"/>
      <c r="BY531" s="469"/>
      <c r="BZ531" s="469"/>
    </row>
    <row r="532" spans="1:78" ht="12.75" customHeight="true">
      <c r="A532" s="79" t="s">
        <v>464</v>
      </c>
      <c r="B532" s="79" t="s">
        <v>465</v>
      </c>
      <c r="C532" s="79" t="s">
        <v>8</v>
      </c>
      <c r="D532" s="79" t="s">
        <v>9</v>
      </c>
      <c r="E532" s="79" t="s">
        <v>787</v>
      </c>
      <c r="F532" s="79" t="s">
        <v>804</v>
      </c>
      <c r="G532" s="79" t="s">
        <v>1201</v>
      </c>
      <c r="H532" s="79" t="s">
        <v>1195</v>
      </c>
      <c r="I532" s="296">
        <v>38670</v>
      </c>
      <c r="J532" s="406"/>
      <c r="K532" s="383" t="s">
        <v>1096</v>
      </c>
      <c r="L532" s="406">
        <v>40360</v>
      </c>
      <c r="M532" s="466">
        <v>75</v>
      </c>
      <c r="N532" s="451" t="str">
        <f t="shared" si="272"/>
        <v>3</v>
      </c>
      <c r="O532" s="452" t="str">
        <f t="shared" si="273"/>
        <v>3</v>
      </c>
      <c r="P532" s="201" t="str">
        <f t="shared" si="274"/>
        <v>N</v>
      </c>
      <c r="Q532" s="202"/>
      <c r="R532" s="202"/>
      <c r="S532" s="200"/>
      <c r="T532" s="247">
        <v>1607</v>
      </c>
      <c r="U532" s="92">
        <f t="shared" si="275"/>
        <v>1</v>
      </c>
      <c r="V532" s="95" t="str">
        <f t="shared" si="276"/>
        <v>SG_NE02</v>
      </c>
      <c r="W532" s="454"/>
      <c r="X532" s="392">
        <f t="shared" si="277"/>
        <v>0</v>
      </c>
      <c r="Y532" s="453"/>
      <c r="Z532" s="396">
        <f t="shared" si="278"/>
        <v>0</v>
      </c>
      <c r="AA532" s="397">
        <f t="shared" si="279"/>
        <v>0</v>
      </c>
      <c r="AB532" s="427"/>
      <c r="AC532" s="456"/>
      <c r="AD532" s="396">
        <f t="shared" si="280"/>
        <v>0</v>
      </c>
      <c r="AE532" s="397">
        <f t="shared" si="281"/>
        <v>0</v>
      </c>
      <c r="AF532" s="444">
        <f t="shared" si="282"/>
        <v>50</v>
      </c>
      <c r="AG532" s="251" t="e">
        <f t="shared" si="283"/>
        <v>#DIV/0!</v>
      </c>
      <c r="AH532" s="398">
        <f t="shared" si="284"/>
        <v>50</v>
      </c>
      <c r="AI532" s="459" t="str">
        <f t="shared" si="285"/>
        <v>Below Mix</v>
      </c>
      <c r="AJ532" s="327">
        <f t="shared" si="286"/>
        <v>1116</v>
      </c>
      <c r="AK532" s="323" t="e">
        <f t="shared" si="287"/>
        <v>#DIV/0!</v>
      </c>
      <c r="AL532" s="399">
        <f t="shared" si="288"/>
        <v>1166</v>
      </c>
      <c r="AM532" s="400">
        <f t="shared" si="289"/>
        <v>1166</v>
      </c>
      <c r="AN532" s="462" t="e">
        <f t="shared" si="290"/>
        <v>#DIV/0!</v>
      </c>
      <c r="AO532" s="461">
        <f t="shared" si="291"/>
        <v>1166</v>
      </c>
      <c r="AP532" s="148">
        <f t="shared" si="292"/>
        <v>0</v>
      </c>
      <c r="AQ532" s="148">
        <f t="shared" si="293"/>
        <v>0</v>
      </c>
      <c r="AR532" s="148"/>
      <c r="AS532" s="149">
        <f>VLOOKUP(H532, 'Link WS '!$E$5:$G$38, 2, FALSE)</f>
        <v>1166</v>
      </c>
      <c r="AT532" s="80">
        <f>VLOOKUP($H532, 'Link WS '!$E$5:$H$38, 3, FALSE)</f>
        <v>1750</v>
      </c>
      <c r="AU532" s="151">
        <f t="shared" si="294"/>
        <v>0</v>
      </c>
      <c r="AV532" s="150">
        <f>VLOOKUP($V532, 'Link WS '!$E$5:$H$38, 2, FALSE)</f>
        <v>1166</v>
      </c>
      <c r="AW532" s="150">
        <f>VLOOKUP($V532, 'Link WS '!$E$5:$H$38, 3, FALSE)</f>
        <v>1750</v>
      </c>
      <c r="AX532" s="150">
        <f>VLOOKUP($V532, 'Link WS '!$E$5:$H$38, 4, FALSE)</f>
        <v>1458</v>
      </c>
      <c r="AY532" s="143">
        <f t="shared" si="295"/>
        <v>0.79972565157750342</v>
      </c>
      <c r="AZ532" s="140" t="str">
        <f t="shared" si="296"/>
        <v>Paying 80% within JC</v>
      </c>
      <c r="BA532" s="80">
        <f t="shared" si="297"/>
        <v>1049</v>
      </c>
      <c r="BB532" s="80">
        <f t="shared" si="298"/>
        <v>117</v>
      </c>
      <c r="BC532" s="81" t="e">
        <f t="shared" si="299"/>
        <v>#DIV/0!</v>
      </c>
      <c r="BD532" s="312"/>
      <c r="BE532" s="184"/>
      <c r="BF532" s="184"/>
      <c r="BG532" s="184"/>
      <c r="BH532" s="184"/>
      <c r="BI532" s="184"/>
      <c r="BJ532" s="184"/>
      <c r="BK532" s="184"/>
      <c r="BL532" s="185"/>
      <c r="BM532" s="185"/>
      <c r="BN532" s="185"/>
      <c r="BO532" s="185"/>
      <c r="BP532" s="443">
        <f t="shared" si="300"/>
        <v>0</v>
      </c>
      <c r="BQ532" s="184" t="str">
        <f t="shared" si="301"/>
        <v>Not Needed</v>
      </c>
      <c r="BR532" s="283" t="e">
        <f t="shared" si="302"/>
        <v>#DIV/0!</v>
      </c>
      <c r="BS532" s="432">
        <f t="shared" si="303"/>
        <v>0</v>
      </c>
      <c r="BT532" s="1" t="str">
        <f t="shared" si="304"/>
        <v>Within Range</v>
      </c>
      <c r="BU532" s="1" t="str">
        <f t="shared" si="305"/>
        <v>Within Range</v>
      </c>
      <c r="BV532" s="407"/>
      <c r="BW532" s="407"/>
      <c r="BX532" s="448"/>
      <c r="BY532" s="469"/>
      <c r="BZ532" s="469"/>
    </row>
    <row r="533" spans="1:78" ht="12.75" customHeight="true">
      <c r="A533" s="79" t="s">
        <v>545</v>
      </c>
      <c r="B533" s="79" t="s">
        <v>546</v>
      </c>
      <c r="C533" s="79" t="s">
        <v>8</v>
      </c>
      <c r="D533" s="79" t="s">
        <v>9</v>
      </c>
      <c r="E533" s="79" t="s">
        <v>787</v>
      </c>
      <c r="F533" s="79" t="s">
        <v>804</v>
      </c>
      <c r="G533" s="79" t="s">
        <v>786</v>
      </c>
      <c r="H533" s="79" t="s">
        <v>810</v>
      </c>
      <c r="I533" s="296">
        <v>40385</v>
      </c>
      <c r="J533" s="406"/>
      <c r="K533" s="383" t="s">
        <v>1096</v>
      </c>
      <c r="L533" s="406">
        <v>44013</v>
      </c>
      <c r="M533" s="466">
        <v>78</v>
      </c>
      <c r="N533" s="451" t="str">
        <f t="shared" si="272"/>
        <v>3</v>
      </c>
      <c r="O533" s="452" t="str">
        <f t="shared" si="273"/>
        <v>3</v>
      </c>
      <c r="P533" s="201" t="str">
        <f t="shared" si="274"/>
        <v>N</v>
      </c>
      <c r="Q533" s="202"/>
      <c r="R533" s="202"/>
      <c r="S533" s="200"/>
      <c r="T533" s="247">
        <v>1111</v>
      </c>
      <c r="U533" s="92">
        <f t="shared" si="275"/>
        <v>1</v>
      </c>
      <c r="V533" s="95" t="str">
        <f t="shared" si="276"/>
        <v>SG_NE07</v>
      </c>
      <c r="W533" s="454"/>
      <c r="X533" s="392">
        <f t="shared" si="277"/>
        <v>0</v>
      </c>
      <c r="Y533" s="453"/>
      <c r="Z533" s="396">
        <f t="shared" si="278"/>
        <v>0</v>
      </c>
      <c r="AA533" s="397">
        <f t="shared" si="279"/>
        <v>0</v>
      </c>
      <c r="AB533" s="427"/>
      <c r="AC533" s="456"/>
      <c r="AD533" s="396">
        <f t="shared" si="280"/>
        <v>0</v>
      </c>
      <c r="AE533" s="397">
        <f t="shared" si="281"/>
        <v>0</v>
      </c>
      <c r="AF533" s="444">
        <f t="shared" si="282"/>
        <v>50</v>
      </c>
      <c r="AG533" s="251" t="e">
        <f t="shared" si="283"/>
        <v>#DIV/0!</v>
      </c>
      <c r="AH533" s="398">
        <f t="shared" si="284"/>
        <v>50</v>
      </c>
      <c r="AI533" s="459" t="str">
        <f t="shared" si="285"/>
        <v>Below Mix</v>
      </c>
      <c r="AJ533" s="327">
        <f t="shared" si="286"/>
        <v>1995</v>
      </c>
      <c r="AK533" s="323" t="e">
        <f t="shared" si="287"/>
        <v>#DIV/0!</v>
      </c>
      <c r="AL533" s="399">
        <f t="shared" si="288"/>
        <v>2045</v>
      </c>
      <c r="AM533" s="400">
        <f t="shared" si="289"/>
        <v>2045</v>
      </c>
      <c r="AN533" s="462" t="e">
        <f t="shared" si="290"/>
        <v>#DIV/0!</v>
      </c>
      <c r="AO533" s="461">
        <f t="shared" si="291"/>
        <v>2045</v>
      </c>
      <c r="AP533" s="148">
        <f t="shared" si="292"/>
        <v>0</v>
      </c>
      <c r="AQ533" s="148">
        <f t="shared" si="293"/>
        <v>0</v>
      </c>
      <c r="AR533" s="148"/>
      <c r="AS533" s="149">
        <f>VLOOKUP(H533, 'Link WS '!$E$5:$G$38, 2, FALSE)</f>
        <v>2045</v>
      </c>
      <c r="AT533" s="80">
        <f>VLOOKUP($H533, 'Link WS '!$E$5:$H$38, 3, FALSE)</f>
        <v>2946</v>
      </c>
      <c r="AU533" s="151">
        <f t="shared" si="294"/>
        <v>0</v>
      </c>
      <c r="AV533" s="150">
        <f>VLOOKUP($V533, 'Link WS '!$E$5:$H$38, 2, FALSE)</f>
        <v>2045</v>
      </c>
      <c r="AW533" s="150">
        <f>VLOOKUP($V533, 'Link WS '!$E$5:$H$38, 3, FALSE)</f>
        <v>2946</v>
      </c>
      <c r="AX533" s="150">
        <f>VLOOKUP($V533, 'Link WS '!$E$5:$H$38, 4, FALSE)</f>
        <v>2496</v>
      </c>
      <c r="AY533" s="143">
        <f t="shared" si="295"/>
        <v>0.81931089743589747</v>
      </c>
      <c r="AZ533" s="140" t="str">
        <f t="shared" si="296"/>
        <v>Paying 82% within JC</v>
      </c>
      <c r="BA533" s="80">
        <f t="shared" si="297"/>
        <v>1840</v>
      </c>
      <c r="BB533" s="80">
        <f t="shared" si="298"/>
        <v>205</v>
      </c>
      <c r="BC533" s="81" t="e">
        <f t="shared" si="299"/>
        <v>#DIV/0!</v>
      </c>
      <c r="BD533" s="312"/>
      <c r="BE533" s="184"/>
      <c r="BF533" s="184"/>
      <c r="BG533" s="184"/>
      <c r="BH533" s="184"/>
      <c r="BI533" s="184"/>
      <c r="BJ533" s="184"/>
      <c r="BK533" s="184"/>
      <c r="BL533" s="185"/>
      <c r="BM533" s="185"/>
      <c r="BN533" s="185"/>
      <c r="BO533" s="185"/>
      <c r="BP533" s="443">
        <f t="shared" si="300"/>
        <v>0</v>
      </c>
      <c r="BQ533" s="184" t="str">
        <f t="shared" si="301"/>
        <v>Not Needed</v>
      </c>
      <c r="BR533" s="283" t="e">
        <f t="shared" si="302"/>
        <v>#DIV/0!</v>
      </c>
      <c r="BS533" s="432">
        <f t="shared" si="303"/>
        <v>0</v>
      </c>
      <c r="BT533" s="1" t="str">
        <f t="shared" si="304"/>
        <v>Within Range</v>
      </c>
      <c r="BU533" s="1" t="str">
        <f t="shared" si="305"/>
        <v>Within Range</v>
      </c>
      <c r="BV533" s="407"/>
      <c r="BW533" s="407"/>
      <c r="BX533" s="448"/>
      <c r="BY533" s="469"/>
      <c r="BZ533" s="469"/>
    </row>
    <row r="534" spans="1:78" ht="12.75" customHeight="true">
      <c r="A534" s="79" t="s">
        <v>547</v>
      </c>
      <c r="B534" s="79" t="s">
        <v>548</v>
      </c>
      <c r="C534" s="79" t="s">
        <v>8</v>
      </c>
      <c r="D534" s="79" t="s">
        <v>9</v>
      </c>
      <c r="E534" s="79" t="s">
        <v>787</v>
      </c>
      <c r="F534" s="79" t="s">
        <v>804</v>
      </c>
      <c r="G534" s="79" t="s">
        <v>786</v>
      </c>
      <c r="H534" s="79" t="s">
        <v>810</v>
      </c>
      <c r="I534" s="296">
        <v>40406</v>
      </c>
      <c r="J534" s="406"/>
      <c r="K534" s="383" t="s">
        <v>1096</v>
      </c>
      <c r="L534" s="406">
        <v>44013</v>
      </c>
      <c r="M534" s="466">
        <v>80</v>
      </c>
      <c r="N534" s="451" t="str">
        <f t="shared" si="272"/>
        <v>4</v>
      </c>
      <c r="O534" s="452" t="str">
        <f t="shared" si="273"/>
        <v>4</v>
      </c>
      <c r="P534" s="201" t="str">
        <f t="shared" si="274"/>
        <v>N</v>
      </c>
      <c r="Q534" s="202"/>
      <c r="R534" s="202"/>
      <c r="S534" s="200"/>
      <c r="T534" s="247">
        <v>1110</v>
      </c>
      <c r="U534" s="92">
        <f t="shared" si="275"/>
        <v>1</v>
      </c>
      <c r="V534" s="95" t="str">
        <f t="shared" si="276"/>
        <v>SG_NE07</v>
      </c>
      <c r="W534" s="454"/>
      <c r="X534" s="392">
        <f t="shared" si="277"/>
        <v>0</v>
      </c>
      <c r="Y534" s="453"/>
      <c r="Z534" s="396">
        <f t="shared" si="278"/>
        <v>0</v>
      </c>
      <c r="AA534" s="397">
        <f t="shared" si="279"/>
        <v>0</v>
      </c>
      <c r="AB534" s="427"/>
      <c r="AC534" s="456"/>
      <c r="AD534" s="396">
        <f t="shared" si="280"/>
        <v>0</v>
      </c>
      <c r="AE534" s="397">
        <f t="shared" si="281"/>
        <v>0</v>
      </c>
      <c r="AF534" s="444">
        <f t="shared" si="282"/>
        <v>50</v>
      </c>
      <c r="AG534" s="251" t="e">
        <f t="shared" si="283"/>
        <v>#DIV/0!</v>
      </c>
      <c r="AH534" s="398">
        <f t="shared" si="284"/>
        <v>50</v>
      </c>
      <c r="AI534" s="459" t="str">
        <f t="shared" si="285"/>
        <v>Below Mix</v>
      </c>
      <c r="AJ534" s="327">
        <f t="shared" si="286"/>
        <v>1995</v>
      </c>
      <c r="AK534" s="323" t="e">
        <f t="shared" si="287"/>
        <v>#DIV/0!</v>
      </c>
      <c r="AL534" s="399">
        <f t="shared" si="288"/>
        <v>2045</v>
      </c>
      <c r="AM534" s="400">
        <f t="shared" si="289"/>
        <v>2045</v>
      </c>
      <c r="AN534" s="462" t="e">
        <f t="shared" si="290"/>
        <v>#DIV/0!</v>
      </c>
      <c r="AO534" s="461">
        <f t="shared" si="291"/>
        <v>2045</v>
      </c>
      <c r="AP534" s="148">
        <f t="shared" si="292"/>
        <v>0</v>
      </c>
      <c r="AQ534" s="148">
        <f t="shared" si="293"/>
        <v>0</v>
      </c>
      <c r="AR534" s="148"/>
      <c r="AS534" s="149">
        <f>VLOOKUP(H534, 'Link WS '!$E$5:$G$38, 2, FALSE)</f>
        <v>2045</v>
      </c>
      <c r="AT534" s="80">
        <f>VLOOKUP($H534, 'Link WS '!$E$5:$H$38, 3, FALSE)</f>
        <v>2946</v>
      </c>
      <c r="AU534" s="151">
        <f t="shared" si="294"/>
        <v>0</v>
      </c>
      <c r="AV534" s="150">
        <f>VLOOKUP($V534, 'Link WS '!$E$5:$H$38, 2, FALSE)</f>
        <v>2045</v>
      </c>
      <c r="AW534" s="150">
        <f>VLOOKUP($V534, 'Link WS '!$E$5:$H$38, 3, FALSE)</f>
        <v>2946</v>
      </c>
      <c r="AX534" s="150">
        <f>VLOOKUP($V534, 'Link WS '!$E$5:$H$38, 4, FALSE)</f>
        <v>2496</v>
      </c>
      <c r="AY534" s="143">
        <f t="shared" si="295"/>
        <v>0.81931089743589747</v>
      </c>
      <c r="AZ534" s="140" t="str">
        <f t="shared" si="296"/>
        <v>Paying 82% within JC</v>
      </c>
      <c r="BA534" s="80">
        <f t="shared" si="297"/>
        <v>1840</v>
      </c>
      <c r="BB534" s="80">
        <f t="shared" si="298"/>
        <v>205</v>
      </c>
      <c r="BC534" s="81" t="e">
        <f t="shared" si="299"/>
        <v>#DIV/0!</v>
      </c>
      <c r="BD534" s="312"/>
      <c r="BE534" s="184"/>
      <c r="BF534" s="184"/>
      <c r="BG534" s="184"/>
      <c r="BH534" s="184"/>
      <c r="BI534" s="184"/>
      <c r="BJ534" s="184"/>
      <c r="BK534" s="184"/>
      <c r="BL534" s="185"/>
      <c r="BM534" s="185"/>
      <c r="BN534" s="185"/>
      <c r="BO534" s="185"/>
      <c r="BP534" s="443">
        <f t="shared" si="300"/>
        <v>0</v>
      </c>
      <c r="BQ534" s="184" t="str">
        <f t="shared" si="301"/>
        <v>Not Needed</v>
      </c>
      <c r="BR534" s="283" t="e">
        <f t="shared" si="302"/>
        <v>#DIV/0!</v>
      </c>
      <c r="BS534" s="432">
        <f t="shared" si="303"/>
        <v>0</v>
      </c>
      <c r="BT534" s="1" t="str">
        <f t="shared" si="304"/>
        <v>Within Range</v>
      </c>
      <c r="BU534" s="1" t="str">
        <f t="shared" si="305"/>
        <v>Within Range</v>
      </c>
      <c r="BV534" s="407"/>
      <c r="BW534" s="407"/>
      <c r="BX534" s="448"/>
      <c r="BY534" s="469"/>
      <c r="BZ534" s="469"/>
    </row>
    <row r="535" spans="1:78" ht="12.75" customHeight="true">
      <c r="A535" s="79" t="s">
        <v>573</v>
      </c>
      <c r="B535" s="79" t="s">
        <v>574</v>
      </c>
      <c r="C535" s="79" t="s">
        <v>8</v>
      </c>
      <c r="D535" s="79" t="s">
        <v>9</v>
      </c>
      <c r="E535" s="79" t="s">
        <v>787</v>
      </c>
      <c r="F535" s="79" t="s">
        <v>804</v>
      </c>
      <c r="G535" s="79" t="s">
        <v>786</v>
      </c>
      <c r="H535" s="79" t="s">
        <v>810</v>
      </c>
      <c r="I535" s="296">
        <v>40413</v>
      </c>
      <c r="J535" s="406"/>
      <c r="K535" s="383" t="s">
        <v>1096</v>
      </c>
      <c r="L535" s="406">
        <v>44378</v>
      </c>
      <c r="M535" s="466">
        <v>85</v>
      </c>
      <c r="N535" s="451" t="str">
        <f t="shared" si="272"/>
        <v>4</v>
      </c>
      <c r="O535" s="452" t="str">
        <f t="shared" si="273"/>
        <v>4</v>
      </c>
      <c r="P535" s="201" t="str">
        <f t="shared" si="274"/>
        <v>N</v>
      </c>
      <c r="Q535" s="202"/>
      <c r="R535" s="202"/>
      <c r="S535" s="200"/>
      <c r="T535" s="247">
        <v>1110</v>
      </c>
      <c r="U535" s="92">
        <f t="shared" si="275"/>
        <v>1</v>
      </c>
      <c r="V535" s="95" t="str">
        <f t="shared" si="276"/>
        <v>SG_NE07</v>
      </c>
      <c r="W535" s="454"/>
      <c r="X535" s="392">
        <f t="shared" si="277"/>
        <v>0</v>
      </c>
      <c r="Y535" s="453"/>
      <c r="Z535" s="396">
        <f t="shared" si="278"/>
        <v>0</v>
      </c>
      <c r="AA535" s="397">
        <f t="shared" si="279"/>
        <v>0</v>
      </c>
      <c r="AB535" s="427"/>
      <c r="AC535" s="456"/>
      <c r="AD535" s="396">
        <f t="shared" si="280"/>
        <v>0</v>
      </c>
      <c r="AE535" s="397">
        <f t="shared" si="281"/>
        <v>0</v>
      </c>
      <c r="AF535" s="444">
        <f t="shared" si="282"/>
        <v>50</v>
      </c>
      <c r="AG535" s="251" t="e">
        <f t="shared" si="283"/>
        <v>#DIV/0!</v>
      </c>
      <c r="AH535" s="398">
        <f t="shared" si="284"/>
        <v>50</v>
      </c>
      <c r="AI535" s="459" t="str">
        <f t="shared" si="285"/>
        <v>Below Mix</v>
      </c>
      <c r="AJ535" s="327">
        <f t="shared" si="286"/>
        <v>1995</v>
      </c>
      <c r="AK535" s="323" t="e">
        <f t="shared" si="287"/>
        <v>#DIV/0!</v>
      </c>
      <c r="AL535" s="399">
        <f t="shared" si="288"/>
        <v>2045</v>
      </c>
      <c r="AM535" s="400">
        <f t="shared" si="289"/>
        <v>2045</v>
      </c>
      <c r="AN535" s="462" t="e">
        <f t="shared" si="290"/>
        <v>#DIV/0!</v>
      </c>
      <c r="AO535" s="461">
        <f t="shared" si="291"/>
        <v>2045</v>
      </c>
      <c r="AP535" s="148">
        <f t="shared" si="292"/>
        <v>0</v>
      </c>
      <c r="AQ535" s="148">
        <f t="shared" si="293"/>
        <v>0</v>
      </c>
      <c r="AR535" s="148"/>
      <c r="AS535" s="149">
        <f>VLOOKUP(H535, 'Link WS '!$E$5:$G$38, 2, FALSE)</f>
        <v>2045</v>
      </c>
      <c r="AT535" s="80">
        <f>VLOOKUP($H535, 'Link WS '!$E$5:$H$38, 3, FALSE)</f>
        <v>2946</v>
      </c>
      <c r="AU535" s="151">
        <f t="shared" si="294"/>
        <v>0</v>
      </c>
      <c r="AV535" s="150">
        <f>VLOOKUP($V535, 'Link WS '!$E$5:$H$38, 2, FALSE)</f>
        <v>2045</v>
      </c>
      <c r="AW535" s="150">
        <f>VLOOKUP($V535, 'Link WS '!$E$5:$H$38, 3, FALSE)</f>
        <v>2946</v>
      </c>
      <c r="AX535" s="150">
        <f>VLOOKUP($V535, 'Link WS '!$E$5:$H$38, 4, FALSE)</f>
        <v>2496</v>
      </c>
      <c r="AY535" s="143">
        <f t="shared" si="295"/>
        <v>0.81931089743589747</v>
      </c>
      <c r="AZ535" s="140" t="str">
        <f t="shared" si="296"/>
        <v>Paying 82% within JC</v>
      </c>
      <c r="BA535" s="80">
        <f t="shared" si="297"/>
        <v>1840</v>
      </c>
      <c r="BB535" s="80">
        <f t="shared" si="298"/>
        <v>205</v>
      </c>
      <c r="BC535" s="81" t="e">
        <f t="shared" si="299"/>
        <v>#DIV/0!</v>
      </c>
      <c r="BD535" s="312"/>
      <c r="BE535" s="184"/>
      <c r="BF535" s="184"/>
      <c r="BG535" s="184"/>
      <c r="BH535" s="184"/>
      <c r="BI535" s="184"/>
      <c r="BJ535" s="184"/>
      <c r="BK535" s="184"/>
      <c r="BL535" s="185"/>
      <c r="BM535" s="185"/>
      <c r="BN535" s="185"/>
      <c r="BO535" s="185"/>
      <c r="BP535" s="443">
        <f t="shared" si="300"/>
        <v>0</v>
      </c>
      <c r="BQ535" s="184" t="str">
        <f t="shared" si="301"/>
        <v>Not Needed</v>
      </c>
      <c r="BR535" s="283" t="e">
        <f t="shared" si="302"/>
        <v>#DIV/0!</v>
      </c>
      <c r="BS535" s="432">
        <f t="shared" si="303"/>
        <v>0</v>
      </c>
      <c r="BT535" s="1" t="str">
        <f t="shared" si="304"/>
        <v>Within Range</v>
      </c>
      <c r="BU535" s="1" t="str">
        <f t="shared" si="305"/>
        <v>Within Range</v>
      </c>
      <c r="BV535" s="407"/>
      <c r="BW535" s="407"/>
      <c r="BX535" s="448"/>
      <c r="BY535" s="469"/>
      <c r="BZ535" s="469"/>
    </row>
    <row r="536" spans="1:78" ht="12.75" customHeight="true">
      <c r="A536" s="79" t="s">
        <v>470</v>
      </c>
      <c r="B536" s="79" t="s">
        <v>471</v>
      </c>
      <c r="C536" s="79" t="s">
        <v>8</v>
      </c>
      <c r="D536" s="79" t="s">
        <v>9</v>
      </c>
      <c r="E536" s="79" t="s">
        <v>787</v>
      </c>
      <c r="F536" s="79" t="s">
        <v>804</v>
      </c>
      <c r="G536" s="79" t="s">
        <v>1199</v>
      </c>
      <c r="H536" s="79" t="s">
        <v>1196</v>
      </c>
      <c r="I536" s="296">
        <v>40679</v>
      </c>
      <c r="J536" s="406"/>
      <c r="K536" s="383" t="s">
        <v>1096</v>
      </c>
      <c r="L536" s="406">
        <v>43282</v>
      </c>
      <c r="M536" s="466">
        <v>75</v>
      </c>
      <c r="N536" s="451" t="str">
        <f t="shared" si="272"/>
        <v>3</v>
      </c>
      <c r="O536" s="452" t="str">
        <f t="shared" si="273"/>
        <v>3</v>
      </c>
      <c r="P536" s="201" t="str">
        <f t="shared" si="274"/>
        <v>N</v>
      </c>
      <c r="Q536" s="202"/>
      <c r="R536" s="202"/>
      <c r="S536" s="200"/>
      <c r="T536" s="247">
        <v>1101</v>
      </c>
      <c r="U536" s="92">
        <f t="shared" si="275"/>
        <v>1</v>
      </c>
      <c r="V536" s="95" t="str">
        <f t="shared" si="276"/>
        <v>SG_NE03</v>
      </c>
      <c r="W536" s="454"/>
      <c r="X536" s="392">
        <f t="shared" si="277"/>
        <v>0</v>
      </c>
      <c r="Y536" s="453"/>
      <c r="Z536" s="396">
        <f t="shared" si="278"/>
        <v>0</v>
      </c>
      <c r="AA536" s="397">
        <f t="shared" si="279"/>
        <v>0</v>
      </c>
      <c r="AB536" s="427"/>
      <c r="AC536" s="456"/>
      <c r="AD536" s="396">
        <f t="shared" si="280"/>
        <v>0</v>
      </c>
      <c r="AE536" s="397">
        <f t="shared" si="281"/>
        <v>0</v>
      </c>
      <c r="AF536" s="444">
        <f t="shared" si="282"/>
        <v>50</v>
      </c>
      <c r="AG536" s="251" t="e">
        <f t="shared" si="283"/>
        <v>#DIV/0!</v>
      </c>
      <c r="AH536" s="398">
        <f t="shared" si="284"/>
        <v>50</v>
      </c>
      <c r="AI536" s="459" t="str">
        <f t="shared" si="285"/>
        <v>Below Mix</v>
      </c>
      <c r="AJ536" s="327">
        <f t="shared" si="286"/>
        <v>1209</v>
      </c>
      <c r="AK536" s="323" t="e">
        <f t="shared" si="287"/>
        <v>#DIV/0!</v>
      </c>
      <c r="AL536" s="399">
        <f t="shared" si="288"/>
        <v>1259</v>
      </c>
      <c r="AM536" s="400">
        <f t="shared" si="289"/>
        <v>1259</v>
      </c>
      <c r="AN536" s="462" t="e">
        <f t="shared" si="290"/>
        <v>#DIV/0!</v>
      </c>
      <c r="AO536" s="461">
        <f t="shared" si="291"/>
        <v>1259</v>
      </c>
      <c r="AP536" s="148">
        <f t="shared" si="292"/>
        <v>0</v>
      </c>
      <c r="AQ536" s="148">
        <f t="shared" si="293"/>
        <v>0</v>
      </c>
      <c r="AR536" s="148"/>
      <c r="AS536" s="149">
        <f>VLOOKUP(H536, 'Link WS '!$E$5:$G$38, 2, FALSE)</f>
        <v>1259</v>
      </c>
      <c r="AT536" s="80">
        <f>VLOOKUP($H536, 'Link WS '!$E$5:$H$38, 3, FALSE)</f>
        <v>1884</v>
      </c>
      <c r="AU536" s="151">
        <f t="shared" si="294"/>
        <v>0</v>
      </c>
      <c r="AV536" s="150">
        <f>VLOOKUP($V536, 'Link WS '!$E$5:$H$38, 2, FALSE)</f>
        <v>1259</v>
      </c>
      <c r="AW536" s="150">
        <f>VLOOKUP($V536, 'Link WS '!$E$5:$H$38, 3, FALSE)</f>
        <v>1884</v>
      </c>
      <c r="AX536" s="150">
        <f>VLOOKUP($V536, 'Link WS '!$E$5:$H$38, 4, FALSE)</f>
        <v>1572</v>
      </c>
      <c r="AY536" s="143">
        <f t="shared" si="295"/>
        <v>0.80089058524173029</v>
      </c>
      <c r="AZ536" s="140" t="str">
        <f t="shared" si="296"/>
        <v>Paying 80% within JC</v>
      </c>
      <c r="BA536" s="80">
        <f t="shared" si="297"/>
        <v>1133</v>
      </c>
      <c r="BB536" s="80">
        <f t="shared" si="298"/>
        <v>126</v>
      </c>
      <c r="BC536" s="81" t="e">
        <f t="shared" si="299"/>
        <v>#DIV/0!</v>
      </c>
      <c r="BD536" s="312"/>
      <c r="BE536" s="184"/>
      <c r="BF536" s="184"/>
      <c r="BG536" s="184"/>
      <c r="BH536" s="184"/>
      <c r="BI536" s="184"/>
      <c r="BJ536" s="184"/>
      <c r="BK536" s="184"/>
      <c r="BL536" s="185"/>
      <c r="BM536" s="185"/>
      <c r="BN536" s="185"/>
      <c r="BO536" s="185"/>
      <c r="BP536" s="443">
        <f t="shared" si="300"/>
        <v>0</v>
      </c>
      <c r="BQ536" s="184" t="str">
        <f t="shared" si="301"/>
        <v>Not Needed</v>
      </c>
      <c r="BR536" s="283" t="e">
        <f t="shared" si="302"/>
        <v>#DIV/0!</v>
      </c>
      <c r="BS536" s="432">
        <f t="shared" si="303"/>
        <v>0</v>
      </c>
      <c r="BT536" s="1" t="str">
        <f t="shared" si="304"/>
        <v>Within Range</v>
      </c>
      <c r="BU536" s="1" t="str">
        <f t="shared" si="305"/>
        <v>Within Range</v>
      </c>
      <c r="BV536" s="407"/>
      <c r="BW536" s="407"/>
      <c r="BX536" s="448"/>
      <c r="BY536" s="469"/>
      <c r="BZ536" s="469"/>
    </row>
    <row r="537" spans="1:78" ht="12.75" customHeight="true">
      <c r="A537" s="79" t="s">
        <v>577</v>
      </c>
      <c r="B537" s="79" t="s">
        <v>578</v>
      </c>
      <c r="C537" s="79" t="s">
        <v>8</v>
      </c>
      <c r="D537" s="79" t="s">
        <v>9</v>
      </c>
      <c r="E537" s="79" t="s">
        <v>787</v>
      </c>
      <c r="F537" s="79" t="s">
        <v>804</v>
      </c>
      <c r="G537" s="79" t="s">
        <v>796</v>
      </c>
      <c r="H537" s="79" t="s">
        <v>811</v>
      </c>
      <c r="I537" s="296">
        <v>40833</v>
      </c>
      <c r="J537" s="406"/>
      <c r="K537" s="383" t="s">
        <v>1096</v>
      </c>
      <c r="L537" s="406">
        <v>42186</v>
      </c>
      <c r="M537" s="466">
        <v>78</v>
      </c>
      <c r="N537" s="451" t="str">
        <f t="shared" si="272"/>
        <v>3</v>
      </c>
      <c r="O537" s="452" t="str">
        <f t="shared" si="273"/>
        <v>3</v>
      </c>
      <c r="P537" s="201" t="str">
        <f t="shared" si="274"/>
        <v>N</v>
      </c>
      <c r="Q537" s="202"/>
      <c r="R537" s="202"/>
      <c r="S537" s="200"/>
      <c r="T537" s="247">
        <v>1008</v>
      </c>
      <c r="U537" s="92">
        <f t="shared" si="275"/>
        <v>1</v>
      </c>
      <c r="V537" s="95" t="str">
        <f t="shared" si="276"/>
        <v>SG_NE06</v>
      </c>
      <c r="W537" s="454"/>
      <c r="X537" s="392">
        <f t="shared" si="277"/>
        <v>0</v>
      </c>
      <c r="Y537" s="453"/>
      <c r="Z537" s="396">
        <f t="shared" si="278"/>
        <v>0</v>
      </c>
      <c r="AA537" s="397">
        <f t="shared" si="279"/>
        <v>0</v>
      </c>
      <c r="AB537" s="427"/>
      <c r="AC537" s="456"/>
      <c r="AD537" s="396">
        <f t="shared" si="280"/>
        <v>0</v>
      </c>
      <c r="AE537" s="397">
        <f t="shared" si="281"/>
        <v>0</v>
      </c>
      <c r="AF537" s="444">
        <f t="shared" si="282"/>
        <v>50</v>
      </c>
      <c r="AG537" s="251" t="e">
        <f t="shared" si="283"/>
        <v>#DIV/0!</v>
      </c>
      <c r="AH537" s="398">
        <f t="shared" si="284"/>
        <v>50</v>
      </c>
      <c r="AI537" s="459" t="str">
        <f t="shared" si="285"/>
        <v>Below Mix</v>
      </c>
      <c r="AJ537" s="327">
        <f t="shared" si="286"/>
        <v>1900</v>
      </c>
      <c r="AK537" s="323" t="e">
        <f t="shared" si="287"/>
        <v>#DIV/0!</v>
      </c>
      <c r="AL537" s="399">
        <f t="shared" si="288"/>
        <v>1950</v>
      </c>
      <c r="AM537" s="400">
        <f t="shared" si="289"/>
        <v>1950</v>
      </c>
      <c r="AN537" s="462" t="e">
        <f t="shared" si="290"/>
        <v>#DIV/0!</v>
      </c>
      <c r="AO537" s="461">
        <f t="shared" si="291"/>
        <v>1950</v>
      </c>
      <c r="AP537" s="148">
        <f t="shared" si="292"/>
        <v>0</v>
      </c>
      <c r="AQ537" s="148">
        <f t="shared" si="293"/>
        <v>0</v>
      </c>
      <c r="AR537" s="148"/>
      <c r="AS537" s="149">
        <f>VLOOKUP(H537, 'Link WS '!$E$5:$G$38, 2, FALSE)</f>
        <v>1950</v>
      </c>
      <c r="AT537" s="80">
        <f>VLOOKUP($H537, 'Link WS '!$E$5:$H$38, 3, FALSE)</f>
        <v>2695</v>
      </c>
      <c r="AU537" s="151">
        <f t="shared" si="294"/>
        <v>0</v>
      </c>
      <c r="AV537" s="150">
        <f>VLOOKUP($V537, 'Link WS '!$E$5:$H$38, 2, FALSE)</f>
        <v>1950</v>
      </c>
      <c r="AW537" s="150">
        <f>VLOOKUP($V537, 'Link WS '!$E$5:$H$38, 3, FALSE)</f>
        <v>2695</v>
      </c>
      <c r="AX537" s="150">
        <f>VLOOKUP($V537, 'Link WS '!$E$5:$H$38, 4, FALSE)</f>
        <v>2323</v>
      </c>
      <c r="AY537" s="143">
        <f t="shared" si="295"/>
        <v>0.83943176926388297</v>
      </c>
      <c r="AZ537" s="140" t="str">
        <f t="shared" si="296"/>
        <v>Paying 84% within JC</v>
      </c>
      <c r="BA537" s="80">
        <f t="shared" si="297"/>
        <v>1755</v>
      </c>
      <c r="BB537" s="80">
        <f t="shared" si="298"/>
        <v>195</v>
      </c>
      <c r="BC537" s="81" t="e">
        <f t="shared" si="299"/>
        <v>#DIV/0!</v>
      </c>
      <c r="BD537" s="312"/>
      <c r="BE537" s="184"/>
      <c r="BF537" s="184"/>
      <c r="BG537" s="184"/>
      <c r="BH537" s="184"/>
      <c r="BI537" s="184"/>
      <c r="BJ537" s="184"/>
      <c r="BK537" s="184"/>
      <c r="BL537" s="185"/>
      <c r="BM537" s="185"/>
      <c r="BN537" s="185"/>
      <c r="BO537" s="185"/>
      <c r="BP537" s="443">
        <f t="shared" si="300"/>
        <v>0</v>
      </c>
      <c r="BQ537" s="184" t="str">
        <f t="shared" si="301"/>
        <v>Not Needed</v>
      </c>
      <c r="BR537" s="283" t="e">
        <f t="shared" si="302"/>
        <v>#DIV/0!</v>
      </c>
      <c r="BS537" s="432">
        <f t="shared" si="303"/>
        <v>0</v>
      </c>
      <c r="BT537" s="1" t="str">
        <f t="shared" si="304"/>
        <v>Within Range</v>
      </c>
      <c r="BU537" s="1" t="str">
        <f t="shared" si="305"/>
        <v>Within Range</v>
      </c>
      <c r="BV537" s="407"/>
      <c r="BW537" s="407"/>
      <c r="BX537" s="448"/>
      <c r="BY537" s="469"/>
      <c r="BZ537" s="469"/>
    </row>
    <row r="538" spans="1:78" ht="12.75" customHeight="true">
      <c r="A538" s="79" t="s">
        <v>682</v>
      </c>
      <c r="B538" s="79" t="s">
        <v>683</v>
      </c>
      <c r="C538" s="79" t="s">
        <v>8</v>
      </c>
      <c r="D538" s="79" t="s">
        <v>9</v>
      </c>
      <c r="E538" s="79" t="s">
        <v>787</v>
      </c>
      <c r="F538" s="79" t="s">
        <v>804</v>
      </c>
      <c r="G538" s="79" t="s">
        <v>796</v>
      </c>
      <c r="H538" s="79" t="s">
        <v>820</v>
      </c>
      <c r="I538" s="296">
        <v>41449</v>
      </c>
      <c r="J538" s="406"/>
      <c r="K538" s="383" t="s">
        <v>1096</v>
      </c>
      <c r="L538" s="406">
        <v>44013</v>
      </c>
      <c r="M538" s="466">
        <v>85</v>
      </c>
      <c r="N538" s="451" t="str">
        <f t="shared" si="272"/>
        <v>4</v>
      </c>
      <c r="O538" s="452" t="str">
        <f t="shared" si="273"/>
        <v>4</v>
      </c>
      <c r="P538" s="201" t="str">
        <f t="shared" si="274"/>
        <v>N</v>
      </c>
      <c r="Q538" s="202"/>
      <c r="R538" s="202"/>
      <c r="S538" s="200"/>
      <c r="T538" s="247">
        <v>900</v>
      </c>
      <c r="U538" s="92">
        <f t="shared" si="275"/>
        <v>1</v>
      </c>
      <c r="V538" s="95" t="str">
        <f t="shared" si="276"/>
        <v>SG_FNE06</v>
      </c>
      <c r="W538" s="454"/>
      <c r="X538" s="392">
        <f t="shared" si="277"/>
        <v>0</v>
      </c>
      <c r="Y538" s="453"/>
      <c r="Z538" s="396">
        <f t="shared" si="278"/>
        <v>0</v>
      </c>
      <c r="AA538" s="397">
        <f t="shared" si="279"/>
        <v>0</v>
      </c>
      <c r="AB538" s="427"/>
      <c r="AC538" s="456"/>
      <c r="AD538" s="396">
        <f t="shared" si="280"/>
        <v>0</v>
      </c>
      <c r="AE538" s="397">
        <f t="shared" si="281"/>
        <v>0</v>
      </c>
      <c r="AF538" s="444">
        <f t="shared" si="282"/>
        <v>50</v>
      </c>
      <c r="AG538" s="251" t="e">
        <f t="shared" si="283"/>
        <v>#DIV/0!</v>
      </c>
      <c r="AH538" s="398">
        <f t="shared" si="284"/>
        <v>50</v>
      </c>
      <c r="AI538" s="459" t="str">
        <f t="shared" si="285"/>
        <v>Below Mix</v>
      </c>
      <c r="AJ538" s="327">
        <f t="shared" si="286"/>
        <v>1249</v>
      </c>
      <c r="AK538" s="323" t="e">
        <f t="shared" si="287"/>
        <v>#DIV/0!</v>
      </c>
      <c r="AL538" s="399">
        <f t="shared" si="288"/>
        <v>1299</v>
      </c>
      <c r="AM538" s="400">
        <f t="shared" si="289"/>
        <v>1299</v>
      </c>
      <c r="AN538" s="462" t="e">
        <f t="shared" si="290"/>
        <v>#DIV/0!</v>
      </c>
      <c r="AO538" s="461">
        <f t="shared" si="291"/>
        <v>1299</v>
      </c>
      <c r="AP538" s="148">
        <f t="shared" si="292"/>
        <v>0</v>
      </c>
      <c r="AQ538" s="148">
        <f t="shared" si="293"/>
        <v>0</v>
      </c>
      <c r="AR538" s="148"/>
      <c r="AS538" s="149">
        <f>VLOOKUP(H538, 'Link WS '!$E$5:$G$38, 2, FALSE)</f>
        <v>1299</v>
      </c>
      <c r="AT538" s="80">
        <f>VLOOKUP($H538, 'Link WS '!$E$5:$H$38, 3, FALSE)</f>
        <v>1871</v>
      </c>
      <c r="AU538" s="151">
        <f t="shared" si="294"/>
        <v>0</v>
      </c>
      <c r="AV538" s="150">
        <f>VLOOKUP($V538, 'Link WS '!$E$5:$H$38, 2, FALSE)</f>
        <v>1299</v>
      </c>
      <c r="AW538" s="150">
        <f>VLOOKUP($V538, 'Link WS '!$E$5:$H$38, 3, FALSE)</f>
        <v>1871</v>
      </c>
      <c r="AX538" s="150">
        <f>VLOOKUP($V538, 'Link WS '!$E$5:$H$38, 4, FALSE)</f>
        <v>1585</v>
      </c>
      <c r="AY538" s="143">
        <f t="shared" si="295"/>
        <v>0.81955835962145107</v>
      </c>
      <c r="AZ538" s="140" t="str">
        <f t="shared" si="296"/>
        <v>Paying 82% within JC</v>
      </c>
      <c r="BA538" s="80">
        <f t="shared" si="297"/>
        <v>1169</v>
      </c>
      <c r="BB538" s="80">
        <f t="shared" si="298"/>
        <v>130</v>
      </c>
      <c r="BC538" s="81" t="e">
        <f t="shared" si="299"/>
        <v>#DIV/0!</v>
      </c>
      <c r="BD538" s="312"/>
      <c r="BE538" s="184"/>
      <c r="BF538" s="441"/>
      <c r="BG538" s="184"/>
      <c r="BH538" s="441"/>
      <c r="BI538" s="184"/>
      <c r="BJ538" s="441"/>
      <c r="BK538" s="184"/>
      <c r="BL538" s="185"/>
      <c r="BM538" s="185"/>
      <c r="BN538" s="185"/>
      <c r="BO538" s="185"/>
      <c r="BP538" s="443">
        <f t="shared" si="300"/>
        <v>0</v>
      </c>
      <c r="BQ538" s="184" t="str">
        <f t="shared" si="301"/>
        <v>Not Needed</v>
      </c>
      <c r="BR538" s="283" t="e">
        <f t="shared" si="302"/>
        <v>#DIV/0!</v>
      </c>
      <c r="BS538" s="432">
        <f t="shared" si="303"/>
        <v>0</v>
      </c>
      <c r="BT538" s="1" t="str">
        <f t="shared" si="304"/>
        <v>Within Range</v>
      </c>
      <c r="BU538" s="1" t="str">
        <f t="shared" si="305"/>
        <v>Within Range</v>
      </c>
      <c r="BV538" s="407"/>
      <c r="BW538" s="407"/>
      <c r="BX538" s="448"/>
      <c r="BY538" s="469"/>
      <c r="BZ538" s="469"/>
    </row>
    <row r="539" spans="1:78" ht="12.75" customHeight="true">
      <c r="A539" s="79" t="s">
        <v>613</v>
      </c>
      <c r="B539" s="79" t="s">
        <v>614</v>
      </c>
      <c r="C539" s="79" t="s">
        <v>8</v>
      </c>
      <c r="D539" s="79" t="s">
        <v>9</v>
      </c>
      <c r="E539" s="79" t="s">
        <v>787</v>
      </c>
      <c r="F539" s="79" t="s">
        <v>804</v>
      </c>
      <c r="G539" s="79" t="s">
        <v>796</v>
      </c>
      <c r="H539" s="79" t="s">
        <v>811</v>
      </c>
      <c r="I539" s="296">
        <v>41904</v>
      </c>
      <c r="J539" s="406"/>
      <c r="K539" s="383" t="s">
        <v>1096</v>
      </c>
      <c r="L539" s="406">
        <v>43647</v>
      </c>
      <c r="M539" s="466">
        <v>88</v>
      </c>
      <c r="N539" s="451" t="str">
        <f t="shared" si="272"/>
        <v>4</v>
      </c>
      <c r="O539" s="452" t="str">
        <f t="shared" si="273"/>
        <v>4</v>
      </c>
      <c r="P539" s="201" t="str">
        <f t="shared" si="274"/>
        <v>N</v>
      </c>
      <c r="Q539" s="202"/>
      <c r="R539" s="202"/>
      <c r="S539" s="200"/>
      <c r="T539" s="247">
        <v>709</v>
      </c>
      <c r="U539" s="92">
        <f t="shared" si="275"/>
        <v>1</v>
      </c>
      <c r="V539" s="95" t="str">
        <f t="shared" si="276"/>
        <v>SG_NE06</v>
      </c>
      <c r="W539" s="454"/>
      <c r="X539" s="392">
        <f t="shared" si="277"/>
        <v>0</v>
      </c>
      <c r="Y539" s="453"/>
      <c r="Z539" s="396">
        <f t="shared" si="278"/>
        <v>0</v>
      </c>
      <c r="AA539" s="397">
        <f t="shared" si="279"/>
        <v>0</v>
      </c>
      <c r="AB539" s="427"/>
      <c r="AC539" s="456"/>
      <c r="AD539" s="396">
        <f t="shared" si="280"/>
        <v>0</v>
      </c>
      <c r="AE539" s="397">
        <f t="shared" si="281"/>
        <v>0</v>
      </c>
      <c r="AF539" s="444">
        <f t="shared" si="282"/>
        <v>50</v>
      </c>
      <c r="AG539" s="251" t="e">
        <f t="shared" si="283"/>
        <v>#DIV/0!</v>
      </c>
      <c r="AH539" s="398">
        <f t="shared" si="284"/>
        <v>50</v>
      </c>
      <c r="AI539" s="459" t="str">
        <f t="shared" si="285"/>
        <v>Below Mix</v>
      </c>
      <c r="AJ539" s="327">
        <f t="shared" si="286"/>
        <v>1900</v>
      </c>
      <c r="AK539" s="323" t="e">
        <f t="shared" si="287"/>
        <v>#DIV/0!</v>
      </c>
      <c r="AL539" s="399">
        <f t="shared" si="288"/>
        <v>1950</v>
      </c>
      <c r="AM539" s="400">
        <f t="shared" si="289"/>
        <v>1950</v>
      </c>
      <c r="AN539" s="462" t="e">
        <f t="shared" si="290"/>
        <v>#DIV/0!</v>
      </c>
      <c r="AO539" s="461">
        <f t="shared" si="291"/>
        <v>1950</v>
      </c>
      <c r="AP539" s="148">
        <f t="shared" si="292"/>
        <v>0</v>
      </c>
      <c r="AQ539" s="148">
        <f t="shared" si="293"/>
        <v>0</v>
      </c>
      <c r="AR539" s="148"/>
      <c r="AS539" s="149">
        <f>VLOOKUP(H539, 'Link WS '!$E$5:$G$38, 2, FALSE)</f>
        <v>1950</v>
      </c>
      <c r="AT539" s="80">
        <f>VLOOKUP($H539, 'Link WS '!$E$5:$H$38, 3, FALSE)</f>
        <v>2695</v>
      </c>
      <c r="AU539" s="151">
        <f t="shared" si="294"/>
        <v>0</v>
      </c>
      <c r="AV539" s="150">
        <f>VLOOKUP($V539, 'Link WS '!$E$5:$H$38, 2, FALSE)</f>
        <v>1950</v>
      </c>
      <c r="AW539" s="150">
        <f>VLOOKUP($V539, 'Link WS '!$E$5:$H$38, 3, FALSE)</f>
        <v>2695</v>
      </c>
      <c r="AX539" s="150">
        <f>VLOOKUP($V539, 'Link WS '!$E$5:$H$38, 4, FALSE)</f>
        <v>2323</v>
      </c>
      <c r="AY539" s="143">
        <f t="shared" si="295"/>
        <v>0.83943176926388297</v>
      </c>
      <c r="AZ539" s="140" t="str">
        <f t="shared" si="296"/>
        <v>Paying 84% within JC</v>
      </c>
      <c r="BA539" s="80">
        <f t="shared" si="297"/>
        <v>1755</v>
      </c>
      <c r="BB539" s="80">
        <f t="shared" si="298"/>
        <v>195</v>
      </c>
      <c r="BC539" s="81" t="e">
        <f t="shared" si="299"/>
        <v>#DIV/0!</v>
      </c>
      <c r="BD539" s="312"/>
      <c r="BE539" s="184"/>
      <c r="BF539" s="184"/>
      <c r="BG539" s="184"/>
      <c r="BH539" s="184"/>
      <c r="BI539" s="184"/>
      <c r="BJ539" s="184"/>
      <c r="BK539" s="184"/>
      <c r="BL539" s="185"/>
      <c r="BM539" s="185"/>
      <c r="BN539" s="185"/>
      <c r="BO539" s="185"/>
      <c r="BP539" s="443">
        <f t="shared" si="300"/>
        <v>0</v>
      </c>
      <c r="BQ539" s="184" t="str">
        <f t="shared" si="301"/>
        <v>Not Needed</v>
      </c>
      <c r="BR539" s="283" t="e">
        <f t="shared" si="302"/>
        <v>#DIV/0!</v>
      </c>
      <c r="BS539" s="432">
        <f t="shared" si="303"/>
        <v>0</v>
      </c>
      <c r="BT539" s="1" t="str">
        <f t="shared" si="304"/>
        <v>Within Range</v>
      </c>
      <c r="BU539" s="1" t="str">
        <f t="shared" si="305"/>
        <v>Within Range</v>
      </c>
      <c r="BV539" s="407"/>
      <c r="BW539" s="407"/>
      <c r="BX539" s="448"/>
      <c r="BY539" s="469"/>
      <c r="BZ539" s="469"/>
    </row>
    <row r="540" spans="1:78" ht="12.75" customHeight="true">
      <c r="A540" s="79" t="s">
        <v>960</v>
      </c>
      <c r="B540" s="79" t="s">
        <v>961</v>
      </c>
      <c r="C540" s="79" t="s">
        <v>8</v>
      </c>
      <c r="D540" s="79" t="s">
        <v>9</v>
      </c>
      <c r="E540" s="79" t="s">
        <v>787</v>
      </c>
      <c r="F540" s="79" t="s">
        <v>804</v>
      </c>
      <c r="G540" s="79" t="s">
        <v>783</v>
      </c>
      <c r="H540" s="79" t="s">
        <v>812</v>
      </c>
      <c r="I540" s="296">
        <v>43241</v>
      </c>
      <c r="J540" s="406"/>
      <c r="K540" s="383" t="s">
        <v>1096</v>
      </c>
      <c r="L540" s="406">
        <v>44378</v>
      </c>
      <c r="M540" s="466">
        <v>90</v>
      </c>
      <c r="N540" s="451" t="str">
        <f t="shared" si="272"/>
        <v>5</v>
      </c>
      <c r="O540" s="452" t="str">
        <f t="shared" si="273"/>
        <v>5</v>
      </c>
      <c r="P540" s="201" t="str">
        <f t="shared" si="274"/>
        <v>N</v>
      </c>
      <c r="Q540" s="202"/>
      <c r="R540" s="202"/>
      <c r="S540" s="200"/>
      <c r="T540" s="247">
        <v>401</v>
      </c>
      <c r="U540" s="92">
        <f t="shared" si="275"/>
        <v>1</v>
      </c>
      <c r="V540" s="95" t="str">
        <f t="shared" si="276"/>
        <v>SG_NE05</v>
      </c>
      <c r="W540" s="454"/>
      <c r="X540" s="392">
        <f t="shared" si="277"/>
        <v>0</v>
      </c>
      <c r="Y540" s="453"/>
      <c r="Z540" s="396">
        <f t="shared" si="278"/>
        <v>0</v>
      </c>
      <c r="AA540" s="397">
        <f t="shared" si="279"/>
        <v>0</v>
      </c>
      <c r="AB540" s="427"/>
      <c r="AC540" s="456"/>
      <c r="AD540" s="396">
        <f t="shared" si="280"/>
        <v>0</v>
      </c>
      <c r="AE540" s="397">
        <f t="shared" si="281"/>
        <v>0</v>
      </c>
      <c r="AF540" s="444">
        <f t="shared" si="282"/>
        <v>50</v>
      </c>
      <c r="AG540" s="251" t="e">
        <f t="shared" si="283"/>
        <v>#DIV/0!</v>
      </c>
      <c r="AH540" s="398">
        <f t="shared" si="284"/>
        <v>50</v>
      </c>
      <c r="AI540" s="459" t="str">
        <f t="shared" si="285"/>
        <v>Below Mix</v>
      </c>
      <c r="AJ540" s="327">
        <f t="shared" si="286"/>
        <v>1545</v>
      </c>
      <c r="AK540" s="323" t="e">
        <f t="shared" si="287"/>
        <v>#DIV/0!</v>
      </c>
      <c r="AL540" s="399">
        <f t="shared" si="288"/>
        <v>1595</v>
      </c>
      <c r="AM540" s="400">
        <f t="shared" si="289"/>
        <v>1595</v>
      </c>
      <c r="AN540" s="462" t="e">
        <f t="shared" si="290"/>
        <v>#DIV/0!</v>
      </c>
      <c r="AO540" s="461">
        <f t="shared" si="291"/>
        <v>1595</v>
      </c>
      <c r="AP540" s="148">
        <f t="shared" si="292"/>
        <v>0</v>
      </c>
      <c r="AQ540" s="148">
        <f t="shared" si="293"/>
        <v>0</v>
      </c>
      <c r="AR540" s="148"/>
      <c r="AS540" s="149">
        <f>VLOOKUP(H540, 'Link WS '!$E$5:$G$38, 2, FALSE)</f>
        <v>1595</v>
      </c>
      <c r="AT540" s="80">
        <f>VLOOKUP($H540, 'Link WS '!$E$5:$H$38, 3, FALSE)</f>
        <v>2393</v>
      </c>
      <c r="AU540" s="151">
        <f t="shared" si="294"/>
        <v>0</v>
      </c>
      <c r="AV540" s="150">
        <f>VLOOKUP($V540, 'Link WS '!$E$5:$H$38, 2, FALSE)</f>
        <v>1595</v>
      </c>
      <c r="AW540" s="150">
        <f>VLOOKUP($V540, 'Link WS '!$E$5:$H$38, 3, FALSE)</f>
        <v>2393</v>
      </c>
      <c r="AX540" s="150">
        <f>VLOOKUP($V540, 'Link WS '!$E$5:$H$38, 4, FALSE)</f>
        <v>1994</v>
      </c>
      <c r="AY540" s="143">
        <f t="shared" si="295"/>
        <v>0.79989969909729186</v>
      </c>
      <c r="AZ540" s="140" t="str">
        <f t="shared" si="296"/>
        <v>Paying 80% within JC</v>
      </c>
      <c r="BA540" s="80">
        <f t="shared" si="297"/>
        <v>1435</v>
      </c>
      <c r="BB540" s="80">
        <f t="shared" si="298"/>
        <v>160</v>
      </c>
      <c r="BC540" s="81" t="e">
        <f t="shared" si="299"/>
        <v>#DIV/0!</v>
      </c>
      <c r="BD540" s="312"/>
      <c r="BE540" s="184"/>
      <c r="BF540" s="184"/>
      <c r="BG540" s="184"/>
      <c r="BH540" s="184"/>
      <c r="BI540" s="184"/>
      <c r="BJ540" s="184"/>
      <c r="BK540" s="184"/>
      <c r="BL540" s="185"/>
      <c r="BM540" s="185"/>
      <c r="BN540" s="185"/>
      <c r="BO540" s="185"/>
      <c r="BP540" s="443">
        <f t="shared" si="300"/>
        <v>0</v>
      </c>
      <c r="BQ540" s="184" t="str">
        <f t="shared" si="301"/>
        <v>Not Needed</v>
      </c>
      <c r="BR540" s="283" t="e">
        <f t="shared" si="302"/>
        <v>#DIV/0!</v>
      </c>
      <c r="BS540" s="432">
        <f t="shared" si="303"/>
        <v>0</v>
      </c>
      <c r="BT540" s="1" t="str">
        <f t="shared" si="304"/>
        <v>Within Range</v>
      </c>
      <c r="BU540" s="1" t="str">
        <f t="shared" si="305"/>
        <v>Within Range</v>
      </c>
      <c r="BV540" s="407"/>
      <c r="BW540" s="407"/>
      <c r="BX540" s="448"/>
      <c r="BY540" s="469"/>
      <c r="BZ540" s="469"/>
    </row>
    <row r="541" spans="1:78" ht="12.75" customHeight="true">
      <c r="A541" s="79" t="s">
        <v>1036</v>
      </c>
      <c r="B541" s="79" t="s">
        <v>1037</v>
      </c>
      <c r="C541" s="79" t="s">
        <v>8</v>
      </c>
      <c r="D541" s="79" t="s">
        <v>9</v>
      </c>
      <c r="E541" s="79" t="s">
        <v>787</v>
      </c>
      <c r="F541" s="79" t="s">
        <v>804</v>
      </c>
      <c r="G541" s="79" t="s">
        <v>798</v>
      </c>
      <c r="H541" s="79" t="s">
        <v>811</v>
      </c>
      <c r="I541" s="296">
        <v>43598</v>
      </c>
      <c r="J541" s="406"/>
      <c r="K541" s="383" t="s">
        <v>1096</v>
      </c>
      <c r="L541" s="406"/>
      <c r="M541" s="466">
        <v>90</v>
      </c>
      <c r="N541" s="451" t="str">
        <f t="shared" si="272"/>
        <v>5</v>
      </c>
      <c r="O541" s="452" t="str">
        <f t="shared" si="273"/>
        <v>5</v>
      </c>
      <c r="P541" s="201" t="str">
        <f t="shared" si="274"/>
        <v>N</v>
      </c>
      <c r="Q541" s="202"/>
      <c r="R541" s="202"/>
      <c r="S541" s="200"/>
      <c r="T541" s="247">
        <v>301</v>
      </c>
      <c r="U541" s="92">
        <f t="shared" si="275"/>
        <v>1</v>
      </c>
      <c r="V541" s="95" t="str">
        <f t="shared" si="276"/>
        <v>SG_NE06</v>
      </c>
      <c r="W541" s="454"/>
      <c r="X541" s="392">
        <f t="shared" si="277"/>
        <v>0</v>
      </c>
      <c r="Y541" s="453"/>
      <c r="Z541" s="396">
        <f t="shared" si="278"/>
        <v>0</v>
      </c>
      <c r="AA541" s="397">
        <f t="shared" si="279"/>
        <v>0</v>
      </c>
      <c r="AB541" s="427"/>
      <c r="AC541" s="456"/>
      <c r="AD541" s="396">
        <f t="shared" si="280"/>
        <v>0</v>
      </c>
      <c r="AE541" s="397">
        <f t="shared" si="281"/>
        <v>0</v>
      </c>
      <c r="AF541" s="444">
        <f t="shared" si="282"/>
        <v>50</v>
      </c>
      <c r="AG541" s="251" t="e">
        <f t="shared" si="283"/>
        <v>#DIV/0!</v>
      </c>
      <c r="AH541" s="398">
        <f t="shared" si="284"/>
        <v>50</v>
      </c>
      <c r="AI541" s="459" t="str">
        <f t="shared" si="285"/>
        <v>Below Mix</v>
      </c>
      <c r="AJ541" s="327">
        <f t="shared" si="286"/>
        <v>1900</v>
      </c>
      <c r="AK541" s="323" t="e">
        <f t="shared" si="287"/>
        <v>#DIV/0!</v>
      </c>
      <c r="AL541" s="399">
        <f t="shared" si="288"/>
        <v>1950</v>
      </c>
      <c r="AM541" s="400">
        <f t="shared" si="289"/>
        <v>1950</v>
      </c>
      <c r="AN541" s="462" t="e">
        <f t="shared" si="290"/>
        <v>#DIV/0!</v>
      </c>
      <c r="AO541" s="461">
        <f t="shared" si="291"/>
        <v>1950</v>
      </c>
      <c r="AP541" s="148">
        <f t="shared" si="292"/>
        <v>0</v>
      </c>
      <c r="AQ541" s="148">
        <f t="shared" si="293"/>
        <v>0</v>
      </c>
      <c r="AR541" s="148"/>
      <c r="AS541" s="149">
        <f>VLOOKUP(H541, 'Link WS '!$E$5:$G$38, 2, FALSE)</f>
        <v>1950</v>
      </c>
      <c r="AT541" s="80">
        <f>VLOOKUP($H541, 'Link WS '!$E$5:$H$38, 3, FALSE)</f>
        <v>2695</v>
      </c>
      <c r="AU541" s="151">
        <f t="shared" si="294"/>
        <v>0</v>
      </c>
      <c r="AV541" s="150">
        <f>VLOOKUP($V541, 'Link WS '!$E$5:$H$38, 2, FALSE)</f>
        <v>1950</v>
      </c>
      <c r="AW541" s="150">
        <f>VLOOKUP($V541, 'Link WS '!$E$5:$H$38, 3, FALSE)</f>
        <v>2695</v>
      </c>
      <c r="AX541" s="150">
        <f>VLOOKUP($V541, 'Link WS '!$E$5:$H$38, 4, FALSE)</f>
        <v>2323</v>
      </c>
      <c r="AY541" s="143">
        <f t="shared" si="295"/>
        <v>0.83943176926388297</v>
      </c>
      <c r="AZ541" s="140" t="str">
        <f t="shared" si="296"/>
        <v>Paying 84% within JC</v>
      </c>
      <c r="BA541" s="80">
        <f t="shared" si="297"/>
        <v>1755</v>
      </c>
      <c r="BB541" s="80">
        <f t="shared" si="298"/>
        <v>195</v>
      </c>
      <c r="BC541" s="81" t="e">
        <f t="shared" si="299"/>
        <v>#DIV/0!</v>
      </c>
      <c r="BD541" s="312"/>
      <c r="BE541" s="184"/>
      <c r="BF541" s="184"/>
      <c r="BG541" s="184"/>
      <c r="BH541" s="184"/>
      <c r="BI541" s="184"/>
      <c r="BJ541" s="184"/>
      <c r="BK541" s="184"/>
      <c r="BL541" s="185"/>
      <c r="BM541" s="185"/>
      <c r="BN541" s="185"/>
      <c r="BO541" s="185"/>
      <c r="BP541" s="443">
        <f t="shared" si="300"/>
        <v>0</v>
      </c>
      <c r="BQ541" s="184" t="str">
        <f t="shared" si="301"/>
        <v>Not Needed</v>
      </c>
      <c r="BR541" s="283" t="e">
        <f t="shared" si="302"/>
        <v>#DIV/0!</v>
      </c>
      <c r="BS541" s="432">
        <f t="shared" si="303"/>
        <v>0</v>
      </c>
      <c r="BT541" s="1" t="str">
        <f t="shared" si="304"/>
        <v>Within Range</v>
      </c>
      <c r="BU541" s="1" t="str">
        <f t="shared" si="305"/>
        <v>Within Range</v>
      </c>
      <c r="BV541" s="407"/>
      <c r="BW541" s="407"/>
      <c r="BX541" s="448"/>
      <c r="BY541" s="469"/>
      <c r="BZ541" s="469"/>
    </row>
    <row r="542" spans="1:78" ht="12.75" customHeight="true">
      <c r="A542" s="79" t="s">
        <v>1061</v>
      </c>
      <c r="B542" s="79" t="s">
        <v>1062</v>
      </c>
      <c r="C542" s="79" t="s">
        <v>8</v>
      </c>
      <c r="D542" s="79" t="s">
        <v>9</v>
      </c>
      <c r="E542" s="79" t="s">
        <v>787</v>
      </c>
      <c r="F542" s="79" t="s">
        <v>804</v>
      </c>
      <c r="G542" s="79" t="s">
        <v>798</v>
      </c>
      <c r="H542" s="79" t="s">
        <v>820</v>
      </c>
      <c r="I542" s="296">
        <v>43606</v>
      </c>
      <c r="J542" s="406"/>
      <c r="K542" s="383" t="s">
        <v>1096</v>
      </c>
      <c r="L542" s="406"/>
      <c r="M542" s="466">
        <v>78</v>
      </c>
      <c r="N542" s="451" t="str">
        <f t="shared" si="272"/>
        <v>3</v>
      </c>
      <c r="O542" s="452" t="str">
        <f t="shared" si="273"/>
        <v>3</v>
      </c>
      <c r="P542" s="201" t="str">
        <f t="shared" si="274"/>
        <v>N</v>
      </c>
      <c r="Q542" s="202"/>
      <c r="R542" s="202"/>
      <c r="S542" s="200"/>
      <c r="T542" s="247">
        <v>301</v>
      </c>
      <c r="U542" s="92">
        <f t="shared" si="275"/>
        <v>1</v>
      </c>
      <c r="V542" s="95" t="str">
        <f t="shared" si="276"/>
        <v>SG_FNE06</v>
      </c>
      <c r="W542" s="454"/>
      <c r="X542" s="392">
        <f t="shared" si="277"/>
        <v>0</v>
      </c>
      <c r="Y542" s="453"/>
      <c r="Z542" s="396">
        <f t="shared" si="278"/>
        <v>0</v>
      </c>
      <c r="AA542" s="397">
        <f t="shared" si="279"/>
        <v>0</v>
      </c>
      <c r="AB542" s="427"/>
      <c r="AC542" s="456"/>
      <c r="AD542" s="396">
        <f t="shared" si="280"/>
        <v>0</v>
      </c>
      <c r="AE542" s="397">
        <f t="shared" si="281"/>
        <v>0</v>
      </c>
      <c r="AF542" s="444">
        <f t="shared" si="282"/>
        <v>50</v>
      </c>
      <c r="AG542" s="251" t="e">
        <f t="shared" si="283"/>
        <v>#DIV/0!</v>
      </c>
      <c r="AH542" s="398">
        <f t="shared" si="284"/>
        <v>50</v>
      </c>
      <c r="AI542" s="459" t="str">
        <f t="shared" si="285"/>
        <v>Below Mix</v>
      </c>
      <c r="AJ542" s="327">
        <f t="shared" si="286"/>
        <v>1249</v>
      </c>
      <c r="AK542" s="323" t="e">
        <f t="shared" si="287"/>
        <v>#DIV/0!</v>
      </c>
      <c r="AL542" s="399">
        <f t="shared" si="288"/>
        <v>1299</v>
      </c>
      <c r="AM542" s="400">
        <f t="shared" si="289"/>
        <v>1299</v>
      </c>
      <c r="AN542" s="462" t="e">
        <f t="shared" si="290"/>
        <v>#DIV/0!</v>
      </c>
      <c r="AO542" s="461">
        <f t="shared" si="291"/>
        <v>1299</v>
      </c>
      <c r="AP542" s="148">
        <f t="shared" si="292"/>
        <v>0</v>
      </c>
      <c r="AQ542" s="148">
        <f t="shared" si="293"/>
        <v>0</v>
      </c>
      <c r="AR542" s="148"/>
      <c r="AS542" s="149">
        <f>VLOOKUP(H542, 'Link WS '!$E$5:$G$38, 2, FALSE)</f>
        <v>1299</v>
      </c>
      <c r="AT542" s="80">
        <f>VLOOKUP($H542, 'Link WS '!$E$5:$H$38, 3, FALSE)</f>
        <v>1871</v>
      </c>
      <c r="AU542" s="151">
        <f t="shared" si="294"/>
        <v>0</v>
      </c>
      <c r="AV542" s="150">
        <f>VLOOKUP($V542, 'Link WS '!$E$5:$H$38, 2, FALSE)</f>
        <v>1299</v>
      </c>
      <c r="AW542" s="150">
        <f>VLOOKUP($V542, 'Link WS '!$E$5:$H$38, 3, FALSE)</f>
        <v>1871</v>
      </c>
      <c r="AX542" s="150">
        <f>VLOOKUP($V542, 'Link WS '!$E$5:$H$38, 4, FALSE)</f>
        <v>1585</v>
      </c>
      <c r="AY542" s="143">
        <f t="shared" si="295"/>
        <v>0.81955835962145107</v>
      </c>
      <c r="AZ542" s="140" t="str">
        <f t="shared" si="296"/>
        <v>Paying 82% within JC</v>
      </c>
      <c r="BA542" s="80">
        <f t="shared" si="297"/>
        <v>1169</v>
      </c>
      <c r="BB542" s="80">
        <f t="shared" si="298"/>
        <v>130</v>
      </c>
      <c r="BC542" s="81" t="e">
        <f t="shared" si="299"/>
        <v>#DIV/0!</v>
      </c>
      <c r="BD542" s="312"/>
      <c r="BE542" s="184"/>
      <c r="BF542" s="184"/>
      <c r="BG542" s="184"/>
      <c r="BH542" s="184"/>
      <c r="BI542" s="184"/>
      <c r="BJ542" s="184"/>
      <c r="BK542" s="184"/>
      <c r="BL542" s="185"/>
      <c r="BM542" s="185"/>
      <c r="BN542" s="185"/>
      <c r="BO542" s="185"/>
      <c r="BP542" s="443">
        <f t="shared" si="300"/>
        <v>0</v>
      </c>
      <c r="BQ542" s="184" t="str">
        <f t="shared" si="301"/>
        <v>Not Needed</v>
      </c>
      <c r="BR542" s="283" t="e">
        <f t="shared" si="302"/>
        <v>#DIV/0!</v>
      </c>
      <c r="BS542" s="432">
        <f t="shared" si="303"/>
        <v>0</v>
      </c>
      <c r="BT542" s="1" t="str">
        <f t="shared" si="304"/>
        <v>Within Range</v>
      </c>
      <c r="BU542" s="1" t="str">
        <f t="shared" si="305"/>
        <v>Within Range</v>
      </c>
      <c r="BV542" s="407"/>
      <c r="BW542" s="407"/>
      <c r="BX542" s="448"/>
      <c r="BY542" s="469"/>
      <c r="BZ542" s="469"/>
    </row>
    <row r="543" spans="1:78" ht="12.75" customHeight="true">
      <c r="A543" s="79" t="s">
        <v>1050</v>
      </c>
      <c r="B543" s="79" t="s">
        <v>1051</v>
      </c>
      <c r="C543" s="79" t="s">
        <v>8</v>
      </c>
      <c r="D543" s="79" t="s">
        <v>9</v>
      </c>
      <c r="E543" s="79" t="s">
        <v>787</v>
      </c>
      <c r="F543" s="79" t="s">
        <v>804</v>
      </c>
      <c r="G543" s="79" t="s">
        <v>798</v>
      </c>
      <c r="H543" s="79" t="s">
        <v>820</v>
      </c>
      <c r="I543" s="296">
        <v>43633</v>
      </c>
      <c r="J543" s="406"/>
      <c r="K543" s="383" t="s">
        <v>1096</v>
      </c>
      <c r="L543" s="406"/>
      <c r="M543" s="466">
        <v>82</v>
      </c>
      <c r="N543" s="451" t="str">
        <f t="shared" si="272"/>
        <v>4</v>
      </c>
      <c r="O543" s="452" t="str">
        <f t="shared" si="273"/>
        <v>4</v>
      </c>
      <c r="P543" s="201" t="str">
        <f t="shared" si="274"/>
        <v>N</v>
      </c>
      <c r="Q543" s="202"/>
      <c r="R543" s="202"/>
      <c r="S543" s="200"/>
      <c r="T543" s="247">
        <v>300</v>
      </c>
      <c r="U543" s="92">
        <f t="shared" si="275"/>
        <v>1</v>
      </c>
      <c r="V543" s="95" t="str">
        <f t="shared" si="276"/>
        <v>SG_FNE06</v>
      </c>
      <c r="W543" s="454"/>
      <c r="X543" s="392">
        <f t="shared" si="277"/>
        <v>0</v>
      </c>
      <c r="Y543" s="453"/>
      <c r="Z543" s="396">
        <f t="shared" si="278"/>
        <v>0</v>
      </c>
      <c r="AA543" s="397">
        <f t="shared" si="279"/>
        <v>0</v>
      </c>
      <c r="AB543" s="427"/>
      <c r="AC543" s="456"/>
      <c r="AD543" s="396">
        <f t="shared" si="280"/>
        <v>0</v>
      </c>
      <c r="AE543" s="397">
        <f t="shared" si="281"/>
        <v>0</v>
      </c>
      <c r="AF543" s="444">
        <f t="shared" si="282"/>
        <v>50</v>
      </c>
      <c r="AG543" s="251" t="e">
        <f t="shared" si="283"/>
        <v>#DIV/0!</v>
      </c>
      <c r="AH543" s="398">
        <f t="shared" si="284"/>
        <v>50</v>
      </c>
      <c r="AI543" s="459" t="str">
        <f t="shared" si="285"/>
        <v>Below Mix</v>
      </c>
      <c r="AJ543" s="327">
        <f t="shared" si="286"/>
        <v>1249</v>
      </c>
      <c r="AK543" s="323" t="e">
        <f t="shared" si="287"/>
        <v>#DIV/0!</v>
      </c>
      <c r="AL543" s="399">
        <f t="shared" si="288"/>
        <v>1299</v>
      </c>
      <c r="AM543" s="400">
        <f t="shared" si="289"/>
        <v>1299</v>
      </c>
      <c r="AN543" s="462" t="e">
        <f t="shared" si="290"/>
        <v>#DIV/0!</v>
      </c>
      <c r="AO543" s="461">
        <f t="shared" si="291"/>
        <v>1299</v>
      </c>
      <c r="AP543" s="148">
        <f t="shared" si="292"/>
        <v>0</v>
      </c>
      <c r="AQ543" s="148">
        <f t="shared" si="293"/>
        <v>0</v>
      </c>
      <c r="AR543" s="148"/>
      <c r="AS543" s="149">
        <f>VLOOKUP(H543, 'Link WS '!$E$5:$G$38, 2, FALSE)</f>
        <v>1299</v>
      </c>
      <c r="AT543" s="80">
        <f>VLOOKUP($H543, 'Link WS '!$E$5:$H$38, 3, FALSE)</f>
        <v>1871</v>
      </c>
      <c r="AU543" s="151">
        <f t="shared" si="294"/>
        <v>0</v>
      </c>
      <c r="AV543" s="150">
        <f>VLOOKUP($V543, 'Link WS '!$E$5:$H$38, 2, FALSE)</f>
        <v>1299</v>
      </c>
      <c r="AW543" s="150">
        <f>VLOOKUP($V543, 'Link WS '!$E$5:$H$38, 3, FALSE)</f>
        <v>1871</v>
      </c>
      <c r="AX543" s="150">
        <f>VLOOKUP($V543, 'Link WS '!$E$5:$H$38, 4, FALSE)</f>
        <v>1585</v>
      </c>
      <c r="AY543" s="143">
        <f t="shared" si="295"/>
        <v>0.81955835962145107</v>
      </c>
      <c r="AZ543" s="140" t="str">
        <f t="shared" si="296"/>
        <v>Paying 82% within JC</v>
      </c>
      <c r="BA543" s="80">
        <f t="shared" si="297"/>
        <v>1169</v>
      </c>
      <c r="BB543" s="80">
        <f t="shared" si="298"/>
        <v>130</v>
      </c>
      <c r="BC543" s="81" t="e">
        <f t="shared" si="299"/>
        <v>#DIV/0!</v>
      </c>
      <c r="BD543" s="312"/>
      <c r="BE543" s="184"/>
      <c r="BF543" s="184"/>
      <c r="BG543" s="184"/>
      <c r="BH543" s="184"/>
      <c r="BI543" s="184"/>
      <c r="BJ543" s="184"/>
      <c r="BK543" s="184"/>
      <c r="BL543" s="185"/>
      <c r="BM543" s="185"/>
      <c r="BN543" s="185"/>
      <c r="BO543" s="185"/>
      <c r="BP543" s="443">
        <f t="shared" si="300"/>
        <v>0</v>
      </c>
      <c r="BQ543" s="184" t="str">
        <f t="shared" si="301"/>
        <v>Not Needed</v>
      </c>
      <c r="BR543" s="283" t="e">
        <f t="shared" si="302"/>
        <v>#DIV/0!</v>
      </c>
      <c r="BS543" s="432">
        <f t="shared" si="303"/>
        <v>0</v>
      </c>
      <c r="BT543" s="1" t="str">
        <f t="shared" si="304"/>
        <v>Within Range</v>
      </c>
      <c r="BU543" s="1" t="str">
        <f t="shared" si="305"/>
        <v>Within Range</v>
      </c>
      <c r="BV543" s="407"/>
      <c r="BW543" s="407"/>
      <c r="BX543" s="448"/>
      <c r="BY543" s="469"/>
      <c r="BZ543" s="469"/>
    </row>
    <row r="544" spans="1:78" ht="12.75" customHeight="true">
      <c r="A544" s="79" t="s">
        <v>1027</v>
      </c>
      <c r="B544" s="79" t="s">
        <v>1028</v>
      </c>
      <c r="C544" s="79" t="s">
        <v>8</v>
      </c>
      <c r="D544" s="79" t="s">
        <v>9</v>
      </c>
      <c r="E544" s="79" t="s">
        <v>787</v>
      </c>
      <c r="F544" s="79" t="s">
        <v>804</v>
      </c>
      <c r="G544" s="79" t="s">
        <v>798</v>
      </c>
      <c r="H544" s="79" t="s">
        <v>820</v>
      </c>
      <c r="I544" s="296">
        <v>43794</v>
      </c>
      <c r="J544" s="406"/>
      <c r="K544" s="383" t="s">
        <v>1096</v>
      </c>
      <c r="L544" s="406"/>
      <c r="M544" s="466">
        <v>75</v>
      </c>
      <c r="N544" s="451" t="str">
        <f t="shared" si="272"/>
        <v>3</v>
      </c>
      <c r="O544" s="452" t="str">
        <f t="shared" si="273"/>
        <v>3</v>
      </c>
      <c r="P544" s="201" t="str">
        <f t="shared" si="274"/>
        <v>N</v>
      </c>
      <c r="Q544" s="202"/>
      <c r="R544" s="202"/>
      <c r="S544" s="200"/>
      <c r="T544" s="247">
        <v>207</v>
      </c>
      <c r="U544" s="92">
        <f t="shared" si="275"/>
        <v>1</v>
      </c>
      <c r="V544" s="95" t="str">
        <f t="shared" si="276"/>
        <v>SG_FNE06</v>
      </c>
      <c r="W544" s="454"/>
      <c r="X544" s="392">
        <f t="shared" si="277"/>
        <v>0</v>
      </c>
      <c r="Y544" s="453"/>
      <c r="Z544" s="396">
        <f t="shared" si="278"/>
        <v>0</v>
      </c>
      <c r="AA544" s="397">
        <f t="shared" si="279"/>
        <v>0</v>
      </c>
      <c r="AB544" s="427"/>
      <c r="AC544" s="456"/>
      <c r="AD544" s="396">
        <f t="shared" si="280"/>
        <v>0</v>
      </c>
      <c r="AE544" s="397">
        <f t="shared" si="281"/>
        <v>0</v>
      </c>
      <c r="AF544" s="444">
        <f t="shared" si="282"/>
        <v>50</v>
      </c>
      <c r="AG544" s="251" t="e">
        <f t="shared" si="283"/>
        <v>#DIV/0!</v>
      </c>
      <c r="AH544" s="398">
        <f t="shared" si="284"/>
        <v>50</v>
      </c>
      <c r="AI544" s="459" t="str">
        <f t="shared" si="285"/>
        <v>Below Mix</v>
      </c>
      <c r="AJ544" s="327">
        <f t="shared" si="286"/>
        <v>1249</v>
      </c>
      <c r="AK544" s="323" t="e">
        <f t="shared" si="287"/>
        <v>#DIV/0!</v>
      </c>
      <c r="AL544" s="399">
        <f t="shared" si="288"/>
        <v>1299</v>
      </c>
      <c r="AM544" s="400">
        <f t="shared" si="289"/>
        <v>1299</v>
      </c>
      <c r="AN544" s="462" t="e">
        <f t="shared" si="290"/>
        <v>#DIV/0!</v>
      </c>
      <c r="AO544" s="461">
        <f t="shared" si="291"/>
        <v>1299</v>
      </c>
      <c r="AP544" s="148">
        <f t="shared" si="292"/>
        <v>0</v>
      </c>
      <c r="AQ544" s="148">
        <f t="shared" si="293"/>
        <v>0</v>
      </c>
      <c r="AR544" s="148"/>
      <c r="AS544" s="149">
        <f>VLOOKUP(H544, 'Link WS '!$E$5:$G$38, 2, FALSE)</f>
        <v>1299</v>
      </c>
      <c r="AT544" s="80">
        <f>VLOOKUP($H544, 'Link WS '!$E$5:$H$38, 3, FALSE)</f>
        <v>1871</v>
      </c>
      <c r="AU544" s="151">
        <f t="shared" si="294"/>
        <v>0</v>
      </c>
      <c r="AV544" s="150">
        <f>VLOOKUP($V544, 'Link WS '!$E$5:$H$38, 2, FALSE)</f>
        <v>1299</v>
      </c>
      <c r="AW544" s="150">
        <f>VLOOKUP($V544, 'Link WS '!$E$5:$H$38, 3, FALSE)</f>
        <v>1871</v>
      </c>
      <c r="AX544" s="150">
        <f>VLOOKUP($V544, 'Link WS '!$E$5:$H$38, 4, FALSE)</f>
        <v>1585</v>
      </c>
      <c r="AY544" s="143">
        <f t="shared" si="295"/>
        <v>0.81955835962145107</v>
      </c>
      <c r="AZ544" s="140" t="str">
        <f t="shared" si="296"/>
        <v>Paying 82% within JC</v>
      </c>
      <c r="BA544" s="80">
        <f t="shared" si="297"/>
        <v>1169</v>
      </c>
      <c r="BB544" s="80">
        <f t="shared" si="298"/>
        <v>130</v>
      </c>
      <c r="BC544" s="81" t="e">
        <f t="shared" si="299"/>
        <v>#DIV/0!</v>
      </c>
      <c r="BD544" s="312"/>
      <c r="BE544" s="184"/>
      <c r="BF544" s="184"/>
      <c r="BG544" s="184"/>
      <c r="BH544" s="184"/>
      <c r="BI544" s="184"/>
      <c r="BJ544" s="184"/>
      <c r="BK544" s="184"/>
      <c r="BL544" s="185"/>
      <c r="BM544" s="185"/>
      <c r="BN544" s="185"/>
      <c r="BO544" s="185"/>
      <c r="BP544" s="443">
        <f t="shared" si="300"/>
        <v>0</v>
      </c>
      <c r="BQ544" s="184" t="str">
        <f t="shared" si="301"/>
        <v>Not Needed</v>
      </c>
      <c r="BR544" s="283" t="e">
        <f t="shared" si="302"/>
        <v>#DIV/0!</v>
      </c>
      <c r="BS544" s="432">
        <f t="shared" si="303"/>
        <v>0</v>
      </c>
      <c r="BT544" s="1" t="str">
        <f t="shared" si="304"/>
        <v>Within Range</v>
      </c>
      <c r="BU544" s="1" t="str">
        <f t="shared" si="305"/>
        <v>Within Range</v>
      </c>
      <c r="BV544" s="407"/>
      <c r="BW544" s="407"/>
      <c r="BX544" s="448"/>
      <c r="BY544" s="469"/>
      <c r="BZ544" s="469"/>
    </row>
    <row r="545" spans="1:78" ht="12.75" customHeight="true">
      <c r="A545" s="79" t="s">
        <v>1040</v>
      </c>
      <c r="B545" s="79" t="s">
        <v>1041</v>
      </c>
      <c r="C545" s="79" t="s">
        <v>8</v>
      </c>
      <c r="D545" s="79" t="s">
        <v>9</v>
      </c>
      <c r="E545" s="79" t="s">
        <v>787</v>
      </c>
      <c r="F545" s="79" t="s">
        <v>804</v>
      </c>
      <c r="G545" s="79" t="s">
        <v>798</v>
      </c>
      <c r="H545" s="79" t="s">
        <v>820</v>
      </c>
      <c r="I545" s="296">
        <v>43794</v>
      </c>
      <c r="J545" s="406"/>
      <c r="K545" s="383" t="s">
        <v>1096</v>
      </c>
      <c r="L545" s="406"/>
      <c r="M545" s="466">
        <v>78</v>
      </c>
      <c r="N545" s="451" t="str">
        <f t="shared" si="272"/>
        <v>3</v>
      </c>
      <c r="O545" s="452" t="str">
        <f t="shared" si="273"/>
        <v>3</v>
      </c>
      <c r="P545" s="201" t="str">
        <f t="shared" si="274"/>
        <v>N</v>
      </c>
      <c r="Q545" s="202"/>
      <c r="R545" s="202"/>
      <c r="S545" s="200"/>
      <c r="T545" s="247">
        <v>207</v>
      </c>
      <c r="U545" s="92">
        <f t="shared" si="275"/>
        <v>1</v>
      </c>
      <c r="V545" s="95" t="str">
        <f t="shared" si="276"/>
        <v>SG_FNE06</v>
      </c>
      <c r="W545" s="454"/>
      <c r="X545" s="392">
        <f t="shared" si="277"/>
        <v>0</v>
      </c>
      <c r="Y545" s="453"/>
      <c r="Z545" s="396">
        <f t="shared" si="278"/>
        <v>0</v>
      </c>
      <c r="AA545" s="397">
        <f t="shared" si="279"/>
        <v>0</v>
      </c>
      <c r="AB545" s="427"/>
      <c r="AC545" s="456"/>
      <c r="AD545" s="396">
        <f t="shared" si="280"/>
        <v>0</v>
      </c>
      <c r="AE545" s="397">
        <f t="shared" si="281"/>
        <v>0</v>
      </c>
      <c r="AF545" s="444">
        <f t="shared" si="282"/>
        <v>50</v>
      </c>
      <c r="AG545" s="251" t="e">
        <f t="shared" si="283"/>
        <v>#DIV/0!</v>
      </c>
      <c r="AH545" s="398">
        <f t="shared" si="284"/>
        <v>50</v>
      </c>
      <c r="AI545" s="459" t="str">
        <f t="shared" si="285"/>
        <v>Below Mix</v>
      </c>
      <c r="AJ545" s="327">
        <f t="shared" si="286"/>
        <v>1249</v>
      </c>
      <c r="AK545" s="323" t="e">
        <f t="shared" si="287"/>
        <v>#DIV/0!</v>
      </c>
      <c r="AL545" s="399">
        <f t="shared" si="288"/>
        <v>1299</v>
      </c>
      <c r="AM545" s="400">
        <f t="shared" si="289"/>
        <v>1299</v>
      </c>
      <c r="AN545" s="462" t="e">
        <f t="shared" si="290"/>
        <v>#DIV/0!</v>
      </c>
      <c r="AO545" s="461">
        <f t="shared" si="291"/>
        <v>1299</v>
      </c>
      <c r="AP545" s="148">
        <f t="shared" si="292"/>
        <v>0</v>
      </c>
      <c r="AQ545" s="148">
        <f t="shared" si="293"/>
        <v>0</v>
      </c>
      <c r="AR545" s="148"/>
      <c r="AS545" s="149">
        <f>VLOOKUP(H545, 'Link WS '!$E$5:$G$38, 2, FALSE)</f>
        <v>1299</v>
      </c>
      <c r="AT545" s="80">
        <f>VLOOKUP($H545, 'Link WS '!$E$5:$H$38, 3, FALSE)</f>
        <v>1871</v>
      </c>
      <c r="AU545" s="151">
        <f t="shared" si="294"/>
        <v>0</v>
      </c>
      <c r="AV545" s="150">
        <f>VLOOKUP($V545, 'Link WS '!$E$5:$H$38, 2, FALSE)</f>
        <v>1299</v>
      </c>
      <c r="AW545" s="150">
        <f>VLOOKUP($V545, 'Link WS '!$E$5:$H$38, 3, FALSE)</f>
        <v>1871</v>
      </c>
      <c r="AX545" s="150">
        <f>VLOOKUP($V545, 'Link WS '!$E$5:$H$38, 4, FALSE)</f>
        <v>1585</v>
      </c>
      <c r="AY545" s="143">
        <f t="shared" si="295"/>
        <v>0.81955835962145107</v>
      </c>
      <c r="AZ545" s="140" t="str">
        <f t="shared" si="296"/>
        <v>Paying 82% within JC</v>
      </c>
      <c r="BA545" s="80">
        <f t="shared" si="297"/>
        <v>1169</v>
      </c>
      <c r="BB545" s="80">
        <f t="shared" si="298"/>
        <v>130</v>
      </c>
      <c r="BC545" s="81" t="e">
        <f t="shared" si="299"/>
        <v>#DIV/0!</v>
      </c>
      <c r="BD545" s="312"/>
      <c r="BE545" s="184"/>
      <c r="BF545" s="184"/>
      <c r="BG545" s="184"/>
      <c r="BH545" s="184"/>
      <c r="BI545" s="184"/>
      <c r="BJ545" s="184"/>
      <c r="BK545" s="184"/>
      <c r="BL545" s="185"/>
      <c r="BM545" s="185"/>
      <c r="BN545" s="185"/>
      <c r="BO545" s="185"/>
      <c r="BP545" s="443">
        <f t="shared" si="300"/>
        <v>0</v>
      </c>
      <c r="BQ545" s="184" t="str">
        <f t="shared" si="301"/>
        <v>Not Needed</v>
      </c>
      <c r="BR545" s="283" t="e">
        <f t="shared" si="302"/>
        <v>#DIV/0!</v>
      </c>
      <c r="BS545" s="432">
        <f t="shared" si="303"/>
        <v>0</v>
      </c>
      <c r="BT545" s="1" t="str">
        <f t="shared" si="304"/>
        <v>Within Range</v>
      </c>
      <c r="BU545" s="1" t="str">
        <f t="shared" si="305"/>
        <v>Within Range</v>
      </c>
      <c r="BV545" s="407"/>
      <c r="BW545" s="407"/>
      <c r="BX545" s="448"/>
      <c r="BY545" s="469"/>
      <c r="BZ545" s="469"/>
    </row>
    <row r="546" spans="1:78" ht="12.75" customHeight="true">
      <c r="A546" s="79" t="s">
        <v>1078</v>
      </c>
      <c r="B546" s="79" t="s">
        <v>1079</v>
      </c>
      <c r="C546" s="79" t="s">
        <v>8</v>
      </c>
      <c r="D546" s="79" t="s">
        <v>9</v>
      </c>
      <c r="E546" s="79" t="s">
        <v>787</v>
      </c>
      <c r="F546" s="79" t="s">
        <v>804</v>
      </c>
      <c r="G546" s="79" t="s">
        <v>798</v>
      </c>
      <c r="H546" s="79" t="s">
        <v>820</v>
      </c>
      <c r="I546" s="296">
        <v>43815</v>
      </c>
      <c r="J546" s="406"/>
      <c r="K546" s="383" t="s">
        <v>1096</v>
      </c>
      <c r="L546" s="406"/>
      <c r="M546" s="466">
        <v>78</v>
      </c>
      <c r="N546" s="451" t="str">
        <f t="shared" si="272"/>
        <v>3</v>
      </c>
      <c r="O546" s="452" t="str">
        <f t="shared" si="273"/>
        <v>3</v>
      </c>
      <c r="P546" s="201" t="str">
        <f t="shared" si="274"/>
        <v>N</v>
      </c>
      <c r="Q546" s="202"/>
      <c r="R546" s="202"/>
      <c r="S546" s="200"/>
      <c r="T546" s="247">
        <v>206</v>
      </c>
      <c r="U546" s="92">
        <f t="shared" si="275"/>
        <v>1</v>
      </c>
      <c r="V546" s="95" t="str">
        <f t="shared" si="276"/>
        <v>SG_FNE06</v>
      </c>
      <c r="W546" s="454"/>
      <c r="X546" s="392">
        <f t="shared" si="277"/>
        <v>0</v>
      </c>
      <c r="Y546" s="453"/>
      <c r="Z546" s="396">
        <f t="shared" si="278"/>
        <v>0</v>
      </c>
      <c r="AA546" s="397">
        <f t="shared" si="279"/>
        <v>0</v>
      </c>
      <c r="AB546" s="427"/>
      <c r="AC546" s="456"/>
      <c r="AD546" s="396">
        <f t="shared" si="280"/>
        <v>0</v>
      </c>
      <c r="AE546" s="397">
        <f t="shared" si="281"/>
        <v>0</v>
      </c>
      <c r="AF546" s="444">
        <f t="shared" si="282"/>
        <v>50</v>
      </c>
      <c r="AG546" s="251" t="e">
        <f t="shared" si="283"/>
        <v>#DIV/0!</v>
      </c>
      <c r="AH546" s="398">
        <f t="shared" si="284"/>
        <v>50</v>
      </c>
      <c r="AI546" s="459" t="str">
        <f t="shared" si="285"/>
        <v>Below Mix</v>
      </c>
      <c r="AJ546" s="327">
        <f t="shared" si="286"/>
        <v>1249</v>
      </c>
      <c r="AK546" s="323" t="e">
        <f t="shared" si="287"/>
        <v>#DIV/0!</v>
      </c>
      <c r="AL546" s="399">
        <f t="shared" si="288"/>
        <v>1299</v>
      </c>
      <c r="AM546" s="400">
        <f t="shared" si="289"/>
        <v>1299</v>
      </c>
      <c r="AN546" s="462" t="e">
        <f t="shared" si="290"/>
        <v>#DIV/0!</v>
      </c>
      <c r="AO546" s="461">
        <f t="shared" si="291"/>
        <v>1299</v>
      </c>
      <c r="AP546" s="148">
        <f t="shared" si="292"/>
        <v>0</v>
      </c>
      <c r="AQ546" s="148">
        <f t="shared" si="293"/>
        <v>0</v>
      </c>
      <c r="AR546" s="148"/>
      <c r="AS546" s="149">
        <f>VLOOKUP(H546, 'Link WS '!$E$5:$G$38, 2, FALSE)</f>
        <v>1299</v>
      </c>
      <c r="AT546" s="80">
        <f>VLOOKUP($H546, 'Link WS '!$E$5:$H$38, 3, FALSE)</f>
        <v>1871</v>
      </c>
      <c r="AU546" s="151">
        <f t="shared" si="294"/>
        <v>0</v>
      </c>
      <c r="AV546" s="150">
        <f>VLOOKUP($V546, 'Link WS '!$E$5:$H$38, 2, FALSE)</f>
        <v>1299</v>
      </c>
      <c r="AW546" s="150">
        <f>VLOOKUP($V546, 'Link WS '!$E$5:$H$38, 3, FALSE)</f>
        <v>1871</v>
      </c>
      <c r="AX546" s="150">
        <f>VLOOKUP($V546, 'Link WS '!$E$5:$H$38, 4, FALSE)</f>
        <v>1585</v>
      </c>
      <c r="AY546" s="143">
        <f t="shared" si="295"/>
        <v>0.81955835962145107</v>
      </c>
      <c r="AZ546" s="140" t="str">
        <f t="shared" si="296"/>
        <v>Paying 82% within JC</v>
      </c>
      <c r="BA546" s="80">
        <f t="shared" si="297"/>
        <v>1169</v>
      </c>
      <c r="BB546" s="80">
        <f t="shared" si="298"/>
        <v>130</v>
      </c>
      <c r="BC546" s="81" t="e">
        <f t="shared" si="299"/>
        <v>#DIV/0!</v>
      </c>
      <c r="BD546" s="312"/>
      <c r="BE546" s="184"/>
      <c r="BF546" s="184"/>
      <c r="BG546" s="184"/>
      <c r="BH546" s="184"/>
      <c r="BI546" s="184"/>
      <c r="BJ546" s="184"/>
      <c r="BK546" s="184"/>
      <c r="BL546" s="185"/>
      <c r="BM546" s="185"/>
      <c r="BN546" s="185"/>
      <c r="BO546" s="185"/>
      <c r="BP546" s="443">
        <f t="shared" si="300"/>
        <v>0</v>
      </c>
      <c r="BQ546" s="184" t="str">
        <f t="shared" si="301"/>
        <v>Not Needed</v>
      </c>
      <c r="BR546" s="283" t="e">
        <f t="shared" si="302"/>
        <v>#DIV/0!</v>
      </c>
      <c r="BS546" s="432">
        <f t="shared" si="303"/>
        <v>0</v>
      </c>
      <c r="BT546" s="1" t="str">
        <f t="shared" si="304"/>
        <v>Within Range</v>
      </c>
      <c r="BU546" s="1" t="str">
        <f t="shared" si="305"/>
        <v>Within Range</v>
      </c>
      <c r="BV546" s="407"/>
      <c r="BW546" s="407"/>
      <c r="BX546" s="448"/>
      <c r="BY546" s="469"/>
      <c r="BZ546" s="469"/>
    </row>
    <row r="547" spans="1:78" ht="12.75" customHeight="true">
      <c r="A547" s="79" t="s">
        <v>1178</v>
      </c>
      <c r="B547" s="79" t="s">
        <v>1179</v>
      </c>
      <c r="C547" s="79" t="s">
        <v>8</v>
      </c>
      <c r="D547" s="79" t="s">
        <v>9</v>
      </c>
      <c r="E547" s="79" t="s">
        <v>787</v>
      </c>
      <c r="F547" s="79" t="s">
        <v>804</v>
      </c>
      <c r="G547" s="79" t="s">
        <v>795</v>
      </c>
      <c r="H547" s="79" t="s">
        <v>818</v>
      </c>
      <c r="I547" s="296">
        <v>44158</v>
      </c>
      <c r="J547" s="406"/>
      <c r="K547" s="383" t="s">
        <v>1096</v>
      </c>
      <c r="L547" s="406"/>
      <c r="M547" s="466">
        <v>88</v>
      </c>
      <c r="N547" s="451" t="str">
        <f t="shared" si="272"/>
        <v>4</v>
      </c>
      <c r="O547" s="452" t="str">
        <f t="shared" si="273"/>
        <v>4</v>
      </c>
      <c r="P547" s="201" t="str">
        <f t="shared" si="274"/>
        <v>N</v>
      </c>
      <c r="Q547" s="202"/>
      <c r="R547" s="202"/>
      <c r="S547" s="200"/>
      <c r="T547" s="247">
        <v>107</v>
      </c>
      <c r="U547" s="92">
        <f t="shared" si="275"/>
        <v>1</v>
      </c>
      <c r="V547" s="95" t="str">
        <f t="shared" si="276"/>
        <v>SG_FNE04</v>
      </c>
      <c r="W547" s="454"/>
      <c r="X547" s="392">
        <f t="shared" si="277"/>
        <v>0</v>
      </c>
      <c r="Y547" s="453"/>
      <c r="Z547" s="396">
        <f t="shared" si="278"/>
        <v>0</v>
      </c>
      <c r="AA547" s="397">
        <f t="shared" si="279"/>
        <v>0</v>
      </c>
      <c r="AB547" s="427"/>
      <c r="AC547" s="456"/>
      <c r="AD547" s="396">
        <f t="shared" si="280"/>
        <v>0</v>
      </c>
      <c r="AE547" s="397">
        <f t="shared" si="281"/>
        <v>0</v>
      </c>
      <c r="AF547" s="444">
        <f t="shared" si="282"/>
        <v>50</v>
      </c>
      <c r="AG547" s="251" t="e">
        <f t="shared" si="283"/>
        <v>#DIV/0!</v>
      </c>
      <c r="AH547" s="398">
        <f t="shared" si="284"/>
        <v>50</v>
      </c>
      <c r="AI547" s="459" t="str">
        <f t="shared" si="285"/>
        <v>Below Mix</v>
      </c>
      <c r="AJ547" s="327">
        <f t="shared" si="286"/>
        <v>854</v>
      </c>
      <c r="AK547" s="323" t="e">
        <f t="shared" si="287"/>
        <v>#DIV/0!</v>
      </c>
      <c r="AL547" s="399">
        <f t="shared" si="288"/>
        <v>904</v>
      </c>
      <c r="AM547" s="400">
        <f t="shared" si="289"/>
        <v>904</v>
      </c>
      <c r="AN547" s="462" t="e">
        <f t="shared" si="290"/>
        <v>#DIV/0!</v>
      </c>
      <c r="AO547" s="461">
        <f t="shared" si="291"/>
        <v>904</v>
      </c>
      <c r="AP547" s="148">
        <f t="shared" si="292"/>
        <v>0</v>
      </c>
      <c r="AQ547" s="148">
        <f t="shared" si="293"/>
        <v>0</v>
      </c>
      <c r="AR547" s="148"/>
      <c r="AS547" s="149">
        <f>VLOOKUP(H547, 'Link WS '!$E$5:$G$38, 2, FALSE)</f>
        <v>904</v>
      </c>
      <c r="AT547" s="80">
        <f>VLOOKUP($H547, 'Link WS '!$E$5:$H$38, 3, FALSE)</f>
        <v>1338</v>
      </c>
      <c r="AU547" s="151">
        <f t="shared" si="294"/>
        <v>0</v>
      </c>
      <c r="AV547" s="150">
        <f>VLOOKUP($V547, 'Link WS '!$E$5:$H$38, 2, FALSE)</f>
        <v>904</v>
      </c>
      <c r="AW547" s="150">
        <f>VLOOKUP($V547, 'Link WS '!$E$5:$H$38, 3, FALSE)</f>
        <v>1338</v>
      </c>
      <c r="AX547" s="150">
        <f>VLOOKUP($V547, 'Link WS '!$E$5:$H$38, 4, FALSE)</f>
        <v>1121</v>
      </c>
      <c r="AY547" s="143">
        <f t="shared" si="295"/>
        <v>0.80642283675289916</v>
      </c>
      <c r="AZ547" s="140" t="str">
        <f t="shared" si="296"/>
        <v>Paying 81% within JC</v>
      </c>
      <c r="BA547" s="80">
        <f t="shared" si="297"/>
        <v>814</v>
      </c>
      <c r="BB547" s="80">
        <f t="shared" si="298"/>
        <v>90</v>
      </c>
      <c r="BC547" s="81" t="e">
        <f t="shared" si="299"/>
        <v>#DIV/0!</v>
      </c>
      <c r="BD547" s="312"/>
      <c r="BE547" s="184"/>
      <c r="BF547" s="184"/>
      <c r="BG547" s="184"/>
      <c r="BH547" s="184"/>
      <c r="BI547" s="184"/>
      <c r="BJ547" s="184"/>
      <c r="BK547" s="184"/>
      <c r="BL547" s="185"/>
      <c r="BM547" s="185"/>
      <c r="BN547" s="185"/>
      <c r="BO547" s="185"/>
      <c r="BP547" s="443">
        <f t="shared" si="300"/>
        <v>0</v>
      </c>
      <c r="BQ547" s="184" t="str">
        <f t="shared" si="301"/>
        <v>Not Needed</v>
      </c>
      <c r="BR547" s="283" t="e">
        <f t="shared" si="302"/>
        <v>#DIV/0!</v>
      </c>
      <c r="BS547" s="432">
        <f t="shared" si="303"/>
        <v>0</v>
      </c>
      <c r="BT547" s="1" t="str">
        <f t="shared" si="304"/>
        <v>Within Range</v>
      </c>
      <c r="BU547" s="1" t="str">
        <f t="shared" si="305"/>
        <v>Within Range</v>
      </c>
      <c r="BV547" s="407"/>
      <c r="BW547" s="407"/>
      <c r="BX547" s="448"/>
      <c r="BY547" s="469"/>
      <c r="BZ547" s="469"/>
    </row>
    <row r="548" spans="1:78" ht="12.75" customHeight="true">
      <c r="A548" s="79" t="s">
        <v>1164</v>
      </c>
      <c r="B548" s="79" t="s">
        <v>1165</v>
      </c>
      <c r="C548" s="79" t="s">
        <v>8</v>
      </c>
      <c r="D548" s="79" t="s">
        <v>9</v>
      </c>
      <c r="E548" s="79" t="s">
        <v>787</v>
      </c>
      <c r="F548" s="79" t="s">
        <v>804</v>
      </c>
      <c r="G548" s="79" t="s">
        <v>795</v>
      </c>
      <c r="H548" s="79" t="s">
        <v>818</v>
      </c>
      <c r="I548" s="296">
        <v>44158</v>
      </c>
      <c r="J548" s="406"/>
      <c r="K548" s="383" t="s">
        <v>1096</v>
      </c>
      <c r="L548" s="406"/>
      <c r="M548" s="466">
        <v>88</v>
      </c>
      <c r="N548" s="451" t="str">
        <f t="shared" si="272"/>
        <v>4</v>
      </c>
      <c r="O548" s="452" t="str">
        <f t="shared" si="273"/>
        <v>4</v>
      </c>
      <c r="P548" s="201" t="str">
        <f t="shared" si="274"/>
        <v>N</v>
      </c>
      <c r="Q548" s="202"/>
      <c r="R548" s="202"/>
      <c r="S548" s="200"/>
      <c r="T548" s="247">
        <v>107</v>
      </c>
      <c r="U548" s="92">
        <f t="shared" si="275"/>
        <v>1</v>
      </c>
      <c r="V548" s="95" t="str">
        <f t="shared" si="276"/>
        <v>SG_FNE04</v>
      </c>
      <c r="W548" s="454"/>
      <c r="X548" s="392">
        <f t="shared" si="277"/>
        <v>0</v>
      </c>
      <c r="Y548" s="453"/>
      <c r="Z548" s="396">
        <f t="shared" si="278"/>
        <v>0</v>
      </c>
      <c r="AA548" s="397">
        <f t="shared" si="279"/>
        <v>0</v>
      </c>
      <c r="AB548" s="427"/>
      <c r="AC548" s="456"/>
      <c r="AD548" s="396">
        <f t="shared" si="280"/>
        <v>0</v>
      </c>
      <c r="AE548" s="397">
        <f t="shared" si="281"/>
        <v>0</v>
      </c>
      <c r="AF548" s="444">
        <f t="shared" si="282"/>
        <v>50</v>
      </c>
      <c r="AG548" s="251" t="e">
        <f t="shared" si="283"/>
        <v>#DIV/0!</v>
      </c>
      <c r="AH548" s="398">
        <f t="shared" si="284"/>
        <v>50</v>
      </c>
      <c r="AI548" s="459" t="str">
        <f t="shared" si="285"/>
        <v>Below Mix</v>
      </c>
      <c r="AJ548" s="327">
        <f t="shared" si="286"/>
        <v>854</v>
      </c>
      <c r="AK548" s="323" t="e">
        <f t="shared" si="287"/>
        <v>#DIV/0!</v>
      </c>
      <c r="AL548" s="399">
        <f t="shared" si="288"/>
        <v>904</v>
      </c>
      <c r="AM548" s="400">
        <f t="shared" si="289"/>
        <v>904</v>
      </c>
      <c r="AN548" s="462" t="e">
        <f t="shared" si="290"/>
        <v>#DIV/0!</v>
      </c>
      <c r="AO548" s="461">
        <f t="shared" si="291"/>
        <v>904</v>
      </c>
      <c r="AP548" s="148">
        <f t="shared" si="292"/>
        <v>0</v>
      </c>
      <c r="AQ548" s="148">
        <f t="shared" si="293"/>
        <v>0</v>
      </c>
      <c r="AR548" s="148"/>
      <c r="AS548" s="149">
        <f>VLOOKUP(H548, 'Link WS '!$E$5:$G$38, 2, FALSE)</f>
        <v>904</v>
      </c>
      <c r="AT548" s="80">
        <f>VLOOKUP($H548, 'Link WS '!$E$5:$H$38, 3, FALSE)</f>
        <v>1338</v>
      </c>
      <c r="AU548" s="151">
        <f t="shared" si="294"/>
        <v>0</v>
      </c>
      <c r="AV548" s="150">
        <f>VLOOKUP($V548, 'Link WS '!$E$5:$H$38, 2, FALSE)</f>
        <v>904</v>
      </c>
      <c r="AW548" s="150">
        <f>VLOOKUP($V548, 'Link WS '!$E$5:$H$38, 3, FALSE)</f>
        <v>1338</v>
      </c>
      <c r="AX548" s="150">
        <f>VLOOKUP($V548, 'Link WS '!$E$5:$H$38, 4, FALSE)</f>
        <v>1121</v>
      </c>
      <c r="AY548" s="143">
        <f t="shared" si="295"/>
        <v>0.80642283675289916</v>
      </c>
      <c r="AZ548" s="140" t="str">
        <f t="shared" si="296"/>
        <v>Paying 81% within JC</v>
      </c>
      <c r="BA548" s="80">
        <f t="shared" si="297"/>
        <v>814</v>
      </c>
      <c r="BB548" s="80">
        <f t="shared" si="298"/>
        <v>90</v>
      </c>
      <c r="BC548" s="81" t="e">
        <f t="shared" si="299"/>
        <v>#DIV/0!</v>
      </c>
      <c r="BD548" s="312"/>
      <c r="BE548" s="184"/>
      <c r="BF548" s="184"/>
      <c r="BG548" s="184"/>
      <c r="BH548" s="184"/>
      <c r="BI548" s="184"/>
      <c r="BJ548" s="184"/>
      <c r="BK548" s="184"/>
      <c r="BL548" s="185"/>
      <c r="BM548" s="185"/>
      <c r="BN548" s="185"/>
      <c r="BO548" s="185"/>
      <c r="BP548" s="443">
        <f t="shared" si="300"/>
        <v>0</v>
      </c>
      <c r="BQ548" s="184" t="str">
        <f t="shared" si="301"/>
        <v>Not Needed</v>
      </c>
      <c r="BR548" s="283" t="e">
        <f t="shared" si="302"/>
        <v>#DIV/0!</v>
      </c>
      <c r="BS548" s="432">
        <f t="shared" si="303"/>
        <v>0</v>
      </c>
      <c r="BT548" s="1" t="str">
        <f t="shared" si="304"/>
        <v>Within Range</v>
      </c>
      <c r="BU548" s="1" t="str">
        <f t="shared" si="305"/>
        <v>Within Range</v>
      </c>
      <c r="BV548" s="407"/>
      <c r="BW548" s="407"/>
      <c r="BX548" s="448"/>
      <c r="BY548" s="469"/>
      <c r="BZ548" s="469"/>
    </row>
    <row r="549" spans="1:78" ht="12.75" customHeight="true">
      <c r="A549" s="79" t="s">
        <v>1136</v>
      </c>
      <c r="B549" s="79" t="s">
        <v>1137</v>
      </c>
      <c r="C549" s="79" t="s">
        <v>8</v>
      </c>
      <c r="D549" s="79" t="s">
        <v>9</v>
      </c>
      <c r="E549" s="79" t="s">
        <v>787</v>
      </c>
      <c r="F549" s="79" t="s">
        <v>804</v>
      </c>
      <c r="G549" s="79" t="s">
        <v>798</v>
      </c>
      <c r="H549" s="79" t="s">
        <v>820</v>
      </c>
      <c r="I549" s="296">
        <v>44200</v>
      </c>
      <c r="J549" s="406"/>
      <c r="K549" s="383" t="s">
        <v>1096</v>
      </c>
      <c r="L549" s="406"/>
      <c r="M549" s="466">
        <v>78</v>
      </c>
      <c r="N549" s="451" t="str">
        <f t="shared" si="272"/>
        <v>3</v>
      </c>
      <c r="O549" s="452" t="str">
        <f t="shared" si="273"/>
        <v>3</v>
      </c>
      <c r="P549" s="201" t="str">
        <f t="shared" si="274"/>
        <v>N</v>
      </c>
      <c r="Q549" s="202"/>
      <c r="R549" s="202"/>
      <c r="S549" s="200"/>
      <c r="T549" s="247">
        <v>105</v>
      </c>
      <c r="U549" s="92">
        <f t="shared" si="275"/>
        <v>1</v>
      </c>
      <c r="V549" s="95" t="str">
        <f t="shared" si="276"/>
        <v>SG_FNE06</v>
      </c>
      <c r="W549" s="454"/>
      <c r="X549" s="392">
        <f t="shared" si="277"/>
        <v>0</v>
      </c>
      <c r="Y549" s="453"/>
      <c r="Z549" s="396">
        <f t="shared" si="278"/>
        <v>0</v>
      </c>
      <c r="AA549" s="397">
        <f t="shared" si="279"/>
        <v>0</v>
      </c>
      <c r="AB549" s="427"/>
      <c r="AC549" s="456"/>
      <c r="AD549" s="396">
        <f t="shared" si="280"/>
        <v>0</v>
      </c>
      <c r="AE549" s="397">
        <f t="shared" si="281"/>
        <v>0</v>
      </c>
      <c r="AF549" s="444">
        <f t="shared" si="282"/>
        <v>50</v>
      </c>
      <c r="AG549" s="251" t="e">
        <f t="shared" si="283"/>
        <v>#DIV/0!</v>
      </c>
      <c r="AH549" s="398">
        <f t="shared" si="284"/>
        <v>50</v>
      </c>
      <c r="AI549" s="459" t="str">
        <f t="shared" si="285"/>
        <v>Below Mix</v>
      </c>
      <c r="AJ549" s="327">
        <f t="shared" si="286"/>
        <v>1249</v>
      </c>
      <c r="AK549" s="323" t="e">
        <f t="shared" si="287"/>
        <v>#DIV/0!</v>
      </c>
      <c r="AL549" s="399">
        <f t="shared" si="288"/>
        <v>1299</v>
      </c>
      <c r="AM549" s="400">
        <f t="shared" si="289"/>
        <v>1299</v>
      </c>
      <c r="AN549" s="462" t="e">
        <f t="shared" si="290"/>
        <v>#DIV/0!</v>
      </c>
      <c r="AO549" s="461">
        <f t="shared" si="291"/>
        <v>1299</v>
      </c>
      <c r="AP549" s="148">
        <f t="shared" si="292"/>
        <v>0</v>
      </c>
      <c r="AQ549" s="148">
        <f t="shared" si="293"/>
        <v>0</v>
      </c>
      <c r="AR549" s="148"/>
      <c r="AS549" s="149">
        <f>VLOOKUP(H549, 'Link WS '!$E$5:$G$38, 2, FALSE)</f>
        <v>1299</v>
      </c>
      <c r="AT549" s="80">
        <f>VLOOKUP($H549, 'Link WS '!$E$5:$H$38, 3, FALSE)</f>
        <v>1871</v>
      </c>
      <c r="AU549" s="151">
        <f t="shared" si="294"/>
        <v>0</v>
      </c>
      <c r="AV549" s="150">
        <f>VLOOKUP($V549, 'Link WS '!$E$5:$H$38, 2, FALSE)</f>
        <v>1299</v>
      </c>
      <c r="AW549" s="150">
        <f>VLOOKUP($V549, 'Link WS '!$E$5:$H$38, 3, FALSE)</f>
        <v>1871</v>
      </c>
      <c r="AX549" s="150">
        <f>VLOOKUP($V549, 'Link WS '!$E$5:$H$38, 4, FALSE)</f>
        <v>1585</v>
      </c>
      <c r="AY549" s="143">
        <f t="shared" si="295"/>
        <v>0.81955835962145107</v>
      </c>
      <c r="AZ549" s="140" t="str">
        <f t="shared" si="296"/>
        <v>Paying 82% within JC</v>
      </c>
      <c r="BA549" s="80">
        <f t="shared" si="297"/>
        <v>1169</v>
      </c>
      <c r="BB549" s="80">
        <f t="shared" si="298"/>
        <v>130</v>
      </c>
      <c r="BC549" s="81" t="e">
        <f t="shared" si="299"/>
        <v>#DIV/0!</v>
      </c>
      <c r="BD549" s="312"/>
      <c r="BE549" s="184"/>
      <c r="BF549" s="184"/>
      <c r="BG549" s="184"/>
      <c r="BH549" s="184"/>
      <c r="BI549" s="184"/>
      <c r="BJ549" s="184"/>
      <c r="BK549" s="184"/>
      <c r="BL549" s="185"/>
      <c r="BM549" s="185"/>
      <c r="BN549" s="185"/>
      <c r="BO549" s="185"/>
      <c r="BP549" s="443">
        <f t="shared" si="300"/>
        <v>0</v>
      </c>
      <c r="BQ549" s="184" t="str">
        <f t="shared" si="301"/>
        <v>Not Needed</v>
      </c>
      <c r="BR549" s="283" t="e">
        <f t="shared" si="302"/>
        <v>#DIV/0!</v>
      </c>
      <c r="BS549" s="432">
        <f t="shared" si="303"/>
        <v>0</v>
      </c>
      <c r="BT549" s="1" t="str">
        <f t="shared" si="304"/>
        <v>Within Range</v>
      </c>
      <c r="BU549" s="1" t="str">
        <f t="shared" si="305"/>
        <v>Within Range</v>
      </c>
      <c r="BV549" s="407"/>
      <c r="BW549" s="407"/>
      <c r="BX549" s="448"/>
      <c r="BY549" s="469"/>
      <c r="BZ549" s="469"/>
    </row>
    <row r="550" spans="1:78" ht="12.75" customHeight="true">
      <c r="A550" s="79" t="s">
        <v>1588</v>
      </c>
      <c r="B550" s="79" t="s">
        <v>1589</v>
      </c>
      <c r="C550" s="79" t="s">
        <v>8</v>
      </c>
      <c r="D550" s="79" t="s">
        <v>9</v>
      </c>
      <c r="E550" s="79" t="s">
        <v>787</v>
      </c>
      <c r="F550" s="79" t="s">
        <v>804</v>
      </c>
      <c r="G550" s="79" t="s">
        <v>798</v>
      </c>
      <c r="H550" s="79" t="s">
        <v>811</v>
      </c>
      <c r="I550" s="480">
        <v>44459</v>
      </c>
      <c r="J550" s="406"/>
      <c r="K550" s="383" t="s">
        <v>1096</v>
      </c>
      <c r="L550" s="406"/>
      <c r="M550" s="466">
        <v>78</v>
      </c>
      <c r="N550" s="451" t="str">
        <f t="shared" si="272"/>
        <v>3</v>
      </c>
      <c r="O550" s="452" t="str">
        <f t="shared" si="273"/>
        <v>3</v>
      </c>
      <c r="P550" s="201" t="str">
        <f t="shared" si="274"/>
        <v>N</v>
      </c>
      <c r="Q550" s="202"/>
      <c r="R550" s="202"/>
      <c r="S550" s="200"/>
      <c r="T550" s="247">
        <v>9</v>
      </c>
      <c r="U550" s="92">
        <f t="shared" si="275"/>
        <v>0.75</v>
      </c>
      <c r="V550" s="95" t="str">
        <f t="shared" si="276"/>
        <v>SG_NE06</v>
      </c>
      <c r="W550" s="454"/>
      <c r="X550" s="392">
        <f t="shared" si="277"/>
        <v>0</v>
      </c>
      <c r="Y550" s="453"/>
      <c r="Z550" s="396">
        <f t="shared" si="278"/>
        <v>0</v>
      </c>
      <c r="AA550" s="397">
        <f t="shared" si="279"/>
        <v>0</v>
      </c>
      <c r="AB550" s="427"/>
      <c r="AC550" s="456"/>
      <c r="AD550" s="396">
        <f t="shared" si="280"/>
        <v>0</v>
      </c>
      <c r="AE550" s="397">
        <f t="shared" si="281"/>
        <v>0</v>
      </c>
      <c r="AF550" s="444">
        <f t="shared" si="282"/>
        <v>50</v>
      </c>
      <c r="AG550" s="251" t="e">
        <f t="shared" si="283"/>
        <v>#DIV/0!</v>
      </c>
      <c r="AH550" s="398">
        <f t="shared" si="284"/>
        <v>50</v>
      </c>
      <c r="AI550" s="459" t="str">
        <f t="shared" si="285"/>
        <v>Below Mix</v>
      </c>
      <c r="AJ550" s="327">
        <f t="shared" si="286"/>
        <v>1900</v>
      </c>
      <c r="AK550" s="323" t="e">
        <f t="shared" si="287"/>
        <v>#DIV/0!</v>
      </c>
      <c r="AL550" s="399">
        <f t="shared" si="288"/>
        <v>1950</v>
      </c>
      <c r="AM550" s="400">
        <f t="shared" si="289"/>
        <v>1950</v>
      </c>
      <c r="AN550" s="462" t="e">
        <f t="shared" si="290"/>
        <v>#DIV/0!</v>
      </c>
      <c r="AO550" s="461">
        <f t="shared" si="291"/>
        <v>1950</v>
      </c>
      <c r="AP550" s="148">
        <f t="shared" si="292"/>
        <v>0</v>
      </c>
      <c r="AQ550" s="148">
        <f t="shared" si="293"/>
        <v>0</v>
      </c>
      <c r="AR550" s="148"/>
      <c r="AS550" s="149">
        <f>VLOOKUP(H550, 'Link WS '!$E$5:$G$38, 2, FALSE)</f>
        <v>1950</v>
      </c>
      <c r="AT550" s="80">
        <f>VLOOKUP($H550, 'Link WS '!$E$5:$H$38, 3, FALSE)</f>
        <v>2695</v>
      </c>
      <c r="AU550" s="151">
        <f t="shared" si="294"/>
        <v>0</v>
      </c>
      <c r="AV550" s="150">
        <f>VLOOKUP($V550, 'Link WS '!$E$5:$H$38, 2, FALSE)</f>
        <v>1950</v>
      </c>
      <c r="AW550" s="150">
        <f>VLOOKUP($V550, 'Link WS '!$E$5:$H$38, 3, FALSE)</f>
        <v>2695</v>
      </c>
      <c r="AX550" s="150">
        <f>VLOOKUP($V550, 'Link WS '!$E$5:$H$38, 4, FALSE)</f>
        <v>2323</v>
      </c>
      <c r="AY550" s="143">
        <f t="shared" si="295"/>
        <v>0.83943176926388297</v>
      </c>
      <c r="AZ550" s="140" t="str">
        <f t="shared" si="296"/>
        <v>Paying 84% within JC</v>
      </c>
      <c r="BA550" s="80">
        <f t="shared" si="297"/>
        <v>1755</v>
      </c>
      <c r="BB550" s="80">
        <f t="shared" si="298"/>
        <v>195</v>
      </c>
      <c r="BC550" s="81" t="e">
        <f t="shared" si="299"/>
        <v>#DIV/0!</v>
      </c>
      <c r="BD550" s="312"/>
      <c r="BE550" s="184"/>
      <c r="BF550" s="184"/>
      <c r="BG550" s="184"/>
      <c r="BH550" s="184"/>
      <c r="BI550" s="184"/>
      <c r="BJ550" s="184"/>
      <c r="BK550" s="184"/>
      <c r="BL550" s="185"/>
      <c r="BM550" s="185"/>
      <c r="BN550" s="185"/>
      <c r="BO550" s="185"/>
      <c r="BP550" s="443">
        <f t="shared" si="300"/>
        <v>0</v>
      </c>
      <c r="BQ550" s="184" t="str">
        <f t="shared" si="301"/>
        <v>Not Needed</v>
      </c>
      <c r="BR550" s="283" t="e">
        <f t="shared" si="302"/>
        <v>#DIV/0!</v>
      </c>
      <c r="BS550" s="432">
        <f t="shared" si="303"/>
        <v>0</v>
      </c>
      <c r="BT550" s="1" t="str">
        <f t="shared" si="304"/>
        <v>Within Range</v>
      </c>
      <c r="BU550" s="1" t="str">
        <f t="shared" si="305"/>
        <v>Within Range</v>
      </c>
      <c r="BV550" s="407"/>
      <c r="BW550" s="407"/>
      <c r="BX550" s="448"/>
      <c r="BY550" s="469"/>
      <c r="BZ550" s="469"/>
    </row>
    <row r="551" spans="1:78" ht="12.75" customHeight="true">
      <c r="A551" s="79" t="s">
        <v>1590</v>
      </c>
      <c r="B551" s="79" t="s">
        <v>1591</v>
      </c>
      <c r="C551" s="79" t="s">
        <v>8</v>
      </c>
      <c r="D551" s="79" t="s">
        <v>9</v>
      </c>
      <c r="E551" s="79" t="s">
        <v>787</v>
      </c>
      <c r="F551" s="79" t="s">
        <v>804</v>
      </c>
      <c r="G551" s="79" t="s">
        <v>798</v>
      </c>
      <c r="H551" s="79" t="s">
        <v>811</v>
      </c>
      <c r="I551" s="480">
        <v>44459</v>
      </c>
      <c r="J551" s="406"/>
      <c r="K551" s="383" t="s">
        <v>1096</v>
      </c>
      <c r="L551" s="406"/>
      <c r="M551" s="466">
        <v>65</v>
      </c>
      <c r="N551" s="451" t="str">
        <f t="shared" si="272"/>
        <v>2</v>
      </c>
      <c r="O551" s="452" t="str">
        <f t="shared" si="273"/>
        <v>2</v>
      </c>
      <c r="P551" s="201" t="str">
        <f t="shared" si="274"/>
        <v>N</v>
      </c>
      <c r="Q551" s="202"/>
      <c r="R551" s="202"/>
      <c r="S551" s="200"/>
      <c r="T551" s="247">
        <v>9</v>
      </c>
      <c r="U551" s="92">
        <f t="shared" si="275"/>
        <v>0.75</v>
      </c>
      <c r="V551" s="95" t="str">
        <f t="shared" si="276"/>
        <v>SG_NE06</v>
      </c>
      <c r="W551" s="454"/>
      <c r="X551" s="392">
        <f t="shared" si="277"/>
        <v>0</v>
      </c>
      <c r="Y551" s="453"/>
      <c r="Z551" s="396">
        <f t="shared" si="278"/>
        <v>0</v>
      </c>
      <c r="AA551" s="397">
        <f t="shared" si="279"/>
        <v>0</v>
      </c>
      <c r="AB551" s="427"/>
      <c r="AC551" s="456"/>
      <c r="AD551" s="396">
        <f t="shared" si="280"/>
        <v>0</v>
      </c>
      <c r="AE551" s="397">
        <f t="shared" si="281"/>
        <v>0</v>
      </c>
      <c r="AF551" s="444">
        <f t="shared" si="282"/>
        <v>50</v>
      </c>
      <c r="AG551" s="251" t="e">
        <f t="shared" si="283"/>
        <v>#DIV/0!</v>
      </c>
      <c r="AH551" s="398">
        <f t="shared" si="284"/>
        <v>50</v>
      </c>
      <c r="AI551" s="459" t="str">
        <f t="shared" si="285"/>
        <v>Below Mix</v>
      </c>
      <c r="AJ551" s="327">
        <f t="shared" si="286"/>
        <v>1900</v>
      </c>
      <c r="AK551" s="323" t="e">
        <f t="shared" si="287"/>
        <v>#DIV/0!</v>
      </c>
      <c r="AL551" s="399">
        <f t="shared" si="288"/>
        <v>1950</v>
      </c>
      <c r="AM551" s="400">
        <f t="shared" si="289"/>
        <v>1950</v>
      </c>
      <c r="AN551" s="462" t="e">
        <f t="shared" si="290"/>
        <v>#DIV/0!</v>
      </c>
      <c r="AO551" s="461">
        <f t="shared" si="291"/>
        <v>1950</v>
      </c>
      <c r="AP551" s="148">
        <f t="shared" si="292"/>
        <v>0</v>
      </c>
      <c r="AQ551" s="148">
        <f t="shared" si="293"/>
        <v>0</v>
      </c>
      <c r="AR551" s="148"/>
      <c r="AS551" s="149">
        <f>VLOOKUP(H551, 'Link WS '!$E$5:$G$38, 2, FALSE)</f>
        <v>1950</v>
      </c>
      <c r="AT551" s="80">
        <f>VLOOKUP($H551, 'Link WS '!$E$5:$H$38, 3, FALSE)</f>
        <v>2695</v>
      </c>
      <c r="AU551" s="151">
        <f t="shared" si="294"/>
        <v>0</v>
      </c>
      <c r="AV551" s="150">
        <f>VLOOKUP($V551, 'Link WS '!$E$5:$H$38, 2, FALSE)</f>
        <v>1950</v>
      </c>
      <c r="AW551" s="150">
        <f>VLOOKUP($V551, 'Link WS '!$E$5:$H$38, 3, FALSE)</f>
        <v>2695</v>
      </c>
      <c r="AX551" s="150">
        <f>VLOOKUP($V551, 'Link WS '!$E$5:$H$38, 4, FALSE)</f>
        <v>2323</v>
      </c>
      <c r="AY551" s="143">
        <f t="shared" si="295"/>
        <v>0.83943176926388297</v>
      </c>
      <c r="AZ551" s="140" t="str">
        <f t="shared" si="296"/>
        <v>Paying 84% within JC</v>
      </c>
      <c r="BA551" s="80">
        <f t="shared" si="297"/>
        <v>1755</v>
      </c>
      <c r="BB551" s="80">
        <f t="shared" si="298"/>
        <v>195</v>
      </c>
      <c r="BC551" s="81" t="e">
        <f t="shared" si="299"/>
        <v>#DIV/0!</v>
      </c>
      <c r="BD551" s="312"/>
      <c r="BE551" s="184"/>
      <c r="BF551" s="184"/>
      <c r="BG551" s="184"/>
      <c r="BH551" s="184"/>
      <c r="BI551" s="184"/>
      <c r="BJ551" s="184"/>
      <c r="BK551" s="184"/>
      <c r="BL551" s="185"/>
      <c r="BM551" s="185"/>
      <c r="BN551" s="185"/>
      <c r="BO551" s="185"/>
      <c r="BP551" s="443">
        <f t="shared" si="300"/>
        <v>0</v>
      </c>
      <c r="BQ551" s="184" t="str">
        <f t="shared" si="301"/>
        <v>Not Needed</v>
      </c>
      <c r="BR551" s="283" t="e">
        <f t="shared" si="302"/>
        <v>#DIV/0!</v>
      </c>
      <c r="BS551" s="432">
        <f t="shared" si="303"/>
        <v>0</v>
      </c>
      <c r="BT551" s="1" t="str">
        <f t="shared" si="304"/>
        <v>Within Range</v>
      </c>
      <c r="BU551" s="1" t="str">
        <f t="shared" si="305"/>
        <v>Within Range</v>
      </c>
      <c r="BV551" s="407"/>
      <c r="BW551" s="407"/>
      <c r="BX551" s="448"/>
      <c r="BY551" s="469"/>
      <c r="BZ551" s="469"/>
    </row>
    <row r="552" spans="1:78" ht="12.75" customHeight="true">
      <c r="A552" s="79" t="s">
        <v>1592</v>
      </c>
      <c r="B552" s="79" t="s">
        <v>1593</v>
      </c>
      <c r="C552" s="79" t="s">
        <v>8</v>
      </c>
      <c r="D552" s="79" t="s">
        <v>9</v>
      </c>
      <c r="E552" s="79" t="s">
        <v>787</v>
      </c>
      <c r="F552" s="79" t="s">
        <v>804</v>
      </c>
      <c r="G552" s="79" t="s">
        <v>795</v>
      </c>
      <c r="H552" s="79" t="s">
        <v>818</v>
      </c>
      <c r="I552" s="480">
        <v>44522</v>
      </c>
      <c r="J552" s="406"/>
      <c r="K552" s="383" t="s">
        <v>1096</v>
      </c>
      <c r="L552" s="406"/>
      <c r="M552" s="466">
        <v>75</v>
      </c>
      <c r="N552" s="451" t="str">
        <f t="shared" si="272"/>
        <v>3</v>
      </c>
      <c r="O552" s="452" t="str">
        <f t="shared" si="273"/>
        <v>3</v>
      </c>
      <c r="P552" s="201" t="str">
        <f t="shared" si="274"/>
        <v>N</v>
      </c>
      <c r="Q552" s="202"/>
      <c r="R552" s="202"/>
      <c r="S552" s="200"/>
      <c r="T552" s="247">
        <v>7</v>
      </c>
      <c r="U552" s="92">
        <f t="shared" si="275"/>
        <v>0.57999999999999996</v>
      </c>
      <c r="V552" s="95" t="str">
        <f t="shared" si="276"/>
        <v>SG_FNE04</v>
      </c>
      <c r="W552" s="454"/>
      <c r="X552" s="392">
        <f t="shared" si="277"/>
        <v>0</v>
      </c>
      <c r="Y552" s="453"/>
      <c r="Z552" s="396">
        <f t="shared" si="278"/>
        <v>0</v>
      </c>
      <c r="AA552" s="397">
        <f t="shared" si="279"/>
        <v>0</v>
      </c>
      <c r="AB552" s="427"/>
      <c r="AC552" s="456"/>
      <c r="AD552" s="396">
        <f t="shared" si="280"/>
        <v>0</v>
      </c>
      <c r="AE552" s="397">
        <f t="shared" si="281"/>
        <v>0</v>
      </c>
      <c r="AF552" s="444">
        <f t="shared" si="282"/>
        <v>50</v>
      </c>
      <c r="AG552" s="251" t="e">
        <f t="shared" si="283"/>
        <v>#DIV/0!</v>
      </c>
      <c r="AH552" s="398">
        <f t="shared" si="284"/>
        <v>50</v>
      </c>
      <c r="AI552" s="459" t="str">
        <f t="shared" si="285"/>
        <v>Below Mix</v>
      </c>
      <c r="AJ552" s="327">
        <f t="shared" si="286"/>
        <v>854</v>
      </c>
      <c r="AK552" s="323" t="e">
        <f t="shared" si="287"/>
        <v>#DIV/0!</v>
      </c>
      <c r="AL552" s="399">
        <f t="shared" si="288"/>
        <v>904</v>
      </c>
      <c r="AM552" s="400">
        <f t="shared" si="289"/>
        <v>904</v>
      </c>
      <c r="AN552" s="462" t="e">
        <f t="shared" si="290"/>
        <v>#DIV/0!</v>
      </c>
      <c r="AO552" s="461">
        <f t="shared" si="291"/>
        <v>904</v>
      </c>
      <c r="AP552" s="148">
        <f t="shared" si="292"/>
        <v>0</v>
      </c>
      <c r="AQ552" s="148">
        <f t="shared" si="293"/>
        <v>0</v>
      </c>
      <c r="AR552" s="148"/>
      <c r="AS552" s="149">
        <f>VLOOKUP(H552, 'Link WS '!$E$5:$G$38, 2, FALSE)</f>
        <v>904</v>
      </c>
      <c r="AT552" s="80">
        <f>VLOOKUP($H552, 'Link WS '!$E$5:$H$38, 3, FALSE)</f>
        <v>1338</v>
      </c>
      <c r="AU552" s="151">
        <f t="shared" si="294"/>
        <v>0</v>
      </c>
      <c r="AV552" s="150">
        <f>VLOOKUP($V552, 'Link WS '!$E$5:$H$38, 2, FALSE)</f>
        <v>904</v>
      </c>
      <c r="AW552" s="150">
        <f>VLOOKUP($V552, 'Link WS '!$E$5:$H$38, 3, FALSE)</f>
        <v>1338</v>
      </c>
      <c r="AX552" s="150">
        <f>VLOOKUP($V552, 'Link WS '!$E$5:$H$38, 4, FALSE)</f>
        <v>1121</v>
      </c>
      <c r="AY552" s="143">
        <f t="shared" si="295"/>
        <v>0.80642283675289916</v>
      </c>
      <c r="AZ552" s="140" t="str">
        <f t="shared" si="296"/>
        <v>Paying 81% within JC</v>
      </c>
      <c r="BA552" s="80">
        <f t="shared" si="297"/>
        <v>814</v>
      </c>
      <c r="BB552" s="80">
        <f t="shared" si="298"/>
        <v>90</v>
      </c>
      <c r="BC552" s="81" t="e">
        <f t="shared" si="299"/>
        <v>#DIV/0!</v>
      </c>
      <c r="BD552" s="312"/>
      <c r="BE552" s="184"/>
      <c r="BF552" s="184"/>
      <c r="BG552" s="184"/>
      <c r="BH552" s="184"/>
      <c r="BI552" s="184"/>
      <c r="BJ552" s="184"/>
      <c r="BK552" s="184"/>
      <c r="BL552" s="185"/>
      <c r="BM552" s="185"/>
      <c r="BN552" s="185"/>
      <c r="BO552" s="185"/>
      <c r="BP552" s="443">
        <f t="shared" si="300"/>
        <v>0</v>
      </c>
      <c r="BQ552" s="184" t="str">
        <f t="shared" si="301"/>
        <v>Not Needed</v>
      </c>
      <c r="BR552" s="283" t="e">
        <f t="shared" si="302"/>
        <v>#DIV/0!</v>
      </c>
      <c r="BS552" s="432">
        <f t="shared" si="303"/>
        <v>0</v>
      </c>
      <c r="BT552" s="1" t="str">
        <f t="shared" si="304"/>
        <v>Within Range</v>
      </c>
      <c r="BU552" s="1" t="str">
        <f t="shared" si="305"/>
        <v>Within Range</v>
      </c>
      <c r="BV552" s="407"/>
      <c r="BW552" s="407"/>
      <c r="BX552" s="448"/>
      <c r="BY552" s="469"/>
      <c r="BZ552" s="469"/>
    </row>
    <row r="553" spans="1:78" ht="12.75" customHeight="true">
      <c r="A553" s="79" t="s">
        <v>1594</v>
      </c>
      <c r="B553" s="79" t="s">
        <v>1595</v>
      </c>
      <c r="C553" s="79" t="s">
        <v>8</v>
      </c>
      <c r="D553" s="79" t="s">
        <v>9</v>
      </c>
      <c r="E553" s="79" t="s">
        <v>787</v>
      </c>
      <c r="F553" s="79" t="s">
        <v>804</v>
      </c>
      <c r="G553" s="79" t="s">
        <v>798</v>
      </c>
      <c r="H553" s="79" t="s">
        <v>811</v>
      </c>
      <c r="I553" s="480">
        <v>44536</v>
      </c>
      <c r="J553" s="406"/>
      <c r="K553" s="383" t="s">
        <v>1096</v>
      </c>
      <c r="L553" s="406"/>
      <c r="M553" s="466">
        <v>75</v>
      </c>
      <c r="N553" s="451" t="str">
        <f t="shared" si="272"/>
        <v>3</v>
      </c>
      <c r="O553" s="452" t="str">
        <f t="shared" si="273"/>
        <v>3</v>
      </c>
      <c r="P553" s="201" t="str">
        <f t="shared" si="274"/>
        <v>N</v>
      </c>
      <c r="Q553" s="202"/>
      <c r="R553" s="202"/>
      <c r="S553" s="200"/>
      <c r="T553" s="247">
        <v>6</v>
      </c>
      <c r="U553" s="92">
        <f t="shared" si="275"/>
        <v>0.5</v>
      </c>
      <c r="V553" s="95" t="str">
        <f t="shared" si="276"/>
        <v>SG_NE06</v>
      </c>
      <c r="W553" s="454"/>
      <c r="X553" s="392">
        <f t="shared" si="277"/>
        <v>0</v>
      </c>
      <c r="Y553" s="453"/>
      <c r="Z553" s="396">
        <f t="shared" si="278"/>
        <v>0</v>
      </c>
      <c r="AA553" s="397">
        <f t="shared" si="279"/>
        <v>0</v>
      </c>
      <c r="AB553" s="427"/>
      <c r="AC553" s="456"/>
      <c r="AD553" s="396">
        <f t="shared" si="280"/>
        <v>0</v>
      </c>
      <c r="AE553" s="397">
        <f t="shared" si="281"/>
        <v>0</v>
      </c>
      <c r="AF553" s="444">
        <f t="shared" si="282"/>
        <v>50</v>
      </c>
      <c r="AG553" s="251" t="e">
        <f t="shared" si="283"/>
        <v>#DIV/0!</v>
      </c>
      <c r="AH553" s="398">
        <f t="shared" si="284"/>
        <v>50</v>
      </c>
      <c r="AI553" s="459" t="str">
        <f t="shared" si="285"/>
        <v>Below Mix</v>
      </c>
      <c r="AJ553" s="327">
        <f t="shared" si="286"/>
        <v>1900</v>
      </c>
      <c r="AK553" s="323" t="e">
        <f t="shared" si="287"/>
        <v>#DIV/0!</v>
      </c>
      <c r="AL553" s="399">
        <f t="shared" si="288"/>
        <v>1950</v>
      </c>
      <c r="AM553" s="400">
        <f t="shared" si="289"/>
        <v>1950</v>
      </c>
      <c r="AN553" s="462" t="e">
        <f t="shared" si="290"/>
        <v>#DIV/0!</v>
      </c>
      <c r="AO553" s="461">
        <f t="shared" si="291"/>
        <v>1950</v>
      </c>
      <c r="AP553" s="148">
        <f t="shared" si="292"/>
        <v>0</v>
      </c>
      <c r="AQ553" s="148">
        <f t="shared" si="293"/>
        <v>0</v>
      </c>
      <c r="AR553" s="148"/>
      <c r="AS553" s="149">
        <f>VLOOKUP(H553, 'Link WS '!$E$5:$G$38, 2, FALSE)</f>
        <v>1950</v>
      </c>
      <c r="AT553" s="80">
        <f>VLOOKUP($H553, 'Link WS '!$E$5:$H$38, 3, FALSE)</f>
        <v>2695</v>
      </c>
      <c r="AU553" s="151">
        <f t="shared" si="294"/>
        <v>0</v>
      </c>
      <c r="AV553" s="150">
        <f>VLOOKUP($V553, 'Link WS '!$E$5:$H$38, 2, FALSE)</f>
        <v>1950</v>
      </c>
      <c r="AW553" s="150">
        <f>VLOOKUP($V553, 'Link WS '!$E$5:$H$38, 3, FALSE)</f>
        <v>2695</v>
      </c>
      <c r="AX553" s="150">
        <f>VLOOKUP($V553, 'Link WS '!$E$5:$H$38, 4, FALSE)</f>
        <v>2323</v>
      </c>
      <c r="AY553" s="143">
        <f t="shared" si="295"/>
        <v>0.83943176926388297</v>
      </c>
      <c r="AZ553" s="140" t="str">
        <f t="shared" si="296"/>
        <v>Paying 84% within JC</v>
      </c>
      <c r="BA553" s="80">
        <f t="shared" si="297"/>
        <v>1755</v>
      </c>
      <c r="BB553" s="80">
        <f t="shared" si="298"/>
        <v>195</v>
      </c>
      <c r="BC553" s="81" t="e">
        <f t="shared" si="299"/>
        <v>#DIV/0!</v>
      </c>
      <c r="BD553" s="312"/>
      <c r="BE553" s="184"/>
      <c r="BF553" s="184"/>
      <c r="BG553" s="184"/>
      <c r="BH553" s="184"/>
      <c r="BI553" s="184"/>
      <c r="BJ553" s="184"/>
      <c r="BK553" s="184"/>
      <c r="BL553" s="185"/>
      <c r="BM553" s="185"/>
      <c r="BN553" s="185"/>
      <c r="BO553" s="185"/>
      <c r="BP553" s="443">
        <f t="shared" si="300"/>
        <v>0</v>
      </c>
      <c r="BQ553" s="184" t="str">
        <f t="shared" si="301"/>
        <v>Not Needed</v>
      </c>
      <c r="BR553" s="283" t="e">
        <f t="shared" si="302"/>
        <v>#DIV/0!</v>
      </c>
      <c r="BS553" s="432">
        <f t="shared" si="303"/>
        <v>0</v>
      </c>
      <c r="BT553" s="1" t="str">
        <f t="shared" si="304"/>
        <v>Within Range</v>
      </c>
      <c r="BU553" s="1" t="str">
        <f t="shared" si="305"/>
        <v>Within Range</v>
      </c>
      <c r="BV553" s="407"/>
      <c r="BW553" s="407"/>
      <c r="BX553" s="448"/>
      <c r="BY553" s="469"/>
      <c r="BZ553" s="469"/>
    </row>
    <row r="554" spans="1:78" ht="12.75" customHeight="true">
      <c r="A554" s="79" t="s">
        <v>1596</v>
      </c>
      <c r="B554" s="79" t="s">
        <v>1597</v>
      </c>
      <c r="C554" s="79" t="s">
        <v>8</v>
      </c>
      <c r="D554" s="79" t="s">
        <v>9</v>
      </c>
      <c r="E554" s="79" t="s">
        <v>787</v>
      </c>
      <c r="F554" s="79" t="s">
        <v>804</v>
      </c>
      <c r="G554" s="79" t="s">
        <v>798</v>
      </c>
      <c r="H554" s="79" t="s">
        <v>820</v>
      </c>
      <c r="I554" s="480">
        <v>44585</v>
      </c>
      <c r="J554" s="406"/>
      <c r="K554" s="383" t="s">
        <v>1096</v>
      </c>
      <c r="L554" s="406"/>
      <c r="M554" s="466">
        <v>68</v>
      </c>
      <c r="N554" s="451" t="str">
        <f t="shared" si="272"/>
        <v>2</v>
      </c>
      <c r="O554" s="452" t="str">
        <f t="shared" si="273"/>
        <v>2</v>
      </c>
      <c r="P554" s="201" t="str">
        <f t="shared" si="274"/>
        <v>N</v>
      </c>
      <c r="Q554" s="202"/>
      <c r="R554" s="202"/>
      <c r="S554" s="200"/>
      <c r="T554" s="247">
        <v>5</v>
      </c>
      <c r="U554" s="92">
        <f t="shared" si="275"/>
        <v>0.42</v>
      </c>
      <c r="V554" s="95" t="str">
        <f t="shared" si="276"/>
        <v>SG_FNE06</v>
      </c>
      <c r="W554" s="454"/>
      <c r="X554" s="392">
        <f t="shared" si="277"/>
        <v>0</v>
      </c>
      <c r="Y554" s="453"/>
      <c r="Z554" s="396">
        <f t="shared" si="278"/>
        <v>0</v>
      </c>
      <c r="AA554" s="397">
        <f t="shared" si="279"/>
        <v>0</v>
      </c>
      <c r="AB554" s="427"/>
      <c r="AC554" s="456"/>
      <c r="AD554" s="396">
        <f t="shared" si="280"/>
        <v>0</v>
      </c>
      <c r="AE554" s="397">
        <f t="shared" si="281"/>
        <v>0</v>
      </c>
      <c r="AF554" s="444">
        <f t="shared" si="282"/>
        <v>50</v>
      </c>
      <c r="AG554" s="251" t="e">
        <f t="shared" si="283"/>
        <v>#DIV/0!</v>
      </c>
      <c r="AH554" s="398">
        <f t="shared" si="284"/>
        <v>50</v>
      </c>
      <c r="AI554" s="459" t="str">
        <f t="shared" si="285"/>
        <v>Below Mix</v>
      </c>
      <c r="AJ554" s="327">
        <f t="shared" si="286"/>
        <v>1249</v>
      </c>
      <c r="AK554" s="323" t="e">
        <f t="shared" si="287"/>
        <v>#DIV/0!</v>
      </c>
      <c r="AL554" s="399">
        <f t="shared" si="288"/>
        <v>1299</v>
      </c>
      <c r="AM554" s="400">
        <f t="shared" si="289"/>
        <v>1299</v>
      </c>
      <c r="AN554" s="462" t="e">
        <f t="shared" si="290"/>
        <v>#DIV/0!</v>
      </c>
      <c r="AO554" s="461">
        <f t="shared" si="291"/>
        <v>1299</v>
      </c>
      <c r="AP554" s="148">
        <f t="shared" si="292"/>
        <v>0</v>
      </c>
      <c r="AQ554" s="148">
        <f t="shared" si="293"/>
        <v>0</v>
      </c>
      <c r="AR554" s="148"/>
      <c r="AS554" s="149">
        <f>VLOOKUP(H554, 'Link WS '!$E$5:$G$38, 2, FALSE)</f>
        <v>1299</v>
      </c>
      <c r="AT554" s="80">
        <f>VLOOKUP($H554, 'Link WS '!$E$5:$H$38, 3, FALSE)</f>
        <v>1871</v>
      </c>
      <c r="AU554" s="151">
        <f t="shared" si="294"/>
        <v>0</v>
      </c>
      <c r="AV554" s="150">
        <f>VLOOKUP($V554, 'Link WS '!$E$5:$H$38, 2, FALSE)</f>
        <v>1299</v>
      </c>
      <c r="AW554" s="150">
        <f>VLOOKUP($V554, 'Link WS '!$E$5:$H$38, 3, FALSE)</f>
        <v>1871</v>
      </c>
      <c r="AX554" s="150">
        <f>VLOOKUP($V554, 'Link WS '!$E$5:$H$38, 4, FALSE)</f>
        <v>1585</v>
      </c>
      <c r="AY554" s="143">
        <f t="shared" si="295"/>
        <v>0.81955835962145107</v>
      </c>
      <c r="AZ554" s="140" t="str">
        <f t="shared" si="296"/>
        <v>Paying 82% within JC</v>
      </c>
      <c r="BA554" s="80">
        <f t="shared" si="297"/>
        <v>1169</v>
      </c>
      <c r="BB554" s="80">
        <f t="shared" si="298"/>
        <v>130</v>
      </c>
      <c r="BC554" s="81" t="e">
        <f t="shared" si="299"/>
        <v>#DIV/0!</v>
      </c>
      <c r="BD554" s="312"/>
      <c r="BE554" s="184"/>
      <c r="BF554" s="184"/>
      <c r="BG554" s="184"/>
      <c r="BH554" s="184"/>
      <c r="BI554" s="184"/>
      <c r="BJ554" s="184"/>
      <c r="BK554" s="184"/>
      <c r="BL554" s="185"/>
      <c r="BM554" s="185"/>
      <c r="BN554" s="185"/>
      <c r="BO554" s="185"/>
      <c r="BP554" s="443">
        <f t="shared" si="300"/>
        <v>0</v>
      </c>
      <c r="BQ554" s="184" t="str">
        <f t="shared" si="301"/>
        <v>Not Needed</v>
      </c>
      <c r="BR554" s="283" t="e">
        <f t="shared" si="302"/>
        <v>#DIV/0!</v>
      </c>
      <c r="BS554" s="432">
        <f t="shared" si="303"/>
        <v>0</v>
      </c>
      <c r="BT554" s="1" t="str">
        <f t="shared" si="304"/>
        <v>Within Range</v>
      </c>
      <c r="BU554" s="1" t="str">
        <f t="shared" si="305"/>
        <v>Within Range</v>
      </c>
      <c r="BV554" s="407"/>
      <c r="BW554" s="407"/>
      <c r="BX554" s="448"/>
      <c r="BY554" s="469"/>
      <c r="BZ554" s="469"/>
    </row>
    <row r="555" spans="1:78" ht="12.75" customHeight="true">
      <c r="A555" s="79" t="s">
        <v>752</v>
      </c>
      <c r="B555" s="79" t="s">
        <v>753</v>
      </c>
      <c r="C555" s="79" t="s">
        <v>13</v>
      </c>
      <c r="D555" s="79" t="s">
        <v>970</v>
      </c>
      <c r="E555" s="79" t="s">
        <v>787</v>
      </c>
      <c r="F555" s="79" t="s">
        <v>808</v>
      </c>
      <c r="G555" s="79" t="s">
        <v>786</v>
      </c>
      <c r="H555" s="79" t="s">
        <v>810</v>
      </c>
      <c r="I555" s="296">
        <v>40282</v>
      </c>
      <c r="J555" s="406"/>
      <c r="K555" s="383" t="s">
        <v>1096</v>
      </c>
      <c r="L555" s="406">
        <v>42917</v>
      </c>
      <c r="M555" s="466">
        <v>75</v>
      </c>
      <c r="N555" s="451" t="str">
        <f t="shared" si="272"/>
        <v>3</v>
      </c>
      <c r="O555" s="452" t="str">
        <f t="shared" si="273"/>
        <v>3</v>
      </c>
      <c r="P555" s="201" t="str">
        <f t="shared" si="274"/>
        <v>N</v>
      </c>
      <c r="Q555" s="202"/>
      <c r="R555" s="202"/>
      <c r="S555" s="200"/>
      <c r="T555" s="247">
        <v>1202</v>
      </c>
      <c r="U555" s="92">
        <f t="shared" si="275"/>
        <v>1</v>
      </c>
      <c r="V555" s="95" t="str">
        <f t="shared" si="276"/>
        <v>SG_NE07</v>
      </c>
      <c r="W555" s="454"/>
      <c r="X555" s="392">
        <f t="shared" si="277"/>
        <v>0</v>
      </c>
      <c r="Y555" s="453"/>
      <c r="Z555" s="396">
        <f t="shared" si="278"/>
        <v>0</v>
      </c>
      <c r="AA555" s="397">
        <f t="shared" si="279"/>
        <v>0</v>
      </c>
      <c r="AB555" s="427"/>
      <c r="AC555" s="456"/>
      <c r="AD555" s="396">
        <f t="shared" si="280"/>
        <v>0</v>
      </c>
      <c r="AE555" s="397">
        <f t="shared" si="281"/>
        <v>0</v>
      </c>
      <c r="AF555" s="444">
        <f t="shared" si="282"/>
        <v>50</v>
      </c>
      <c r="AG555" s="251" t="e">
        <f t="shared" si="283"/>
        <v>#DIV/0!</v>
      </c>
      <c r="AH555" s="398">
        <f t="shared" si="284"/>
        <v>50</v>
      </c>
      <c r="AI555" s="459" t="str">
        <f t="shared" si="285"/>
        <v>Below Mix</v>
      </c>
      <c r="AJ555" s="327">
        <f t="shared" si="286"/>
        <v>1995</v>
      </c>
      <c r="AK555" s="323" t="e">
        <f t="shared" si="287"/>
        <v>#DIV/0!</v>
      </c>
      <c r="AL555" s="399">
        <f t="shared" si="288"/>
        <v>2045</v>
      </c>
      <c r="AM555" s="400">
        <f t="shared" si="289"/>
        <v>2045</v>
      </c>
      <c r="AN555" s="462" t="e">
        <f t="shared" si="290"/>
        <v>#DIV/0!</v>
      </c>
      <c r="AO555" s="461">
        <f t="shared" si="291"/>
        <v>2045</v>
      </c>
      <c r="AP555" s="148">
        <f t="shared" si="292"/>
        <v>0</v>
      </c>
      <c r="AQ555" s="148">
        <f t="shared" si="293"/>
        <v>0</v>
      </c>
      <c r="AR555" s="148"/>
      <c r="AS555" s="149">
        <f>VLOOKUP(H555, 'Link WS '!$E$5:$G$38, 2, FALSE)</f>
        <v>2045</v>
      </c>
      <c r="AT555" s="80">
        <f>VLOOKUP($H555, 'Link WS '!$E$5:$H$38, 3, FALSE)</f>
        <v>2946</v>
      </c>
      <c r="AU555" s="151">
        <f t="shared" si="294"/>
        <v>0</v>
      </c>
      <c r="AV555" s="150">
        <f>VLOOKUP($V555, 'Link WS '!$E$5:$H$38, 2, FALSE)</f>
        <v>2045</v>
      </c>
      <c r="AW555" s="150">
        <f>VLOOKUP($V555, 'Link WS '!$E$5:$H$38, 3, FALSE)</f>
        <v>2946</v>
      </c>
      <c r="AX555" s="150">
        <f>VLOOKUP($V555, 'Link WS '!$E$5:$H$38, 4, FALSE)</f>
        <v>2496</v>
      </c>
      <c r="AY555" s="143">
        <f t="shared" si="295"/>
        <v>0.81931089743589747</v>
      </c>
      <c r="AZ555" s="140" t="str">
        <f t="shared" si="296"/>
        <v>Paying 82% within JC</v>
      </c>
      <c r="BA555" s="80">
        <f t="shared" si="297"/>
        <v>1840</v>
      </c>
      <c r="BB555" s="80">
        <f t="shared" si="298"/>
        <v>205</v>
      </c>
      <c r="BC555" s="81" t="e">
        <f t="shared" si="299"/>
        <v>#DIV/0!</v>
      </c>
      <c r="BD555" s="312"/>
      <c r="BE555" s="184"/>
      <c r="BF555" s="184"/>
      <c r="BG555" s="184"/>
      <c r="BH555" s="184"/>
      <c r="BI555" s="184"/>
      <c r="BJ555" s="184"/>
      <c r="BK555" s="184"/>
      <c r="BL555" s="185"/>
      <c r="BM555" s="185"/>
      <c r="BN555" s="185"/>
      <c r="BO555" s="185"/>
      <c r="BP555" s="443">
        <f t="shared" si="300"/>
        <v>0</v>
      </c>
      <c r="BQ555" s="184" t="str">
        <f t="shared" si="301"/>
        <v>Not Needed</v>
      </c>
      <c r="BR555" s="283" t="e">
        <f t="shared" si="302"/>
        <v>#DIV/0!</v>
      </c>
      <c r="BS555" s="432">
        <f t="shared" si="303"/>
        <v>0</v>
      </c>
      <c r="BT555" s="1" t="str">
        <f t="shared" si="304"/>
        <v>Within Range</v>
      </c>
      <c r="BU555" s="1" t="str">
        <f t="shared" si="305"/>
        <v>Within Range</v>
      </c>
      <c r="BV555" s="407"/>
      <c r="BW555" s="407"/>
      <c r="BX555" s="448"/>
      <c r="BY555" s="469"/>
      <c r="BZ555" s="469"/>
    </row>
    <row r="556" spans="1:78" ht="12.75" customHeight="true">
      <c r="A556" s="79" t="s">
        <v>549</v>
      </c>
      <c r="B556" s="79" t="s">
        <v>550</v>
      </c>
      <c r="C556" s="79" t="s">
        <v>13</v>
      </c>
      <c r="D556" s="79" t="s">
        <v>970</v>
      </c>
      <c r="E556" s="79" t="s">
        <v>787</v>
      </c>
      <c r="F556" s="79" t="s">
        <v>808</v>
      </c>
      <c r="G556" s="79" t="s">
        <v>796</v>
      </c>
      <c r="H556" s="79" t="s">
        <v>811</v>
      </c>
      <c r="I556" s="296">
        <v>40651</v>
      </c>
      <c r="J556" s="406"/>
      <c r="K556" s="383" t="s">
        <v>1096</v>
      </c>
      <c r="L556" s="406">
        <v>43282</v>
      </c>
      <c r="M556" s="466">
        <v>85</v>
      </c>
      <c r="N556" s="451" t="str">
        <f t="shared" si="272"/>
        <v>4</v>
      </c>
      <c r="O556" s="452" t="str">
        <f t="shared" si="273"/>
        <v>4</v>
      </c>
      <c r="P556" s="201" t="str">
        <f t="shared" si="274"/>
        <v>N</v>
      </c>
      <c r="Q556" s="202"/>
      <c r="R556" s="202"/>
      <c r="S556" s="200"/>
      <c r="T556" s="247">
        <v>1102</v>
      </c>
      <c r="U556" s="92">
        <f t="shared" si="275"/>
        <v>1</v>
      </c>
      <c r="V556" s="95" t="str">
        <f t="shared" si="276"/>
        <v>SG_NE06</v>
      </c>
      <c r="W556" s="454"/>
      <c r="X556" s="392">
        <f t="shared" si="277"/>
        <v>0</v>
      </c>
      <c r="Y556" s="453"/>
      <c r="Z556" s="396">
        <f t="shared" si="278"/>
        <v>0</v>
      </c>
      <c r="AA556" s="397">
        <f t="shared" si="279"/>
        <v>0</v>
      </c>
      <c r="AB556" s="427"/>
      <c r="AC556" s="456"/>
      <c r="AD556" s="396">
        <f t="shared" si="280"/>
        <v>0</v>
      </c>
      <c r="AE556" s="397">
        <f t="shared" si="281"/>
        <v>0</v>
      </c>
      <c r="AF556" s="444">
        <f t="shared" si="282"/>
        <v>50</v>
      </c>
      <c r="AG556" s="251" t="e">
        <f t="shared" si="283"/>
        <v>#DIV/0!</v>
      </c>
      <c r="AH556" s="398">
        <f t="shared" si="284"/>
        <v>50</v>
      </c>
      <c r="AI556" s="459" t="str">
        <f t="shared" si="285"/>
        <v>Below Mix</v>
      </c>
      <c r="AJ556" s="327">
        <f t="shared" si="286"/>
        <v>1900</v>
      </c>
      <c r="AK556" s="323" t="e">
        <f t="shared" si="287"/>
        <v>#DIV/0!</v>
      </c>
      <c r="AL556" s="399">
        <f t="shared" si="288"/>
        <v>1950</v>
      </c>
      <c r="AM556" s="400">
        <f t="shared" si="289"/>
        <v>1950</v>
      </c>
      <c r="AN556" s="462" t="e">
        <f t="shared" si="290"/>
        <v>#DIV/0!</v>
      </c>
      <c r="AO556" s="461">
        <f t="shared" si="291"/>
        <v>1950</v>
      </c>
      <c r="AP556" s="148">
        <f t="shared" si="292"/>
        <v>0</v>
      </c>
      <c r="AQ556" s="148">
        <f t="shared" si="293"/>
        <v>0</v>
      </c>
      <c r="AR556" s="148"/>
      <c r="AS556" s="149">
        <f>VLOOKUP(H556, 'Link WS '!$E$5:$G$38, 2, FALSE)</f>
        <v>1950</v>
      </c>
      <c r="AT556" s="80">
        <f>VLOOKUP($H556, 'Link WS '!$E$5:$H$38, 3, FALSE)</f>
        <v>2695</v>
      </c>
      <c r="AU556" s="151">
        <f t="shared" si="294"/>
        <v>0</v>
      </c>
      <c r="AV556" s="150">
        <f>VLOOKUP($V556, 'Link WS '!$E$5:$H$38, 2, FALSE)</f>
        <v>1950</v>
      </c>
      <c r="AW556" s="150">
        <f>VLOOKUP($V556, 'Link WS '!$E$5:$H$38, 3, FALSE)</f>
        <v>2695</v>
      </c>
      <c r="AX556" s="150">
        <f>VLOOKUP($V556, 'Link WS '!$E$5:$H$38, 4, FALSE)</f>
        <v>2323</v>
      </c>
      <c r="AY556" s="143">
        <f t="shared" si="295"/>
        <v>0.83943176926388297</v>
      </c>
      <c r="AZ556" s="140" t="str">
        <f t="shared" si="296"/>
        <v>Paying 84% within JC</v>
      </c>
      <c r="BA556" s="80">
        <f t="shared" si="297"/>
        <v>1755</v>
      </c>
      <c r="BB556" s="80">
        <f t="shared" si="298"/>
        <v>195</v>
      </c>
      <c r="BC556" s="81" t="e">
        <f t="shared" si="299"/>
        <v>#DIV/0!</v>
      </c>
      <c r="BD556" s="312"/>
      <c r="BE556" s="184"/>
      <c r="BF556" s="184"/>
      <c r="BG556" s="184"/>
      <c r="BH556" s="184"/>
      <c r="BI556" s="184"/>
      <c r="BJ556" s="184"/>
      <c r="BK556" s="184"/>
      <c r="BL556" s="185"/>
      <c r="BM556" s="185"/>
      <c r="BN556" s="185"/>
      <c r="BO556" s="185"/>
      <c r="BP556" s="443">
        <f t="shared" si="300"/>
        <v>0</v>
      </c>
      <c r="BQ556" s="184" t="str">
        <f t="shared" si="301"/>
        <v>Not Needed</v>
      </c>
      <c r="BR556" s="283" t="e">
        <f t="shared" si="302"/>
        <v>#DIV/0!</v>
      </c>
      <c r="BS556" s="432">
        <f t="shared" si="303"/>
        <v>0</v>
      </c>
      <c r="BT556" s="1" t="str">
        <f t="shared" si="304"/>
        <v>Within Range</v>
      </c>
      <c r="BU556" s="1" t="str">
        <f t="shared" si="305"/>
        <v>Within Range</v>
      </c>
      <c r="BV556" s="407"/>
      <c r="BW556" s="407"/>
      <c r="BX556" s="448"/>
      <c r="BY556" s="469"/>
      <c r="BZ556" s="469"/>
    </row>
    <row r="557" spans="1:78" ht="12.75" customHeight="true">
      <c r="A557" s="79" t="s">
        <v>885</v>
      </c>
      <c r="B557" s="79" t="s">
        <v>886</v>
      </c>
      <c r="C557" s="79" t="s">
        <v>13</v>
      </c>
      <c r="D557" s="79" t="s">
        <v>970</v>
      </c>
      <c r="E557" s="79" t="s">
        <v>787</v>
      </c>
      <c r="F557" s="79" t="s">
        <v>808</v>
      </c>
      <c r="G557" s="79" t="s">
        <v>783</v>
      </c>
      <c r="H557" s="79" t="s">
        <v>819</v>
      </c>
      <c r="I557" s="296">
        <v>42905</v>
      </c>
      <c r="J557" s="406"/>
      <c r="K557" s="383" t="s">
        <v>1096</v>
      </c>
      <c r="L557" s="406">
        <v>44013</v>
      </c>
      <c r="M557" s="466">
        <v>85</v>
      </c>
      <c r="N557" s="451" t="str">
        <f t="shared" si="272"/>
        <v>4</v>
      </c>
      <c r="O557" s="452" t="str">
        <f t="shared" si="273"/>
        <v>4</v>
      </c>
      <c r="P557" s="201" t="str">
        <f t="shared" si="274"/>
        <v>N</v>
      </c>
      <c r="Q557" s="202"/>
      <c r="R557" s="202"/>
      <c r="S557" s="200"/>
      <c r="T557" s="247">
        <v>500</v>
      </c>
      <c r="U557" s="92">
        <f t="shared" si="275"/>
        <v>1</v>
      </c>
      <c r="V557" s="95" t="str">
        <f t="shared" si="276"/>
        <v>SG_FNE05</v>
      </c>
      <c r="W557" s="454"/>
      <c r="X557" s="392">
        <f t="shared" si="277"/>
        <v>0</v>
      </c>
      <c r="Y557" s="453"/>
      <c r="Z557" s="396">
        <f t="shared" si="278"/>
        <v>0</v>
      </c>
      <c r="AA557" s="397">
        <f t="shared" si="279"/>
        <v>0</v>
      </c>
      <c r="AB557" s="427"/>
      <c r="AC557" s="456"/>
      <c r="AD557" s="396">
        <f t="shared" si="280"/>
        <v>0</v>
      </c>
      <c r="AE557" s="397">
        <f t="shared" si="281"/>
        <v>0</v>
      </c>
      <c r="AF557" s="444">
        <f t="shared" si="282"/>
        <v>50</v>
      </c>
      <c r="AG557" s="251" t="e">
        <f t="shared" si="283"/>
        <v>#DIV/0!</v>
      </c>
      <c r="AH557" s="398">
        <f t="shared" si="284"/>
        <v>50</v>
      </c>
      <c r="AI557" s="459" t="str">
        <f t="shared" si="285"/>
        <v>Below Mix</v>
      </c>
      <c r="AJ557" s="327">
        <f t="shared" si="286"/>
        <v>1072</v>
      </c>
      <c r="AK557" s="323" t="e">
        <f t="shared" si="287"/>
        <v>#DIV/0!</v>
      </c>
      <c r="AL557" s="399">
        <f t="shared" si="288"/>
        <v>1122</v>
      </c>
      <c r="AM557" s="400">
        <f t="shared" si="289"/>
        <v>1122</v>
      </c>
      <c r="AN557" s="462" t="e">
        <f t="shared" si="290"/>
        <v>#DIV/0!</v>
      </c>
      <c r="AO557" s="461">
        <f t="shared" si="291"/>
        <v>1122</v>
      </c>
      <c r="AP557" s="148">
        <f t="shared" si="292"/>
        <v>0</v>
      </c>
      <c r="AQ557" s="148">
        <f t="shared" si="293"/>
        <v>0</v>
      </c>
      <c r="AR557" s="148"/>
      <c r="AS557" s="149">
        <f>VLOOKUP(H557, 'Link WS '!$E$5:$G$38, 2, FALSE)</f>
        <v>1122</v>
      </c>
      <c r="AT557" s="80">
        <f>VLOOKUP($H557, 'Link WS '!$E$5:$H$38, 3, FALSE)</f>
        <v>1482</v>
      </c>
      <c r="AU557" s="151">
        <f t="shared" si="294"/>
        <v>0</v>
      </c>
      <c r="AV557" s="150">
        <f>VLOOKUP($V557, 'Link WS '!$E$5:$H$38, 2, FALSE)</f>
        <v>1122</v>
      </c>
      <c r="AW557" s="150">
        <f>VLOOKUP($V557, 'Link WS '!$E$5:$H$38, 3, FALSE)</f>
        <v>1482</v>
      </c>
      <c r="AX557" s="150">
        <f>VLOOKUP($V557, 'Link WS '!$E$5:$H$38, 4, FALSE)</f>
        <v>1302</v>
      </c>
      <c r="AY557" s="143">
        <f t="shared" si="295"/>
        <v>0.86175115207373276</v>
      </c>
      <c r="AZ557" s="140" t="str">
        <f t="shared" si="296"/>
        <v>Paying 86% within JC</v>
      </c>
      <c r="BA557" s="80">
        <f t="shared" si="297"/>
        <v>1010</v>
      </c>
      <c r="BB557" s="80">
        <f t="shared" si="298"/>
        <v>112</v>
      </c>
      <c r="BC557" s="81" t="e">
        <f t="shared" si="299"/>
        <v>#DIV/0!</v>
      </c>
      <c r="BD557" s="312"/>
      <c r="BE557" s="184"/>
      <c r="BF557" s="184"/>
      <c r="BG557" s="184"/>
      <c r="BH557" s="184"/>
      <c r="BI557" s="184"/>
      <c r="BJ557" s="184"/>
      <c r="BK557" s="184"/>
      <c r="BL557" s="185"/>
      <c r="BM557" s="185"/>
      <c r="BN557" s="185"/>
      <c r="BO557" s="185"/>
      <c r="BP557" s="443">
        <f t="shared" si="300"/>
        <v>0</v>
      </c>
      <c r="BQ557" s="184" t="str">
        <f t="shared" si="301"/>
        <v>Not Needed</v>
      </c>
      <c r="BR557" s="283" t="e">
        <f t="shared" si="302"/>
        <v>#DIV/0!</v>
      </c>
      <c r="BS557" s="432">
        <f t="shared" si="303"/>
        <v>0</v>
      </c>
      <c r="BT557" s="1" t="str">
        <f t="shared" si="304"/>
        <v>Within Range</v>
      </c>
      <c r="BU557" s="1" t="str">
        <f t="shared" si="305"/>
        <v>Within Range</v>
      </c>
      <c r="BV557" s="407"/>
      <c r="BW557" s="407"/>
      <c r="BX557" s="448"/>
      <c r="BY557" s="469"/>
      <c r="BZ557" s="469"/>
    </row>
    <row r="558" spans="1:78" ht="12.75" customHeight="true">
      <c r="A558" s="79" t="s">
        <v>543</v>
      </c>
      <c r="B558" s="79" t="s">
        <v>544</v>
      </c>
      <c r="C558" s="79" t="s">
        <v>13</v>
      </c>
      <c r="D558" s="79" t="s">
        <v>971</v>
      </c>
      <c r="E558" s="79" t="s">
        <v>787</v>
      </c>
      <c r="F558" s="79" t="s">
        <v>808</v>
      </c>
      <c r="G558" s="79" t="s">
        <v>786</v>
      </c>
      <c r="H558" s="79" t="s">
        <v>810</v>
      </c>
      <c r="I558" s="296">
        <v>39244</v>
      </c>
      <c r="J558" s="406"/>
      <c r="K558" s="383" t="s">
        <v>1096</v>
      </c>
      <c r="L558" s="406">
        <v>42186</v>
      </c>
      <c r="M558" s="466">
        <v>79</v>
      </c>
      <c r="N558" s="451" t="str">
        <f t="shared" si="272"/>
        <v>3</v>
      </c>
      <c r="O558" s="452" t="str">
        <f t="shared" si="273"/>
        <v>3</v>
      </c>
      <c r="P558" s="201" t="str">
        <f t="shared" si="274"/>
        <v>N</v>
      </c>
      <c r="Q558" s="202"/>
      <c r="R558" s="202"/>
      <c r="S558" s="200"/>
      <c r="T558" s="247">
        <v>1500</v>
      </c>
      <c r="U558" s="92">
        <f t="shared" si="275"/>
        <v>1</v>
      </c>
      <c r="V558" s="95" t="str">
        <f t="shared" si="276"/>
        <v>SG_NE07</v>
      </c>
      <c r="W558" s="454"/>
      <c r="X558" s="392">
        <f t="shared" si="277"/>
        <v>0</v>
      </c>
      <c r="Y558" s="453"/>
      <c r="Z558" s="396">
        <f t="shared" si="278"/>
        <v>0</v>
      </c>
      <c r="AA558" s="397">
        <f t="shared" si="279"/>
        <v>0</v>
      </c>
      <c r="AB558" s="427"/>
      <c r="AC558" s="456"/>
      <c r="AD558" s="396">
        <f t="shared" si="280"/>
        <v>0</v>
      </c>
      <c r="AE558" s="397">
        <f t="shared" si="281"/>
        <v>0</v>
      </c>
      <c r="AF558" s="444">
        <f t="shared" si="282"/>
        <v>50</v>
      </c>
      <c r="AG558" s="251" t="e">
        <f t="shared" si="283"/>
        <v>#DIV/0!</v>
      </c>
      <c r="AH558" s="398">
        <f t="shared" si="284"/>
        <v>50</v>
      </c>
      <c r="AI558" s="459" t="str">
        <f t="shared" si="285"/>
        <v>Below Mix</v>
      </c>
      <c r="AJ558" s="327">
        <f t="shared" si="286"/>
        <v>1995</v>
      </c>
      <c r="AK558" s="323" t="e">
        <f t="shared" si="287"/>
        <v>#DIV/0!</v>
      </c>
      <c r="AL558" s="399">
        <f t="shared" si="288"/>
        <v>2045</v>
      </c>
      <c r="AM558" s="400">
        <f t="shared" si="289"/>
        <v>2045</v>
      </c>
      <c r="AN558" s="462" t="e">
        <f t="shared" si="290"/>
        <v>#DIV/0!</v>
      </c>
      <c r="AO558" s="461">
        <f t="shared" si="291"/>
        <v>2045</v>
      </c>
      <c r="AP558" s="148">
        <f t="shared" si="292"/>
        <v>0</v>
      </c>
      <c r="AQ558" s="148">
        <f t="shared" si="293"/>
        <v>0</v>
      </c>
      <c r="AR558" s="148"/>
      <c r="AS558" s="149">
        <f>VLOOKUP(H558, 'Link WS '!$E$5:$G$38, 2, FALSE)</f>
        <v>2045</v>
      </c>
      <c r="AT558" s="80">
        <f>VLOOKUP($H558, 'Link WS '!$E$5:$H$38, 3, FALSE)</f>
        <v>2946</v>
      </c>
      <c r="AU558" s="151">
        <f t="shared" si="294"/>
        <v>0</v>
      </c>
      <c r="AV558" s="150">
        <f>VLOOKUP($V558, 'Link WS '!$E$5:$H$38, 2, FALSE)</f>
        <v>2045</v>
      </c>
      <c r="AW558" s="150">
        <f>VLOOKUP($V558, 'Link WS '!$E$5:$H$38, 3, FALSE)</f>
        <v>2946</v>
      </c>
      <c r="AX558" s="150">
        <f>VLOOKUP($V558, 'Link WS '!$E$5:$H$38, 4, FALSE)</f>
        <v>2496</v>
      </c>
      <c r="AY558" s="143">
        <f t="shared" si="295"/>
        <v>0.81931089743589747</v>
      </c>
      <c r="AZ558" s="140" t="str">
        <f t="shared" si="296"/>
        <v>Paying 82% within JC</v>
      </c>
      <c r="BA558" s="80">
        <f t="shared" si="297"/>
        <v>1840</v>
      </c>
      <c r="BB558" s="80">
        <f t="shared" si="298"/>
        <v>205</v>
      </c>
      <c r="BC558" s="81" t="e">
        <f t="shared" si="299"/>
        <v>#DIV/0!</v>
      </c>
      <c r="BD558" s="312"/>
      <c r="BE558" s="184"/>
      <c r="BF558" s="184"/>
      <c r="BG558" s="184"/>
      <c r="BH558" s="184"/>
      <c r="BI558" s="184"/>
      <c r="BJ558" s="184"/>
      <c r="BK558" s="184"/>
      <c r="BL558" s="185"/>
      <c r="BM558" s="185"/>
      <c r="BN558" s="185"/>
      <c r="BO558" s="185"/>
      <c r="BP558" s="443">
        <f t="shared" si="300"/>
        <v>0</v>
      </c>
      <c r="BQ558" s="184" t="str">
        <f t="shared" si="301"/>
        <v>Not Needed</v>
      </c>
      <c r="BR558" s="283" t="e">
        <f t="shared" si="302"/>
        <v>#DIV/0!</v>
      </c>
      <c r="BS558" s="432">
        <f t="shared" si="303"/>
        <v>0</v>
      </c>
      <c r="BT558" s="1" t="str">
        <f t="shared" si="304"/>
        <v>Within Range</v>
      </c>
      <c r="BU558" s="1" t="str">
        <f t="shared" si="305"/>
        <v>Within Range</v>
      </c>
      <c r="BV558" s="407"/>
      <c r="BW558" s="407"/>
      <c r="BX558" s="448"/>
      <c r="BY558" s="469"/>
      <c r="BZ558" s="469"/>
    </row>
    <row r="559" spans="1:78" ht="12.75" customHeight="true">
      <c r="A559" s="79" t="s">
        <v>555</v>
      </c>
      <c r="B559" s="79" t="s">
        <v>556</v>
      </c>
      <c r="C559" s="79" t="s">
        <v>13</v>
      </c>
      <c r="D559" s="79" t="s">
        <v>971</v>
      </c>
      <c r="E559" s="79" t="s">
        <v>787</v>
      </c>
      <c r="F559" s="79" t="s">
        <v>808</v>
      </c>
      <c r="G559" s="79" t="s">
        <v>798</v>
      </c>
      <c r="H559" s="79" t="s">
        <v>811</v>
      </c>
      <c r="I559" s="296">
        <v>42184</v>
      </c>
      <c r="J559" s="406"/>
      <c r="K559" s="383" t="s">
        <v>1096</v>
      </c>
      <c r="L559" s="406">
        <v>44013</v>
      </c>
      <c r="M559" s="466">
        <v>90</v>
      </c>
      <c r="N559" s="451" t="str">
        <f t="shared" si="272"/>
        <v>5</v>
      </c>
      <c r="O559" s="452" t="str">
        <f t="shared" si="273"/>
        <v>5</v>
      </c>
      <c r="P559" s="201" t="str">
        <f t="shared" si="274"/>
        <v>N</v>
      </c>
      <c r="Q559" s="202"/>
      <c r="R559" s="202"/>
      <c r="S559" s="200"/>
      <c r="T559" s="247">
        <v>700</v>
      </c>
      <c r="U559" s="92">
        <f t="shared" si="275"/>
        <v>1</v>
      </c>
      <c r="V559" s="95" t="str">
        <f t="shared" si="276"/>
        <v>SG_NE06</v>
      </c>
      <c r="W559" s="454"/>
      <c r="X559" s="392">
        <f t="shared" si="277"/>
        <v>0</v>
      </c>
      <c r="Y559" s="453"/>
      <c r="Z559" s="396">
        <f t="shared" si="278"/>
        <v>0</v>
      </c>
      <c r="AA559" s="397">
        <f t="shared" si="279"/>
        <v>0</v>
      </c>
      <c r="AB559" s="427"/>
      <c r="AC559" s="456"/>
      <c r="AD559" s="396">
        <f t="shared" si="280"/>
        <v>0</v>
      </c>
      <c r="AE559" s="397">
        <f t="shared" si="281"/>
        <v>0</v>
      </c>
      <c r="AF559" s="444">
        <f t="shared" si="282"/>
        <v>50</v>
      </c>
      <c r="AG559" s="251" t="e">
        <f t="shared" si="283"/>
        <v>#DIV/0!</v>
      </c>
      <c r="AH559" s="398">
        <f t="shared" si="284"/>
        <v>50</v>
      </c>
      <c r="AI559" s="459" t="str">
        <f t="shared" si="285"/>
        <v>Below Mix</v>
      </c>
      <c r="AJ559" s="327">
        <f t="shared" si="286"/>
        <v>1900</v>
      </c>
      <c r="AK559" s="323" t="e">
        <f t="shared" si="287"/>
        <v>#DIV/0!</v>
      </c>
      <c r="AL559" s="399">
        <f t="shared" si="288"/>
        <v>1950</v>
      </c>
      <c r="AM559" s="400">
        <f t="shared" si="289"/>
        <v>1950</v>
      </c>
      <c r="AN559" s="462" t="e">
        <f t="shared" si="290"/>
        <v>#DIV/0!</v>
      </c>
      <c r="AO559" s="461">
        <f t="shared" si="291"/>
        <v>1950</v>
      </c>
      <c r="AP559" s="148">
        <f t="shared" si="292"/>
        <v>0</v>
      </c>
      <c r="AQ559" s="148">
        <f t="shared" si="293"/>
        <v>0</v>
      </c>
      <c r="AR559" s="148"/>
      <c r="AS559" s="149">
        <f>VLOOKUP(H559, 'Link WS '!$E$5:$G$38, 2, FALSE)</f>
        <v>1950</v>
      </c>
      <c r="AT559" s="80">
        <f>VLOOKUP($H559, 'Link WS '!$E$5:$H$38, 3, FALSE)</f>
        <v>2695</v>
      </c>
      <c r="AU559" s="151">
        <f t="shared" si="294"/>
        <v>0</v>
      </c>
      <c r="AV559" s="150">
        <f>VLOOKUP($V559, 'Link WS '!$E$5:$H$38, 2, FALSE)</f>
        <v>1950</v>
      </c>
      <c r="AW559" s="150">
        <f>VLOOKUP($V559, 'Link WS '!$E$5:$H$38, 3, FALSE)</f>
        <v>2695</v>
      </c>
      <c r="AX559" s="150">
        <f>VLOOKUP($V559, 'Link WS '!$E$5:$H$38, 4, FALSE)</f>
        <v>2323</v>
      </c>
      <c r="AY559" s="143">
        <f t="shared" si="295"/>
        <v>0.83943176926388297</v>
      </c>
      <c r="AZ559" s="140" t="str">
        <f t="shared" si="296"/>
        <v>Paying 84% within JC</v>
      </c>
      <c r="BA559" s="80">
        <f t="shared" si="297"/>
        <v>1755</v>
      </c>
      <c r="BB559" s="80">
        <f t="shared" si="298"/>
        <v>195</v>
      </c>
      <c r="BC559" s="81" t="e">
        <f t="shared" si="299"/>
        <v>#DIV/0!</v>
      </c>
      <c r="BD559" s="312"/>
      <c r="BE559" s="184"/>
      <c r="BF559" s="184"/>
      <c r="BG559" s="184"/>
      <c r="BH559" s="184"/>
      <c r="BI559" s="184"/>
      <c r="BJ559" s="184"/>
      <c r="BK559" s="184"/>
      <c r="BL559" s="185"/>
      <c r="BM559" s="185"/>
      <c r="BN559" s="185"/>
      <c r="BO559" s="185"/>
      <c r="BP559" s="443">
        <f t="shared" si="300"/>
        <v>0</v>
      </c>
      <c r="BQ559" s="184" t="str">
        <f t="shared" si="301"/>
        <v>Not Needed</v>
      </c>
      <c r="BR559" s="283" t="e">
        <f t="shared" si="302"/>
        <v>#DIV/0!</v>
      </c>
      <c r="BS559" s="432">
        <f t="shared" si="303"/>
        <v>0</v>
      </c>
      <c r="BT559" s="1" t="str">
        <f t="shared" si="304"/>
        <v>Within Range</v>
      </c>
      <c r="BU559" s="1" t="str">
        <f t="shared" si="305"/>
        <v>Within Range</v>
      </c>
      <c r="BV559" s="407"/>
      <c r="BW559" s="407"/>
      <c r="BX559" s="448"/>
      <c r="BY559" s="469"/>
      <c r="BZ559" s="469"/>
    </row>
    <row r="560" spans="1:78" ht="12.75" customHeight="true">
      <c r="A560" s="79" t="s">
        <v>686</v>
      </c>
      <c r="B560" s="483" t="s">
        <v>687</v>
      </c>
      <c r="C560" s="79" t="s">
        <v>8</v>
      </c>
      <c r="D560" s="79" t="s">
        <v>10</v>
      </c>
      <c r="E560" s="79" t="s">
        <v>1092</v>
      </c>
      <c r="F560" s="79" t="s">
        <v>807</v>
      </c>
      <c r="G560" s="79" t="s">
        <v>799</v>
      </c>
      <c r="H560" s="79" t="s">
        <v>810</v>
      </c>
      <c r="I560" s="296">
        <v>36766</v>
      </c>
      <c r="J560" s="406"/>
      <c r="K560" s="497" t="s">
        <v>18</v>
      </c>
      <c r="L560" s="406">
        <v>41091</v>
      </c>
      <c r="M560" s="466"/>
      <c r="N560" s="451" t="str">
        <f t="shared" si="272"/>
        <v>1</v>
      </c>
      <c r="O560" s="452" t="str">
        <f t="shared" si="273"/>
        <v>1</v>
      </c>
      <c r="P560" s="201" t="str">
        <f t="shared" si="274"/>
        <v>N</v>
      </c>
      <c r="Q560" s="202"/>
      <c r="R560" s="202"/>
      <c r="S560" s="200"/>
      <c r="T560" s="247">
        <v>2110</v>
      </c>
      <c r="U560" s="92">
        <f t="shared" si="275"/>
        <v>1</v>
      </c>
      <c r="V560" s="95" t="str">
        <f t="shared" si="276"/>
        <v>SG_NE07</v>
      </c>
      <c r="W560" s="454"/>
      <c r="X560" s="392">
        <f t="shared" si="277"/>
        <v>0</v>
      </c>
      <c r="Y560" s="453"/>
      <c r="Z560" s="396">
        <f t="shared" si="278"/>
        <v>0</v>
      </c>
      <c r="AA560" s="397">
        <f t="shared" si="279"/>
        <v>0</v>
      </c>
      <c r="AB560" s="427"/>
      <c r="AC560" s="456"/>
      <c r="AD560" s="396">
        <f t="shared" si="280"/>
        <v>0</v>
      </c>
      <c r="AE560" s="397">
        <f t="shared" si="281"/>
        <v>0</v>
      </c>
      <c r="AF560" s="444">
        <f t="shared" si="282"/>
        <v>50</v>
      </c>
      <c r="AG560" s="251" t="e">
        <f t="shared" si="283"/>
        <v>#DIV/0!</v>
      </c>
      <c r="AH560" s="398">
        <f t="shared" si="284"/>
        <v>50</v>
      </c>
      <c r="AI560" s="459" t="str">
        <f t="shared" si="285"/>
        <v>Below Mix</v>
      </c>
      <c r="AJ560" s="327">
        <f t="shared" si="286"/>
        <v>1995</v>
      </c>
      <c r="AK560" s="323" t="e">
        <f t="shared" si="287"/>
        <v>#DIV/0!</v>
      </c>
      <c r="AL560" s="399">
        <f t="shared" si="288"/>
        <v>2045</v>
      </c>
      <c r="AM560" s="400">
        <f t="shared" si="289"/>
        <v>2045</v>
      </c>
      <c r="AN560" s="462" t="e">
        <f t="shared" si="290"/>
        <v>#DIV/0!</v>
      </c>
      <c r="AO560" s="461">
        <f t="shared" si="291"/>
        <v>2045</v>
      </c>
      <c r="AP560" s="148">
        <f t="shared" si="292"/>
        <v>0</v>
      </c>
      <c r="AQ560" s="148">
        <f t="shared" si="293"/>
        <v>0</v>
      </c>
      <c r="AR560" s="148"/>
      <c r="AS560" s="149">
        <f>VLOOKUP(H560, 'Link WS '!$E$5:$G$38, 2, FALSE)</f>
        <v>2045</v>
      </c>
      <c r="AT560" s="80">
        <f>VLOOKUP($H560, 'Link WS '!$E$5:$H$38, 3, FALSE)</f>
        <v>2946</v>
      </c>
      <c r="AU560" s="151">
        <f t="shared" si="294"/>
        <v>0</v>
      </c>
      <c r="AV560" s="150">
        <f>VLOOKUP($V560, 'Link WS '!$E$5:$H$38, 2, FALSE)</f>
        <v>2045</v>
      </c>
      <c r="AW560" s="150">
        <f>VLOOKUP($V560, 'Link WS '!$E$5:$H$38, 3, FALSE)</f>
        <v>2946</v>
      </c>
      <c r="AX560" s="150">
        <f>VLOOKUP($V560, 'Link WS '!$E$5:$H$38, 4, FALSE)</f>
        <v>2496</v>
      </c>
      <c r="AY560" s="143">
        <f t="shared" si="295"/>
        <v>0.81931089743589747</v>
      </c>
      <c r="AZ560" s="140" t="str">
        <f t="shared" si="296"/>
        <v>Paying 82% within JC</v>
      </c>
      <c r="BA560" s="80">
        <f t="shared" si="297"/>
        <v>1840</v>
      </c>
      <c r="BB560" s="80">
        <f t="shared" si="298"/>
        <v>205</v>
      </c>
      <c r="BC560" s="81" t="e">
        <f t="shared" si="299"/>
        <v>#DIV/0!</v>
      </c>
      <c r="BD560" s="312"/>
      <c r="BE560" s="184"/>
      <c r="BF560" s="184"/>
      <c r="BG560" s="184"/>
      <c r="BH560" s="184"/>
      <c r="BI560" s="184"/>
      <c r="BJ560" s="184"/>
      <c r="BK560" s="184"/>
      <c r="BL560" s="185"/>
      <c r="BM560" s="185"/>
      <c r="BN560" s="185"/>
      <c r="BO560" s="185"/>
      <c r="BP560" s="443">
        <f t="shared" si="300"/>
        <v>0</v>
      </c>
      <c r="BQ560" s="184" t="str">
        <f t="shared" si="301"/>
        <v>Not Needed</v>
      </c>
      <c r="BR560" s="283" t="e">
        <f t="shared" si="302"/>
        <v>#DIV/0!</v>
      </c>
      <c r="BS560" s="432">
        <f t="shared" si="303"/>
        <v>0</v>
      </c>
      <c r="BT560" s="1" t="str">
        <f t="shared" si="304"/>
        <v>Within Range</v>
      </c>
      <c r="BU560" s="1" t="str">
        <f t="shared" si="305"/>
        <v>Within Range</v>
      </c>
      <c r="BV560" s="407"/>
      <c r="BW560" s="407"/>
      <c r="BX560" s="448"/>
      <c r="BY560" s="469"/>
      <c r="BZ560" s="469"/>
    </row>
    <row r="561" spans="1:78" ht="12.75" customHeight="true">
      <c r="A561" s="79" t="s">
        <v>458</v>
      </c>
      <c r="B561" s="79" t="s">
        <v>459</v>
      </c>
      <c r="C561" s="79" t="s">
        <v>8</v>
      </c>
      <c r="D561" s="79" t="s">
        <v>9</v>
      </c>
      <c r="E561" s="79" t="s">
        <v>787</v>
      </c>
      <c r="F561" s="79" t="s">
        <v>804</v>
      </c>
      <c r="G561" s="79" t="s">
        <v>794</v>
      </c>
      <c r="H561" s="79" t="s">
        <v>810</v>
      </c>
      <c r="I561" s="296">
        <v>35528</v>
      </c>
      <c r="J561" s="406"/>
      <c r="K561" s="383" t="s">
        <v>1098</v>
      </c>
      <c r="L561" s="406">
        <v>41091</v>
      </c>
      <c r="M561" s="466">
        <v>79</v>
      </c>
      <c r="N561" s="451" t="str">
        <f t="shared" si="272"/>
        <v>3</v>
      </c>
      <c r="O561" s="452" t="str">
        <f t="shared" si="273"/>
        <v>3</v>
      </c>
      <c r="P561" s="201" t="str">
        <f t="shared" si="274"/>
        <v>N</v>
      </c>
      <c r="Q561" s="202"/>
      <c r="R561" s="202"/>
      <c r="S561" s="200"/>
      <c r="T561" s="247">
        <v>2502</v>
      </c>
      <c r="U561" s="92">
        <f t="shared" si="275"/>
        <v>1</v>
      </c>
      <c r="V561" s="95" t="str">
        <f t="shared" si="276"/>
        <v>SG_NE07</v>
      </c>
      <c r="W561" s="454"/>
      <c r="X561" s="392">
        <f t="shared" si="277"/>
        <v>0</v>
      </c>
      <c r="Y561" s="453"/>
      <c r="Z561" s="396">
        <f t="shared" si="278"/>
        <v>0</v>
      </c>
      <c r="AA561" s="397">
        <f t="shared" si="279"/>
        <v>0</v>
      </c>
      <c r="AB561" s="427"/>
      <c r="AC561" s="456"/>
      <c r="AD561" s="396">
        <f t="shared" si="280"/>
        <v>0</v>
      </c>
      <c r="AE561" s="397">
        <f t="shared" si="281"/>
        <v>0</v>
      </c>
      <c r="AF561" s="444">
        <f t="shared" si="282"/>
        <v>50</v>
      </c>
      <c r="AG561" s="251" t="e">
        <f t="shared" si="283"/>
        <v>#DIV/0!</v>
      </c>
      <c r="AH561" s="398">
        <f t="shared" si="284"/>
        <v>50</v>
      </c>
      <c r="AI561" s="459" t="str">
        <f t="shared" si="285"/>
        <v>Below Mix</v>
      </c>
      <c r="AJ561" s="327">
        <f t="shared" si="286"/>
        <v>1995</v>
      </c>
      <c r="AK561" s="323" t="e">
        <f t="shared" si="287"/>
        <v>#DIV/0!</v>
      </c>
      <c r="AL561" s="399">
        <f t="shared" si="288"/>
        <v>2045</v>
      </c>
      <c r="AM561" s="400">
        <f t="shared" si="289"/>
        <v>2045</v>
      </c>
      <c r="AN561" s="462" t="e">
        <f t="shared" si="290"/>
        <v>#DIV/0!</v>
      </c>
      <c r="AO561" s="461">
        <f t="shared" si="291"/>
        <v>2045</v>
      </c>
      <c r="AP561" s="148">
        <f t="shared" si="292"/>
        <v>0</v>
      </c>
      <c r="AQ561" s="148">
        <f t="shared" si="293"/>
        <v>0</v>
      </c>
      <c r="AR561" s="148"/>
      <c r="AS561" s="149">
        <f>VLOOKUP(H561, 'Link WS '!$E$5:$G$38, 2, FALSE)</f>
        <v>2045</v>
      </c>
      <c r="AT561" s="80">
        <f>VLOOKUP($H561, 'Link WS '!$E$5:$H$38, 3, FALSE)</f>
        <v>2946</v>
      </c>
      <c r="AU561" s="151">
        <f t="shared" si="294"/>
        <v>0</v>
      </c>
      <c r="AV561" s="150">
        <f>VLOOKUP($V561, 'Link WS '!$E$5:$H$38, 2, FALSE)</f>
        <v>2045</v>
      </c>
      <c r="AW561" s="150">
        <f>VLOOKUP($V561, 'Link WS '!$E$5:$H$38, 3, FALSE)</f>
        <v>2946</v>
      </c>
      <c r="AX561" s="150">
        <f>VLOOKUP($V561, 'Link WS '!$E$5:$H$38, 4, FALSE)</f>
        <v>2496</v>
      </c>
      <c r="AY561" s="143">
        <f t="shared" si="295"/>
        <v>0.81931089743589747</v>
      </c>
      <c r="AZ561" s="140" t="str">
        <f t="shared" si="296"/>
        <v>Paying 82% within JC</v>
      </c>
      <c r="BA561" s="80">
        <f t="shared" si="297"/>
        <v>1840</v>
      </c>
      <c r="BB561" s="80">
        <f t="shared" si="298"/>
        <v>205</v>
      </c>
      <c r="BC561" s="81" t="e">
        <f t="shared" si="299"/>
        <v>#DIV/0!</v>
      </c>
      <c r="BD561" s="312"/>
      <c r="BE561" s="184"/>
      <c r="BF561" s="184"/>
      <c r="BG561" s="184"/>
      <c r="BH561" s="184"/>
      <c r="BI561" s="184"/>
      <c r="BJ561" s="184"/>
      <c r="BK561" s="184"/>
      <c r="BL561" s="185"/>
      <c r="BM561" s="185"/>
      <c r="BN561" s="185"/>
      <c r="BO561" s="185"/>
      <c r="BP561" s="443">
        <f t="shared" si="300"/>
        <v>0</v>
      </c>
      <c r="BQ561" s="184" t="str">
        <f t="shared" si="301"/>
        <v>Not Needed</v>
      </c>
      <c r="BR561" s="283" t="e">
        <f t="shared" si="302"/>
        <v>#DIV/0!</v>
      </c>
      <c r="BS561" s="432">
        <f t="shared" si="303"/>
        <v>0</v>
      </c>
      <c r="BT561" s="1" t="str">
        <f t="shared" si="304"/>
        <v>Within Range</v>
      </c>
      <c r="BU561" s="1" t="str">
        <f t="shared" si="305"/>
        <v>Within Range</v>
      </c>
      <c r="BV561" s="407"/>
      <c r="BW561" s="407"/>
      <c r="BX561" s="448"/>
      <c r="BY561" s="469"/>
      <c r="BZ561" s="469"/>
    </row>
    <row r="562" spans="1:78" ht="12.75" customHeight="true">
      <c r="A562" s="79" t="s">
        <v>563</v>
      </c>
      <c r="B562" s="79" t="s">
        <v>564</v>
      </c>
      <c r="C562" s="79" t="s">
        <v>8</v>
      </c>
      <c r="D562" s="79" t="s">
        <v>9</v>
      </c>
      <c r="E562" s="79" t="s">
        <v>787</v>
      </c>
      <c r="F562" s="79" t="s">
        <v>804</v>
      </c>
      <c r="G562" s="79" t="s">
        <v>795</v>
      </c>
      <c r="H562" s="79" t="s">
        <v>813</v>
      </c>
      <c r="I562" s="296">
        <v>35933</v>
      </c>
      <c r="J562" s="406"/>
      <c r="K562" s="383" t="s">
        <v>1098</v>
      </c>
      <c r="L562" s="406">
        <v>42186</v>
      </c>
      <c r="M562" s="466">
        <v>73</v>
      </c>
      <c r="N562" s="451" t="str">
        <f t="shared" si="272"/>
        <v>3</v>
      </c>
      <c r="O562" s="452" t="str">
        <f t="shared" si="273"/>
        <v>3</v>
      </c>
      <c r="P562" s="201" t="str">
        <f t="shared" si="274"/>
        <v>N</v>
      </c>
      <c r="Q562" s="202"/>
      <c r="R562" s="202"/>
      <c r="S562" s="200"/>
      <c r="T562" s="247">
        <v>2401</v>
      </c>
      <c r="U562" s="92">
        <f t="shared" si="275"/>
        <v>1</v>
      </c>
      <c r="V562" s="95" t="str">
        <f t="shared" si="276"/>
        <v>SG_NE04</v>
      </c>
      <c r="W562" s="454"/>
      <c r="X562" s="392">
        <f t="shared" si="277"/>
        <v>0</v>
      </c>
      <c r="Y562" s="453"/>
      <c r="Z562" s="396">
        <f t="shared" si="278"/>
        <v>0</v>
      </c>
      <c r="AA562" s="397">
        <f t="shared" si="279"/>
        <v>0</v>
      </c>
      <c r="AB562" s="427"/>
      <c r="AC562" s="456"/>
      <c r="AD562" s="396">
        <f t="shared" si="280"/>
        <v>0</v>
      </c>
      <c r="AE562" s="397">
        <f t="shared" si="281"/>
        <v>0</v>
      </c>
      <c r="AF562" s="444">
        <f t="shared" si="282"/>
        <v>50</v>
      </c>
      <c r="AG562" s="251" t="e">
        <f t="shared" si="283"/>
        <v>#DIV/0!</v>
      </c>
      <c r="AH562" s="398">
        <f t="shared" si="284"/>
        <v>50</v>
      </c>
      <c r="AI562" s="459" t="str">
        <f t="shared" si="285"/>
        <v>Below Mix</v>
      </c>
      <c r="AJ562" s="327">
        <f t="shared" si="286"/>
        <v>1365</v>
      </c>
      <c r="AK562" s="323" t="e">
        <f t="shared" si="287"/>
        <v>#DIV/0!</v>
      </c>
      <c r="AL562" s="399">
        <f t="shared" si="288"/>
        <v>1415</v>
      </c>
      <c r="AM562" s="400">
        <f t="shared" si="289"/>
        <v>1415</v>
      </c>
      <c r="AN562" s="462" t="e">
        <f t="shared" si="290"/>
        <v>#DIV/0!</v>
      </c>
      <c r="AO562" s="461">
        <f t="shared" si="291"/>
        <v>1415</v>
      </c>
      <c r="AP562" s="148">
        <f t="shared" si="292"/>
        <v>0</v>
      </c>
      <c r="AQ562" s="148">
        <f t="shared" si="293"/>
        <v>0</v>
      </c>
      <c r="AR562" s="148"/>
      <c r="AS562" s="149">
        <f>VLOOKUP(H562, 'Link WS '!$E$5:$G$38, 2, FALSE)</f>
        <v>1415</v>
      </c>
      <c r="AT562" s="80">
        <f>VLOOKUP($H562, 'Link WS '!$E$5:$H$38, 3, FALSE)</f>
        <v>2123</v>
      </c>
      <c r="AU562" s="151">
        <f t="shared" si="294"/>
        <v>0</v>
      </c>
      <c r="AV562" s="150">
        <f>VLOOKUP($V562, 'Link WS '!$E$5:$H$38, 2, FALSE)</f>
        <v>1415</v>
      </c>
      <c r="AW562" s="150">
        <f>VLOOKUP($V562, 'Link WS '!$E$5:$H$38, 3, FALSE)</f>
        <v>2123</v>
      </c>
      <c r="AX562" s="150">
        <f>VLOOKUP($V562, 'Link WS '!$E$5:$H$38, 4, FALSE)</f>
        <v>1769</v>
      </c>
      <c r="AY562" s="143">
        <f t="shared" si="295"/>
        <v>0.79988694177501418</v>
      </c>
      <c r="AZ562" s="140" t="str">
        <f t="shared" si="296"/>
        <v>Paying 80% within JC</v>
      </c>
      <c r="BA562" s="80">
        <f t="shared" si="297"/>
        <v>1273</v>
      </c>
      <c r="BB562" s="80">
        <f t="shared" si="298"/>
        <v>142</v>
      </c>
      <c r="BC562" s="81" t="e">
        <f t="shared" si="299"/>
        <v>#DIV/0!</v>
      </c>
      <c r="BD562" s="312"/>
      <c r="BE562" s="184"/>
      <c r="BF562" s="184"/>
      <c r="BG562" s="184"/>
      <c r="BH562" s="184"/>
      <c r="BI562" s="184"/>
      <c r="BJ562" s="184"/>
      <c r="BK562" s="184"/>
      <c r="BL562" s="185"/>
      <c r="BM562" s="185"/>
      <c r="BN562" s="185"/>
      <c r="BO562" s="185"/>
      <c r="BP562" s="443">
        <f t="shared" si="300"/>
        <v>0</v>
      </c>
      <c r="BQ562" s="184" t="str">
        <f t="shared" si="301"/>
        <v>Not Needed</v>
      </c>
      <c r="BR562" s="283" t="e">
        <f t="shared" si="302"/>
        <v>#DIV/0!</v>
      </c>
      <c r="BS562" s="432">
        <f t="shared" si="303"/>
        <v>0</v>
      </c>
      <c r="BT562" s="1" t="str">
        <f t="shared" si="304"/>
        <v>Within Range</v>
      </c>
      <c r="BU562" s="1" t="str">
        <f t="shared" si="305"/>
        <v>Within Range</v>
      </c>
      <c r="BV562" s="407"/>
      <c r="BW562" s="407"/>
      <c r="BX562" s="448"/>
      <c r="BY562" s="469"/>
      <c r="BZ562" s="469"/>
    </row>
    <row r="563" spans="1:78" ht="12.75" customHeight="true">
      <c r="A563" s="79" t="s">
        <v>565</v>
      </c>
      <c r="B563" s="79" t="s">
        <v>566</v>
      </c>
      <c r="C563" s="79" t="s">
        <v>8</v>
      </c>
      <c r="D563" s="79" t="s">
        <v>9</v>
      </c>
      <c r="E563" s="79" t="s">
        <v>787</v>
      </c>
      <c r="F563" s="79" t="s">
        <v>804</v>
      </c>
      <c r="G563" s="79" t="s">
        <v>786</v>
      </c>
      <c r="H563" s="79" t="s">
        <v>810</v>
      </c>
      <c r="I563" s="296">
        <v>36776</v>
      </c>
      <c r="J563" s="406"/>
      <c r="K563" s="383" t="s">
        <v>1098</v>
      </c>
      <c r="L563" s="406">
        <v>42552</v>
      </c>
      <c r="M563" s="466">
        <v>85</v>
      </c>
      <c r="N563" s="451" t="str">
        <f t="shared" si="272"/>
        <v>4</v>
      </c>
      <c r="O563" s="452" t="str">
        <f t="shared" si="273"/>
        <v>4</v>
      </c>
      <c r="P563" s="201" t="str">
        <f t="shared" si="274"/>
        <v>N</v>
      </c>
      <c r="Q563" s="202"/>
      <c r="R563" s="202"/>
      <c r="S563" s="200"/>
      <c r="T563" s="247">
        <v>2109</v>
      </c>
      <c r="U563" s="92">
        <f t="shared" si="275"/>
        <v>1</v>
      </c>
      <c r="V563" s="95" t="str">
        <f t="shared" si="276"/>
        <v>SG_NE07</v>
      </c>
      <c r="W563" s="454"/>
      <c r="X563" s="392">
        <f t="shared" si="277"/>
        <v>0</v>
      </c>
      <c r="Y563" s="453"/>
      <c r="Z563" s="396">
        <f t="shared" si="278"/>
        <v>0</v>
      </c>
      <c r="AA563" s="397">
        <f t="shared" si="279"/>
        <v>0</v>
      </c>
      <c r="AB563" s="427"/>
      <c r="AC563" s="456"/>
      <c r="AD563" s="396">
        <f t="shared" si="280"/>
        <v>0</v>
      </c>
      <c r="AE563" s="397">
        <f t="shared" si="281"/>
        <v>0</v>
      </c>
      <c r="AF563" s="444">
        <f t="shared" si="282"/>
        <v>50</v>
      </c>
      <c r="AG563" s="251" t="e">
        <f t="shared" si="283"/>
        <v>#DIV/0!</v>
      </c>
      <c r="AH563" s="398">
        <f t="shared" si="284"/>
        <v>50</v>
      </c>
      <c r="AI563" s="459" t="str">
        <f t="shared" si="285"/>
        <v>Below Mix</v>
      </c>
      <c r="AJ563" s="327">
        <f t="shared" si="286"/>
        <v>1995</v>
      </c>
      <c r="AK563" s="323" t="e">
        <f t="shared" si="287"/>
        <v>#DIV/0!</v>
      </c>
      <c r="AL563" s="399">
        <f t="shared" si="288"/>
        <v>2045</v>
      </c>
      <c r="AM563" s="400">
        <f t="shared" si="289"/>
        <v>2045</v>
      </c>
      <c r="AN563" s="462" t="e">
        <f t="shared" si="290"/>
        <v>#DIV/0!</v>
      </c>
      <c r="AO563" s="461">
        <f t="shared" si="291"/>
        <v>2045</v>
      </c>
      <c r="AP563" s="148">
        <f t="shared" si="292"/>
        <v>0</v>
      </c>
      <c r="AQ563" s="148">
        <f t="shared" si="293"/>
        <v>0</v>
      </c>
      <c r="AR563" s="148"/>
      <c r="AS563" s="149">
        <f>VLOOKUP(H563, 'Link WS '!$E$5:$G$38, 2, FALSE)</f>
        <v>2045</v>
      </c>
      <c r="AT563" s="80">
        <f>VLOOKUP($H563, 'Link WS '!$E$5:$H$38, 3, FALSE)</f>
        <v>2946</v>
      </c>
      <c r="AU563" s="151">
        <f t="shared" si="294"/>
        <v>0</v>
      </c>
      <c r="AV563" s="150">
        <f>VLOOKUP($V563, 'Link WS '!$E$5:$H$38, 2, FALSE)</f>
        <v>2045</v>
      </c>
      <c r="AW563" s="150">
        <f>VLOOKUP($V563, 'Link WS '!$E$5:$H$38, 3, FALSE)</f>
        <v>2946</v>
      </c>
      <c r="AX563" s="150">
        <f>VLOOKUP($V563, 'Link WS '!$E$5:$H$38, 4, FALSE)</f>
        <v>2496</v>
      </c>
      <c r="AY563" s="143">
        <f t="shared" si="295"/>
        <v>0.81931089743589747</v>
      </c>
      <c r="AZ563" s="140" t="str">
        <f t="shared" si="296"/>
        <v>Paying 82% within JC</v>
      </c>
      <c r="BA563" s="80">
        <f t="shared" si="297"/>
        <v>1840</v>
      </c>
      <c r="BB563" s="80">
        <f t="shared" si="298"/>
        <v>205</v>
      </c>
      <c r="BC563" s="81" t="e">
        <f t="shared" si="299"/>
        <v>#DIV/0!</v>
      </c>
      <c r="BD563" s="312"/>
      <c r="BE563" s="184"/>
      <c r="BF563" s="184"/>
      <c r="BG563" s="184"/>
      <c r="BH563" s="184"/>
      <c r="BI563" s="184"/>
      <c r="BJ563" s="184"/>
      <c r="BK563" s="184"/>
      <c r="BL563" s="185"/>
      <c r="BM563" s="185"/>
      <c r="BN563" s="185"/>
      <c r="BO563" s="185"/>
      <c r="BP563" s="443">
        <f t="shared" si="300"/>
        <v>0</v>
      </c>
      <c r="BQ563" s="184" t="str">
        <f t="shared" si="301"/>
        <v>Not Needed</v>
      </c>
      <c r="BR563" s="283" t="e">
        <f t="shared" si="302"/>
        <v>#DIV/0!</v>
      </c>
      <c r="BS563" s="432">
        <f t="shared" si="303"/>
        <v>0</v>
      </c>
      <c r="BT563" s="1" t="str">
        <f t="shared" si="304"/>
        <v>Within Range</v>
      </c>
      <c r="BU563" s="1" t="str">
        <f t="shared" si="305"/>
        <v>Within Range</v>
      </c>
      <c r="BV563" s="407"/>
      <c r="BW563" s="407"/>
      <c r="BX563" s="448"/>
      <c r="BY563" s="469"/>
      <c r="BZ563" s="469"/>
    </row>
    <row r="564" spans="1:78" ht="12.75" customHeight="true">
      <c r="A564" s="79" t="s">
        <v>629</v>
      </c>
      <c r="B564" s="79" t="s">
        <v>630</v>
      </c>
      <c r="C564" s="79" t="s">
        <v>8</v>
      </c>
      <c r="D564" s="79" t="s">
        <v>9</v>
      </c>
      <c r="E564" s="79" t="s">
        <v>787</v>
      </c>
      <c r="F564" s="79" t="s">
        <v>804</v>
      </c>
      <c r="G564" s="79" t="s">
        <v>1199</v>
      </c>
      <c r="H564" s="79" t="s">
        <v>1196</v>
      </c>
      <c r="I564" s="296">
        <v>36626</v>
      </c>
      <c r="J564" s="406"/>
      <c r="K564" s="383" t="s">
        <v>1098</v>
      </c>
      <c r="L564" s="406">
        <v>40725</v>
      </c>
      <c r="M564" s="466">
        <v>49</v>
      </c>
      <c r="N564" s="451" t="str">
        <f t="shared" si="272"/>
        <v>1</v>
      </c>
      <c r="O564" s="452" t="str">
        <f t="shared" si="273"/>
        <v>1</v>
      </c>
      <c r="P564" s="201" t="str">
        <f t="shared" si="274"/>
        <v>N</v>
      </c>
      <c r="Q564" s="202"/>
      <c r="R564" s="202"/>
      <c r="S564" s="200"/>
      <c r="T564" s="247">
        <v>2202</v>
      </c>
      <c r="U564" s="92">
        <f t="shared" si="275"/>
        <v>1</v>
      </c>
      <c r="V564" s="95" t="str">
        <f t="shared" si="276"/>
        <v>SG_NE03</v>
      </c>
      <c r="W564" s="454"/>
      <c r="X564" s="392">
        <f t="shared" si="277"/>
        <v>0</v>
      </c>
      <c r="Y564" s="453"/>
      <c r="Z564" s="396">
        <f t="shared" si="278"/>
        <v>0</v>
      </c>
      <c r="AA564" s="397">
        <f t="shared" si="279"/>
        <v>0</v>
      </c>
      <c r="AB564" s="427"/>
      <c r="AC564" s="456"/>
      <c r="AD564" s="396">
        <f t="shared" si="280"/>
        <v>0</v>
      </c>
      <c r="AE564" s="397">
        <f t="shared" si="281"/>
        <v>0</v>
      </c>
      <c r="AF564" s="444">
        <f t="shared" si="282"/>
        <v>50</v>
      </c>
      <c r="AG564" s="251" t="e">
        <f t="shared" si="283"/>
        <v>#DIV/0!</v>
      </c>
      <c r="AH564" s="398">
        <f t="shared" si="284"/>
        <v>50</v>
      </c>
      <c r="AI564" s="459" t="str">
        <f t="shared" si="285"/>
        <v>Below Mix</v>
      </c>
      <c r="AJ564" s="327">
        <f t="shared" si="286"/>
        <v>1209</v>
      </c>
      <c r="AK564" s="323" t="e">
        <f t="shared" si="287"/>
        <v>#DIV/0!</v>
      </c>
      <c r="AL564" s="399">
        <f t="shared" si="288"/>
        <v>1259</v>
      </c>
      <c r="AM564" s="400">
        <f t="shared" si="289"/>
        <v>1259</v>
      </c>
      <c r="AN564" s="462" t="e">
        <f t="shared" si="290"/>
        <v>#DIV/0!</v>
      </c>
      <c r="AO564" s="461">
        <f t="shared" si="291"/>
        <v>1259</v>
      </c>
      <c r="AP564" s="148">
        <f t="shared" si="292"/>
        <v>0</v>
      </c>
      <c r="AQ564" s="148">
        <f t="shared" si="293"/>
        <v>0</v>
      </c>
      <c r="AR564" s="148"/>
      <c r="AS564" s="149">
        <f>VLOOKUP(H564, 'Link WS '!$E$5:$G$38, 2, FALSE)</f>
        <v>1259</v>
      </c>
      <c r="AT564" s="80">
        <f>VLOOKUP($H564, 'Link WS '!$E$5:$H$38, 3, FALSE)</f>
        <v>1884</v>
      </c>
      <c r="AU564" s="151">
        <f t="shared" si="294"/>
        <v>0</v>
      </c>
      <c r="AV564" s="150">
        <f>VLOOKUP($V564, 'Link WS '!$E$5:$H$38, 2, FALSE)</f>
        <v>1259</v>
      </c>
      <c r="AW564" s="150">
        <f>VLOOKUP($V564, 'Link WS '!$E$5:$H$38, 3, FALSE)</f>
        <v>1884</v>
      </c>
      <c r="AX564" s="150">
        <f>VLOOKUP($V564, 'Link WS '!$E$5:$H$38, 4, FALSE)</f>
        <v>1572</v>
      </c>
      <c r="AY564" s="143">
        <f t="shared" si="295"/>
        <v>0.80089058524173029</v>
      </c>
      <c r="AZ564" s="140" t="str">
        <f t="shared" si="296"/>
        <v>Paying 80% within JC</v>
      </c>
      <c r="BA564" s="80">
        <f t="shared" si="297"/>
        <v>1133</v>
      </c>
      <c r="BB564" s="80">
        <f t="shared" si="298"/>
        <v>126</v>
      </c>
      <c r="BC564" s="81" t="e">
        <f t="shared" si="299"/>
        <v>#DIV/0!</v>
      </c>
      <c r="BD564" s="312"/>
      <c r="BE564" s="184"/>
      <c r="BF564" s="184"/>
      <c r="BG564" s="184"/>
      <c r="BH564" s="184"/>
      <c r="BI564" s="184"/>
      <c r="BJ564" s="184"/>
      <c r="BK564" s="184"/>
      <c r="BL564" s="185"/>
      <c r="BM564" s="185"/>
      <c r="BN564" s="185"/>
      <c r="BO564" s="185"/>
      <c r="BP564" s="443">
        <f t="shared" si="300"/>
        <v>0</v>
      </c>
      <c r="BQ564" s="184" t="str">
        <f t="shared" si="301"/>
        <v>Not Needed</v>
      </c>
      <c r="BR564" s="283" t="e">
        <f t="shared" si="302"/>
        <v>#DIV/0!</v>
      </c>
      <c r="BS564" s="432">
        <f t="shared" si="303"/>
        <v>0</v>
      </c>
      <c r="BT564" s="1" t="str">
        <f t="shared" si="304"/>
        <v>Within Range</v>
      </c>
      <c r="BU564" s="1" t="str">
        <f t="shared" si="305"/>
        <v>Within Range</v>
      </c>
      <c r="BV564" s="407"/>
      <c r="BW564" s="407"/>
      <c r="BX564" s="448"/>
      <c r="BY564" s="469"/>
      <c r="BZ564" s="469"/>
    </row>
    <row r="565" spans="1:78" ht="12.75" customHeight="true">
      <c r="A565" s="79" t="s">
        <v>571</v>
      </c>
      <c r="B565" s="79" t="s">
        <v>572</v>
      </c>
      <c r="C565" s="79" t="s">
        <v>8</v>
      </c>
      <c r="D565" s="79" t="s">
        <v>9</v>
      </c>
      <c r="E565" s="79" t="s">
        <v>787</v>
      </c>
      <c r="F565" s="79" t="s">
        <v>805</v>
      </c>
      <c r="G565" s="79" t="s">
        <v>784</v>
      </c>
      <c r="H565" s="79" t="s">
        <v>1108</v>
      </c>
      <c r="I565" s="296">
        <v>38810</v>
      </c>
      <c r="J565" s="406"/>
      <c r="K565" s="383" t="s">
        <v>1098</v>
      </c>
      <c r="L565" s="406">
        <v>44378</v>
      </c>
      <c r="M565" s="466">
        <v>85</v>
      </c>
      <c r="N565" s="451" t="str">
        <f t="shared" si="272"/>
        <v>4</v>
      </c>
      <c r="O565" s="452" t="str">
        <f t="shared" si="273"/>
        <v>4</v>
      </c>
      <c r="P565" s="201" t="str">
        <f t="shared" si="274"/>
        <v>N</v>
      </c>
      <c r="Q565" s="202"/>
      <c r="R565" s="202"/>
      <c r="S565" s="200"/>
      <c r="T565" s="247">
        <v>1602</v>
      </c>
      <c r="U565" s="92">
        <f t="shared" si="275"/>
        <v>1</v>
      </c>
      <c r="V565" s="95" t="str">
        <f t="shared" si="276"/>
        <v>SG_FNE08</v>
      </c>
      <c r="W565" s="454"/>
      <c r="X565" s="392">
        <f t="shared" si="277"/>
        <v>0</v>
      </c>
      <c r="Y565" s="453"/>
      <c r="Z565" s="396">
        <f t="shared" si="278"/>
        <v>0</v>
      </c>
      <c r="AA565" s="397">
        <f t="shared" si="279"/>
        <v>0</v>
      </c>
      <c r="AB565" s="427"/>
      <c r="AC565" s="456"/>
      <c r="AD565" s="396">
        <f t="shared" si="280"/>
        <v>0</v>
      </c>
      <c r="AE565" s="397">
        <f t="shared" si="281"/>
        <v>0</v>
      </c>
      <c r="AF565" s="444">
        <f t="shared" si="282"/>
        <v>50</v>
      </c>
      <c r="AG565" s="251" t="e">
        <f t="shared" si="283"/>
        <v>#DIV/0!</v>
      </c>
      <c r="AH565" s="398">
        <f t="shared" si="284"/>
        <v>50</v>
      </c>
      <c r="AI565" s="459" t="str">
        <f t="shared" si="285"/>
        <v>Below Mix</v>
      </c>
      <c r="AJ565" s="327">
        <f t="shared" si="286"/>
        <v>1577</v>
      </c>
      <c r="AK565" s="323" t="e">
        <f t="shared" si="287"/>
        <v>#DIV/0!</v>
      </c>
      <c r="AL565" s="399">
        <f t="shared" si="288"/>
        <v>1627</v>
      </c>
      <c r="AM565" s="400">
        <f t="shared" si="289"/>
        <v>1627</v>
      </c>
      <c r="AN565" s="462" t="e">
        <f t="shared" si="290"/>
        <v>#DIV/0!</v>
      </c>
      <c r="AO565" s="461">
        <f t="shared" si="291"/>
        <v>1627</v>
      </c>
      <c r="AP565" s="148">
        <f t="shared" si="292"/>
        <v>0</v>
      </c>
      <c r="AQ565" s="148">
        <f t="shared" si="293"/>
        <v>0</v>
      </c>
      <c r="AR565" s="148"/>
      <c r="AS565" s="149">
        <f>VLOOKUP(H565, 'Link WS '!$E$5:$G$38, 2, FALSE)</f>
        <v>1627</v>
      </c>
      <c r="AT565" s="80">
        <f>VLOOKUP($H565, 'Link WS '!$E$5:$H$38, 3, FALSE)</f>
        <v>2278</v>
      </c>
      <c r="AU565" s="151">
        <f t="shared" si="294"/>
        <v>0</v>
      </c>
      <c r="AV565" s="150">
        <f>VLOOKUP($V565, 'Link WS '!$E$5:$H$38, 2, FALSE)</f>
        <v>1627</v>
      </c>
      <c r="AW565" s="150">
        <f>VLOOKUP($V565, 'Link WS '!$E$5:$H$38, 3, FALSE)</f>
        <v>2278</v>
      </c>
      <c r="AX565" s="150">
        <f>VLOOKUP($V565, 'Link WS '!$E$5:$H$38, 4, FALSE)</f>
        <v>1953</v>
      </c>
      <c r="AY565" s="143">
        <f t="shared" si="295"/>
        <v>0.83307731694828469</v>
      </c>
      <c r="AZ565" s="140" t="str">
        <f t="shared" si="296"/>
        <v>Paying 83% within JC</v>
      </c>
      <c r="BA565" s="80">
        <f t="shared" si="297"/>
        <v>1464</v>
      </c>
      <c r="BB565" s="80">
        <f t="shared" si="298"/>
        <v>163</v>
      </c>
      <c r="BC565" s="81" t="e">
        <f t="shared" si="299"/>
        <v>#DIV/0!</v>
      </c>
      <c r="BD565" s="312"/>
      <c r="BE565" s="184"/>
      <c r="BF565" s="184"/>
      <c r="BG565" s="184"/>
      <c r="BH565" s="184"/>
      <c r="BI565" s="184"/>
      <c r="BJ565" s="184"/>
      <c r="BK565" s="184"/>
      <c r="BL565" s="185"/>
      <c r="BM565" s="185"/>
      <c r="BN565" s="185"/>
      <c r="BO565" s="185"/>
      <c r="BP565" s="443">
        <f t="shared" si="300"/>
        <v>0</v>
      </c>
      <c r="BQ565" s="184" t="str">
        <f t="shared" si="301"/>
        <v>Not Needed</v>
      </c>
      <c r="BR565" s="283" t="e">
        <f t="shared" si="302"/>
        <v>#DIV/0!</v>
      </c>
      <c r="BS565" s="432">
        <f t="shared" si="303"/>
        <v>0</v>
      </c>
      <c r="BT565" s="1" t="str">
        <f t="shared" si="304"/>
        <v>Within Range</v>
      </c>
      <c r="BU565" s="1" t="str">
        <f t="shared" si="305"/>
        <v>Within Range</v>
      </c>
      <c r="BV565" s="407"/>
      <c r="BW565" s="407"/>
      <c r="BX565" s="448"/>
      <c r="BY565" s="469"/>
      <c r="BZ565" s="469"/>
    </row>
    <row r="566" spans="1:78" ht="12.75" customHeight="true">
      <c r="A566" s="79" t="s">
        <v>637</v>
      </c>
      <c r="B566" s="79" t="s">
        <v>638</v>
      </c>
      <c r="C566" s="79" t="s">
        <v>8</v>
      </c>
      <c r="D566" s="79" t="s">
        <v>9</v>
      </c>
      <c r="E566" s="79" t="s">
        <v>787</v>
      </c>
      <c r="F566" s="79" t="s">
        <v>804</v>
      </c>
      <c r="G566" s="79" t="s">
        <v>1201</v>
      </c>
      <c r="H566" s="79" t="s">
        <v>1195</v>
      </c>
      <c r="I566" s="296">
        <v>41099</v>
      </c>
      <c r="J566" s="406"/>
      <c r="K566" s="383" t="s">
        <v>1098</v>
      </c>
      <c r="L566" s="406">
        <v>44013</v>
      </c>
      <c r="M566" s="466">
        <v>79</v>
      </c>
      <c r="N566" s="451" t="str">
        <f t="shared" si="272"/>
        <v>3</v>
      </c>
      <c r="O566" s="452" t="str">
        <f t="shared" si="273"/>
        <v>3</v>
      </c>
      <c r="P566" s="201" t="str">
        <f t="shared" si="274"/>
        <v>N</v>
      </c>
      <c r="Q566" s="202"/>
      <c r="R566" s="202"/>
      <c r="S566" s="200"/>
      <c r="T566" s="247">
        <v>911</v>
      </c>
      <c r="U566" s="92">
        <f t="shared" si="275"/>
        <v>1</v>
      </c>
      <c r="V566" s="95" t="str">
        <f t="shared" si="276"/>
        <v>SG_NE02</v>
      </c>
      <c r="W566" s="454"/>
      <c r="X566" s="392">
        <f t="shared" si="277"/>
        <v>0</v>
      </c>
      <c r="Y566" s="453"/>
      <c r="Z566" s="396">
        <f t="shared" si="278"/>
        <v>0</v>
      </c>
      <c r="AA566" s="397">
        <f t="shared" si="279"/>
        <v>0</v>
      </c>
      <c r="AB566" s="427"/>
      <c r="AC566" s="456"/>
      <c r="AD566" s="396">
        <f t="shared" si="280"/>
        <v>0</v>
      </c>
      <c r="AE566" s="397">
        <f t="shared" si="281"/>
        <v>0</v>
      </c>
      <c r="AF566" s="444">
        <f t="shared" si="282"/>
        <v>50</v>
      </c>
      <c r="AG566" s="251" t="e">
        <f t="shared" si="283"/>
        <v>#DIV/0!</v>
      </c>
      <c r="AH566" s="398">
        <f t="shared" si="284"/>
        <v>50</v>
      </c>
      <c r="AI566" s="459" t="str">
        <f t="shared" si="285"/>
        <v>Below Mix</v>
      </c>
      <c r="AJ566" s="327">
        <f t="shared" si="286"/>
        <v>1116</v>
      </c>
      <c r="AK566" s="323" t="e">
        <f t="shared" si="287"/>
        <v>#DIV/0!</v>
      </c>
      <c r="AL566" s="399">
        <f t="shared" si="288"/>
        <v>1166</v>
      </c>
      <c r="AM566" s="400">
        <f t="shared" si="289"/>
        <v>1166</v>
      </c>
      <c r="AN566" s="462" t="e">
        <f t="shared" si="290"/>
        <v>#DIV/0!</v>
      </c>
      <c r="AO566" s="461">
        <f t="shared" si="291"/>
        <v>1166</v>
      </c>
      <c r="AP566" s="148">
        <f t="shared" si="292"/>
        <v>0</v>
      </c>
      <c r="AQ566" s="148">
        <f t="shared" si="293"/>
        <v>0</v>
      </c>
      <c r="AR566" s="148"/>
      <c r="AS566" s="149">
        <f>VLOOKUP(H566, 'Link WS '!$E$5:$G$38, 2, FALSE)</f>
        <v>1166</v>
      </c>
      <c r="AT566" s="80">
        <f>VLOOKUP($H566, 'Link WS '!$E$5:$H$38, 3, FALSE)</f>
        <v>1750</v>
      </c>
      <c r="AU566" s="151">
        <f t="shared" si="294"/>
        <v>0</v>
      </c>
      <c r="AV566" s="150">
        <f>VLOOKUP($V566, 'Link WS '!$E$5:$H$38, 2, FALSE)</f>
        <v>1166</v>
      </c>
      <c r="AW566" s="150">
        <f>VLOOKUP($V566, 'Link WS '!$E$5:$H$38, 3, FALSE)</f>
        <v>1750</v>
      </c>
      <c r="AX566" s="150">
        <f>VLOOKUP($V566, 'Link WS '!$E$5:$H$38, 4, FALSE)</f>
        <v>1458</v>
      </c>
      <c r="AY566" s="143">
        <f t="shared" si="295"/>
        <v>0.79972565157750342</v>
      </c>
      <c r="AZ566" s="140" t="str">
        <f t="shared" si="296"/>
        <v>Paying 80% within JC</v>
      </c>
      <c r="BA566" s="80">
        <f t="shared" si="297"/>
        <v>1049</v>
      </c>
      <c r="BB566" s="80">
        <f t="shared" si="298"/>
        <v>117</v>
      </c>
      <c r="BC566" s="81" t="e">
        <f t="shared" si="299"/>
        <v>#DIV/0!</v>
      </c>
      <c r="BD566" s="312"/>
      <c r="BE566" s="184"/>
      <c r="BF566" s="184"/>
      <c r="BG566" s="184"/>
      <c r="BH566" s="184"/>
      <c r="BI566" s="184"/>
      <c r="BJ566" s="184"/>
      <c r="BK566" s="184"/>
      <c r="BL566" s="185"/>
      <c r="BM566" s="185"/>
      <c r="BN566" s="185"/>
      <c r="BO566" s="185"/>
      <c r="BP566" s="443">
        <f t="shared" si="300"/>
        <v>0</v>
      </c>
      <c r="BQ566" s="184" t="str">
        <f t="shared" si="301"/>
        <v>Not Needed</v>
      </c>
      <c r="BR566" s="283" t="e">
        <f t="shared" si="302"/>
        <v>#DIV/0!</v>
      </c>
      <c r="BS566" s="432">
        <f t="shared" si="303"/>
        <v>0</v>
      </c>
      <c r="BT566" s="1" t="str">
        <f t="shared" si="304"/>
        <v>Within Range</v>
      </c>
      <c r="BU566" s="1" t="str">
        <f t="shared" si="305"/>
        <v>Within Range</v>
      </c>
      <c r="BV566" s="407"/>
      <c r="BW566" s="407"/>
      <c r="BX566" s="448"/>
      <c r="BY566" s="469"/>
      <c r="BZ566" s="469"/>
    </row>
    <row r="567" spans="1:78" ht="12.75" customHeight="true">
      <c r="A567" s="79" t="s">
        <v>551</v>
      </c>
      <c r="B567" s="79" t="s">
        <v>552</v>
      </c>
      <c r="C567" s="79" t="s">
        <v>8</v>
      </c>
      <c r="D567" s="79" t="s">
        <v>9</v>
      </c>
      <c r="E567" s="79" t="s">
        <v>787</v>
      </c>
      <c r="F567" s="79" t="s">
        <v>804</v>
      </c>
      <c r="G567" s="79" t="s">
        <v>796</v>
      </c>
      <c r="H567" s="79" t="s">
        <v>811</v>
      </c>
      <c r="I567" s="296">
        <v>41155</v>
      </c>
      <c r="J567" s="406"/>
      <c r="K567" s="383" t="s">
        <v>1098</v>
      </c>
      <c r="L567" s="406">
        <v>44013</v>
      </c>
      <c r="M567" s="466">
        <v>90</v>
      </c>
      <c r="N567" s="451" t="str">
        <f t="shared" si="272"/>
        <v>5</v>
      </c>
      <c r="O567" s="452" t="str">
        <f t="shared" si="273"/>
        <v>5</v>
      </c>
      <c r="P567" s="201" t="str">
        <f t="shared" si="274"/>
        <v>N</v>
      </c>
      <c r="Q567" s="202"/>
      <c r="R567" s="202"/>
      <c r="S567" s="200"/>
      <c r="T567" s="247">
        <v>909</v>
      </c>
      <c r="U567" s="92">
        <f t="shared" si="275"/>
        <v>1</v>
      </c>
      <c r="V567" s="95" t="str">
        <f t="shared" si="276"/>
        <v>SG_NE06</v>
      </c>
      <c r="W567" s="454"/>
      <c r="X567" s="392">
        <f t="shared" si="277"/>
        <v>0</v>
      </c>
      <c r="Y567" s="453"/>
      <c r="Z567" s="396">
        <f t="shared" si="278"/>
        <v>0</v>
      </c>
      <c r="AA567" s="397">
        <f t="shared" si="279"/>
        <v>0</v>
      </c>
      <c r="AB567" s="427"/>
      <c r="AC567" s="456"/>
      <c r="AD567" s="396">
        <f t="shared" si="280"/>
        <v>0</v>
      </c>
      <c r="AE567" s="397">
        <f t="shared" si="281"/>
        <v>0</v>
      </c>
      <c r="AF567" s="444">
        <f t="shared" si="282"/>
        <v>50</v>
      </c>
      <c r="AG567" s="251" t="e">
        <f t="shared" si="283"/>
        <v>#DIV/0!</v>
      </c>
      <c r="AH567" s="398">
        <f t="shared" si="284"/>
        <v>50</v>
      </c>
      <c r="AI567" s="459" t="str">
        <f t="shared" si="285"/>
        <v>Below Mix</v>
      </c>
      <c r="AJ567" s="327">
        <f t="shared" si="286"/>
        <v>1900</v>
      </c>
      <c r="AK567" s="323" t="e">
        <f t="shared" si="287"/>
        <v>#DIV/0!</v>
      </c>
      <c r="AL567" s="399">
        <f t="shared" si="288"/>
        <v>1950</v>
      </c>
      <c r="AM567" s="400">
        <f t="shared" si="289"/>
        <v>1950</v>
      </c>
      <c r="AN567" s="462" t="e">
        <f t="shared" si="290"/>
        <v>#DIV/0!</v>
      </c>
      <c r="AO567" s="461">
        <f t="shared" si="291"/>
        <v>1950</v>
      </c>
      <c r="AP567" s="148">
        <f t="shared" si="292"/>
        <v>0</v>
      </c>
      <c r="AQ567" s="148">
        <f t="shared" si="293"/>
        <v>0</v>
      </c>
      <c r="AR567" s="148"/>
      <c r="AS567" s="149">
        <f>VLOOKUP(H567, 'Link WS '!$E$5:$G$38, 2, FALSE)</f>
        <v>1950</v>
      </c>
      <c r="AT567" s="80">
        <f>VLOOKUP($H567, 'Link WS '!$E$5:$H$38, 3, FALSE)</f>
        <v>2695</v>
      </c>
      <c r="AU567" s="151">
        <f t="shared" si="294"/>
        <v>0</v>
      </c>
      <c r="AV567" s="150">
        <f>VLOOKUP($V567, 'Link WS '!$E$5:$H$38, 2, FALSE)</f>
        <v>1950</v>
      </c>
      <c r="AW567" s="150">
        <f>VLOOKUP($V567, 'Link WS '!$E$5:$H$38, 3, FALSE)</f>
        <v>2695</v>
      </c>
      <c r="AX567" s="150">
        <f>VLOOKUP($V567, 'Link WS '!$E$5:$H$38, 4, FALSE)</f>
        <v>2323</v>
      </c>
      <c r="AY567" s="143">
        <f t="shared" si="295"/>
        <v>0.83943176926388297</v>
      </c>
      <c r="AZ567" s="140" t="str">
        <f t="shared" si="296"/>
        <v>Paying 84% within JC</v>
      </c>
      <c r="BA567" s="80">
        <f t="shared" si="297"/>
        <v>1755</v>
      </c>
      <c r="BB567" s="80">
        <f t="shared" si="298"/>
        <v>195</v>
      </c>
      <c r="BC567" s="81" t="e">
        <f t="shared" si="299"/>
        <v>#DIV/0!</v>
      </c>
      <c r="BD567" s="312"/>
      <c r="BE567" s="184"/>
      <c r="BF567" s="184"/>
      <c r="BG567" s="184"/>
      <c r="BH567" s="184"/>
      <c r="BI567" s="184"/>
      <c r="BJ567" s="184"/>
      <c r="BK567" s="184"/>
      <c r="BL567" s="185"/>
      <c r="BM567" s="185"/>
      <c r="BN567" s="185"/>
      <c r="BO567" s="185"/>
      <c r="BP567" s="443">
        <f t="shared" si="300"/>
        <v>0</v>
      </c>
      <c r="BQ567" s="184" t="str">
        <f t="shared" si="301"/>
        <v>Not Needed</v>
      </c>
      <c r="BR567" s="283" t="e">
        <f t="shared" si="302"/>
        <v>#DIV/0!</v>
      </c>
      <c r="BS567" s="432">
        <f t="shared" si="303"/>
        <v>0</v>
      </c>
      <c r="BT567" s="1" t="str">
        <f t="shared" si="304"/>
        <v>Within Range</v>
      </c>
      <c r="BU567" s="1" t="str">
        <f t="shared" si="305"/>
        <v>Within Range</v>
      </c>
      <c r="BV567" s="407"/>
      <c r="BW567" s="407"/>
      <c r="BX567" s="448"/>
      <c r="BY567" s="469"/>
      <c r="BZ567" s="469"/>
    </row>
    <row r="568" spans="1:78" ht="12.75" customHeight="true">
      <c r="A568" s="79" t="s">
        <v>476</v>
      </c>
      <c r="B568" s="79" t="s">
        <v>477</v>
      </c>
      <c r="C568" s="79" t="s">
        <v>8</v>
      </c>
      <c r="D568" s="79" t="s">
        <v>9</v>
      </c>
      <c r="E568" s="79" t="s">
        <v>787</v>
      </c>
      <c r="F568" s="79" t="s">
        <v>804</v>
      </c>
      <c r="G568" s="79" t="s">
        <v>796</v>
      </c>
      <c r="H568" s="79" t="s">
        <v>811</v>
      </c>
      <c r="I568" s="296">
        <v>41155</v>
      </c>
      <c r="J568" s="406"/>
      <c r="K568" s="383" t="s">
        <v>1098</v>
      </c>
      <c r="L568" s="406">
        <v>44013</v>
      </c>
      <c r="M568" s="466">
        <v>75</v>
      </c>
      <c r="N568" s="451" t="str">
        <f t="shared" si="272"/>
        <v>3</v>
      </c>
      <c r="O568" s="452" t="str">
        <f t="shared" si="273"/>
        <v>3</v>
      </c>
      <c r="P568" s="201" t="str">
        <f t="shared" si="274"/>
        <v>N</v>
      </c>
      <c r="Q568" s="202"/>
      <c r="R568" s="202"/>
      <c r="S568" s="200"/>
      <c r="T568" s="247">
        <v>909</v>
      </c>
      <c r="U568" s="92">
        <f t="shared" si="275"/>
        <v>1</v>
      </c>
      <c r="V568" s="95" t="str">
        <f t="shared" si="276"/>
        <v>SG_NE06</v>
      </c>
      <c r="W568" s="454"/>
      <c r="X568" s="392">
        <f t="shared" si="277"/>
        <v>0</v>
      </c>
      <c r="Y568" s="453"/>
      <c r="Z568" s="396">
        <f t="shared" si="278"/>
        <v>0</v>
      </c>
      <c r="AA568" s="397">
        <f t="shared" si="279"/>
        <v>0</v>
      </c>
      <c r="AB568" s="427"/>
      <c r="AC568" s="456"/>
      <c r="AD568" s="396">
        <f t="shared" si="280"/>
        <v>0</v>
      </c>
      <c r="AE568" s="397">
        <f t="shared" si="281"/>
        <v>0</v>
      </c>
      <c r="AF568" s="444">
        <f t="shared" si="282"/>
        <v>50</v>
      </c>
      <c r="AG568" s="251" t="e">
        <f t="shared" si="283"/>
        <v>#DIV/0!</v>
      </c>
      <c r="AH568" s="398">
        <f t="shared" si="284"/>
        <v>50</v>
      </c>
      <c r="AI568" s="459" t="str">
        <f t="shared" si="285"/>
        <v>Below Mix</v>
      </c>
      <c r="AJ568" s="327">
        <f t="shared" si="286"/>
        <v>1900</v>
      </c>
      <c r="AK568" s="323" t="e">
        <f t="shared" si="287"/>
        <v>#DIV/0!</v>
      </c>
      <c r="AL568" s="399">
        <f t="shared" si="288"/>
        <v>1950</v>
      </c>
      <c r="AM568" s="400">
        <f t="shared" si="289"/>
        <v>1950</v>
      </c>
      <c r="AN568" s="462" t="e">
        <f t="shared" si="290"/>
        <v>#DIV/0!</v>
      </c>
      <c r="AO568" s="461">
        <f t="shared" si="291"/>
        <v>1950</v>
      </c>
      <c r="AP568" s="148">
        <f t="shared" si="292"/>
        <v>0</v>
      </c>
      <c r="AQ568" s="148">
        <f t="shared" si="293"/>
        <v>0</v>
      </c>
      <c r="AR568" s="148"/>
      <c r="AS568" s="149">
        <f>VLOOKUP(H568, 'Link WS '!$E$5:$G$38, 2, FALSE)</f>
        <v>1950</v>
      </c>
      <c r="AT568" s="80">
        <f>VLOOKUP($H568, 'Link WS '!$E$5:$H$38, 3, FALSE)</f>
        <v>2695</v>
      </c>
      <c r="AU568" s="151">
        <f t="shared" si="294"/>
        <v>0</v>
      </c>
      <c r="AV568" s="150">
        <f>VLOOKUP($V568, 'Link WS '!$E$5:$H$38, 2, FALSE)</f>
        <v>1950</v>
      </c>
      <c r="AW568" s="150">
        <f>VLOOKUP($V568, 'Link WS '!$E$5:$H$38, 3, FALSE)</f>
        <v>2695</v>
      </c>
      <c r="AX568" s="150">
        <f>VLOOKUP($V568, 'Link WS '!$E$5:$H$38, 4, FALSE)</f>
        <v>2323</v>
      </c>
      <c r="AY568" s="143">
        <f t="shared" si="295"/>
        <v>0.83943176926388297</v>
      </c>
      <c r="AZ568" s="140" t="str">
        <f t="shared" si="296"/>
        <v>Paying 84% within JC</v>
      </c>
      <c r="BA568" s="80">
        <f t="shared" si="297"/>
        <v>1755</v>
      </c>
      <c r="BB568" s="80">
        <f t="shared" si="298"/>
        <v>195</v>
      </c>
      <c r="BC568" s="81" t="e">
        <f t="shared" si="299"/>
        <v>#DIV/0!</v>
      </c>
      <c r="BD568" s="312"/>
      <c r="BE568" s="184"/>
      <c r="BF568" s="184"/>
      <c r="BG568" s="184"/>
      <c r="BH568" s="184"/>
      <c r="BI568" s="184"/>
      <c r="BJ568" s="184"/>
      <c r="BK568" s="184"/>
      <c r="BL568" s="185"/>
      <c r="BM568" s="185"/>
      <c r="BN568" s="185"/>
      <c r="BO568" s="185"/>
      <c r="BP568" s="443">
        <f t="shared" si="300"/>
        <v>0</v>
      </c>
      <c r="BQ568" s="184" t="str">
        <f t="shared" si="301"/>
        <v>Not Needed</v>
      </c>
      <c r="BR568" s="283" t="e">
        <f t="shared" si="302"/>
        <v>#DIV/0!</v>
      </c>
      <c r="BS568" s="432">
        <f t="shared" si="303"/>
        <v>0</v>
      </c>
      <c r="BT568" s="1" t="str">
        <f t="shared" si="304"/>
        <v>Within Range</v>
      </c>
      <c r="BU568" s="1" t="str">
        <f t="shared" si="305"/>
        <v>Within Range</v>
      </c>
      <c r="BV568" s="407"/>
      <c r="BW568" s="407"/>
      <c r="BX568" s="448"/>
      <c r="BY568" s="469"/>
      <c r="BZ568" s="469"/>
    </row>
    <row r="569" spans="1:78" ht="12.75" customHeight="true">
      <c r="A569" s="79" t="s">
        <v>557</v>
      </c>
      <c r="B569" s="79" t="s">
        <v>558</v>
      </c>
      <c r="C569" s="79" t="s">
        <v>8</v>
      </c>
      <c r="D569" s="79" t="s">
        <v>9</v>
      </c>
      <c r="E569" s="79" t="s">
        <v>787</v>
      </c>
      <c r="F569" s="79" t="s">
        <v>804</v>
      </c>
      <c r="G569" s="79" t="s">
        <v>796</v>
      </c>
      <c r="H569" s="79" t="s">
        <v>820</v>
      </c>
      <c r="I569" s="296">
        <v>42044</v>
      </c>
      <c r="J569" s="406"/>
      <c r="K569" s="383" t="s">
        <v>1098</v>
      </c>
      <c r="L569" s="406">
        <v>44013</v>
      </c>
      <c r="M569" s="466">
        <v>83</v>
      </c>
      <c r="N569" s="451" t="str">
        <f t="shared" si="272"/>
        <v>4</v>
      </c>
      <c r="O569" s="452" t="str">
        <f t="shared" si="273"/>
        <v>4</v>
      </c>
      <c r="P569" s="201" t="str">
        <f t="shared" si="274"/>
        <v>N</v>
      </c>
      <c r="Q569" s="202"/>
      <c r="R569" s="202"/>
      <c r="S569" s="200"/>
      <c r="T569" s="247">
        <v>704</v>
      </c>
      <c r="U569" s="92">
        <f t="shared" si="275"/>
        <v>1</v>
      </c>
      <c r="V569" s="95" t="str">
        <f t="shared" si="276"/>
        <v>SG_FNE06</v>
      </c>
      <c r="W569" s="454"/>
      <c r="X569" s="392">
        <f t="shared" si="277"/>
        <v>0</v>
      </c>
      <c r="Y569" s="453"/>
      <c r="Z569" s="396">
        <f t="shared" si="278"/>
        <v>0</v>
      </c>
      <c r="AA569" s="397">
        <f t="shared" si="279"/>
        <v>0</v>
      </c>
      <c r="AB569" s="427"/>
      <c r="AC569" s="456"/>
      <c r="AD569" s="396">
        <f t="shared" si="280"/>
        <v>0</v>
      </c>
      <c r="AE569" s="397">
        <f t="shared" si="281"/>
        <v>0</v>
      </c>
      <c r="AF569" s="444">
        <f t="shared" si="282"/>
        <v>50</v>
      </c>
      <c r="AG569" s="251" t="e">
        <f t="shared" si="283"/>
        <v>#DIV/0!</v>
      </c>
      <c r="AH569" s="398">
        <f t="shared" si="284"/>
        <v>50</v>
      </c>
      <c r="AI569" s="459" t="str">
        <f t="shared" si="285"/>
        <v>Below Mix</v>
      </c>
      <c r="AJ569" s="327">
        <f t="shared" si="286"/>
        <v>1249</v>
      </c>
      <c r="AK569" s="323" t="e">
        <f t="shared" si="287"/>
        <v>#DIV/0!</v>
      </c>
      <c r="AL569" s="399">
        <f t="shared" si="288"/>
        <v>1299</v>
      </c>
      <c r="AM569" s="400">
        <f t="shared" si="289"/>
        <v>1299</v>
      </c>
      <c r="AN569" s="462" t="e">
        <f t="shared" si="290"/>
        <v>#DIV/0!</v>
      </c>
      <c r="AO569" s="461">
        <f t="shared" si="291"/>
        <v>1299</v>
      </c>
      <c r="AP569" s="148">
        <f t="shared" si="292"/>
        <v>0</v>
      </c>
      <c r="AQ569" s="148">
        <f t="shared" si="293"/>
        <v>0</v>
      </c>
      <c r="AR569" s="148"/>
      <c r="AS569" s="149">
        <f>VLOOKUP(H569, 'Link WS '!$E$5:$G$38, 2, FALSE)</f>
        <v>1299</v>
      </c>
      <c r="AT569" s="80">
        <f>VLOOKUP($H569, 'Link WS '!$E$5:$H$38, 3, FALSE)</f>
        <v>1871</v>
      </c>
      <c r="AU569" s="151">
        <f t="shared" si="294"/>
        <v>0</v>
      </c>
      <c r="AV569" s="150">
        <f>VLOOKUP($V569, 'Link WS '!$E$5:$H$38, 2, FALSE)</f>
        <v>1299</v>
      </c>
      <c r="AW569" s="150">
        <f>VLOOKUP($V569, 'Link WS '!$E$5:$H$38, 3, FALSE)</f>
        <v>1871</v>
      </c>
      <c r="AX569" s="150">
        <f>VLOOKUP($V569, 'Link WS '!$E$5:$H$38, 4, FALSE)</f>
        <v>1585</v>
      </c>
      <c r="AY569" s="143">
        <f t="shared" si="295"/>
        <v>0.81955835962145107</v>
      </c>
      <c r="AZ569" s="140" t="str">
        <f t="shared" si="296"/>
        <v>Paying 82% within JC</v>
      </c>
      <c r="BA569" s="80">
        <f t="shared" si="297"/>
        <v>1169</v>
      </c>
      <c r="BB569" s="80">
        <f t="shared" si="298"/>
        <v>130</v>
      </c>
      <c r="BC569" s="81" t="e">
        <f t="shared" si="299"/>
        <v>#DIV/0!</v>
      </c>
      <c r="BD569" s="312"/>
      <c r="BE569" s="184"/>
      <c r="BF569" s="184"/>
      <c r="BG569" s="184"/>
      <c r="BH569" s="184"/>
      <c r="BI569" s="184"/>
      <c r="BJ569" s="184"/>
      <c r="BK569" s="184"/>
      <c r="BL569" s="185"/>
      <c r="BM569" s="185"/>
      <c r="BN569" s="185"/>
      <c r="BO569" s="185"/>
      <c r="BP569" s="443">
        <f t="shared" si="300"/>
        <v>0</v>
      </c>
      <c r="BQ569" s="184" t="str">
        <f t="shared" si="301"/>
        <v>Not Needed</v>
      </c>
      <c r="BR569" s="283" t="e">
        <f t="shared" si="302"/>
        <v>#DIV/0!</v>
      </c>
      <c r="BS569" s="432">
        <f t="shared" si="303"/>
        <v>0</v>
      </c>
      <c r="BT569" s="1" t="str">
        <f t="shared" si="304"/>
        <v>Within Range</v>
      </c>
      <c r="BU569" s="1" t="str">
        <f t="shared" si="305"/>
        <v>Within Range</v>
      </c>
      <c r="BV569" s="407"/>
      <c r="BW569" s="407"/>
      <c r="BX569" s="448"/>
      <c r="BY569" s="469"/>
      <c r="BZ569" s="469"/>
    </row>
    <row r="570" spans="1:78" ht="12.75" customHeight="true">
      <c r="A570" s="79" t="s">
        <v>559</v>
      </c>
      <c r="B570" s="79" t="s">
        <v>560</v>
      </c>
      <c r="C570" s="79" t="s">
        <v>8</v>
      </c>
      <c r="D570" s="79" t="s">
        <v>9</v>
      </c>
      <c r="E570" s="79" t="s">
        <v>787</v>
      </c>
      <c r="F570" s="79" t="s">
        <v>804</v>
      </c>
      <c r="G570" s="79" t="s">
        <v>798</v>
      </c>
      <c r="H570" s="79" t="s">
        <v>820</v>
      </c>
      <c r="I570" s="296">
        <v>42065</v>
      </c>
      <c r="J570" s="406"/>
      <c r="K570" s="383" t="s">
        <v>1098</v>
      </c>
      <c r="L570" s="406">
        <v>44378</v>
      </c>
      <c r="M570" s="466">
        <v>79</v>
      </c>
      <c r="N570" s="451" t="str">
        <f t="shared" si="272"/>
        <v>3</v>
      </c>
      <c r="O570" s="452" t="str">
        <f t="shared" si="273"/>
        <v>3</v>
      </c>
      <c r="P570" s="201" t="str">
        <f t="shared" si="274"/>
        <v>N</v>
      </c>
      <c r="Q570" s="202"/>
      <c r="R570" s="202"/>
      <c r="S570" s="200"/>
      <c r="T570" s="247">
        <v>703</v>
      </c>
      <c r="U570" s="92">
        <f t="shared" si="275"/>
        <v>1</v>
      </c>
      <c r="V570" s="95" t="str">
        <f t="shared" si="276"/>
        <v>SG_FNE06</v>
      </c>
      <c r="W570" s="454"/>
      <c r="X570" s="392">
        <f t="shared" si="277"/>
        <v>0</v>
      </c>
      <c r="Y570" s="453"/>
      <c r="Z570" s="396">
        <f t="shared" si="278"/>
        <v>0</v>
      </c>
      <c r="AA570" s="397">
        <f t="shared" si="279"/>
        <v>0</v>
      </c>
      <c r="AB570" s="427"/>
      <c r="AC570" s="456"/>
      <c r="AD570" s="396">
        <f t="shared" si="280"/>
        <v>0</v>
      </c>
      <c r="AE570" s="397">
        <f t="shared" si="281"/>
        <v>0</v>
      </c>
      <c r="AF570" s="444">
        <f t="shared" si="282"/>
        <v>50</v>
      </c>
      <c r="AG570" s="251" t="e">
        <f t="shared" si="283"/>
        <v>#DIV/0!</v>
      </c>
      <c r="AH570" s="398">
        <f t="shared" si="284"/>
        <v>50</v>
      </c>
      <c r="AI570" s="459" t="str">
        <f t="shared" si="285"/>
        <v>Below Mix</v>
      </c>
      <c r="AJ570" s="327">
        <f t="shared" si="286"/>
        <v>1249</v>
      </c>
      <c r="AK570" s="323" t="e">
        <f t="shared" si="287"/>
        <v>#DIV/0!</v>
      </c>
      <c r="AL570" s="399">
        <f t="shared" si="288"/>
        <v>1299</v>
      </c>
      <c r="AM570" s="400">
        <f t="shared" si="289"/>
        <v>1299</v>
      </c>
      <c r="AN570" s="462" t="e">
        <f t="shared" si="290"/>
        <v>#DIV/0!</v>
      </c>
      <c r="AO570" s="461">
        <f t="shared" si="291"/>
        <v>1299</v>
      </c>
      <c r="AP570" s="148">
        <f t="shared" si="292"/>
        <v>0</v>
      </c>
      <c r="AQ570" s="148">
        <f t="shared" si="293"/>
        <v>0</v>
      </c>
      <c r="AR570" s="148"/>
      <c r="AS570" s="149">
        <f>VLOOKUP(H570, 'Link WS '!$E$5:$G$38, 2, FALSE)</f>
        <v>1299</v>
      </c>
      <c r="AT570" s="80">
        <f>VLOOKUP($H570, 'Link WS '!$E$5:$H$38, 3, FALSE)</f>
        <v>1871</v>
      </c>
      <c r="AU570" s="151">
        <f t="shared" si="294"/>
        <v>0</v>
      </c>
      <c r="AV570" s="150">
        <f>VLOOKUP($V570, 'Link WS '!$E$5:$H$38, 2, FALSE)</f>
        <v>1299</v>
      </c>
      <c r="AW570" s="150">
        <f>VLOOKUP($V570, 'Link WS '!$E$5:$H$38, 3, FALSE)</f>
        <v>1871</v>
      </c>
      <c r="AX570" s="150">
        <f>VLOOKUP($V570, 'Link WS '!$E$5:$H$38, 4, FALSE)</f>
        <v>1585</v>
      </c>
      <c r="AY570" s="143">
        <f t="shared" si="295"/>
        <v>0.81955835962145107</v>
      </c>
      <c r="AZ570" s="140" t="str">
        <f t="shared" si="296"/>
        <v>Paying 82% within JC</v>
      </c>
      <c r="BA570" s="80">
        <f t="shared" si="297"/>
        <v>1169</v>
      </c>
      <c r="BB570" s="80">
        <f t="shared" si="298"/>
        <v>130</v>
      </c>
      <c r="BC570" s="81" t="e">
        <f t="shared" si="299"/>
        <v>#DIV/0!</v>
      </c>
      <c r="BD570" s="312"/>
      <c r="BE570" s="184"/>
      <c r="BF570" s="184"/>
      <c r="BG570" s="184"/>
      <c r="BH570" s="184"/>
      <c r="BI570" s="184"/>
      <c r="BJ570" s="184"/>
      <c r="BK570" s="184"/>
      <c r="BL570" s="185"/>
      <c r="BM570" s="185"/>
      <c r="BN570" s="185"/>
      <c r="BO570" s="185"/>
      <c r="BP570" s="443">
        <f t="shared" si="300"/>
        <v>0</v>
      </c>
      <c r="BQ570" s="184" t="str">
        <f t="shared" si="301"/>
        <v>Not Needed</v>
      </c>
      <c r="BR570" s="283" t="e">
        <f t="shared" si="302"/>
        <v>#DIV/0!</v>
      </c>
      <c r="BS570" s="432">
        <f t="shared" si="303"/>
        <v>0</v>
      </c>
      <c r="BT570" s="1" t="str">
        <f t="shared" si="304"/>
        <v>Within Range</v>
      </c>
      <c r="BU570" s="1" t="str">
        <f t="shared" si="305"/>
        <v>Within Range</v>
      </c>
      <c r="BV570" s="407"/>
      <c r="BW570" s="407"/>
      <c r="BX570" s="448"/>
      <c r="BY570" s="469"/>
      <c r="BZ570" s="469"/>
    </row>
    <row r="571" spans="1:78" ht="12.75" customHeight="true">
      <c r="A571" s="79" t="s">
        <v>958</v>
      </c>
      <c r="B571" s="79" t="s">
        <v>959</v>
      </c>
      <c r="C571" s="79" t="s">
        <v>8</v>
      </c>
      <c r="D571" s="79" t="s">
        <v>9</v>
      </c>
      <c r="E571" s="79" t="s">
        <v>787</v>
      </c>
      <c r="F571" s="79" t="s">
        <v>804</v>
      </c>
      <c r="G571" s="79" t="s">
        <v>795</v>
      </c>
      <c r="H571" s="79" t="s">
        <v>818</v>
      </c>
      <c r="I571" s="296">
        <v>43262</v>
      </c>
      <c r="J571" s="406"/>
      <c r="K571" s="383" t="s">
        <v>1098</v>
      </c>
      <c r="L571" s="406"/>
      <c r="M571" s="466">
        <v>90</v>
      </c>
      <c r="N571" s="451" t="str">
        <f t="shared" si="272"/>
        <v>5</v>
      </c>
      <c r="O571" s="452" t="str">
        <f t="shared" si="273"/>
        <v>5</v>
      </c>
      <c r="P571" s="201" t="str">
        <f t="shared" si="274"/>
        <v>N</v>
      </c>
      <c r="Q571" s="202"/>
      <c r="R571" s="202"/>
      <c r="S571" s="200"/>
      <c r="T571" s="247">
        <v>400</v>
      </c>
      <c r="U571" s="92">
        <f t="shared" si="275"/>
        <v>1</v>
      </c>
      <c r="V571" s="95" t="str">
        <f t="shared" si="276"/>
        <v>SG_FNE04</v>
      </c>
      <c r="W571" s="454"/>
      <c r="X571" s="392">
        <f t="shared" si="277"/>
        <v>0</v>
      </c>
      <c r="Y571" s="453"/>
      <c r="Z571" s="396">
        <f t="shared" si="278"/>
        <v>0</v>
      </c>
      <c r="AA571" s="397">
        <f t="shared" si="279"/>
        <v>0</v>
      </c>
      <c r="AB571" s="427"/>
      <c r="AC571" s="456"/>
      <c r="AD571" s="396">
        <f t="shared" si="280"/>
        <v>0</v>
      </c>
      <c r="AE571" s="397">
        <f t="shared" si="281"/>
        <v>0</v>
      </c>
      <c r="AF571" s="444">
        <f t="shared" si="282"/>
        <v>50</v>
      </c>
      <c r="AG571" s="251" t="e">
        <f t="shared" si="283"/>
        <v>#DIV/0!</v>
      </c>
      <c r="AH571" s="398">
        <f t="shared" si="284"/>
        <v>50</v>
      </c>
      <c r="AI571" s="459" t="str">
        <f t="shared" si="285"/>
        <v>Below Mix</v>
      </c>
      <c r="AJ571" s="327">
        <f t="shared" si="286"/>
        <v>854</v>
      </c>
      <c r="AK571" s="323" t="e">
        <f t="shared" si="287"/>
        <v>#DIV/0!</v>
      </c>
      <c r="AL571" s="399">
        <f t="shared" si="288"/>
        <v>904</v>
      </c>
      <c r="AM571" s="400">
        <f t="shared" si="289"/>
        <v>904</v>
      </c>
      <c r="AN571" s="462" t="e">
        <f t="shared" si="290"/>
        <v>#DIV/0!</v>
      </c>
      <c r="AO571" s="461">
        <f t="shared" si="291"/>
        <v>904</v>
      </c>
      <c r="AP571" s="148">
        <f t="shared" si="292"/>
        <v>0</v>
      </c>
      <c r="AQ571" s="148">
        <f t="shared" si="293"/>
        <v>0</v>
      </c>
      <c r="AR571" s="148"/>
      <c r="AS571" s="149">
        <f>VLOOKUP(H571, 'Link WS '!$E$5:$G$38, 2, FALSE)</f>
        <v>904</v>
      </c>
      <c r="AT571" s="80">
        <f>VLOOKUP($H571, 'Link WS '!$E$5:$H$38, 3, FALSE)</f>
        <v>1338</v>
      </c>
      <c r="AU571" s="151">
        <f t="shared" si="294"/>
        <v>0</v>
      </c>
      <c r="AV571" s="150">
        <f>VLOOKUP($V571, 'Link WS '!$E$5:$H$38, 2, FALSE)</f>
        <v>904</v>
      </c>
      <c r="AW571" s="150">
        <f>VLOOKUP($V571, 'Link WS '!$E$5:$H$38, 3, FALSE)</f>
        <v>1338</v>
      </c>
      <c r="AX571" s="150">
        <f>VLOOKUP($V571, 'Link WS '!$E$5:$H$38, 4, FALSE)</f>
        <v>1121</v>
      </c>
      <c r="AY571" s="143">
        <f t="shared" si="295"/>
        <v>0.80642283675289916</v>
      </c>
      <c r="AZ571" s="140" t="str">
        <f t="shared" si="296"/>
        <v>Paying 81% within JC</v>
      </c>
      <c r="BA571" s="80">
        <f t="shared" si="297"/>
        <v>814</v>
      </c>
      <c r="BB571" s="80">
        <f t="shared" si="298"/>
        <v>90</v>
      </c>
      <c r="BC571" s="81" t="e">
        <f t="shared" si="299"/>
        <v>#DIV/0!</v>
      </c>
      <c r="BD571" s="312"/>
      <c r="BE571" s="184"/>
      <c r="BF571" s="184"/>
      <c r="BG571" s="184"/>
      <c r="BH571" s="184"/>
      <c r="BI571" s="184"/>
      <c r="BJ571" s="184"/>
      <c r="BK571" s="184"/>
      <c r="BL571" s="185"/>
      <c r="BM571" s="185"/>
      <c r="BN571" s="185"/>
      <c r="BO571" s="185"/>
      <c r="BP571" s="443">
        <f t="shared" si="300"/>
        <v>0</v>
      </c>
      <c r="BQ571" s="184" t="str">
        <f t="shared" si="301"/>
        <v>Not Needed</v>
      </c>
      <c r="BR571" s="283" t="e">
        <f t="shared" si="302"/>
        <v>#DIV/0!</v>
      </c>
      <c r="BS571" s="432">
        <f t="shared" si="303"/>
        <v>0</v>
      </c>
      <c r="BT571" s="1" t="str">
        <f t="shared" si="304"/>
        <v>Within Range</v>
      </c>
      <c r="BU571" s="1" t="str">
        <f t="shared" si="305"/>
        <v>Within Range</v>
      </c>
      <c r="BV571" s="407"/>
      <c r="BW571" s="407"/>
      <c r="BX571" s="448"/>
      <c r="BY571" s="469"/>
      <c r="BZ571" s="469"/>
    </row>
    <row r="572" spans="1:78" ht="12.75" customHeight="true">
      <c r="A572" s="79" t="s">
        <v>1059</v>
      </c>
      <c r="B572" s="79" t="s">
        <v>1060</v>
      </c>
      <c r="C572" s="79" t="s">
        <v>8</v>
      </c>
      <c r="D572" s="79" t="s">
        <v>9</v>
      </c>
      <c r="E572" s="79" t="s">
        <v>787</v>
      </c>
      <c r="F572" s="79" t="s">
        <v>804</v>
      </c>
      <c r="G572" s="79" t="s">
        <v>798</v>
      </c>
      <c r="H572" s="79" t="s">
        <v>820</v>
      </c>
      <c r="I572" s="296">
        <v>43606</v>
      </c>
      <c r="J572" s="406"/>
      <c r="K572" s="383" t="s">
        <v>1098</v>
      </c>
      <c r="L572" s="406"/>
      <c r="M572" s="466">
        <v>75</v>
      </c>
      <c r="N572" s="451" t="str">
        <f t="shared" si="272"/>
        <v>3</v>
      </c>
      <c r="O572" s="452" t="str">
        <f t="shared" si="273"/>
        <v>3</v>
      </c>
      <c r="P572" s="201" t="str">
        <f t="shared" si="274"/>
        <v>N</v>
      </c>
      <c r="Q572" s="202"/>
      <c r="R572" s="202"/>
      <c r="S572" s="200"/>
      <c r="T572" s="247">
        <v>301</v>
      </c>
      <c r="U572" s="92">
        <f t="shared" si="275"/>
        <v>1</v>
      </c>
      <c r="V572" s="95" t="str">
        <f t="shared" si="276"/>
        <v>SG_FNE06</v>
      </c>
      <c r="W572" s="454"/>
      <c r="X572" s="392">
        <f t="shared" si="277"/>
        <v>0</v>
      </c>
      <c r="Y572" s="453"/>
      <c r="Z572" s="396">
        <f t="shared" si="278"/>
        <v>0</v>
      </c>
      <c r="AA572" s="397">
        <f t="shared" si="279"/>
        <v>0</v>
      </c>
      <c r="AB572" s="427"/>
      <c r="AC572" s="456"/>
      <c r="AD572" s="396">
        <f t="shared" si="280"/>
        <v>0</v>
      </c>
      <c r="AE572" s="397">
        <f t="shared" si="281"/>
        <v>0</v>
      </c>
      <c r="AF572" s="444">
        <f t="shared" si="282"/>
        <v>50</v>
      </c>
      <c r="AG572" s="251" t="e">
        <f t="shared" si="283"/>
        <v>#DIV/0!</v>
      </c>
      <c r="AH572" s="398">
        <f t="shared" si="284"/>
        <v>50</v>
      </c>
      <c r="AI572" s="459" t="str">
        <f t="shared" si="285"/>
        <v>Below Mix</v>
      </c>
      <c r="AJ572" s="327">
        <f t="shared" si="286"/>
        <v>1249</v>
      </c>
      <c r="AK572" s="323" t="e">
        <f t="shared" si="287"/>
        <v>#DIV/0!</v>
      </c>
      <c r="AL572" s="399">
        <f t="shared" si="288"/>
        <v>1299</v>
      </c>
      <c r="AM572" s="400">
        <f t="shared" si="289"/>
        <v>1299</v>
      </c>
      <c r="AN572" s="462" t="e">
        <f t="shared" si="290"/>
        <v>#DIV/0!</v>
      </c>
      <c r="AO572" s="461">
        <f t="shared" si="291"/>
        <v>1299</v>
      </c>
      <c r="AP572" s="148">
        <f t="shared" si="292"/>
        <v>0</v>
      </c>
      <c r="AQ572" s="148">
        <f t="shared" si="293"/>
        <v>0</v>
      </c>
      <c r="AR572" s="148"/>
      <c r="AS572" s="149">
        <f>VLOOKUP(H572, 'Link WS '!$E$5:$G$38, 2, FALSE)</f>
        <v>1299</v>
      </c>
      <c r="AT572" s="80">
        <f>VLOOKUP($H572, 'Link WS '!$E$5:$H$38, 3, FALSE)</f>
        <v>1871</v>
      </c>
      <c r="AU572" s="151">
        <f t="shared" si="294"/>
        <v>0</v>
      </c>
      <c r="AV572" s="150">
        <f>VLOOKUP($V572, 'Link WS '!$E$5:$H$38, 2, FALSE)</f>
        <v>1299</v>
      </c>
      <c r="AW572" s="150">
        <f>VLOOKUP($V572, 'Link WS '!$E$5:$H$38, 3, FALSE)</f>
        <v>1871</v>
      </c>
      <c r="AX572" s="150">
        <f>VLOOKUP($V572, 'Link WS '!$E$5:$H$38, 4, FALSE)</f>
        <v>1585</v>
      </c>
      <c r="AY572" s="143">
        <f t="shared" si="295"/>
        <v>0.81955835962145107</v>
      </c>
      <c r="AZ572" s="140" t="str">
        <f t="shared" si="296"/>
        <v>Paying 82% within JC</v>
      </c>
      <c r="BA572" s="80">
        <f t="shared" si="297"/>
        <v>1169</v>
      </c>
      <c r="BB572" s="80">
        <f t="shared" si="298"/>
        <v>130</v>
      </c>
      <c r="BC572" s="81" t="e">
        <f t="shared" si="299"/>
        <v>#DIV/0!</v>
      </c>
      <c r="BD572" s="312"/>
      <c r="BE572" s="184"/>
      <c r="BF572" s="184"/>
      <c r="BG572" s="184"/>
      <c r="BH572" s="184"/>
      <c r="BI572" s="184"/>
      <c r="BJ572" s="184"/>
      <c r="BK572" s="184"/>
      <c r="BL572" s="185"/>
      <c r="BM572" s="185"/>
      <c r="BN572" s="185"/>
      <c r="BO572" s="185"/>
      <c r="BP572" s="443">
        <f t="shared" si="300"/>
        <v>0</v>
      </c>
      <c r="BQ572" s="184" t="str">
        <f t="shared" si="301"/>
        <v>Not Needed</v>
      </c>
      <c r="BR572" s="283" t="e">
        <f t="shared" si="302"/>
        <v>#DIV/0!</v>
      </c>
      <c r="BS572" s="432">
        <f t="shared" si="303"/>
        <v>0</v>
      </c>
      <c r="BT572" s="1" t="str">
        <f t="shared" si="304"/>
        <v>Within Range</v>
      </c>
      <c r="BU572" s="1" t="str">
        <f t="shared" si="305"/>
        <v>Within Range</v>
      </c>
      <c r="BV572" s="407"/>
      <c r="BW572" s="407"/>
      <c r="BX572" s="448"/>
      <c r="BY572" s="469"/>
      <c r="BZ572" s="469"/>
    </row>
    <row r="573" spans="1:78" ht="12.75" customHeight="true">
      <c r="A573" s="79" t="s">
        <v>1017</v>
      </c>
      <c r="B573" s="79" t="s">
        <v>1018</v>
      </c>
      <c r="C573" s="79" t="s">
        <v>8</v>
      </c>
      <c r="D573" s="79" t="s">
        <v>9</v>
      </c>
      <c r="E573" s="79" t="s">
        <v>787</v>
      </c>
      <c r="F573" s="79" t="s">
        <v>804</v>
      </c>
      <c r="G573" s="79" t="s">
        <v>798</v>
      </c>
      <c r="H573" s="79" t="s">
        <v>820</v>
      </c>
      <c r="I573" s="296">
        <v>43794</v>
      </c>
      <c r="J573" s="406"/>
      <c r="K573" s="383" t="s">
        <v>1098</v>
      </c>
      <c r="L573" s="406"/>
      <c r="M573" s="466">
        <v>79</v>
      </c>
      <c r="N573" s="451" t="str">
        <f t="shared" si="272"/>
        <v>3</v>
      </c>
      <c r="O573" s="452" t="str">
        <f t="shared" si="273"/>
        <v>3</v>
      </c>
      <c r="P573" s="201" t="str">
        <f t="shared" si="274"/>
        <v>N</v>
      </c>
      <c r="Q573" s="202"/>
      <c r="R573" s="202"/>
      <c r="S573" s="200"/>
      <c r="T573" s="247">
        <v>207</v>
      </c>
      <c r="U573" s="92">
        <f t="shared" si="275"/>
        <v>1</v>
      </c>
      <c r="V573" s="95" t="str">
        <f t="shared" si="276"/>
        <v>SG_FNE06</v>
      </c>
      <c r="W573" s="454"/>
      <c r="X573" s="392">
        <f t="shared" si="277"/>
        <v>0</v>
      </c>
      <c r="Y573" s="453"/>
      <c r="Z573" s="396">
        <f t="shared" si="278"/>
        <v>0</v>
      </c>
      <c r="AA573" s="397">
        <f t="shared" si="279"/>
        <v>0</v>
      </c>
      <c r="AB573" s="427"/>
      <c r="AC573" s="456"/>
      <c r="AD573" s="396">
        <f t="shared" si="280"/>
        <v>0</v>
      </c>
      <c r="AE573" s="397">
        <f t="shared" si="281"/>
        <v>0</v>
      </c>
      <c r="AF573" s="444">
        <f t="shared" si="282"/>
        <v>50</v>
      </c>
      <c r="AG573" s="251" t="e">
        <f t="shared" si="283"/>
        <v>#DIV/0!</v>
      </c>
      <c r="AH573" s="398">
        <f t="shared" si="284"/>
        <v>50</v>
      </c>
      <c r="AI573" s="459" t="str">
        <f t="shared" si="285"/>
        <v>Below Mix</v>
      </c>
      <c r="AJ573" s="327">
        <f t="shared" si="286"/>
        <v>1249</v>
      </c>
      <c r="AK573" s="323" t="e">
        <f t="shared" si="287"/>
        <v>#DIV/0!</v>
      </c>
      <c r="AL573" s="399">
        <f t="shared" si="288"/>
        <v>1299</v>
      </c>
      <c r="AM573" s="400">
        <f t="shared" si="289"/>
        <v>1299</v>
      </c>
      <c r="AN573" s="462" t="e">
        <f t="shared" si="290"/>
        <v>#DIV/0!</v>
      </c>
      <c r="AO573" s="461">
        <f t="shared" si="291"/>
        <v>1299</v>
      </c>
      <c r="AP573" s="148">
        <f t="shared" si="292"/>
        <v>0</v>
      </c>
      <c r="AQ573" s="148">
        <f t="shared" si="293"/>
        <v>0</v>
      </c>
      <c r="AR573" s="148"/>
      <c r="AS573" s="149">
        <f>VLOOKUP(H573, 'Link WS '!$E$5:$G$38, 2, FALSE)</f>
        <v>1299</v>
      </c>
      <c r="AT573" s="80">
        <f>VLOOKUP($H573, 'Link WS '!$E$5:$H$38, 3, FALSE)</f>
        <v>1871</v>
      </c>
      <c r="AU573" s="151">
        <f t="shared" si="294"/>
        <v>0</v>
      </c>
      <c r="AV573" s="150">
        <f>VLOOKUP($V573, 'Link WS '!$E$5:$H$38, 2, FALSE)</f>
        <v>1299</v>
      </c>
      <c r="AW573" s="150">
        <f>VLOOKUP($V573, 'Link WS '!$E$5:$H$38, 3, FALSE)</f>
        <v>1871</v>
      </c>
      <c r="AX573" s="150">
        <f>VLOOKUP($V573, 'Link WS '!$E$5:$H$38, 4, FALSE)</f>
        <v>1585</v>
      </c>
      <c r="AY573" s="143">
        <f t="shared" si="295"/>
        <v>0.81955835962145107</v>
      </c>
      <c r="AZ573" s="140" t="str">
        <f t="shared" si="296"/>
        <v>Paying 82% within JC</v>
      </c>
      <c r="BA573" s="80">
        <f t="shared" si="297"/>
        <v>1169</v>
      </c>
      <c r="BB573" s="80">
        <f t="shared" si="298"/>
        <v>130</v>
      </c>
      <c r="BC573" s="81" t="e">
        <f t="shared" si="299"/>
        <v>#DIV/0!</v>
      </c>
      <c r="BD573" s="312"/>
      <c r="BE573" s="184"/>
      <c r="BF573" s="184"/>
      <c r="BG573" s="184"/>
      <c r="BH573" s="184"/>
      <c r="BI573" s="184"/>
      <c r="BJ573" s="184"/>
      <c r="BK573" s="184"/>
      <c r="BL573" s="185"/>
      <c r="BM573" s="185"/>
      <c r="BN573" s="185"/>
      <c r="BO573" s="185"/>
      <c r="BP573" s="443">
        <f t="shared" si="300"/>
        <v>0</v>
      </c>
      <c r="BQ573" s="184" t="str">
        <f t="shared" si="301"/>
        <v>Not Needed</v>
      </c>
      <c r="BR573" s="283" t="e">
        <f t="shared" si="302"/>
        <v>#DIV/0!</v>
      </c>
      <c r="BS573" s="432">
        <f t="shared" si="303"/>
        <v>0</v>
      </c>
      <c r="BT573" s="1" t="str">
        <f t="shared" si="304"/>
        <v>Within Range</v>
      </c>
      <c r="BU573" s="1" t="str">
        <f t="shared" si="305"/>
        <v>Within Range</v>
      </c>
      <c r="BV573" s="407"/>
      <c r="BW573" s="407"/>
      <c r="BX573" s="448"/>
      <c r="BY573" s="469"/>
      <c r="BZ573" s="469"/>
    </row>
    <row r="574" spans="1:78" ht="12.75" customHeight="true">
      <c r="A574" s="79" t="s">
        <v>1076</v>
      </c>
      <c r="B574" s="79" t="s">
        <v>1077</v>
      </c>
      <c r="C574" s="79" t="s">
        <v>8</v>
      </c>
      <c r="D574" s="79" t="s">
        <v>9</v>
      </c>
      <c r="E574" s="79" t="s">
        <v>787</v>
      </c>
      <c r="F574" s="79" t="s">
        <v>804</v>
      </c>
      <c r="G574" s="79" t="s">
        <v>786</v>
      </c>
      <c r="H574" s="79" t="s">
        <v>876</v>
      </c>
      <c r="I574" s="296">
        <v>43794</v>
      </c>
      <c r="J574" s="406"/>
      <c r="K574" s="383" t="s">
        <v>1098</v>
      </c>
      <c r="L574" s="406">
        <v>44378</v>
      </c>
      <c r="M574" s="466">
        <v>79</v>
      </c>
      <c r="N574" s="451" t="str">
        <f t="shared" si="272"/>
        <v>3</v>
      </c>
      <c r="O574" s="452" t="str">
        <f t="shared" si="273"/>
        <v>3</v>
      </c>
      <c r="P574" s="201" t="str">
        <f t="shared" si="274"/>
        <v>N</v>
      </c>
      <c r="Q574" s="202"/>
      <c r="R574" s="202"/>
      <c r="S574" s="200"/>
      <c r="T574" s="247">
        <v>207</v>
      </c>
      <c r="U574" s="92">
        <f t="shared" si="275"/>
        <v>1</v>
      </c>
      <c r="V574" s="95" t="str">
        <f t="shared" si="276"/>
        <v>SG_FNE07</v>
      </c>
      <c r="W574" s="454"/>
      <c r="X574" s="392">
        <f t="shared" si="277"/>
        <v>0</v>
      </c>
      <c r="Y574" s="453"/>
      <c r="Z574" s="396">
        <f t="shared" si="278"/>
        <v>0</v>
      </c>
      <c r="AA574" s="397">
        <f t="shared" si="279"/>
        <v>0</v>
      </c>
      <c r="AB574" s="427"/>
      <c r="AC574" s="456"/>
      <c r="AD574" s="396">
        <f t="shared" si="280"/>
        <v>0</v>
      </c>
      <c r="AE574" s="397">
        <f t="shared" si="281"/>
        <v>0</v>
      </c>
      <c r="AF574" s="444">
        <f t="shared" si="282"/>
        <v>50</v>
      </c>
      <c r="AG574" s="251" t="e">
        <f t="shared" si="283"/>
        <v>#DIV/0!</v>
      </c>
      <c r="AH574" s="398">
        <f t="shared" si="284"/>
        <v>50</v>
      </c>
      <c r="AI574" s="459" t="str">
        <f t="shared" si="285"/>
        <v>Below Mix</v>
      </c>
      <c r="AJ574" s="327">
        <f t="shared" si="286"/>
        <v>1426</v>
      </c>
      <c r="AK574" s="323" t="e">
        <f t="shared" si="287"/>
        <v>#DIV/0!</v>
      </c>
      <c r="AL574" s="399">
        <f t="shared" si="288"/>
        <v>1476</v>
      </c>
      <c r="AM574" s="400">
        <f t="shared" si="289"/>
        <v>1476</v>
      </c>
      <c r="AN574" s="462" t="e">
        <f t="shared" si="290"/>
        <v>#DIV/0!</v>
      </c>
      <c r="AO574" s="461">
        <f t="shared" si="291"/>
        <v>1476</v>
      </c>
      <c r="AP574" s="148">
        <f t="shared" si="292"/>
        <v>0</v>
      </c>
      <c r="AQ574" s="148">
        <f t="shared" si="293"/>
        <v>0</v>
      </c>
      <c r="AR574" s="148"/>
      <c r="AS574" s="149">
        <f>VLOOKUP(H574, 'Link WS '!$E$5:$G$38, 2, FALSE)</f>
        <v>1476</v>
      </c>
      <c r="AT574" s="80">
        <f>VLOOKUP($H574, 'Link WS '!$E$5:$H$38, 3, FALSE)</f>
        <v>2125</v>
      </c>
      <c r="AU574" s="151">
        <f t="shared" si="294"/>
        <v>0</v>
      </c>
      <c r="AV574" s="150">
        <f>VLOOKUP($V574, 'Link WS '!$E$5:$H$38, 2, FALSE)</f>
        <v>1476</v>
      </c>
      <c r="AW574" s="150">
        <f>VLOOKUP($V574, 'Link WS '!$E$5:$H$38, 3, FALSE)</f>
        <v>2125</v>
      </c>
      <c r="AX574" s="150">
        <f>VLOOKUP($V574, 'Link WS '!$E$5:$H$38, 4, FALSE)</f>
        <v>1801</v>
      </c>
      <c r="AY574" s="143">
        <f t="shared" si="295"/>
        <v>0.81954469739033875</v>
      </c>
      <c r="AZ574" s="140" t="str">
        <f t="shared" si="296"/>
        <v>Paying 82% within JC</v>
      </c>
      <c r="BA574" s="80">
        <f t="shared" si="297"/>
        <v>1328</v>
      </c>
      <c r="BB574" s="80">
        <f t="shared" si="298"/>
        <v>148</v>
      </c>
      <c r="BC574" s="81" t="e">
        <f t="shared" si="299"/>
        <v>#DIV/0!</v>
      </c>
      <c r="BD574" s="312"/>
      <c r="BE574" s="184"/>
      <c r="BF574" s="184"/>
      <c r="BG574" s="184"/>
      <c r="BH574" s="184"/>
      <c r="BI574" s="184"/>
      <c r="BJ574" s="184"/>
      <c r="BK574" s="184"/>
      <c r="BL574" s="185"/>
      <c r="BM574" s="185"/>
      <c r="BN574" s="185"/>
      <c r="BO574" s="185"/>
      <c r="BP574" s="443">
        <f t="shared" si="300"/>
        <v>0</v>
      </c>
      <c r="BQ574" s="184" t="str">
        <f t="shared" si="301"/>
        <v>Not Needed</v>
      </c>
      <c r="BR574" s="283" t="e">
        <f t="shared" si="302"/>
        <v>#DIV/0!</v>
      </c>
      <c r="BS574" s="432">
        <f t="shared" si="303"/>
        <v>0</v>
      </c>
      <c r="BT574" s="1" t="str">
        <f t="shared" si="304"/>
        <v>Within Range</v>
      </c>
      <c r="BU574" s="1" t="str">
        <f t="shared" si="305"/>
        <v>Within Range</v>
      </c>
      <c r="BV574" s="407"/>
      <c r="BW574" s="407"/>
      <c r="BX574" s="448"/>
      <c r="BY574" s="469"/>
      <c r="BZ574" s="469"/>
    </row>
    <row r="575" spans="1:78" ht="12.75" customHeight="true">
      <c r="A575" s="79" t="s">
        <v>1029</v>
      </c>
      <c r="B575" s="79" t="s">
        <v>1030</v>
      </c>
      <c r="C575" s="79" t="s">
        <v>8</v>
      </c>
      <c r="D575" s="79" t="s">
        <v>9</v>
      </c>
      <c r="E575" s="79" t="s">
        <v>787</v>
      </c>
      <c r="F575" s="79" t="s">
        <v>804</v>
      </c>
      <c r="G575" s="79" t="s">
        <v>798</v>
      </c>
      <c r="H575" s="79" t="s">
        <v>820</v>
      </c>
      <c r="I575" s="296">
        <v>43815</v>
      </c>
      <c r="J575" s="406"/>
      <c r="K575" s="383" t="s">
        <v>1098</v>
      </c>
      <c r="L575" s="406"/>
      <c r="M575" s="466">
        <v>77</v>
      </c>
      <c r="N575" s="451" t="str">
        <f t="shared" si="272"/>
        <v>3</v>
      </c>
      <c r="O575" s="452" t="str">
        <f t="shared" si="273"/>
        <v>3</v>
      </c>
      <c r="P575" s="201" t="str">
        <f t="shared" si="274"/>
        <v>N</v>
      </c>
      <c r="Q575" s="202"/>
      <c r="R575" s="202"/>
      <c r="S575" s="200"/>
      <c r="T575" s="247">
        <v>206</v>
      </c>
      <c r="U575" s="92">
        <f t="shared" si="275"/>
        <v>1</v>
      </c>
      <c r="V575" s="95" t="str">
        <f t="shared" si="276"/>
        <v>SG_FNE06</v>
      </c>
      <c r="W575" s="454"/>
      <c r="X575" s="392">
        <f t="shared" si="277"/>
        <v>0</v>
      </c>
      <c r="Y575" s="453"/>
      <c r="Z575" s="396">
        <f t="shared" si="278"/>
        <v>0</v>
      </c>
      <c r="AA575" s="397">
        <f t="shared" si="279"/>
        <v>0</v>
      </c>
      <c r="AB575" s="427"/>
      <c r="AC575" s="456"/>
      <c r="AD575" s="396">
        <f t="shared" si="280"/>
        <v>0</v>
      </c>
      <c r="AE575" s="397">
        <f t="shared" si="281"/>
        <v>0</v>
      </c>
      <c r="AF575" s="444">
        <f t="shared" si="282"/>
        <v>50</v>
      </c>
      <c r="AG575" s="251" t="e">
        <f t="shared" si="283"/>
        <v>#DIV/0!</v>
      </c>
      <c r="AH575" s="398">
        <f t="shared" si="284"/>
        <v>50</v>
      </c>
      <c r="AI575" s="459" t="str">
        <f t="shared" si="285"/>
        <v>Below Mix</v>
      </c>
      <c r="AJ575" s="327">
        <f t="shared" si="286"/>
        <v>1249</v>
      </c>
      <c r="AK575" s="323" t="e">
        <f t="shared" si="287"/>
        <v>#DIV/0!</v>
      </c>
      <c r="AL575" s="399">
        <f t="shared" si="288"/>
        <v>1299</v>
      </c>
      <c r="AM575" s="400">
        <f t="shared" si="289"/>
        <v>1299</v>
      </c>
      <c r="AN575" s="462" t="e">
        <f t="shared" si="290"/>
        <v>#DIV/0!</v>
      </c>
      <c r="AO575" s="461">
        <f t="shared" si="291"/>
        <v>1299</v>
      </c>
      <c r="AP575" s="148">
        <f t="shared" si="292"/>
        <v>0</v>
      </c>
      <c r="AQ575" s="148">
        <f t="shared" si="293"/>
        <v>0</v>
      </c>
      <c r="AR575" s="148"/>
      <c r="AS575" s="149">
        <f>VLOOKUP(H575, 'Link WS '!$E$5:$G$38, 2, FALSE)</f>
        <v>1299</v>
      </c>
      <c r="AT575" s="80">
        <f>VLOOKUP($H575, 'Link WS '!$E$5:$H$38, 3, FALSE)</f>
        <v>1871</v>
      </c>
      <c r="AU575" s="151">
        <f t="shared" si="294"/>
        <v>0</v>
      </c>
      <c r="AV575" s="150">
        <f>VLOOKUP($V575, 'Link WS '!$E$5:$H$38, 2, FALSE)</f>
        <v>1299</v>
      </c>
      <c r="AW575" s="150">
        <f>VLOOKUP($V575, 'Link WS '!$E$5:$H$38, 3, FALSE)</f>
        <v>1871</v>
      </c>
      <c r="AX575" s="150">
        <f>VLOOKUP($V575, 'Link WS '!$E$5:$H$38, 4, FALSE)</f>
        <v>1585</v>
      </c>
      <c r="AY575" s="143">
        <f t="shared" si="295"/>
        <v>0.81955835962145107</v>
      </c>
      <c r="AZ575" s="140" t="str">
        <f t="shared" si="296"/>
        <v>Paying 82% within JC</v>
      </c>
      <c r="BA575" s="80">
        <f t="shared" si="297"/>
        <v>1169</v>
      </c>
      <c r="BB575" s="80">
        <f t="shared" si="298"/>
        <v>130</v>
      </c>
      <c r="BC575" s="81" t="e">
        <f t="shared" si="299"/>
        <v>#DIV/0!</v>
      </c>
      <c r="BD575" s="312"/>
      <c r="BE575" s="184"/>
      <c r="BF575" s="184"/>
      <c r="BG575" s="184"/>
      <c r="BH575" s="184"/>
      <c r="BI575" s="184"/>
      <c r="BJ575" s="184"/>
      <c r="BK575" s="184"/>
      <c r="BL575" s="185"/>
      <c r="BM575" s="185"/>
      <c r="BN575" s="185"/>
      <c r="BO575" s="185"/>
      <c r="BP575" s="443">
        <f t="shared" si="300"/>
        <v>0</v>
      </c>
      <c r="BQ575" s="184" t="str">
        <f t="shared" si="301"/>
        <v>Not Needed</v>
      </c>
      <c r="BR575" s="283" t="e">
        <f t="shared" si="302"/>
        <v>#DIV/0!</v>
      </c>
      <c r="BS575" s="432">
        <f t="shared" si="303"/>
        <v>0</v>
      </c>
      <c r="BT575" s="1" t="str">
        <f t="shared" si="304"/>
        <v>Within Range</v>
      </c>
      <c r="BU575" s="1" t="str">
        <f t="shared" si="305"/>
        <v>Within Range</v>
      </c>
      <c r="BV575" s="407"/>
      <c r="BW575" s="407"/>
      <c r="BX575" s="448"/>
      <c r="BY575" s="469"/>
      <c r="BZ575" s="469"/>
    </row>
    <row r="576" spans="1:78" ht="12.75" customHeight="true">
      <c r="A576" s="79" t="s">
        <v>1146</v>
      </c>
      <c r="B576" s="79" t="s">
        <v>1147</v>
      </c>
      <c r="C576" s="79" t="s">
        <v>8</v>
      </c>
      <c r="D576" s="79" t="s">
        <v>9</v>
      </c>
      <c r="E576" s="79" t="s">
        <v>787</v>
      </c>
      <c r="F576" s="79" t="s">
        <v>804</v>
      </c>
      <c r="G576" s="79" t="s">
        <v>795</v>
      </c>
      <c r="H576" s="79" t="s">
        <v>818</v>
      </c>
      <c r="I576" s="296">
        <v>44158</v>
      </c>
      <c r="J576" s="406"/>
      <c r="K576" s="383" t="s">
        <v>1098</v>
      </c>
      <c r="L576" s="406"/>
      <c r="M576" s="466">
        <v>90</v>
      </c>
      <c r="N576" s="451" t="str">
        <f t="shared" si="272"/>
        <v>5</v>
      </c>
      <c r="O576" s="452" t="str">
        <f t="shared" si="273"/>
        <v>5</v>
      </c>
      <c r="P576" s="201" t="str">
        <f t="shared" si="274"/>
        <v>N</v>
      </c>
      <c r="Q576" s="202"/>
      <c r="R576" s="202"/>
      <c r="S576" s="200"/>
      <c r="T576" s="247">
        <v>107</v>
      </c>
      <c r="U576" s="92">
        <f t="shared" si="275"/>
        <v>1</v>
      </c>
      <c r="V576" s="95" t="str">
        <f t="shared" si="276"/>
        <v>SG_FNE04</v>
      </c>
      <c r="W576" s="454"/>
      <c r="X576" s="392">
        <f t="shared" si="277"/>
        <v>0</v>
      </c>
      <c r="Y576" s="453"/>
      <c r="Z576" s="396">
        <f t="shared" si="278"/>
        <v>0</v>
      </c>
      <c r="AA576" s="397">
        <f t="shared" si="279"/>
        <v>0</v>
      </c>
      <c r="AB576" s="427"/>
      <c r="AC576" s="456"/>
      <c r="AD576" s="396">
        <f t="shared" si="280"/>
        <v>0</v>
      </c>
      <c r="AE576" s="397">
        <f t="shared" si="281"/>
        <v>0</v>
      </c>
      <c r="AF576" s="444">
        <f t="shared" si="282"/>
        <v>50</v>
      </c>
      <c r="AG576" s="251" t="e">
        <f t="shared" si="283"/>
        <v>#DIV/0!</v>
      </c>
      <c r="AH576" s="398">
        <f t="shared" si="284"/>
        <v>50</v>
      </c>
      <c r="AI576" s="459" t="str">
        <f t="shared" si="285"/>
        <v>Below Mix</v>
      </c>
      <c r="AJ576" s="327">
        <f t="shared" si="286"/>
        <v>854</v>
      </c>
      <c r="AK576" s="323" t="e">
        <f t="shared" si="287"/>
        <v>#DIV/0!</v>
      </c>
      <c r="AL576" s="399">
        <f t="shared" si="288"/>
        <v>904</v>
      </c>
      <c r="AM576" s="400">
        <f t="shared" si="289"/>
        <v>904</v>
      </c>
      <c r="AN576" s="462" t="e">
        <f t="shared" si="290"/>
        <v>#DIV/0!</v>
      </c>
      <c r="AO576" s="461">
        <f t="shared" si="291"/>
        <v>904</v>
      </c>
      <c r="AP576" s="148">
        <f t="shared" si="292"/>
        <v>0</v>
      </c>
      <c r="AQ576" s="148">
        <f t="shared" si="293"/>
        <v>0</v>
      </c>
      <c r="AR576" s="148"/>
      <c r="AS576" s="149">
        <f>VLOOKUP(H576, 'Link WS '!$E$5:$G$38, 2, FALSE)</f>
        <v>904</v>
      </c>
      <c r="AT576" s="80">
        <f>VLOOKUP($H576, 'Link WS '!$E$5:$H$38, 3, FALSE)</f>
        <v>1338</v>
      </c>
      <c r="AU576" s="151">
        <f t="shared" si="294"/>
        <v>0</v>
      </c>
      <c r="AV576" s="150">
        <f>VLOOKUP($V576, 'Link WS '!$E$5:$H$38, 2, FALSE)</f>
        <v>904</v>
      </c>
      <c r="AW576" s="150">
        <f>VLOOKUP($V576, 'Link WS '!$E$5:$H$38, 3, FALSE)</f>
        <v>1338</v>
      </c>
      <c r="AX576" s="150">
        <f>VLOOKUP($V576, 'Link WS '!$E$5:$H$38, 4, FALSE)</f>
        <v>1121</v>
      </c>
      <c r="AY576" s="143">
        <f t="shared" si="295"/>
        <v>0.80642283675289916</v>
      </c>
      <c r="AZ576" s="140" t="str">
        <f t="shared" si="296"/>
        <v>Paying 81% within JC</v>
      </c>
      <c r="BA576" s="80">
        <f t="shared" si="297"/>
        <v>814</v>
      </c>
      <c r="BB576" s="80">
        <f t="shared" si="298"/>
        <v>90</v>
      </c>
      <c r="BC576" s="81" t="e">
        <f t="shared" si="299"/>
        <v>#DIV/0!</v>
      </c>
      <c r="BD576" s="312"/>
      <c r="BE576" s="184"/>
      <c r="BF576" s="184"/>
      <c r="BG576" s="184"/>
      <c r="BH576" s="184"/>
      <c r="BI576" s="184"/>
      <c r="BJ576" s="184"/>
      <c r="BK576" s="184"/>
      <c r="BL576" s="185"/>
      <c r="BM576" s="185"/>
      <c r="BN576" s="185"/>
      <c r="BO576" s="185"/>
      <c r="BP576" s="443">
        <f t="shared" si="300"/>
        <v>0</v>
      </c>
      <c r="BQ576" s="184" t="str">
        <f t="shared" si="301"/>
        <v>Not Needed</v>
      </c>
      <c r="BR576" s="283" t="e">
        <f t="shared" si="302"/>
        <v>#DIV/0!</v>
      </c>
      <c r="BS576" s="432">
        <f t="shared" si="303"/>
        <v>0</v>
      </c>
      <c r="BT576" s="1" t="str">
        <f t="shared" si="304"/>
        <v>Within Range</v>
      </c>
      <c r="BU576" s="1" t="str">
        <f t="shared" si="305"/>
        <v>Within Range</v>
      </c>
      <c r="BV576" s="407"/>
      <c r="BW576" s="407"/>
      <c r="BX576" s="448"/>
      <c r="BY576" s="469"/>
      <c r="BZ576" s="469"/>
    </row>
    <row r="577" spans="1:78" ht="12.75" customHeight="true">
      <c r="A577" s="79" t="s">
        <v>1172</v>
      </c>
      <c r="B577" s="79" t="s">
        <v>1173</v>
      </c>
      <c r="C577" s="79" t="s">
        <v>8</v>
      </c>
      <c r="D577" s="79" t="s">
        <v>9</v>
      </c>
      <c r="E577" s="79" t="s">
        <v>787</v>
      </c>
      <c r="F577" s="79" t="s">
        <v>804</v>
      </c>
      <c r="G577" s="79" t="s">
        <v>798</v>
      </c>
      <c r="H577" s="79" t="s">
        <v>820</v>
      </c>
      <c r="I577" s="296">
        <v>44200</v>
      </c>
      <c r="J577" s="406"/>
      <c r="K577" s="383" t="s">
        <v>1098</v>
      </c>
      <c r="L577" s="406"/>
      <c r="M577" s="466">
        <v>73</v>
      </c>
      <c r="N577" s="451" t="str">
        <f t="shared" si="272"/>
        <v>3</v>
      </c>
      <c r="O577" s="452" t="str">
        <f t="shared" si="273"/>
        <v>3</v>
      </c>
      <c r="P577" s="201" t="str">
        <f t="shared" si="274"/>
        <v>N</v>
      </c>
      <c r="Q577" s="202"/>
      <c r="R577" s="202"/>
      <c r="S577" s="200"/>
      <c r="T577" s="247">
        <v>105</v>
      </c>
      <c r="U577" s="92">
        <f t="shared" si="275"/>
        <v>1</v>
      </c>
      <c r="V577" s="95" t="str">
        <f t="shared" si="276"/>
        <v>SG_FNE06</v>
      </c>
      <c r="W577" s="454"/>
      <c r="X577" s="392">
        <f t="shared" si="277"/>
        <v>0</v>
      </c>
      <c r="Y577" s="453"/>
      <c r="Z577" s="396">
        <f t="shared" si="278"/>
        <v>0</v>
      </c>
      <c r="AA577" s="397">
        <f t="shared" si="279"/>
        <v>0</v>
      </c>
      <c r="AB577" s="427"/>
      <c r="AC577" s="456"/>
      <c r="AD577" s="396">
        <f t="shared" si="280"/>
        <v>0</v>
      </c>
      <c r="AE577" s="397">
        <f t="shared" si="281"/>
        <v>0</v>
      </c>
      <c r="AF577" s="444">
        <f t="shared" si="282"/>
        <v>50</v>
      </c>
      <c r="AG577" s="251" t="e">
        <f t="shared" si="283"/>
        <v>#DIV/0!</v>
      </c>
      <c r="AH577" s="398">
        <f t="shared" si="284"/>
        <v>50</v>
      </c>
      <c r="AI577" s="459" t="str">
        <f t="shared" si="285"/>
        <v>Below Mix</v>
      </c>
      <c r="AJ577" s="327">
        <f t="shared" si="286"/>
        <v>1249</v>
      </c>
      <c r="AK577" s="323" t="e">
        <f t="shared" si="287"/>
        <v>#DIV/0!</v>
      </c>
      <c r="AL577" s="399">
        <f t="shared" si="288"/>
        <v>1299</v>
      </c>
      <c r="AM577" s="400">
        <f t="shared" si="289"/>
        <v>1299</v>
      </c>
      <c r="AN577" s="462" t="e">
        <f t="shared" si="290"/>
        <v>#DIV/0!</v>
      </c>
      <c r="AO577" s="461">
        <f t="shared" si="291"/>
        <v>1299</v>
      </c>
      <c r="AP577" s="148">
        <f t="shared" si="292"/>
        <v>0</v>
      </c>
      <c r="AQ577" s="148">
        <f t="shared" si="293"/>
        <v>0</v>
      </c>
      <c r="AR577" s="148"/>
      <c r="AS577" s="149">
        <f>VLOOKUP(H577, 'Link WS '!$E$5:$G$38, 2, FALSE)</f>
        <v>1299</v>
      </c>
      <c r="AT577" s="80">
        <f>VLOOKUP($H577, 'Link WS '!$E$5:$H$38, 3, FALSE)</f>
        <v>1871</v>
      </c>
      <c r="AU577" s="151">
        <f t="shared" si="294"/>
        <v>0</v>
      </c>
      <c r="AV577" s="150">
        <f>VLOOKUP($V577, 'Link WS '!$E$5:$H$38, 2, FALSE)</f>
        <v>1299</v>
      </c>
      <c r="AW577" s="150">
        <f>VLOOKUP($V577, 'Link WS '!$E$5:$H$38, 3, FALSE)</f>
        <v>1871</v>
      </c>
      <c r="AX577" s="150">
        <f>VLOOKUP($V577, 'Link WS '!$E$5:$H$38, 4, FALSE)</f>
        <v>1585</v>
      </c>
      <c r="AY577" s="143">
        <f t="shared" si="295"/>
        <v>0.81955835962145107</v>
      </c>
      <c r="AZ577" s="140" t="str">
        <f t="shared" si="296"/>
        <v>Paying 82% within JC</v>
      </c>
      <c r="BA577" s="80">
        <f t="shared" si="297"/>
        <v>1169</v>
      </c>
      <c r="BB577" s="80">
        <f t="shared" si="298"/>
        <v>130</v>
      </c>
      <c r="BC577" s="81" t="e">
        <f t="shared" si="299"/>
        <v>#DIV/0!</v>
      </c>
      <c r="BD577" s="312"/>
      <c r="BE577" s="184"/>
      <c r="BF577" s="184"/>
      <c r="BG577" s="184"/>
      <c r="BH577" s="184"/>
      <c r="BI577" s="184"/>
      <c r="BJ577" s="184"/>
      <c r="BK577" s="184"/>
      <c r="BL577" s="185"/>
      <c r="BM577" s="185"/>
      <c r="BN577" s="185"/>
      <c r="BO577" s="185"/>
      <c r="BP577" s="443">
        <f t="shared" si="300"/>
        <v>0</v>
      </c>
      <c r="BQ577" s="184" t="str">
        <f t="shared" si="301"/>
        <v>Not Needed</v>
      </c>
      <c r="BR577" s="283" t="e">
        <f t="shared" si="302"/>
        <v>#DIV/0!</v>
      </c>
      <c r="BS577" s="432">
        <f t="shared" si="303"/>
        <v>0</v>
      </c>
      <c r="BT577" s="1" t="str">
        <f t="shared" si="304"/>
        <v>Within Range</v>
      </c>
      <c r="BU577" s="1" t="str">
        <f t="shared" si="305"/>
        <v>Within Range</v>
      </c>
      <c r="BV577" s="407"/>
      <c r="BW577" s="407"/>
      <c r="BX577" s="448"/>
      <c r="BY577" s="469"/>
      <c r="BZ577" s="469"/>
    </row>
    <row r="578" spans="1:78" ht="12.75" customHeight="true">
      <c r="A578" s="79" t="s">
        <v>1130</v>
      </c>
      <c r="B578" s="79" t="s">
        <v>1131</v>
      </c>
      <c r="C578" s="79" t="s">
        <v>8</v>
      </c>
      <c r="D578" s="79" t="s">
        <v>9</v>
      </c>
      <c r="E578" s="79" t="s">
        <v>787</v>
      </c>
      <c r="F578" s="79" t="s">
        <v>804</v>
      </c>
      <c r="G578" s="79" t="s">
        <v>798</v>
      </c>
      <c r="H578" s="79" t="s">
        <v>811</v>
      </c>
      <c r="I578" s="296">
        <v>44277</v>
      </c>
      <c r="J578" s="406"/>
      <c r="K578" s="383" t="s">
        <v>1098</v>
      </c>
      <c r="L578" s="406"/>
      <c r="M578" s="466">
        <v>75</v>
      </c>
      <c r="N578" s="451" t="str">
        <f t="shared" si="272"/>
        <v>3</v>
      </c>
      <c r="O578" s="452" t="str">
        <f t="shared" si="273"/>
        <v>3</v>
      </c>
      <c r="P578" s="201" t="str">
        <f t="shared" si="274"/>
        <v>N</v>
      </c>
      <c r="Q578" s="202"/>
      <c r="R578" s="202"/>
      <c r="S578" s="200"/>
      <c r="T578" s="247">
        <v>103</v>
      </c>
      <c r="U578" s="92">
        <f t="shared" si="275"/>
        <v>1</v>
      </c>
      <c r="V578" s="95" t="str">
        <f t="shared" si="276"/>
        <v>SG_NE06</v>
      </c>
      <c r="W578" s="454"/>
      <c r="X578" s="392">
        <f t="shared" si="277"/>
        <v>0</v>
      </c>
      <c r="Y578" s="453"/>
      <c r="Z578" s="396">
        <f t="shared" si="278"/>
        <v>0</v>
      </c>
      <c r="AA578" s="397">
        <f t="shared" si="279"/>
        <v>0</v>
      </c>
      <c r="AB578" s="427"/>
      <c r="AC578" s="456"/>
      <c r="AD578" s="396">
        <f t="shared" si="280"/>
        <v>0</v>
      </c>
      <c r="AE578" s="397">
        <f t="shared" si="281"/>
        <v>0</v>
      </c>
      <c r="AF578" s="444">
        <f t="shared" si="282"/>
        <v>50</v>
      </c>
      <c r="AG578" s="251" t="e">
        <f t="shared" si="283"/>
        <v>#DIV/0!</v>
      </c>
      <c r="AH578" s="398">
        <f t="shared" si="284"/>
        <v>50</v>
      </c>
      <c r="AI578" s="459" t="str">
        <f t="shared" si="285"/>
        <v>Below Mix</v>
      </c>
      <c r="AJ578" s="327">
        <f t="shared" si="286"/>
        <v>1900</v>
      </c>
      <c r="AK578" s="323" t="e">
        <f t="shared" si="287"/>
        <v>#DIV/0!</v>
      </c>
      <c r="AL578" s="399">
        <f t="shared" si="288"/>
        <v>1950</v>
      </c>
      <c r="AM578" s="400">
        <f t="shared" si="289"/>
        <v>1950</v>
      </c>
      <c r="AN578" s="462" t="e">
        <f t="shared" si="290"/>
        <v>#DIV/0!</v>
      </c>
      <c r="AO578" s="461">
        <f t="shared" si="291"/>
        <v>1950</v>
      </c>
      <c r="AP578" s="148">
        <f t="shared" si="292"/>
        <v>0</v>
      </c>
      <c r="AQ578" s="148">
        <f t="shared" si="293"/>
        <v>0</v>
      </c>
      <c r="AR578" s="148"/>
      <c r="AS578" s="149">
        <f>VLOOKUP(H578, 'Link WS '!$E$5:$G$38, 2, FALSE)</f>
        <v>1950</v>
      </c>
      <c r="AT578" s="80">
        <f>VLOOKUP($H578, 'Link WS '!$E$5:$H$38, 3, FALSE)</f>
        <v>2695</v>
      </c>
      <c r="AU578" s="151">
        <f t="shared" si="294"/>
        <v>0</v>
      </c>
      <c r="AV578" s="150">
        <f>VLOOKUP($V578, 'Link WS '!$E$5:$H$38, 2, FALSE)</f>
        <v>1950</v>
      </c>
      <c r="AW578" s="150">
        <f>VLOOKUP($V578, 'Link WS '!$E$5:$H$38, 3, FALSE)</f>
        <v>2695</v>
      </c>
      <c r="AX578" s="150">
        <f>VLOOKUP($V578, 'Link WS '!$E$5:$H$38, 4, FALSE)</f>
        <v>2323</v>
      </c>
      <c r="AY578" s="143">
        <f t="shared" si="295"/>
        <v>0.83943176926388297</v>
      </c>
      <c r="AZ578" s="140" t="str">
        <f t="shared" si="296"/>
        <v>Paying 84% within JC</v>
      </c>
      <c r="BA578" s="80">
        <f t="shared" si="297"/>
        <v>1755</v>
      </c>
      <c r="BB578" s="80">
        <f t="shared" si="298"/>
        <v>195</v>
      </c>
      <c r="BC578" s="81" t="e">
        <f t="shared" si="299"/>
        <v>#DIV/0!</v>
      </c>
      <c r="BD578" s="312"/>
      <c r="BE578" s="184"/>
      <c r="BF578" s="184"/>
      <c r="BG578" s="184"/>
      <c r="BH578" s="184"/>
      <c r="BI578" s="184"/>
      <c r="BJ578" s="184"/>
      <c r="BK578" s="184"/>
      <c r="BL578" s="185"/>
      <c r="BM578" s="185"/>
      <c r="BN578" s="185"/>
      <c r="BO578" s="185"/>
      <c r="BP578" s="443">
        <f t="shared" si="300"/>
        <v>0</v>
      </c>
      <c r="BQ578" s="184" t="str">
        <f t="shared" si="301"/>
        <v>Not Needed</v>
      </c>
      <c r="BR578" s="283" t="e">
        <f t="shared" si="302"/>
        <v>#DIV/0!</v>
      </c>
      <c r="BS578" s="432">
        <f t="shared" si="303"/>
        <v>0</v>
      </c>
      <c r="BT578" s="1" t="str">
        <f t="shared" si="304"/>
        <v>Within Range</v>
      </c>
      <c r="BU578" s="1" t="str">
        <f t="shared" si="305"/>
        <v>Within Range</v>
      </c>
      <c r="BV578" s="407"/>
      <c r="BW578" s="407"/>
      <c r="BX578" s="448"/>
      <c r="BY578" s="469"/>
      <c r="BZ578" s="469"/>
    </row>
    <row r="579" spans="1:78" ht="12.75" customHeight="true">
      <c r="A579" s="79" t="s">
        <v>1598</v>
      </c>
      <c r="B579" s="79" t="s">
        <v>1599</v>
      </c>
      <c r="C579" s="79" t="s">
        <v>8</v>
      </c>
      <c r="D579" s="79" t="s">
        <v>9</v>
      </c>
      <c r="E579" s="79" t="s">
        <v>787</v>
      </c>
      <c r="F579" s="79" t="s">
        <v>804</v>
      </c>
      <c r="G579" s="79" t="s">
        <v>798</v>
      </c>
      <c r="H579" s="79" t="s">
        <v>820</v>
      </c>
      <c r="I579" s="296">
        <v>44368</v>
      </c>
      <c r="J579" s="406"/>
      <c r="K579" s="383" t="s">
        <v>1098</v>
      </c>
      <c r="L579" s="406"/>
      <c r="M579" s="466">
        <v>65</v>
      </c>
      <c r="N579" s="451" t="str">
        <f t="shared" si="272"/>
        <v>2</v>
      </c>
      <c r="O579" s="452" t="str">
        <f t="shared" si="273"/>
        <v>2</v>
      </c>
      <c r="P579" s="201" t="str">
        <f t="shared" si="274"/>
        <v>N</v>
      </c>
      <c r="Q579" s="202"/>
      <c r="R579" s="202"/>
      <c r="S579" s="200"/>
      <c r="T579" s="247">
        <v>100</v>
      </c>
      <c r="U579" s="92">
        <f t="shared" si="275"/>
        <v>1</v>
      </c>
      <c r="V579" s="95" t="str">
        <f t="shared" si="276"/>
        <v>SG_FNE06</v>
      </c>
      <c r="W579" s="454"/>
      <c r="X579" s="392">
        <f t="shared" si="277"/>
        <v>0</v>
      </c>
      <c r="Y579" s="453"/>
      <c r="Z579" s="396">
        <f t="shared" si="278"/>
        <v>0</v>
      </c>
      <c r="AA579" s="397">
        <f t="shared" si="279"/>
        <v>0</v>
      </c>
      <c r="AB579" s="427"/>
      <c r="AC579" s="456"/>
      <c r="AD579" s="396">
        <f t="shared" si="280"/>
        <v>0</v>
      </c>
      <c r="AE579" s="397">
        <f t="shared" si="281"/>
        <v>0</v>
      </c>
      <c r="AF579" s="444">
        <f t="shared" si="282"/>
        <v>50</v>
      </c>
      <c r="AG579" s="251" t="e">
        <f t="shared" si="283"/>
        <v>#DIV/0!</v>
      </c>
      <c r="AH579" s="398">
        <f t="shared" si="284"/>
        <v>50</v>
      </c>
      <c r="AI579" s="459" t="str">
        <f t="shared" si="285"/>
        <v>Below Mix</v>
      </c>
      <c r="AJ579" s="327">
        <f t="shared" si="286"/>
        <v>1249</v>
      </c>
      <c r="AK579" s="323" t="e">
        <f t="shared" si="287"/>
        <v>#DIV/0!</v>
      </c>
      <c r="AL579" s="399">
        <f t="shared" si="288"/>
        <v>1299</v>
      </c>
      <c r="AM579" s="400">
        <f t="shared" si="289"/>
        <v>1299</v>
      </c>
      <c r="AN579" s="462" t="e">
        <f t="shared" si="290"/>
        <v>#DIV/0!</v>
      </c>
      <c r="AO579" s="461">
        <f t="shared" si="291"/>
        <v>1299</v>
      </c>
      <c r="AP579" s="148">
        <f t="shared" si="292"/>
        <v>0</v>
      </c>
      <c r="AQ579" s="148">
        <f t="shared" si="293"/>
        <v>0</v>
      </c>
      <c r="AR579" s="148"/>
      <c r="AS579" s="149">
        <f>VLOOKUP(H579, 'Link WS '!$E$5:$G$38, 2, FALSE)</f>
        <v>1299</v>
      </c>
      <c r="AT579" s="80">
        <f>VLOOKUP($H579, 'Link WS '!$E$5:$H$38, 3, FALSE)</f>
        <v>1871</v>
      </c>
      <c r="AU579" s="151">
        <f t="shared" si="294"/>
        <v>0</v>
      </c>
      <c r="AV579" s="150">
        <f>VLOOKUP($V579, 'Link WS '!$E$5:$H$38, 2, FALSE)</f>
        <v>1299</v>
      </c>
      <c r="AW579" s="150">
        <f>VLOOKUP($V579, 'Link WS '!$E$5:$H$38, 3, FALSE)</f>
        <v>1871</v>
      </c>
      <c r="AX579" s="150">
        <f>VLOOKUP($V579, 'Link WS '!$E$5:$H$38, 4, FALSE)</f>
        <v>1585</v>
      </c>
      <c r="AY579" s="143">
        <f t="shared" si="295"/>
        <v>0.81955835962145107</v>
      </c>
      <c r="AZ579" s="140" t="str">
        <f t="shared" si="296"/>
        <v>Paying 82% within JC</v>
      </c>
      <c r="BA579" s="80">
        <f t="shared" si="297"/>
        <v>1169</v>
      </c>
      <c r="BB579" s="80">
        <f t="shared" si="298"/>
        <v>130</v>
      </c>
      <c r="BC579" s="81" t="e">
        <f t="shared" si="299"/>
        <v>#DIV/0!</v>
      </c>
      <c r="BD579" s="312"/>
      <c r="BE579" s="184"/>
      <c r="BF579" s="184"/>
      <c r="BG579" s="184"/>
      <c r="BH579" s="184"/>
      <c r="BI579" s="184"/>
      <c r="BJ579" s="184"/>
      <c r="BK579" s="184"/>
      <c r="BL579" s="185"/>
      <c r="BM579" s="185"/>
      <c r="BN579" s="185"/>
      <c r="BO579" s="185"/>
      <c r="BP579" s="443">
        <f t="shared" si="300"/>
        <v>0</v>
      </c>
      <c r="BQ579" s="184" t="str">
        <f t="shared" si="301"/>
        <v>Not Needed</v>
      </c>
      <c r="BR579" s="283" t="e">
        <f t="shared" si="302"/>
        <v>#DIV/0!</v>
      </c>
      <c r="BS579" s="432">
        <f t="shared" si="303"/>
        <v>0</v>
      </c>
      <c r="BT579" s="1" t="str">
        <f t="shared" si="304"/>
        <v>Within Range</v>
      </c>
      <c r="BU579" s="1" t="str">
        <f t="shared" si="305"/>
        <v>Within Range</v>
      </c>
      <c r="BV579" s="407"/>
      <c r="BW579" s="407"/>
      <c r="BX579" s="448"/>
      <c r="BY579" s="469"/>
      <c r="BZ579" s="469"/>
    </row>
    <row r="580" spans="1:78" ht="12.75" customHeight="true">
      <c r="A580" s="79" t="s">
        <v>1600</v>
      </c>
      <c r="B580" s="79" t="s">
        <v>1601</v>
      </c>
      <c r="C580" s="79" t="s">
        <v>8</v>
      </c>
      <c r="D580" s="79" t="s">
        <v>9</v>
      </c>
      <c r="E580" s="79" t="s">
        <v>787</v>
      </c>
      <c r="F580" s="79" t="s">
        <v>804</v>
      </c>
      <c r="G580" s="79" t="s">
        <v>786</v>
      </c>
      <c r="H580" s="79" t="s">
        <v>810</v>
      </c>
      <c r="I580" s="480">
        <v>44424</v>
      </c>
      <c r="J580" s="406"/>
      <c r="K580" s="383" t="s">
        <v>1098</v>
      </c>
      <c r="L580" s="406"/>
      <c r="M580" s="466">
        <v>69</v>
      </c>
      <c r="N580" s="451" t="str">
        <f t="shared" si="272"/>
        <v>2</v>
      </c>
      <c r="O580" s="452" t="str">
        <f t="shared" si="273"/>
        <v>2</v>
      </c>
      <c r="P580" s="201" t="str">
        <f t="shared" si="274"/>
        <v>N</v>
      </c>
      <c r="Q580" s="202"/>
      <c r="R580" s="202"/>
      <c r="S580" s="200"/>
      <c r="T580" s="247">
        <v>10</v>
      </c>
      <c r="U580" s="92">
        <f t="shared" si="275"/>
        <v>0.83</v>
      </c>
      <c r="V580" s="95" t="str">
        <f t="shared" si="276"/>
        <v>SG_NE07</v>
      </c>
      <c r="W580" s="454"/>
      <c r="X580" s="392">
        <f t="shared" si="277"/>
        <v>0</v>
      </c>
      <c r="Y580" s="453"/>
      <c r="Z580" s="396">
        <f t="shared" si="278"/>
        <v>0</v>
      </c>
      <c r="AA580" s="397">
        <f t="shared" si="279"/>
        <v>0</v>
      </c>
      <c r="AB580" s="427"/>
      <c r="AC580" s="456"/>
      <c r="AD580" s="396">
        <f t="shared" si="280"/>
        <v>0</v>
      </c>
      <c r="AE580" s="397">
        <f t="shared" si="281"/>
        <v>0</v>
      </c>
      <c r="AF580" s="444">
        <f t="shared" si="282"/>
        <v>50</v>
      </c>
      <c r="AG580" s="251" t="e">
        <f t="shared" si="283"/>
        <v>#DIV/0!</v>
      </c>
      <c r="AH580" s="398">
        <f t="shared" si="284"/>
        <v>50</v>
      </c>
      <c r="AI580" s="459" t="str">
        <f t="shared" si="285"/>
        <v>Below Mix</v>
      </c>
      <c r="AJ580" s="327">
        <f t="shared" si="286"/>
        <v>1995</v>
      </c>
      <c r="AK580" s="323" t="e">
        <f t="shared" si="287"/>
        <v>#DIV/0!</v>
      </c>
      <c r="AL580" s="399">
        <f t="shared" si="288"/>
        <v>2045</v>
      </c>
      <c r="AM580" s="400">
        <f t="shared" si="289"/>
        <v>2045</v>
      </c>
      <c r="AN580" s="462" t="e">
        <f t="shared" si="290"/>
        <v>#DIV/0!</v>
      </c>
      <c r="AO580" s="461">
        <f t="shared" si="291"/>
        <v>2045</v>
      </c>
      <c r="AP580" s="148">
        <f t="shared" si="292"/>
        <v>0</v>
      </c>
      <c r="AQ580" s="148">
        <f t="shared" si="293"/>
        <v>0</v>
      </c>
      <c r="AR580" s="148"/>
      <c r="AS580" s="149">
        <f>VLOOKUP(H580, 'Link WS '!$E$5:$G$38, 2, FALSE)</f>
        <v>2045</v>
      </c>
      <c r="AT580" s="80">
        <f>VLOOKUP($H580, 'Link WS '!$E$5:$H$38, 3, FALSE)</f>
        <v>2946</v>
      </c>
      <c r="AU580" s="151">
        <f t="shared" si="294"/>
        <v>0</v>
      </c>
      <c r="AV580" s="150">
        <f>VLOOKUP($V580, 'Link WS '!$E$5:$H$38, 2, FALSE)</f>
        <v>2045</v>
      </c>
      <c r="AW580" s="150">
        <f>VLOOKUP($V580, 'Link WS '!$E$5:$H$38, 3, FALSE)</f>
        <v>2946</v>
      </c>
      <c r="AX580" s="150">
        <f>VLOOKUP($V580, 'Link WS '!$E$5:$H$38, 4, FALSE)</f>
        <v>2496</v>
      </c>
      <c r="AY580" s="143">
        <f t="shared" si="295"/>
        <v>0.81931089743589747</v>
      </c>
      <c r="AZ580" s="140" t="str">
        <f t="shared" si="296"/>
        <v>Paying 82% within JC</v>
      </c>
      <c r="BA580" s="80">
        <f t="shared" si="297"/>
        <v>1840</v>
      </c>
      <c r="BB580" s="80">
        <f t="shared" si="298"/>
        <v>205</v>
      </c>
      <c r="BC580" s="81" t="e">
        <f t="shared" si="299"/>
        <v>#DIV/0!</v>
      </c>
      <c r="BD580" s="312"/>
      <c r="BE580" s="184"/>
      <c r="BF580" s="184"/>
      <c r="BG580" s="184"/>
      <c r="BH580" s="184"/>
      <c r="BI580" s="184"/>
      <c r="BJ580" s="184"/>
      <c r="BK580" s="184"/>
      <c r="BL580" s="185"/>
      <c r="BM580" s="185"/>
      <c r="BN580" s="185"/>
      <c r="BO580" s="185"/>
      <c r="BP580" s="443">
        <f t="shared" si="300"/>
        <v>0</v>
      </c>
      <c r="BQ580" s="184" t="str">
        <f t="shared" si="301"/>
        <v>Not Needed</v>
      </c>
      <c r="BR580" s="283" t="e">
        <f t="shared" si="302"/>
        <v>#DIV/0!</v>
      </c>
      <c r="BS580" s="432">
        <f t="shared" si="303"/>
        <v>0</v>
      </c>
      <c r="BT580" s="1" t="str">
        <f t="shared" si="304"/>
        <v>Within Range</v>
      </c>
      <c r="BU580" s="1" t="str">
        <f t="shared" si="305"/>
        <v>Within Range</v>
      </c>
      <c r="BV580" s="407"/>
      <c r="BW580" s="407"/>
      <c r="BX580" s="448"/>
      <c r="BY580" s="469"/>
      <c r="BZ580" s="469"/>
    </row>
    <row r="581" spans="1:78" ht="12.75" customHeight="true">
      <c r="A581" s="79" t="s">
        <v>1602</v>
      </c>
      <c r="B581" s="79" t="s">
        <v>1603</v>
      </c>
      <c r="C581" s="79" t="s">
        <v>8</v>
      </c>
      <c r="D581" s="79" t="s">
        <v>9</v>
      </c>
      <c r="E581" s="79" t="s">
        <v>787</v>
      </c>
      <c r="F581" s="79" t="s">
        <v>804</v>
      </c>
      <c r="G581" s="79" t="s">
        <v>798</v>
      </c>
      <c r="H581" s="79" t="s">
        <v>811</v>
      </c>
      <c r="I581" s="480">
        <v>44431</v>
      </c>
      <c r="J581" s="406"/>
      <c r="K581" s="383" t="s">
        <v>1098</v>
      </c>
      <c r="L581" s="406"/>
      <c r="M581" s="466">
        <v>69</v>
      </c>
      <c r="N581" s="451" t="str">
        <f t="shared" si="272"/>
        <v>2</v>
      </c>
      <c r="O581" s="452" t="str">
        <f t="shared" si="273"/>
        <v>2</v>
      </c>
      <c r="P581" s="201" t="str">
        <f t="shared" si="274"/>
        <v>N</v>
      </c>
      <c r="Q581" s="202"/>
      <c r="R581" s="202"/>
      <c r="S581" s="200"/>
      <c r="T581" s="247">
        <v>10</v>
      </c>
      <c r="U581" s="92">
        <f t="shared" si="275"/>
        <v>0.83</v>
      </c>
      <c r="V581" s="95" t="str">
        <f t="shared" si="276"/>
        <v>SG_NE06</v>
      </c>
      <c r="W581" s="454"/>
      <c r="X581" s="392">
        <f t="shared" si="277"/>
        <v>0</v>
      </c>
      <c r="Y581" s="453"/>
      <c r="Z581" s="396">
        <f t="shared" si="278"/>
        <v>0</v>
      </c>
      <c r="AA581" s="397">
        <f t="shared" si="279"/>
        <v>0</v>
      </c>
      <c r="AB581" s="427"/>
      <c r="AC581" s="456"/>
      <c r="AD581" s="396">
        <f t="shared" si="280"/>
        <v>0</v>
      </c>
      <c r="AE581" s="397">
        <f t="shared" si="281"/>
        <v>0</v>
      </c>
      <c r="AF581" s="444">
        <f t="shared" si="282"/>
        <v>50</v>
      </c>
      <c r="AG581" s="251" t="e">
        <f t="shared" si="283"/>
        <v>#DIV/0!</v>
      </c>
      <c r="AH581" s="398">
        <f t="shared" si="284"/>
        <v>50</v>
      </c>
      <c r="AI581" s="459" t="str">
        <f t="shared" si="285"/>
        <v>Below Mix</v>
      </c>
      <c r="AJ581" s="327">
        <f t="shared" si="286"/>
        <v>1900</v>
      </c>
      <c r="AK581" s="323" t="e">
        <f t="shared" si="287"/>
        <v>#DIV/0!</v>
      </c>
      <c r="AL581" s="399">
        <f t="shared" si="288"/>
        <v>1950</v>
      </c>
      <c r="AM581" s="400">
        <f t="shared" si="289"/>
        <v>1950</v>
      </c>
      <c r="AN581" s="462" t="e">
        <f t="shared" si="290"/>
        <v>#DIV/0!</v>
      </c>
      <c r="AO581" s="461">
        <f t="shared" si="291"/>
        <v>1950</v>
      </c>
      <c r="AP581" s="148">
        <f t="shared" si="292"/>
        <v>0</v>
      </c>
      <c r="AQ581" s="148">
        <f t="shared" si="293"/>
        <v>0</v>
      </c>
      <c r="AR581" s="148"/>
      <c r="AS581" s="149">
        <f>VLOOKUP(H581, 'Link WS '!$E$5:$G$38, 2, FALSE)</f>
        <v>1950</v>
      </c>
      <c r="AT581" s="80">
        <f>VLOOKUP($H581, 'Link WS '!$E$5:$H$38, 3, FALSE)</f>
        <v>2695</v>
      </c>
      <c r="AU581" s="151">
        <f t="shared" si="294"/>
        <v>0</v>
      </c>
      <c r="AV581" s="150">
        <f>VLOOKUP($V581, 'Link WS '!$E$5:$H$38, 2, FALSE)</f>
        <v>1950</v>
      </c>
      <c r="AW581" s="150">
        <f>VLOOKUP($V581, 'Link WS '!$E$5:$H$38, 3, FALSE)</f>
        <v>2695</v>
      </c>
      <c r="AX581" s="150">
        <f>VLOOKUP($V581, 'Link WS '!$E$5:$H$38, 4, FALSE)</f>
        <v>2323</v>
      </c>
      <c r="AY581" s="143">
        <f t="shared" si="295"/>
        <v>0.83943176926388297</v>
      </c>
      <c r="AZ581" s="140" t="str">
        <f t="shared" si="296"/>
        <v>Paying 84% within JC</v>
      </c>
      <c r="BA581" s="80">
        <f t="shared" si="297"/>
        <v>1755</v>
      </c>
      <c r="BB581" s="80">
        <f t="shared" si="298"/>
        <v>195</v>
      </c>
      <c r="BC581" s="81" t="e">
        <f t="shared" si="299"/>
        <v>#DIV/0!</v>
      </c>
      <c r="BD581" s="312"/>
      <c r="BE581" s="184"/>
      <c r="BF581" s="184"/>
      <c r="BG581" s="184"/>
      <c r="BH581" s="184"/>
      <c r="BI581" s="184"/>
      <c r="BJ581" s="184"/>
      <c r="BK581" s="184"/>
      <c r="BL581" s="185"/>
      <c r="BM581" s="185"/>
      <c r="BN581" s="185"/>
      <c r="BO581" s="185"/>
      <c r="BP581" s="443">
        <f t="shared" si="300"/>
        <v>0</v>
      </c>
      <c r="BQ581" s="184" t="str">
        <f t="shared" si="301"/>
        <v>Not Needed</v>
      </c>
      <c r="BR581" s="283" t="e">
        <f t="shared" si="302"/>
        <v>#DIV/0!</v>
      </c>
      <c r="BS581" s="432">
        <f t="shared" si="303"/>
        <v>0</v>
      </c>
      <c r="BT581" s="1" t="str">
        <f t="shared" si="304"/>
        <v>Within Range</v>
      </c>
      <c r="BU581" s="1" t="str">
        <f t="shared" si="305"/>
        <v>Within Range</v>
      </c>
      <c r="BV581" s="407"/>
      <c r="BW581" s="407"/>
      <c r="BX581" s="448"/>
      <c r="BY581" s="469"/>
      <c r="BZ581" s="469"/>
    </row>
    <row r="582" spans="1:78" ht="12.75" customHeight="true">
      <c r="A582" s="79" t="s">
        <v>1604</v>
      </c>
      <c r="B582" s="79" t="s">
        <v>1071</v>
      </c>
      <c r="C582" s="79" t="s">
        <v>8</v>
      </c>
      <c r="D582" s="79" t="s">
        <v>9</v>
      </c>
      <c r="E582" s="79" t="s">
        <v>787</v>
      </c>
      <c r="F582" s="79" t="s">
        <v>804</v>
      </c>
      <c r="G582" s="79" t="s">
        <v>798</v>
      </c>
      <c r="H582" s="79" t="s">
        <v>820</v>
      </c>
      <c r="I582" s="480">
        <v>44480</v>
      </c>
      <c r="J582" s="406"/>
      <c r="K582" s="383" t="s">
        <v>1098</v>
      </c>
      <c r="L582" s="406"/>
      <c r="M582" s="466">
        <v>90</v>
      </c>
      <c r="N582" s="451" t="str">
        <f t="shared" si="272"/>
        <v>5</v>
      </c>
      <c r="O582" s="452" t="str">
        <f t="shared" si="273"/>
        <v>5</v>
      </c>
      <c r="P582" s="201" t="str">
        <f t="shared" si="274"/>
        <v>N</v>
      </c>
      <c r="Q582" s="202"/>
      <c r="R582" s="202"/>
      <c r="S582" s="200"/>
      <c r="T582" s="247">
        <v>8</v>
      </c>
      <c r="U582" s="92">
        <f t="shared" si="275"/>
        <v>0.67</v>
      </c>
      <c r="V582" s="95" t="str">
        <f t="shared" si="276"/>
        <v>SG_FNE06</v>
      </c>
      <c r="W582" s="454"/>
      <c r="X582" s="392">
        <f t="shared" si="277"/>
        <v>0</v>
      </c>
      <c r="Y582" s="453"/>
      <c r="Z582" s="396">
        <f t="shared" si="278"/>
        <v>0</v>
      </c>
      <c r="AA582" s="397">
        <f t="shared" si="279"/>
        <v>0</v>
      </c>
      <c r="AB582" s="427"/>
      <c r="AC582" s="456"/>
      <c r="AD582" s="396">
        <f t="shared" si="280"/>
        <v>0</v>
      </c>
      <c r="AE582" s="397">
        <f t="shared" si="281"/>
        <v>0</v>
      </c>
      <c r="AF582" s="444">
        <f t="shared" si="282"/>
        <v>50</v>
      </c>
      <c r="AG582" s="251" t="e">
        <f t="shared" si="283"/>
        <v>#DIV/0!</v>
      </c>
      <c r="AH582" s="398">
        <f t="shared" si="284"/>
        <v>50</v>
      </c>
      <c r="AI582" s="459" t="str">
        <f t="shared" si="285"/>
        <v>Below Mix</v>
      </c>
      <c r="AJ582" s="327">
        <f t="shared" si="286"/>
        <v>1249</v>
      </c>
      <c r="AK582" s="323" t="e">
        <f t="shared" si="287"/>
        <v>#DIV/0!</v>
      </c>
      <c r="AL582" s="399">
        <f t="shared" si="288"/>
        <v>1299</v>
      </c>
      <c r="AM582" s="400">
        <f t="shared" si="289"/>
        <v>1299</v>
      </c>
      <c r="AN582" s="462" t="e">
        <f t="shared" si="290"/>
        <v>#DIV/0!</v>
      </c>
      <c r="AO582" s="461">
        <f t="shared" si="291"/>
        <v>1299</v>
      </c>
      <c r="AP582" s="148">
        <f t="shared" si="292"/>
        <v>0</v>
      </c>
      <c r="AQ582" s="148">
        <f t="shared" si="293"/>
        <v>0</v>
      </c>
      <c r="AR582" s="148"/>
      <c r="AS582" s="149">
        <f>VLOOKUP(H582, 'Link WS '!$E$5:$G$38, 2, FALSE)</f>
        <v>1299</v>
      </c>
      <c r="AT582" s="80">
        <f>VLOOKUP($H582, 'Link WS '!$E$5:$H$38, 3, FALSE)</f>
        <v>1871</v>
      </c>
      <c r="AU582" s="151">
        <f t="shared" si="294"/>
        <v>0</v>
      </c>
      <c r="AV582" s="150">
        <f>VLOOKUP($V582, 'Link WS '!$E$5:$H$38, 2, FALSE)</f>
        <v>1299</v>
      </c>
      <c r="AW582" s="150">
        <f>VLOOKUP($V582, 'Link WS '!$E$5:$H$38, 3, FALSE)</f>
        <v>1871</v>
      </c>
      <c r="AX582" s="150">
        <f>VLOOKUP($V582, 'Link WS '!$E$5:$H$38, 4, FALSE)</f>
        <v>1585</v>
      </c>
      <c r="AY582" s="143">
        <f t="shared" si="295"/>
        <v>0.81955835962145107</v>
      </c>
      <c r="AZ582" s="140" t="str">
        <f t="shared" si="296"/>
        <v>Paying 82% within JC</v>
      </c>
      <c r="BA582" s="80">
        <f t="shared" si="297"/>
        <v>1169</v>
      </c>
      <c r="BB582" s="80">
        <f t="shared" si="298"/>
        <v>130</v>
      </c>
      <c r="BC582" s="81" t="e">
        <f t="shared" si="299"/>
        <v>#DIV/0!</v>
      </c>
      <c r="BD582" s="312"/>
      <c r="BE582" s="184"/>
      <c r="BF582" s="184"/>
      <c r="BG582" s="184"/>
      <c r="BH582" s="184"/>
      <c r="BI582" s="184"/>
      <c r="BJ582" s="184"/>
      <c r="BK582" s="184"/>
      <c r="BL582" s="185"/>
      <c r="BM582" s="185"/>
      <c r="BN582" s="185"/>
      <c r="BO582" s="185"/>
      <c r="BP582" s="443">
        <f t="shared" si="300"/>
        <v>0</v>
      </c>
      <c r="BQ582" s="184" t="str">
        <f t="shared" si="301"/>
        <v>Not Needed</v>
      </c>
      <c r="BR582" s="283" t="e">
        <f t="shared" si="302"/>
        <v>#DIV/0!</v>
      </c>
      <c r="BS582" s="432">
        <f t="shared" si="303"/>
        <v>0</v>
      </c>
      <c r="BT582" s="1" t="str">
        <f t="shared" si="304"/>
        <v>Within Range</v>
      </c>
      <c r="BU582" s="1" t="str">
        <f t="shared" si="305"/>
        <v>Within Range</v>
      </c>
      <c r="BV582" s="407"/>
      <c r="BW582" s="407"/>
      <c r="BX582" s="448"/>
      <c r="BY582" s="469"/>
      <c r="BZ582" s="469"/>
    </row>
    <row r="583" spans="1:78" ht="12.75" customHeight="true">
      <c r="A583" s="79" t="s">
        <v>585</v>
      </c>
      <c r="B583" s="79" t="s">
        <v>586</v>
      </c>
      <c r="C583" s="79" t="s">
        <v>13</v>
      </c>
      <c r="D583" s="79" t="s">
        <v>970</v>
      </c>
      <c r="E583" s="79" t="s">
        <v>787</v>
      </c>
      <c r="F583" s="79" t="s">
        <v>808</v>
      </c>
      <c r="G583" s="79" t="s">
        <v>783</v>
      </c>
      <c r="H583" s="79" t="s">
        <v>812</v>
      </c>
      <c r="I583" s="296">
        <v>42170</v>
      </c>
      <c r="J583" s="406"/>
      <c r="K583" s="383" t="s">
        <v>1098</v>
      </c>
      <c r="L583" s="406">
        <v>43647</v>
      </c>
      <c r="M583" s="466">
        <v>90</v>
      </c>
      <c r="N583" s="451" t="str">
        <f t="shared" si="272"/>
        <v>5</v>
      </c>
      <c r="O583" s="452" t="str">
        <f t="shared" si="273"/>
        <v>5</v>
      </c>
      <c r="P583" s="201" t="str">
        <f t="shared" si="274"/>
        <v>N</v>
      </c>
      <c r="Q583" s="202"/>
      <c r="R583" s="202"/>
      <c r="S583" s="200"/>
      <c r="T583" s="247">
        <v>700</v>
      </c>
      <c r="U583" s="92">
        <f t="shared" si="275"/>
        <v>1</v>
      </c>
      <c r="V583" s="95" t="str">
        <f t="shared" si="276"/>
        <v>SG_NE05</v>
      </c>
      <c r="W583" s="454"/>
      <c r="X583" s="392">
        <f t="shared" si="277"/>
        <v>0</v>
      </c>
      <c r="Y583" s="453"/>
      <c r="Z583" s="396">
        <f t="shared" si="278"/>
        <v>0</v>
      </c>
      <c r="AA583" s="397">
        <f t="shared" si="279"/>
        <v>0</v>
      </c>
      <c r="AB583" s="427"/>
      <c r="AC583" s="456"/>
      <c r="AD583" s="396">
        <f t="shared" si="280"/>
        <v>0</v>
      </c>
      <c r="AE583" s="397">
        <f t="shared" si="281"/>
        <v>0</v>
      </c>
      <c r="AF583" s="444">
        <f t="shared" si="282"/>
        <v>50</v>
      </c>
      <c r="AG583" s="251" t="e">
        <f t="shared" si="283"/>
        <v>#DIV/0!</v>
      </c>
      <c r="AH583" s="398">
        <f t="shared" si="284"/>
        <v>50</v>
      </c>
      <c r="AI583" s="459" t="str">
        <f t="shared" si="285"/>
        <v>Below Mix</v>
      </c>
      <c r="AJ583" s="327">
        <f t="shared" si="286"/>
        <v>1545</v>
      </c>
      <c r="AK583" s="323" t="e">
        <f t="shared" si="287"/>
        <v>#DIV/0!</v>
      </c>
      <c r="AL583" s="399">
        <f t="shared" si="288"/>
        <v>1595</v>
      </c>
      <c r="AM583" s="400">
        <f t="shared" si="289"/>
        <v>1595</v>
      </c>
      <c r="AN583" s="462" t="e">
        <f t="shared" si="290"/>
        <v>#DIV/0!</v>
      </c>
      <c r="AO583" s="461">
        <f t="shared" si="291"/>
        <v>1595</v>
      </c>
      <c r="AP583" s="148">
        <f t="shared" si="292"/>
        <v>0</v>
      </c>
      <c r="AQ583" s="148">
        <f t="shared" si="293"/>
        <v>0</v>
      </c>
      <c r="AR583" s="148"/>
      <c r="AS583" s="149">
        <f>VLOOKUP(H583, 'Link WS '!$E$5:$G$38, 2, FALSE)</f>
        <v>1595</v>
      </c>
      <c r="AT583" s="80">
        <f>VLOOKUP($H583, 'Link WS '!$E$5:$H$38, 3, FALSE)</f>
        <v>2393</v>
      </c>
      <c r="AU583" s="151">
        <f t="shared" si="294"/>
        <v>0</v>
      </c>
      <c r="AV583" s="150">
        <f>VLOOKUP($V583, 'Link WS '!$E$5:$H$38, 2, FALSE)</f>
        <v>1595</v>
      </c>
      <c r="AW583" s="150">
        <f>VLOOKUP($V583, 'Link WS '!$E$5:$H$38, 3, FALSE)</f>
        <v>2393</v>
      </c>
      <c r="AX583" s="150">
        <f>VLOOKUP($V583, 'Link WS '!$E$5:$H$38, 4, FALSE)</f>
        <v>1994</v>
      </c>
      <c r="AY583" s="143">
        <f t="shared" si="295"/>
        <v>0.79989969909729186</v>
      </c>
      <c r="AZ583" s="140" t="str">
        <f t="shared" si="296"/>
        <v>Paying 80% within JC</v>
      </c>
      <c r="BA583" s="80">
        <f t="shared" si="297"/>
        <v>1435</v>
      </c>
      <c r="BB583" s="80">
        <f t="shared" si="298"/>
        <v>160</v>
      </c>
      <c r="BC583" s="81" t="e">
        <f t="shared" si="299"/>
        <v>#DIV/0!</v>
      </c>
      <c r="BD583" s="312"/>
      <c r="BE583" s="184"/>
      <c r="BF583" s="184"/>
      <c r="BG583" s="184"/>
      <c r="BH583" s="184"/>
      <c r="BI583" s="184"/>
      <c r="BJ583" s="184"/>
      <c r="BK583" s="184"/>
      <c r="BL583" s="185"/>
      <c r="BM583" s="185"/>
      <c r="BN583" s="185"/>
      <c r="BO583" s="185"/>
      <c r="BP583" s="443">
        <f t="shared" si="300"/>
        <v>0</v>
      </c>
      <c r="BQ583" s="184" t="str">
        <f t="shared" si="301"/>
        <v>Not Needed</v>
      </c>
      <c r="BR583" s="283" t="e">
        <f t="shared" si="302"/>
        <v>#DIV/0!</v>
      </c>
      <c r="BS583" s="432">
        <f t="shared" si="303"/>
        <v>0</v>
      </c>
      <c r="BT583" s="1" t="str">
        <f t="shared" si="304"/>
        <v>Within Range</v>
      </c>
      <c r="BU583" s="1" t="str">
        <f t="shared" si="305"/>
        <v>Within Range</v>
      </c>
      <c r="BV583" s="407"/>
      <c r="BW583" s="407"/>
      <c r="BX583" s="448"/>
      <c r="BY583" s="469"/>
      <c r="BZ583" s="469"/>
    </row>
    <row r="584" spans="1:78" ht="12.75" customHeight="true">
      <c r="A584" s="79" t="s">
        <v>1009</v>
      </c>
      <c r="B584" s="79" t="s">
        <v>1010</v>
      </c>
      <c r="C584" s="79" t="s">
        <v>13</v>
      </c>
      <c r="D584" s="79" t="s">
        <v>970</v>
      </c>
      <c r="E584" s="79" t="s">
        <v>787</v>
      </c>
      <c r="F584" s="79" t="s">
        <v>808</v>
      </c>
      <c r="G584" s="79" t="s">
        <v>798</v>
      </c>
      <c r="H584" s="79" t="s">
        <v>820</v>
      </c>
      <c r="I584" s="296">
        <v>43815</v>
      </c>
      <c r="J584" s="406"/>
      <c r="K584" s="383" t="s">
        <v>1098</v>
      </c>
      <c r="L584" s="406"/>
      <c r="M584" s="466">
        <v>78</v>
      </c>
      <c r="N584" s="451" t="str">
        <f t="shared" si="272"/>
        <v>3</v>
      </c>
      <c r="O584" s="452" t="str">
        <f t="shared" si="273"/>
        <v>3</v>
      </c>
      <c r="P584" s="201" t="str">
        <f t="shared" si="274"/>
        <v>N</v>
      </c>
      <c r="Q584" s="202"/>
      <c r="R584" s="202"/>
      <c r="S584" s="200"/>
      <c r="T584" s="247">
        <v>206</v>
      </c>
      <c r="U584" s="92">
        <f t="shared" si="275"/>
        <v>1</v>
      </c>
      <c r="V584" s="95" t="str">
        <f t="shared" si="276"/>
        <v>SG_FNE06</v>
      </c>
      <c r="W584" s="454"/>
      <c r="X584" s="392">
        <f t="shared" si="277"/>
        <v>0</v>
      </c>
      <c r="Y584" s="453"/>
      <c r="Z584" s="396">
        <f t="shared" si="278"/>
        <v>0</v>
      </c>
      <c r="AA584" s="397">
        <f t="shared" si="279"/>
        <v>0</v>
      </c>
      <c r="AB584" s="427"/>
      <c r="AC584" s="456"/>
      <c r="AD584" s="396">
        <f t="shared" si="280"/>
        <v>0</v>
      </c>
      <c r="AE584" s="397">
        <f t="shared" si="281"/>
        <v>0</v>
      </c>
      <c r="AF584" s="444">
        <f t="shared" si="282"/>
        <v>50</v>
      </c>
      <c r="AG584" s="251" t="e">
        <f t="shared" si="283"/>
        <v>#DIV/0!</v>
      </c>
      <c r="AH584" s="398">
        <f t="shared" si="284"/>
        <v>50</v>
      </c>
      <c r="AI584" s="459" t="str">
        <f t="shared" si="285"/>
        <v>Below Mix</v>
      </c>
      <c r="AJ584" s="327">
        <f t="shared" si="286"/>
        <v>1249</v>
      </c>
      <c r="AK584" s="323" t="e">
        <f t="shared" si="287"/>
        <v>#DIV/0!</v>
      </c>
      <c r="AL584" s="399">
        <f t="shared" si="288"/>
        <v>1299</v>
      </c>
      <c r="AM584" s="400">
        <f t="shared" si="289"/>
        <v>1299</v>
      </c>
      <c r="AN584" s="462" t="e">
        <f t="shared" si="290"/>
        <v>#DIV/0!</v>
      </c>
      <c r="AO584" s="461">
        <f t="shared" si="291"/>
        <v>1299</v>
      </c>
      <c r="AP584" s="148">
        <f t="shared" si="292"/>
        <v>0</v>
      </c>
      <c r="AQ584" s="148">
        <f t="shared" si="293"/>
        <v>0</v>
      </c>
      <c r="AR584" s="148"/>
      <c r="AS584" s="149">
        <f>VLOOKUP(H584, 'Link WS '!$E$5:$G$38, 2, FALSE)</f>
        <v>1299</v>
      </c>
      <c r="AT584" s="80">
        <f>VLOOKUP($H584, 'Link WS '!$E$5:$H$38, 3, FALSE)</f>
        <v>1871</v>
      </c>
      <c r="AU584" s="151">
        <f t="shared" si="294"/>
        <v>0</v>
      </c>
      <c r="AV584" s="150">
        <f>VLOOKUP($V584, 'Link WS '!$E$5:$H$38, 2, FALSE)</f>
        <v>1299</v>
      </c>
      <c r="AW584" s="150">
        <f>VLOOKUP($V584, 'Link WS '!$E$5:$H$38, 3, FALSE)</f>
        <v>1871</v>
      </c>
      <c r="AX584" s="150">
        <f>VLOOKUP($V584, 'Link WS '!$E$5:$H$38, 4, FALSE)</f>
        <v>1585</v>
      </c>
      <c r="AY584" s="143">
        <f t="shared" si="295"/>
        <v>0.81955835962145107</v>
      </c>
      <c r="AZ584" s="140" t="str">
        <f t="shared" si="296"/>
        <v>Paying 82% within JC</v>
      </c>
      <c r="BA584" s="80">
        <f t="shared" si="297"/>
        <v>1169</v>
      </c>
      <c r="BB584" s="80">
        <f t="shared" si="298"/>
        <v>130</v>
      </c>
      <c r="BC584" s="81" t="e">
        <f t="shared" si="299"/>
        <v>#DIV/0!</v>
      </c>
      <c r="BD584" s="312"/>
      <c r="BE584" s="184"/>
      <c r="BF584" s="184"/>
      <c r="BG584" s="184"/>
      <c r="BH584" s="184"/>
      <c r="BI584" s="184"/>
      <c r="BJ584" s="184"/>
      <c r="BK584" s="184"/>
      <c r="BL584" s="185"/>
      <c r="BM584" s="185"/>
      <c r="BN584" s="185"/>
      <c r="BO584" s="185"/>
      <c r="BP584" s="443">
        <f t="shared" si="300"/>
        <v>0</v>
      </c>
      <c r="BQ584" s="184" t="str">
        <f t="shared" si="301"/>
        <v>Not Needed</v>
      </c>
      <c r="BR584" s="283" t="e">
        <f t="shared" si="302"/>
        <v>#DIV/0!</v>
      </c>
      <c r="BS584" s="432">
        <f t="shared" si="303"/>
        <v>0</v>
      </c>
      <c r="BT584" s="1" t="str">
        <f t="shared" si="304"/>
        <v>Within Range</v>
      </c>
      <c r="BU584" s="1" t="str">
        <f t="shared" si="305"/>
        <v>Within Range</v>
      </c>
      <c r="BV584" s="407"/>
      <c r="BW584" s="407"/>
      <c r="BX584" s="448"/>
      <c r="BY584" s="469"/>
      <c r="BZ584" s="469"/>
    </row>
    <row r="585" spans="1:78" ht="12.75" customHeight="true">
      <c r="A585" s="79" t="s">
        <v>581</v>
      </c>
      <c r="B585" s="79" t="s">
        <v>582</v>
      </c>
      <c r="C585" s="79" t="s">
        <v>13</v>
      </c>
      <c r="D585" s="79" t="s">
        <v>971</v>
      </c>
      <c r="E585" s="79" t="s">
        <v>787</v>
      </c>
      <c r="F585" s="79" t="s">
        <v>808</v>
      </c>
      <c r="G585" s="79" t="s">
        <v>797</v>
      </c>
      <c r="H585" s="79" t="s">
        <v>813</v>
      </c>
      <c r="I585" s="296">
        <v>41092</v>
      </c>
      <c r="J585" s="406"/>
      <c r="K585" s="383" t="s">
        <v>1098</v>
      </c>
      <c r="L585" s="406"/>
      <c r="M585" s="466">
        <v>75</v>
      </c>
      <c r="N585" s="451" t="str">
        <f t="shared" ref="N585:N617" si="306">IF($M585&gt;=90,"5",IF($M585&gt;=80,"4",IF($M585&gt;=70,"3",IF($M585&gt;=50,"2","1"))))</f>
        <v>3</v>
      </c>
      <c r="O585" s="452" t="str">
        <f t="shared" ref="O585:O617" si="307">N585</f>
        <v>3</v>
      </c>
      <c r="P585" s="201" t="str">
        <f t="shared" ref="P585:P617" si="308">IF(Q585&lt;&gt;0, "Y", "N")</f>
        <v>N</v>
      </c>
      <c r="Q585" s="202"/>
      <c r="R585" s="202"/>
      <c r="S585" s="200"/>
      <c r="T585" s="247">
        <v>911</v>
      </c>
      <c r="U585" s="92">
        <f t="shared" ref="U585:U617" si="309">ROUND(IF(T585&lt;100, T585/12, 1),2)</f>
        <v>1</v>
      </c>
      <c r="V585" s="95" t="str">
        <f t="shared" ref="V585:V617" si="310">IF(Q585&gt;0,Q585,H585)</f>
        <v>SG_NE04</v>
      </c>
      <c r="W585" s="454"/>
      <c r="X585" s="392">
        <f t="shared" ref="X585:X617" si="311">ROUND((+S585*W585/100)*U585,0)</f>
        <v>0</v>
      </c>
      <c r="Y585" s="453"/>
      <c r="Z585" s="396">
        <f t="shared" ref="Z585:Z617" si="312">ROUND((S585*Y585*U585),0)</f>
        <v>0</v>
      </c>
      <c r="AA585" s="397">
        <f t="shared" ref="AA585:AA617" si="313">+S585+X585+Z585</f>
        <v>0</v>
      </c>
      <c r="AB585" s="427"/>
      <c r="AC585" s="456"/>
      <c r="AD585" s="396">
        <f t="shared" ref="AD585:AD617" si="314">ROUND((S585*AC585)*U585,0)</f>
        <v>0</v>
      </c>
      <c r="AE585" s="397">
        <f t="shared" ref="AE585:AE617" si="315">AA585+AD585</f>
        <v>0</v>
      </c>
      <c r="AF585" s="444">
        <f t="shared" ref="AF585:AF617" si="316">IF(BS585&gt;=50,BS585-BS585,50-BS585)</f>
        <v>50</v>
      </c>
      <c r="AG585" s="251" t="e">
        <f t="shared" ref="AG585:AG617" si="317">IF(AF585&lt;&gt;"NO", AF585/S585, 0)</f>
        <v>#DIV/0!</v>
      </c>
      <c r="AH585" s="398">
        <f t="shared" ref="AH585:AH617" si="318">IF(AF585&lt;&gt;"NO", AE585+AF585, AE585)</f>
        <v>50</v>
      </c>
      <c r="AI585" s="459" t="str">
        <f t="shared" ref="AI585:AI617" si="319">IF(AH585&gt;AW585,"Above Max",IF(AH585&lt;AV585,"Below Mix","In Range"))</f>
        <v>Below Mix</v>
      </c>
      <c r="AJ585" s="327">
        <f t="shared" ref="AJ585:AJ617" si="320">IF(AH585&gt;=AV585, "NO", AV585-AH585)</f>
        <v>1365</v>
      </c>
      <c r="AK585" s="323" t="e">
        <f t="shared" ref="AK585:AK617" si="321">IF(AJ585&lt;&gt;"NO", AJ585/S585, 0)</f>
        <v>#DIV/0!</v>
      </c>
      <c r="AL585" s="399">
        <f t="shared" ref="AL585:AL617" si="322"> IF(AJ585&lt;&gt;"NO",AH585+ AJ585,AH585)</f>
        <v>1415</v>
      </c>
      <c r="AM585" s="400">
        <f t="shared" ref="AM585:AM617" si="323">IF(AL585&gt;AW585,AW585,AL585)</f>
        <v>1415</v>
      </c>
      <c r="AN585" s="462" t="e">
        <f t="shared" ref="AN585:AN617" si="324">(AM585/S585)-1</f>
        <v>#DIV/0!</v>
      </c>
      <c r="AO585" s="461">
        <f t="shared" ref="AO585:AO617" si="325">AL585-S585</f>
        <v>1415</v>
      </c>
      <c r="AP585" s="148">
        <f t="shared" ref="AP585:AP617" si="326">AL585-AM585</f>
        <v>0</v>
      </c>
      <c r="AQ585" s="148">
        <f t="shared" ref="AQ585:AQ617" si="327">+ROUND((AP585*13/12),0)</f>
        <v>0</v>
      </c>
      <c r="AR585" s="148"/>
      <c r="AS585" s="149">
        <f>VLOOKUP(H585, 'Link WS '!$E$5:$G$38, 2, FALSE)</f>
        <v>1415</v>
      </c>
      <c r="AT585" s="80">
        <f>VLOOKUP($H585, 'Link WS '!$E$5:$H$38, 3, FALSE)</f>
        <v>2123</v>
      </c>
      <c r="AU585" s="151">
        <f t="shared" ref="AU585:AU617" si="328">S585/AT585</f>
        <v>0</v>
      </c>
      <c r="AV585" s="150">
        <f>VLOOKUP($V585, 'Link WS '!$E$5:$H$38, 2, FALSE)</f>
        <v>1415</v>
      </c>
      <c r="AW585" s="150">
        <f>VLOOKUP($V585, 'Link WS '!$E$5:$H$38, 3, FALSE)</f>
        <v>2123</v>
      </c>
      <c r="AX585" s="150">
        <f>VLOOKUP($V585, 'Link WS '!$E$5:$H$38, 4, FALSE)</f>
        <v>1769</v>
      </c>
      <c r="AY585" s="143">
        <f t="shared" ref="AY585:AY617" si="329">AM585/AX585</f>
        <v>0.79988694177501418</v>
      </c>
      <c r="AZ585" s="140" t="str">
        <f t="shared" ref="AZ585:AZ617" si="330">IF(AY585&gt;100%,CONCATENATE("Paying ", ROUND((AY585-100%)*100,0),"% Premium for the JC"), CONCATENATE("Paying ", ROUND(AY585*100,0),"% within JC"))</f>
        <v>Paying 80% within JC</v>
      </c>
      <c r="BA585" s="80">
        <f t="shared" ref="BA585:BA617" si="331">+AM585-BB585</f>
        <v>1273</v>
      </c>
      <c r="BB585" s="80">
        <f t="shared" ref="BB585:BB617" si="332">+ROUND((AM585*10%),0)</f>
        <v>142</v>
      </c>
      <c r="BC585" s="81" t="e">
        <f t="shared" ref="BC585:BC617" si="333">(AM585-S585)/S585</f>
        <v>#DIV/0!</v>
      </c>
      <c r="BD585" s="312"/>
      <c r="BE585" s="184"/>
      <c r="BF585" s="184"/>
      <c r="BG585" s="184"/>
      <c r="BH585" s="184"/>
      <c r="BI585" s="184"/>
      <c r="BJ585" s="184"/>
      <c r="BK585" s="184"/>
      <c r="BL585" s="185"/>
      <c r="BM585" s="185"/>
      <c r="BN585" s="185"/>
      <c r="BO585" s="185"/>
      <c r="BP585" s="443">
        <f t="shared" ref="BP585:BP617" si="334">(BM585+BN585+BO585)-(BG585+BI585+BK585)</f>
        <v>0</v>
      </c>
      <c r="BQ585" s="184" t="str">
        <f t="shared" ref="BQ585:BQ617" si="335">IF((BP585/12)&gt;$BQ$7, BP585/12, "Not Needed")</f>
        <v>Not Needed</v>
      </c>
      <c r="BR585" s="283" t="e">
        <f t="shared" ref="BR585:BR617" si="336">IF(BQ585="Not Needed", ((AM585+AQ585+AR585)-SUM(S585:S585))/SUM(S585:S585), ((AM585+AQ585+AR585+BQ585)-SUM(S585:S585))/SUM(S585:S585))</f>
        <v>#DIV/0!</v>
      </c>
      <c r="BS585" s="432">
        <f t="shared" ref="BS585:BS617" si="337">X585+Z585+AD585</f>
        <v>0</v>
      </c>
      <c r="BT585" s="1" t="str">
        <f t="shared" ref="BT585:BT617" si="338">IF(S585&gt;AW585, AW585, "Within Range")</f>
        <v>Within Range</v>
      </c>
      <c r="BU585" s="1" t="str">
        <f t="shared" ref="BU585:BU617" si="339">IF(AM585&gt;AW585, AW585, "Within Range")</f>
        <v>Within Range</v>
      </c>
      <c r="BV585" s="407"/>
      <c r="BW585" s="407"/>
      <c r="BX585" s="448"/>
      <c r="BY585" s="469"/>
      <c r="BZ585" s="469"/>
    </row>
    <row r="586" spans="1:78" ht="12.75" customHeight="true">
      <c r="A586" s="79" t="s">
        <v>754</v>
      </c>
      <c r="B586" s="79" t="s">
        <v>755</v>
      </c>
      <c r="C586" s="79" t="s">
        <v>13</v>
      </c>
      <c r="D586" s="79" t="s">
        <v>971</v>
      </c>
      <c r="E586" s="79" t="s">
        <v>787</v>
      </c>
      <c r="F586" s="79" t="s">
        <v>808</v>
      </c>
      <c r="G586" s="79" t="s">
        <v>784</v>
      </c>
      <c r="H586" s="79" t="s">
        <v>814</v>
      </c>
      <c r="I586" s="296">
        <v>41673</v>
      </c>
      <c r="J586" s="406"/>
      <c r="K586" s="383" t="s">
        <v>1098</v>
      </c>
      <c r="L586" s="406">
        <v>44378</v>
      </c>
      <c r="M586" s="466">
        <v>81</v>
      </c>
      <c r="N586" s="451" t="str">
        <f t="shared" si="306"/>
        <v>4</v>
      </c>
      <c r="O586" s="452" t="str">
        <f t="shared" si="307"/>
        <v>4</v>
      </c>
      <c r="P586" s="201" t="str">
        <f t="shared" si="308"/>
        <v>N</v>
      </c>
      <c r="Q586" s="202"/>
      <c r="R586" s="202"/>
      <c r="S586" s="200"/>
      <c r="T586" s="247">
        <v>804</v>
      </c>
      <c r="U586" s="92">
        <f t="shared" si="309"/>
        <v>1</v>
      </c>
      <c r="V586" s="95" t="str">
        <f t="shared" si="310"/>
        <v>SG_NE08</v>
      </c>
      <c r="W586" s="454"/>
      <c r="X586" s="392">
        <f t="shared" si="311"/>
        <v>0</v>
      </c>
      <c r="Y586" s="453"/>
      <c r="Z586" s="396">
        <f t="shared" si="312"/>
        <v>0</v>
      </c>
      <c r="AA586" s="397">
        <f t="shared" si="313"/>
        <v>0</v>
      </c>
      <c r="AB586" s="427"/>
      <c r="AC586" s="456"/>
      <c r="AD586" s="396">
        <f t="shared" si="314"/>
        <v>0</v>
      </c>
      <c r="AE586" s="397">
        <f t="shared" si="315"/>
        <v>0</v>
      </c>
      <c r="AF586" s="444">
        <f t="shared" si="316"/>
        <v>50</v>
      </c>
      <c r="AG586" s="251" t="e">
        <f t="shared" si="317"/>
        <v>#DIV/0!</v>
      </c>
      <c r="AH586" s="398">
        <f t="shared" si="318"/>
        <v>50</v>
      </c>
      <c r="AI586" s="459" t="str">
        <f t="shared" si="319"/>
        <v>Below Mix</v>
      </c>
      <c r="AJ586" s="327">
        <f t="shared" si="320"/>
        <v>2255</v>
      </c>
      <c r="AK586" s="323" t="e">
        <f t="shared" si="321"/>
        <v>#DIV/0!</v>
      </c>
      <c r="AL586" s="399">
        <f t="shared" si="322"/>
        <v>2305</v>
      </c>
      <c r="AM586" s="400">
        <f t="shared" si="323"/>
        <v>2305</v>
      </c>
      <c r="AN586" s="462" t="e">
        <f t="shared" si="324"/>
        <v>#DIV/0!</v>
      </c>
      <c r="AO586" s="461">
        <f t="shared" si="325"/>
        <v>2305</v>
      </c>
      <c r="AP586" s="148">
        <f t="shared" si="326"/>
        <v>0</v>
      </c>
      <c r="AQ586" s="148">
        <f t="shared" si="327"/>
        <v>0</v>
      </c>
      <c r="AR586" s="148"/>
      <c r="AS586" s="149">
        <f>VLOOKUP(H586, 'Link WS '!$E$5:$G$38, 2, FALSE)</f>
        <v>2305</v>
      </c>
      <c r="AT586" s="80">
        <f>VLOOKUP($H586, 'Link WS '!$E$5:$H$38, 3, FALSE)</f>
        <v>3295</v>
      </c>
      <c r="AU586" s="151">
        <f t="shared" si="328"/>
        <v>0</v>
      </c>
      <c r="AV586" s="150">
        <f>VLOOKUP($V586, 'Link WS '!$E$5:$H$38, 2, FALSE)</f>
        <v>2305</v>
      </c>
      <c r="AW586" s="150">
        <f>VLOOKUP($V586, 'Link WS '!$E$5:$H$38, 3, FALSE)</f>
        <v>3295</v>
      </c>
      <c r="AX586" s="150">
        <f>VLOOKUP($V586, 'Link WS '!$E$5:$H$38, 4, FALSE)</f>
        <v>2800</v>
      </c>
      <c r="AY586" s="143">
        <f t="shared" si="329"/>
        <v>0.82321428571428568</v>
      </c>
      <c r="AZ586" s="140" t="str">
        <f t="shared" si="330"/>
        <v>Paying 82% within JC</v>
      </c>
      <c r="BA586" s="80">
        <f t="shared" si="331"/>
        <v>2074</v>
      </c>
      <c r="BB586" s="80">
        <f t="shared" si="332"/>
        <v>231</v>
      </c>
      <c r="BC586" s="81" t="e">
        <f t="shared" si="333"/>
        <v>#DIV/0!</v>
      </c>
      <c r="BD586" s="312"/>
      <c r="BE586" s="184"/>
      <c r="BF586" s="184"/>
      <c r="BG586" s="184"/>
      <c r="BH586" s="184"/>
      <c r="BI586" s="184"/>
      <c r="BJ586" s="184"/>
      <c r="BK586" s="184"/>
      <c r="BL586" s="185"/>
      <c r="BM586" s="185"/>
      <c r="BN586" s="185"/>
      <c r="BO586" s="185"/>
      <c r="BP586" s="443">
        <f t="shared" si="334"/>
        <v>0</v>
      </c>
      <c r="BQ586" s="184" t="str">
        <f t="shared" si="335"/>
        <v>Not Needed</v>
      </c>
      <c r="BR586" s="283" t="e">
        <f t="shared" si="336"/>
        <v>#DIV/0!</v>
      </c>
      <c r="BS586" s="432">
        <f t="shared" si="337"/>
        <v>0</v>
      </c>
      <c r="BT586" s="1" t="str">
        <f t="shared" si="338"/>
        <v>Within Range</v>
      </c>
      <c r="BU586" s="1" t="str">
        <f t="shared" si="339"/>
        <v>Within Range</v>
      </c>
      <c r="BV586" s="407"/>
      <c r="BW586" s="407"/>
      <c r="BX586" s="448"/>
      <c r="BY586" s="469"/>
      <c r="BZ586" s="469"/>
    </row>
    <row r="587" spans="1:78" ht="12.75" customHeight="true">
      <c r="A587" s="79" t="s">
        <v>962</v>
      </c>
      <c r="B587" s="79" t="s">
        <v>963</v>
      </c>
      <c r="C587" s="79" t="s">
        <v>13</v>
      </c>
      <c r="D587" s="79" t="s">
        <v>971</v>
      </c>
      <c r="E587" s="79" t="s">
        <v>787</v>
      </c>
      <c r="F587" s="79" t="s">
        <v>808</v>
      </c>
      <c r="G587" s="79" t="s">
        <v>798</v>
      </c>
      <c r="H587" s="79" t="s">
        <v>820</v>
      </c>
      <c r="I587" s="296">
        <v>43451</v>
      </c>
      <c r="J587" s="406"/>
      <c r="K587" s="383" t="s">
        <v>1098</v>
      </c>
      <c r="L587" s="406"/>
      <c r="M587" s="466">
        <v>79</v>
      </c>
      <c r="N587" s="451" t="str">
        <f t="shared" si="306"/>
        <v>3</v>
      </c>
      <c r="O587" s="452" t="str">
        <f t="shared" si="307"/>
        <v>3</v>
      </c>
      <c r="P587" s="201" t="str">
        <f t="shared" si="308"/>
        <v>N</v>
      </c>
      <c r="Q587" s="202"/>
      <c r="R587" s="202"/>
      <c r="S587" s="200"/>
      <c r="T587" s="247">
        <v>306</v>
      </c>
      <c r="U587" s="92">
        <f t="shared" si="309"/>
        <v>1</v>
      </c>
      <c r="V587" s="95" t="str">
        <f t="shared" si="310"/>
        <v>SG_FNE06</v>
      </c>
      <c r="W587" s="454"/>
      <c r="X587" s="392">
        <f t="shared" si="311"/>
        <v>0</v>
      </c>
      <c r="Y587" s="453"/>
      <c r="Z587" s="396">
        <f t="shared" si="312"/>
        <v>0</v>
      </c>
      <c r="AA587" s="397">
        <f t="shared" si="313"/>
        <v>0</v>
      </c>
      <c r="AB587" s="427"/>
      <c r="AC587" s="456"/>
      <c r="AD587" s="396">
        <f t="shared" si="314"/>
        <v>0</v>
      </c>
      <c r="AE587" s="397">
        <f t="shared" si="315"/>
        <v>0</v>
      </c>
      <c r="AF587" s="444">
        <f t="shared" si="316"/>
        <v>50</v>
      </c>
      <c r="AG587" s="251" t="e">
        <f t="shared" si="317"/>
        <v>#DIV/0!</v>
      </c>
      <c r="AH587" s="398">
        <f t="shared" si="318"/>
        <v>50</v>
      </c>
      <c r="AI587" s="459" t="str">
        <f t="shared" si="319"/>
        <v>Below Mix</v>
      </c>
      <c r="AJ587" s="327">
        <f t="shared" si="320"/>
        <v>1249</v>
      </c>
      <c r="AK587" s="323" t="e">
        <f t="shared" si="321"/>
        <v>#DIV/0!</v>
      </c>
      <c r="AL587" s="399">
        <f t="shared" si="322"/>
        <v>1299</v>
      </c>
      <c r="AM587" s="400">
        <f t="shared" si="323"/>
        <v>1299</v>
      </c>
      <c r="AN587" s="462" t="e">
        <f t="shared" si="324"/>
        <v>#DIV/0!</v>
      </c>
      <c r="AO587" s="461">
        <f t="shared" si="325"/>
        <v>1299</v>
      </c>
      <c r="AP587" s="148">
        <f t="shared" si="326"/>
        <v>0</v>
      </c>
      <c r="AQ587" s="148">
        <f t="shared" si="327"/>
        <v>0</v>
      </c>
      <c r="AR587" s="148"/>
      <c r="AS587" s="149">
        <f>VLOOKUP(H587, 'Link WS '!$E$5:$G$38, 2, FALSE)</f>
        <v>1299</v>
      </c>
      <c r="AT587" s="80">
        <f>VLOOKUP($H587, 'Link WS '!$E$5:$H$38, 3, FALSE)</f>
        <v>1871</v>
      </c>
      <c r="AU587" s="151">
        <f t="shared" si="328"/>
        <v>0</v>
      </c>
      <c r="AV587" s="150">
        <f>VLOOKUP($V587, 'Link WS '!$E$5:$H$38, 2, FALSE)</f>
        <v>1299</v>
      </c>
      <c r="AW587" s="150">
        <f>VLOOKUP($V587, 'Link WS '!$E$5:$H$38, 3, FALSE)</f>
        <v>1871</v>
      </c>
      <c r="AX587" s="150">
        <f>VLOOKUP($V587, 'Link WS '!$E$5:$H$38, 4, FALSE)</f>
        <v>1585</v>
      </c>
      <c r="AY587" s="143">
        <f t="shared" si="329"/>
        <v>0.81955835962145107</v>
      </c>
      <c r="AZ587" s="140" t="str">
        <f t="shared" si="330"/>
        <v>Paying 82% within JC</v>
      </c>
      <c r="BA587" s="80">
        <f t="shared" si="331"/>
        <v>1169</v>
      </c>
      <c r="BB587" s="80">
        <f t="shared" si="332"/>
        <v>130</v>
      </c>
      <c r="BC587" s="81" t="e">
        <f t="shared" si="333"/>
        <v>#DIV/0!</v>
      </c>
      <c r="BD587" s="312"/>
      <c r="BE587" s="184"/>
      <c r="BF587" s="184"/>
      <c r="BG587" s="184"/>
      <c r="BH587" s="184"/>
      <c r="BI587" s="184"/>
      <c r="BJ587" s="184"/>
      <c r="BK587" s="184"/>
      <c r="BL587" s="185"/>
      <c r="BM587" s="185"/>
      <c r="BN587" s="185"/>
      <c r="BO587" s="185"/>
      <c r="BP587" s="443">
        <f t="shared" si="334"/>
        <v>0</v>
      </c>
      <c r="BQ587" s="184" t="str">
        <f t="shared" si="335"/>
        <v>Not Needed</v>
      </c>
      <c r="BR587" s="283" t="e">
        <f t="shared" si="336"/>
        <v>#DIV/0!</v>
      </c>
      <c r="BS587" s="432">
        <f t="shared" si="337"/>
        <v>0</v>
      </c>
      <c r="BT587" s="1" t="str">
        <f t="shared" si="338"/>
        <v>Within Range</v>
      </c>
      <c r="BU587" s="1" t="str">
        <f t="shared" si="339"/>
        <v>Within Range</v>
      </c>
      <c r="BV587" s="407"/>
      <c r="BW587" s="407"/>
      <c r="BX587" s="448"/>
      <c r="BY587" s="469"/>
      <c r="BZ587" s="469"/>
    </row>
    <row r="588" spans="1:78" ht="12.75" customHeight="true">
      <c r="A588" s="79" t="s">
        <v>245</v>
      </c>
      <c r="B588" s="79" t="s">
        <v>246</v>
      </c>
      <c r="C588" s="79" t="s">
        <v>8</v>
      </c>
      <c r="D588" s="79" t="s">
        <v>9</v>
      </c>
      <c r="E588" s="79" t="s">
        <v>787</v>
      </c>
      <c r="F588" s="79" t="s">
        <v>804</v>
      </c>
      <c r="G588" s="79" t="s">
        <v>784</v>
      </c>
      <c r="H588" s="79" t="s">
        <v>814</v>
      </c>
      <c r="I588" s="296">
        <v>35482</v>
      </c>
      <c r="J588" s="406"/>
      <c r="K588" s="383" t="s">
        <v>12</v>
      </c>
      <c r="L588" s="406">
        <v>44378</v>
      </c>
      <c r="M588" s="466"/>
      <c r="N588" s="451" t="str">
        <f t="shared" si="306"/>
        <v>1</v>
      </c>
      <c r="O588" s="452" t="str">
        <f t="shared" si="307"/>
        <v>1</v>
      </c>
      <c r="P588" s="201" t="str">
        <f t="shared" si="308"/>
        <v>N</v>
      </c>
      <c r="Q588" s="202"/>
      <c r="R588" s="202"/>
      <c r="S588" s="200"/>
      <c r="T588" s="247">
        <v>2504</v>
      </c>
      <c r="U588" s="92">
        <f t="shared" si="309"/>
        <v>1</v>
      </c>
      <c r="V588" s="95" t="str">
        <f t="shared" si="310"/>
        <v>SG_NE08</v>
      </c>
      <c r="W588" s="454"/>
      <c r="X588" s="392">
        <f t="shared" si="311"/>
        <v>0</v>
      </c>
      <c r="Y588" s="453"/>
      <c r="Z588" s="396">
        <f t="shared" si="312"/>
        <v>0</v>
      </c>
      <c r="AA588" s="397">
        <f t="shared" si="313"/>
        <v>0</v>
      </c>
      <c r="AB588" s="427"/>
      <c r="AC588" s="456"/>
      <c r="AD588" s="396">
        <f t="shared" si="314"/>
        <v>0</v>
      </c>
      <c r="AE588" s="397">
        <f t="shared" si="315"/>
        <v>0</v>
      </c>
      <c r="AF588" s="444">
        <f t="shared" si="316"/>
        <v>50</v>
      </c>
      <c r="AG588" s="251" t="e">
        <f t="shared" si="317"/>
        <v>#DIV/0!</v>
      </c>
      <c r="AH588" s="398">
        <f t="shared" si="318"/>
        <v>50</v>
      </c>
      <c r="AI588" s="459" t="str">
        <f t="shared" si="319"/>
        <v>Below Mix</v>
      </c>
      <c r="AJ588" s="327">
        <f t="shared" si="320"/>
        <v>2255</v>
      </c>
      <c r="AK588" s="323" t="e">
        <f t="shared" si="321"/>
        <v>#DIV/0!</v>
      </c>
      <c r="AL588" s="399">
        <f t="shared" si="322"/>
        <v>2305</v>
      </c>
      <c r="AM588" s="400">
        <f t="shared" si="323"/>
        <v>2305</v>
      </c>
      <c r="AN588" s="462" t="e">
        <f t="shared" si="324"/>
        <v>#DIV/0!</v>
      </c>
      <c r="AO588" s="461">
        <f t="shared" si="325"/>
        <v>2305</v>
      </c>
      <c r="AP588" s="148">
        <f t="shared" si="326"/>
        <v>0</v>
      </c>
      <c r="AQ588" s="148">
        <f t="shared" si="327"/>
        <v>0</v>
      </c>
      <c r="AR588" s="148"/>
      <c r="AS588" s="149">
        <f>VLOOKUP(H588, 'Link WS '!$E$5:$G$38, 2, FALSE)</f>
        <v>2305</v>
      </c>
      <c r="AT588" s="80">
        <f>VLOOKUP($H588, 'Link WS '!$E$5:$H$38, 3, FALSE)</f>
        <v>3295</v>
      </c>
      <c r="AU588" s="151">
        <f t="shared" si="328"/>
        <v>0</v>
      </c>
      <c r="AV588" s="150">
        <f>VLOOKUP($V588, 'Link WS '!$E$5:$H$38, 2, FALSE)</f>
        <v>2305</v>
      </c>
      <c r="AW588" s="150">
        <f>VLOOKUP($V588, 'Link WS '!$E$5:$H$38, 3, FALSE)</f>
        <v>3295</v>
      </c>
      <c r="AX588" s="150">
        <f>VLOOKUP($V588, 'Link WS '!$E$5:$H$38, 4, FALSE)</f>
        <v>2800</v>
      </c>
      <c r="AY588" s="143">
        <f t="shared" si="329"/>
        <v>0.82321428571428568</v>
      </c>
      <c r="AZ588" s="140" t="str">
        <f t="shared" si="330"/>
        <v>Paying 82% within JC</v>
      </c>
      <c r="BA588" s="80">
        <f t="shared" si="331"/>
        <v>2074</v>
      </c>
      <c r="BB588" s="80">
        <f t="shared" si="332"/>
        <v>231</v>
      </c>
      <c r="BC588" s="81" t="e">
        <f t="shared" si="333"/>
        <v>#DIV/0!</v>
      </c>
      <c r="BD588" s="312"/>
      <c r="BE588" s="184"/>
      <c r="BF588" s="184"/>
      <c r="BG588" s="184"/>
      <c r="BH588" s="184"/>
      <c r="BI588" s="184"/>
      <c r="BJ588" s="184"/>
      <c r="BK588" s="184"/>
      <c r="BL588" s="185"/>
      <c r="BM588" s="185"/>
      <c r="BN588" s="185"/>
      <c r="BO588" s="185"/>
      <c r="BP588" s="443">
        <f t="shared" si="334"/>
        <v>0</v>
      </c>
      <c r="BQ588" s="184" t="str">
        <f t="shared" si="335"/>
        <v>Not Needed</v>
      </c>
      <c r="BR588" s="283" t="e">
        <f t="shared" si="336"/>
        <v>#DIV/0!</v>
      </c>
      <c r="BS588" s="432">
        <f t="shared" si="337"/>
        <v>0</v>
      </c>
      <c r="BT588" s="1" t="str">
        <f t="shared" si="338"/>
        <v>Within Range</v>
      </c>
      <c r="BU588" s="1" t="str">
        <f t="shared" si="339"/>
        <v>Within Range</v>
      </c>
      <c r="BV588" s="407"/>
      <c r="BW588" s="407"/>
      <c r="BX588" s="448"/>
      <c r="BY588" s="469"/>
      <c r="BZ588" s="469"/>
    </row>
    <row r="589" spans="1:78" ht="12.75" customHeight="true">
      <c r="A589" s="79" t="s">
        <v>774</v>
      </c>
      <c r="B589" s="79" t="s">
        <v>775</v>
      </c>
      <c r="C589" s="79" t="s">
        <v>8</v>
      </c>
      <c r="D589" s="79" t="s">
        <v>9</v>
      </c>
      <c r="E589" s="79" t="s">
        <v>787</v>
      </c>
      <c r="F589" s="79" t="s">
        <v>804</v>
      </c>
      <c r="G589" s="79" t="s">
        <v>784</v>
      </c>
      <c r="H589" s="79" t="s">
        <v>814</v>
      </c>
      <c r="I589" s="296">
        <v>41666</v>
      </c>
      <c r="J589" s="406"/>
      <c r="K589" s="383" t="s">
        <v>12</v>
      </c>
      <c r="L589" s="406">
        <v>44378</v>
      </c>
      <c r="M589" s="466"/>
      <c r="N589" s="451" t="str">
        <f t="shared" si="306"/>
        <v>1</v>
      </c>
      <c r="O589" s="452" t="str">
        <f t="shared" si="307"/>
        <v>1</v>
      </c>
      <c r="P589" s="201" t="str">
        <f t="shared" si="308"/>
        <v>N</v>
      </c>
      <c r="Q589" s="202"/>
      <c r="R589" s="202"/>
      <c r="S589" s="200"/>
      <c r="T589" s="247">
        <v>805</v>
      </c>
      <c r="U589" s="92">
        <f t="shared" si="309"/>
        <v>1</v>
      </c>
      <c r="V589" s="95" t="str">
        <f t="shared" si="310"/>
        <v>SG_NE08</v>
      </c>
      <c r="W589" s="454"/>
      <c r="X589" s="392">
        <f t="shared" si="311"/>
        <v>0</v>
      </c>
      <c r="Y589" s="453"/>
      <c r="Z589" s="396">
        <f t="shared" si="312"/>
        <v>0</v>
      </c>
      <c r="AA589" s="397">
        <f t="shared" si="313"/>
        <v>0</v>
      </c>
      <c r="AB589" s="427"/>
      <c r="AC589" s="456"/>
      <c r="AD589" s="396">
        <f t="shared" si="314"/>
        <v>0</v>
      </c>
      <c r="AE589" s="397">
        <f t="shared" si="315"/>
        <v>0</v>
      </c>
      <c r="AF589" s="444">
        <f t="shared" si="316"/>
        <v>50</v>
      </c>
      <c r="AG589" s="251" t="e">
        <f t="shared" si="317"/>
        <v>#DIV/0!</v>
      </c>
      <c r="AH589" s="398">
        <f t="shared" si="318"/>
        <v>50</v>
      </c>
      <c r="AI589" s="459" t="str">
        <f t="shared" si="319"/>
        <v>Below Mix</v>
      </c>
      <c r="AJ589" s="327">
        <f t="shared" si="320"/>
        <v>2255</v>
      </c>
      <c r="AK589" s="323" t="e">
        <f t="shared" si="321"/>
        <v>#DIV/0!</v>
      </c>
      <c r="AL589" s="399">
        <f t="shared" si="322"/>
        <v>2305</v>
      </c>
      <c r="AM589" s="400">
        <f t="shared" si="323"/>
        <v>2305</v>
      </c>
      <c r="AN589" s="462" t="e">
        <f t="shared" si="324"/>
        <v>#DIV/0!</v>
      </c>
      <c r="AO589" s="461">
        <f t="shared" si="325"/>
        <v>2305</v>
      </c>
      <c r="AP589" s="148">
        <f t="shared" si="326"/>
        <v>0</v>
      </c>
      <c r="AQ589" s="148">
        <f t="shared" si="327"/>
        <v>0</v>
      </c>
      <c r="AR589" s="148"/>
      <c r="AS589" s="149">
        <f>VLOOKUP(H589, 'Link WS '!$E$5:$G$38, 2, FALSE)</f>
        <v>2305</v>
      </c>
      <c r="AT589" s="80">
        <f>VLOOKUP($H589, 'Link WS '!$E$5:$H$38, 3, FALSE)</f>
        <v>3295</v>
      </c>
      <c r="AU589" s="151">
        <f t="shared" si="328"/>
        <v>0</v>
      </c>
      <c r="AV589" s="150">
        <f>VLOOKUP($V589, 'Link WS '!$E$5:$H$38, 2, FALSE)</f>
        <v>2305</v>
      </c>
      <c r="AW589" s="150">
        <f>VLOOKUP($V589, 'Link WS '!$E$5:$H$38, 3, FALSE)</f>
        <v>3295</v>
      </c>
      <c r="AX589" s="150">
        <f>VLOOKUP($V589, 'Link WS '!$E$5:$H$38, 4, FALSE)</f>
        <v>2800</v>
      </c>
      <c r="AY589" s="143">
        <f t="shared" si="329"/>
        <v>0.82321428571428568</v>
      </c>
      <c r="AZ589" s="140" t="str">
        <f t="shared" si="330"/>
        <v>Paying 82% within JC</v>
      </c>
      <c r="BA589" s="80">
        <f t="shared" si="331"/>
        <v>2074</v>
      </c>
      <c r="BB589" s="80">
        <f t="shared" si="332"/>
        <v>231</v>
      </c>
      <c r="BC589" s="81" t="e">
        <f t="shared" si="333"/>
        <v>#DIV/0!</v>
      </c>
      <c r="BD589" s="312"/>
      <c r="BE589" s="184"/>
      <c r="BF589" s="184"/>
      <c r="BG589" s="184"/>
      <c r="BH589" s="184"/>
      <c r="BI589" s="184"/>
      <c r="BJ589" s="184"/>
      <c r="BK589" s="184"/>
      <c r="BL589" s="185"/>
      <c r="BM589" s="185"/>
      <c r="BN589" s="185"/>
      <c r="BO589" s="185"/>
      <c r="BP589" s="443">
        <f t="shared" si="334"/>
        <v>0</v>
      </c>
      <c r="BQ589" s="184" t="str">
        <f t="shared" si="335"/>
        <v>Not Needed</v>
      </c>
      <c r="BR589" s="283" t="e">
        <f t="shared" si="336"/>
        <v>#DIV/0!</v>
      </c>
      <c r="BS589" s="432">
        <f t="shared" si="337"/>
        <v>0</v>
      </c>
      <c r="BT589" s="1" t="str">
        <f t="shared" si="338"/>
        <v>Within Range</v>
      </c>
      <c r="BU589" s="1" t="str">
        <f t="shared" si="339"/>
        <v>Within Range</v>
      </c>
      <c r="BV589" s="407"/>
      <c r="BW589" s="407"/>
      <c r="BX589" s="448"/>
      <c r="BY589" s="469"/>
      <c r="BZ589" s="469"/>
    </row>
    <row r="590" spans="1:78" ht="12.75" customHeight="true">
      <c r="A590" s="79" t="s">
        <v>650</v>
      </c>
      <c r="B590" s="79" t="s">
        <v>651</v>
      </c>
      <c r="C590" s="79" t="s">
        <v>8</v>
      </c>
      <c r="D590" s="79" t="s">
        <v>9</v>
      </c>
      <c r="E590" s="79" t="s">
        <v>787</v>
      </c>
      <c r="F590" s="79" t="s">
        <v>804</v>
      </c>
      <c r="G590" s="79" t="s">
        <v>798</v>
      </c>
      <c r="H590" s="79" t="s">
        <v>811</v>
      </c>
      <c r="I590" s="296">
        <v>42149</v>
      </c>
      <c r="J590" s="406"/>
      <c r="K590" s="383" t="s">
        <v>12</v>
      </c>
      <c r="L590" s="406">
        <v>44013</v>
      </c>
      <c r="M590" s="466"/>
      <c r="N590" s="451" t="str">
        <f t="shared" si="306"/>
        <v>1</v>
      </c>
      <c r="O590" s="452" t="str">
        <f t="shared" si="307"/>
        <v>1</v>
      </c>
      <c r="P590" s="201" t="str">
        <f t="shared" si="308"/>
        <v>N</v>
      </c>
      <c r="Q590" s="202"/>
      <c r="R590" s="202"/>
      <c r="S590" s="200"/>
      <c r="T590" s="247">
        <v>701</v>
      </c>
      <c r="U590" s="92">
        <f t="shared" si="309"/>
        <v>1</v>
      </c>
      <c r="V590" s="95" t="str">
        <f t="shared" si="310"/>
        <v>SG_NE06</v>
      </c>
      <c r="W590" s="454"/>
      <c r="X590" s="392">
        <f t="shared" si="311"/>
        <v>0</v>
      </c>
      <c r="Y590" s="453"/>
      <c r="Z590" s="396">
        <f t="shared" si="312"/>
        <v>0</v>
      </c>
      <c r="AA590" s="397">
        <f t="shared" si="313"/>
        <v>0</v>
      </c>
      <c r="AB590" s="427"/>
      <c r="AC590" s="456"/>
      <c r="AD590" s="396">
        <f t="shared" si="314"/>
        <v>0</v>
      </c>
      <c r="AE590" s="397">
        <f t="shared" si="315"/>
        <v>0</v>
      </c>
      <c r="AF590" s="444">
        <f t="shared" si="316"/>
        <v>50</v>
      </c>
      <c r="AG590" s="251" t="e">
        <f t="shared" si="317"/>
        <v>#DIV/0!</v>
      </c>
      <c r="AH590" s="398">
        <f t="shared" si="318"/>
        <v>50</v>
      </c>
      <c r="AI590" s="459" t="str">
        <f t="shared" si="319"/>
        <v>Below Mix</v>
      </c>
      <c r="AJ590" s="327">
        <f t="shared" si="320"/>
        <v>1900</v>
      </c>
      <c r="AK590" s="323" t="e">
        <f t="shared" si="321"/>
        <v>#DIV/0!</v>
      </c>
      <c r="AL590" s="399">
        <f t="shared" si="322"/>
        <v>1950</v>
      </c>
      <c r="AM590" s="400">
        <f t="shared" si="323"/>
        <v>1950</v>
      </c>
      <c r="AN590" s="462" t="e">
        <f t="shared" si="324"/>
        <v>#DIV/0!</v>
      </c>
      <c r="AO590" s="461">
        <f t="shared" si="325"/>
        <v>1950</v>
      </c>
      <c r="AP590" s="148">
        <f t="shared" si="326"/>
        <v>0</v>
      </c>
      <c r="AQ590" s="148">
        <f t="shared" si="327"/>
        <v>0</v>
      </c>
      <c r="AR590" s="148"/>
      <c r="AS590" s="149">
        <f>VLOOKUP(H590, 'Link WS '!$E$5:$G$38, 2, FALSE)</f>
        <v>1950</v>
      </c>
      <c r="AT590" s="80">
        <f>VLOOKUP($H590, 'Link WS '!$E$5:$H$38, 3, FALSE)</f>
        <v>2695</v>
      </c>
      <c r="AU590" s="151">
        <f t="shared" si="328"/>
        <v>0</v>
      </c>
      <c r="AV590" s="150">
        <f>VLOOKUP($V590, 'Link WS '!$E$5:$H$38, 2, FALSE)</f>
        <v>1950</v>
      </c>
      <c r="AW590" s="150">
        <f>VLOOKUP($V590, 'Link WS '!$E$5:$H$38, 3, FALSE)</f>
        <v>2695</v>
      </c>
      <c r="AX590" s="150">
        <f>VLOOKUP($V590, 'Link WS '!$E$5:$H$38, 4, FALSE)</f>
        <v>2323</v>
      </c>
      <c r="AY590" s="143">
        <f t="shared" si="329"/>
        <v>0.83943176926388297</v>
      </c>
      <c r="AZ590" s="140" t="str">
        <f t="shared" si="330"/>
        <v>Paying 84% within JC</v>
      </c>
      <c r="BA590" s="80">
        <f t="shared" si="331"/>
        <v>1755</v>
      </c>
      <c r="BB590" s="80">
        <f t="shared" si="332"/>
        <v>195</v>
      </c>
      <c r="BC590" s="81" t="e">
        <f t="shared" si="333"/>
        <v>#DIV/0!</v>
      </c>
      <c r="BD590" s="312"/>
      <c r="BE590" s="184"/>
      <c r="BF590" s="184"/>
      <c r="BG590" s="184"/>
      <c r="BH590" s="184"/>
      <c r="BI590" s="184"/>
      <c r="BJ590" s="184"/>
      <c r="BK590" s="184"/>
      <c r="BL590" s="185"/>
      <c r="BM590" s="185"/>
      <c r="BN590" s="185"/>
      <c r="BO590" s="185"/>
      <c r="BP590" s="443">
        <f t="shared" si="334"/>
        <v>0</v>
      </c>
      <c r="BQ590" s="184" t="str">
        <f t="shared" si="335"/>
        <v>Not Needed</v>
      </c>
      <c r="BR590" s="283" t="e">
        <f t="shared" si="336"/>
        <v>#DIV/0!</v>
      </c>
      <c r="BS590" s="432">
        <f t="shared" si="337"/>
        <v>0</v>
      </c>
      <c r="BT590" s="1" t="str">
        <f t="shared" si="338"/>
        <v>Within Range</v>
      </c>
      <c r="BU590" s="1" t="str">
        <f t="shared" si="339"/>
        <v>Within Range</v>
      </c>
      <c r="BV590" s="407"/>
      <c r="BW590" s="407"/>
      <c r="BX590" s="448"/>
      <c r="BY590" s="469"/>
      <c r="BZ590" s="469"/>
    </row>
    <row r="591" spans="1:78" ht="12.75" customHeight="true">
      <c r="A591" s="79" t="s">
        <v>1154</v>
      </c>
      <c r="B591" s="79" t="s">
        <v>1155</v>
      </c>
      <c r="C591" s="79" t="s">
        <v>8</v>
      </c>
      <c r="D591" s="79" t="s">
        <v>9</v>
      </c>
      <c r="E591" s="79" t="s">
        <v>787</v>
      </c>
      <c r="F591" s="79" t="s">
        <v>804</v>
      </c>
      <c r="G591" s="79" t="s">
        <v>798</v>
      </c>
      <c r="H591" s="79" t="s">
        <v>811</v>
      </c>
      <c r="I591" s="296">
        <v>44088</v>
      </c>
      <c r="J591" s="406"/>
      <c r="K591" s="383" t="s">
        <v>12</v>
      </c>
      <c r="L591" s="406"/>
      <c r="M591" s="466"/>
      <c r="N591" s="451" t="str">
        <f t="shared" si="306"/>
        <v>1</v>
      </c>
      <c r="O591" s="452" t="str">
        <f t="shared" si="307"/>
        <v>1</v>
      </c>
      <c r="P591" s="201" t="str">
        <f t="shared" si="308"/>
        <v>N</v>
      </c>
      <c r="Q591" s="202"/>
      <c r="R591" s="202"/>
      <c r="S591" s="200"/>
      <c r="T591" s="247">
        <v>109</v>
      </c>
      <c r="U591" s="92">
        <f t="shared" si="309"/>
        <v>1</v>
      </c>
      <c r="V591" s="95" t="str">
        <f t="shared" si="310"/>
        <v>SG_NE06</v>
      </c>
      <c r="W591" s="454"/>
      <c r="X591" s="392">
        <f t="shared" si="311"/>
        <v>0</v>
      </c>
      <c r="Y591" s="453"/>
      <c r="Z591" s="396">
        <f t="shared" si="312"/>
        <v>0</v>
      </c>
      <c r="AA591" s="397">
        <f t="shared" si="313"/>
        <v>0</v>
      </c>
      <c r="AB591" s="427"/>
      <c r="AC591" s="456"/>
      <c r="AD591" s="396">
        <f t="shared" si="314"/>
        <v>0</v>
      </c>
      <c r="AE591" s="397">
        <f t="shared" si="315"/>
        <v>0</v>
      </c>
      <c r="AF591" s="444">
        <f t="shared" si="316"/>
        <v>50</v>
      </c>
      <c r="AG591" s="251" t="e">
        <f t="shared" si="317"/>
        <v>#DIV/0!</v>
      </c>
      <c r="AH591" s="398">
        <f t="shared" si="318"/>
        <v>50</v>
      </c>
      <c r="AI591" s="459" t="str">
        <f t="shared" si="319"/>
        <v>Below Mix</v>
      </c>
      <c r="AJ591" s="327">
        <f t="shared" si="320"/>
        <v>1900</v>
      </c>
      <c r="AK591" s="323" t="e">
        <f t="shared" si="321"/>
        <v>#DIV/0!</v>
      </c>
      <c r="AL591" s="399">
        <f t="shared" si="322"/>
        <v>1950</v>
      </c>
      <c r="AM591" s="400">
        <f t="shared" si="323"/>
        <v>1950</v>
      </c>
      <c r="AN591" s="462" t="e">
        <f t="shared" si="324"/>
        <v>#DIV/0!</v>
      </c>
      <c r="AO591" s="461">
        <f t="shared" si="325"/>
        <v>1950</v>
      </c>
      <c r="AP591" s="148">
        <f t="shared" si="326"/>
        <v>0</v>
      </c>
      <c r="AQ591" s="148">
        <f t="shared" si="327"/>
        <v>0</v>
      </c>
      <c r="AR591" s="148"/>
      <c r="AS591" s="149">
        <f>VLOOKUP(H591, 'Link WS '!$E$5:$G$38, 2, FALSE)</f>
        <v>1950</v>
      </c>
      <c r="AT591" s="80">
        <f>VLOOKUP($H591, 'Link WS '!$E$5:$H$38, 3, FALSE)</f>
        <v>2695</v>
      </c>
      <c r="AU591" s="151">
        <f t="shared" si="328"/>
        <v>0</v>
      </c>
      <c r="AV591" s="150">
        <f>VLOOKUP($V591, 'Link WS '!$E$5:$H$38, 2, FALSE)</f>
        <v>1950</v>
      </c>
      <c r="AW591" s="150">
        <f>VLOOKUP($V591, 'Link WS '!$E$5:$H$38, 3, FALSE)</f>
        <v>2695</v>
      </c>
      <c r="AX591" s="150">
        <f>VLOOKUP($V591, 'Link WS '!$E$5:$H$38, 4, FALSE)</f>
        <v>2323</v>
      </c>
      <c r="AY591" s="143">
        <f t="shared" si="329"/>
        <v>0.83943176926388297</v>
      </c>
      <c r="AZ591" s="140" t="str">
        <f t="shared" si="330"/>
        <v>Paying 84% within JC</v>
      </c>
      <c r="BA591" s="80">
        <f t="shared" si="331"/>
        <v>1755</v>
      </c>
      <c r="BB591" s="80">
        <f t="shared" si="332"/>
        <v>195</v>
      </c>
      <c r="BC591" s="81" t="e">
        <f t="shared" si="333"/>
        <v>#DIV/0!</v>
      </c>
      <c r="BD591" s="312"/>
      <c r="BE591" s="184"/>
      <c r="BF591" s="184"/>
      <c r="BG591" s="184"/>
      <c r="BH591" s="184"/>
      <c r="BI591" s="184"/>
      <c r="BJ591" s="184"/>
      <c r="BK591" s="184"/>
      <c r="BL591" s="185"/>
      <c r="BM591" s="185"/>
      <c r="BN591" s="185"/>
      <c r="BO591" s="185"/>
      <c r="BP591" s="443">
        <f t="shared" si="334"/>
        <v>0</v>
      </c>
      <c r="BQ591" s="184" t="str">
        <f t="shared" si="335"/>
        <v>Not Needed</v>
      </c>
      <c r="BR591" s="283" t="e">
        <f t="shared" si="336"/>
        <v>#DIV/0!</v>
      </c>
      <c r="BS591" s="432">
        <f t="shared" si="337"/>
        <v>0</v>
      </c>
      <c r="BT591" s="1" t="str">
        <f t="shared" si="338"/>
        <v>Within Range</v>
      </c>
      <c r="BU591" s="1" t="str">
        <f t="shared" si="339"/>
        <v>Within Range</v>
      </c>
      <c r="BV591" s="407"/>
      <c r="BW591" s="407"/>
      <c r="BX591" s="448"/>
      <c r="BY591" s="469"/>
      <c r="BZ591" s="469"/>
    </row>
    <row r="592" spans="1:78" ht="12.75" customHeight="true">
      <c r="A592" s="79" t="s">
        <v>623</v>
      </c>
      <c r="B592" s="484" t="s">
        <v>624</v>
      </c>
      <c r="C592" s="79" t="s">
        <v>8</v>
      </c>
      <c r="D592" s="79" t="s">
        <v>9</v>
      </c>
      <c r="E592" s="79" t="s">
        <v>1092</v>
      </c>
      <c r="F592" s="79" t="s">
        <v>804</v>
      </c>
      <c r="G592" s="79" t="s">
        <v>802</v>
      </c>
      <c r="H592" s="79" t="s">
        <v>814</v>
      </c>
      <c r="I592" s="296">
        <v>38957</v>
      </c>
      <c r="J592" s="406"/>
      <c r="K592" s="496" t="s">
        <v>11</v>
      </c>
      <c r="L592" s="406">
        <v>42552</v>
      </c>
      <c r="M592" s="466"/>
      <c r="N592" s="451" t="str">
        <f t="shared" si="306"/>
        <v>1</v>
      </c>
      <c r="O592" s="452" t="str">
        <f t="shared" si="307"/>
        <v>1</v>
      </c>
      <c r="P592" s="201" t="str">
        <f t="shared" si="308"/>
        <v>N</v>
      </c>
      <c r="Q592" s="202"/>
      <c r="R592" s="202"/>
      <c r="S592" s="200"/>
      <c r="T592" s="247">
        <v>1510</v>
      </c>
      <c r="U592" s="92">
        <f t="shared" si="309"/>
        <v>1</v>
      </c>
      <c r="V592" s="95" t="str">
        <f t="shared" si="310"/>
        <v>SG_NE08</v>
      </c>
      <c r="W592" s="454"/>
      <c r="X592" s="392">
        <f t="shared" si="311"/>
        <v>0</v>
      </c>
      <c r="Y592" s="453"/>
      <c r="Z592" s="396">
        <f t="shared" si="312"/>
        <v>0</v>
      </c>
      <c r="AA592" s="397">
        <f t="shared" si="313"/>
        <v>0</v>
      </c>
      <c r="AB592" s="427"/>
      <c r="AC592" s="456"/>
      <c r="AD592" s="396">
        <f t="shared" si="314"/>
        <v>0</v>
      </c>
      <c r="AE592" s="397">
        <f t="shared" si="315"/>
        <v>0</v>
      </c>
      <c r="AF592" s="444">
        <f t="shared" si="316"/>
        <v>50</v>
      </c>
      <c r="AG592" s="251" t="e">
        <f t="shared" si="317"/>
        <v>#DIV/0!</v>
      </c>
      <c r="AH592" s="398">
        <f t="shared" si="318"/>
        <v>50</v>
      </c>
      <c r="AI592" s="459" t="str">
        <f t="shared" si="319"/>
        <v>Below Mix</v>
      </c>
      <c r="AJ592" s="327">
        <f t="shared" si="320"/>
        <v>2255</v>
      </c>
      <c r="AK592" s="323" t="e">
        <f t="shared" si="321"/>
        <v>#DIV/0!</v>
      </c>
      <c r="AL592" s="399">
        <f t="shared" si="322"/>
        <v>2305</v>
      </c>
      <c r="AM592" s="400">
        <f t="shared" si="323"/>
        <v>2305</v>
      </c>
      <c r="AN592" s="462" t="e">
        <f t="shared" si="324"/>
        <v>#DIV/0!</v>
      </c>
      <c r="AO592" s="461">
        <f t="shared" si="325"/>
        <v>2305</v>
      </c>
      <c r="AP592" s="148">
        <f t="shared" si="326"/>
        <v>0</v>
      </c>
      <c r="AQ592" s="148">
        <f t="shared" si="327"/>
        <v>0</v>
      </c>
      <c r="AR592" s="148"/>
      <c r="AS592" s="149">
        <f>VLOOKUP(H592, 'Link WS '!$E$5:$G$38, 2, FALSE)</f>
        <v>2305</v>
      </c>
      <c r="AT592" s="80">
        <f>VLOOKUP($H592, 'Link WS '!$E$5:$H$38, 3, FALSE)</f>
        <v>3295</v>
      </c>
      <c r="AU592" s="151">
        <f t="shared" si="328"/>
        <v>0</v>
      </c>
      <c r="AV592" s="150">
        <f>VLOOKUP($V592, 'Link WS '!$E$5:$H$38, 2, FALSE)</f>
        <v>2305</v>
      </c>
      <c r="AW592" s="150">
        <f>VLOOKUP($V592, 'Link WS '!$E$5:$H$38, 3, FALSE)</f>
        <v>3295</v>
      </c>
      <c r="AX592" s="150">
        <f>VLOOKUP($V592, 'Link WS '!$E$5:$H$38, 4, FALSE)</f>
        <v>2800</v>
      </c>
      <c r="AY592" s="143">
        <f t="shared" si="329"/>
        <v>0.82321428571428568</v>
      </c>
      <c r="AZ592" s="140" t="str">
        <f t="shared" si="330"/>
        <v>Paying 82% within JC</v>
      </c>
      <c r="BA592" s="80">
        <f t="shared" si="331"/>
        <v>2074</v>
      </c>
      <c r="BB592" s="80">
        <f t="shared" si="332"/>
        <v>231</v>
      </c>
      <c r="BC592" s="81" t="e">
        <f t="shared" si="333"/>
        <v>#DIV/0!</v>
      </c>
      <c r="BD592" s="312"/>
      <c r="BE592" s="184"/>
      <c r="BF592" s="184"/>
      <c r="BG592" s="184"/>
      <c r="BH592" s="184"/>
      <c r="BI592" s="184"/>
      <c r="BJ592" s="184"/>
      <c r="BK592" s="184"/>
      <c r="BL592" s="185"/>
      <c r="BM592" s="185"/>
      <c r="BN592" s="185"/>
      <c r="BO592" s="185"/>
      <c r="BP592" s="443">
        <f t="shared" si="334"/>
        <v>0</v>
      </c>
      <c r="BQ592" s="184" t="str">
        <f t="shared" si="335"/>
        <v>Not Needed</v>
      </c>
      <c r="BR592" s="283" t="e">
        <f t="shared" si="336"/>
        <v>#DIV/0!</v>
      </c>
      <c r="BS592" s="432">
        <f t="shared" si="337"/>
        <v>0</v>
      </c>
      <c r="BT592" s="1" t="str">
        <f t="shared" si="338"/>
        <v>Within Range</v>
      </c>
      <c r="BU592" s="1" t="str">
        <f t="shared" si="339"/>
        <v>Within Range</v>
      </c>
      <c r="BV592" s="407"/>
      <c r="BW592" s="407"/>
      <c r="BX592" s="448"/>
      <c r="BY592" s="469"/>
      <c r="BZ592" s="469"/>
    </row>
    <row r="593" spans="1:78" ht="12.75" customHeight="true">
      <c r="A593" s="79" t="s">
        <v>289</v>
      </c>
      <c r="B593" s="79" t="s">
        <v>290</v>
      </c>
      <c r="C593" s="79" t="s">
        <v>8</v>
      </c>
      <c r="D593" s="79" t="s">
        <v>9</v>
      </c>
      <c r="E593" s="79" t="s">
        <v>787</v>
      </c>
      <c r="F593" s="79" t="s">
        <v>804</v>
      </c>
      <c r="G593" s="79" t="s">
        <v>1201</v>
      </c>
      <c r="H593" s="79" t="s">
        <v>1195</v>
      </c>
      <c r="I593" s="296">
        <v>40546</v>
      </c>
      <c r="J593" s="406"/>
      <c r="K593" s="383" t="s">
        <v>168</v>
      </c>
      <c r="L593" s="406">
        <v>43647</v>
      </c>
      <c r="M593" s="466">
        <v>78</v>
      </c>
      <c r="N593" s="451" t="str">
        <f t="shared" si="306"/>
        <v>3</v>
      </c>
      <c r="O593" s="452" t="str">
        <f t="shared" si="307"/>
        <v>3</v>
      </c>
      <c r="P593" s="201" t="str">
        <f t="shared" si="308"/>
        <v>N</v>
      </c>
      <c r="Q593" s="202"/>
      <c r="R593" s="202"/>
      <c r="S593" s="200"/>
      <c r="T593" s="247">
        <v>1105</v>
      </c>
      <c r="U593" s="92">
        <f t="shared" si="309"/>
        <v>1</v>
      </c>
      <c r="V593" s="95" t="str">
        <f t="shared" si="310"/>
        <v>SG_NE02</v>
      </c>
      <c r="W593" s="454"/>
      <c r="X593" s="392">
        <f t="shared" si="311"/>
        <v>0</v>
      </c>
      <c r="Y593" s="453"/>
      <c r="Z593" s="396">
        <f t="shared" si="312"/>
        <v>0</v>
      </c>
      <c r="AA593" s="397">
        <f t="shared" si="313"/>
        <v>0</v>
      </c>
      <c r="AB593" s="427"/>
      <c r="AC593" s="456"/>
      <c r="AD593" s="396">
        <f t="shared" si="314"/>
        <v>0</v>
      </c>
      <c r="AE593" s="397">
        <f t="shared" si="315"/>
        <v>0</v>
      </c>
      <c r="AF593" s="444">
        <f t="shared" si="316"/>
        <v>50</v>
      </c>
      <c r="AG593" s="251" t="e">
        <f t="shared" si="317"/>
        <v>#DIV/0!</v>
      </c>
      <c r="AH593" s="398">
        <f t="shared" si="318"/>
        <v>50</v>
      </c>
      <c r="AI593" s="459" t="str">
        <f t="shared" si="319"/>
        <v>Below Mix</v>
      </c>
      <c r="AJ593" s="327">
        <f t="shared" si="320"/>
        <v>1116</v>
      </c>
      <c r="AK593" s="323" t="e">
        <f t="shared" si="321"/>
        <v>#DIV/0!</v>
      </c>
      <c r="AL593" s="399">
        <f t="shared" si="322"/>
        <v>1166</v>
      </c>
      <c r="AM593" s="400">
        <f t="shared" si="323"/>
        <v>1166</v>
      </c>
      <c r="AN593" s="462" t="e">
        <f t="shared" si="324"/>
        <v>#DIV/0!</v>
      </c>
      <c r="AO593" s="461">
        <f t="shared" si="325"/>
        <v>1166</v>
      </c>
      <c r="AP593" s="148">
        <f t="shared" si="326"/>
        <v>0</v>
      </c>
      <c r="AQ593" s="148">
        <f t="shared" si="327"/>
        <v>0</v>
      </c>
      <c r="AR593" s="148"/>
      <c r="AS593" s="149">
        <f>VLOOKUP(H593, 'Link WS '!$E$5:$G$38, 2, FALSE)</f>
        <v>1166</v>
      </c>
      <c r="AT593" s="80">
        <f>VLOOKUP($H593, 'Link WS '!$E$5:$H$38, 3, FALSE)</f>
        <v>1750</v>
      </c>
      <c r="AU593" s="151">
        <f t="shared" si="328"/>
        <v>0</v>
      </c>
      <c r="AV593" s="150">
        <f>VLOOKUP($V593, 'Link WS '!$E$5:$H$38, 2, FALSE)</f>
        <v>1166</v>
      </c>
      <c r="AW593" s="150">
        <f>VLOOKUP($V593, 'Link WS '!$E$5:$H$38, 3, FALSE)</f>
        <v>1750</v>
      </c>
      <c r="AX593" s="150">
        <f>VLOOKUP($V593, 'Link WS '!$E$5:$H$38, 4, FALSE)</f>
        <v>1458</v>
      </c>
      <c r="AY593" s="143">
        <f t="shared" si="329"/>
        <v>0.79972565157750342</v>
      </c>
      <c r="AZ593" s="140" t="str">
        <f t="shared" si="330"/>
        <v>Paying 80% within JC</v>
      </c>
      <c r="BA593" s="80">
        <f t="shared" si="331"/>
        <v>1049</v>
      </c>
      <c r="BB593" s="80">
        <f t="shared" si="332"/>
        <v>117</v>
      </c>
      <c r="BC593" s="81" t="e">
        <f t="shared" si="333"/>
        <v>#DIV/0!</v>
      </c>
      <c r="BD593" s="312"/>
      <c r="BE593" s="184"/>
      <c r="BF593" s="184"/>
      <c r="BG593" s="184"/>
      <c r="BH593" s="184"/>
      <c r="BI593" s="184"/>
      <c r="BJ593" s="184"/>
      <c r="BK593" s="184"/>
      <c r="BL593" s="185"/>
      <c r="BM593" s="185"/>
      <c r="BN593" s="185"/>
      <c r="BO593" s="185"/>
      <c r="BP593" s="443">
        <f t="shared" si="334"/>
        <v>0</v>
      </c>
      <c r="BQ593" s="184" t="str">
        <f t="shared" si="335"/>
        <v>Not Needed</v>
      </c>
      <c r="BR593" s="283" t="e">
        <f t="shared" si="336"/>
        <v>#DIV/0!</v>
      </c>
      <c r="BS593" s="432">
        <f t="shared" si="337"/>
        <v>0</v>
      </c>
      <c r="BT593" s="1" t="str">
        <f t="shared" si="338"/>
        <v>Within Range</v>
      </c>
      <c r="BU593" s="1" t="str">
        <f t="shared" si="339"/>
        <v>Within Range</v>
      </c>
      <c r="BV593" s="407"/>
      <c r="BW593" s="407"/>
      <c r="BX593" s="448"/>
      <c r="BY593" s="469"/>
      <c r="BZ593" s="469"/>
    </row>
    <row r="594" spans="1:78" ht="12.75" customHeight="true">
      <c r="A594" s="79" t="s">
        <v>635</v>
      </c>
      <c r="B594" s="79" t="s">
        <v>636</v>
      </c>
      <c r="C594" s="79" t="s">
        <v>8</v>
      </c>
      <c r="D594" s="79" t="s">
        <v>9</v>
      </c>
      <c r="E594" s="79" t="s">
        <v>787</v>
      </c>
      <c r="F594" s="79" t="s">
        <v>804</v>
      </c>
      <c r="G594" s="79" t="s">
        <v>1201</v>
      </c>
      <c r="H594" s="79" t="s">
        <v>1195</v>
      </c>
      <c r="I594" s="296">
        <v>40546</v>
      </c>
      <c r="J594" s="406"/>
      <c r="K594" s="383" t="s">
        <v>168</v>
      </c>
      <c r="L594" s="406">
        <v>42917</v>
      </c>
      <c r="M594" s="466">
        <v>89</v>
      </c>
      <c r="N594" s="451" t="str">
        <f t="shared" si="306"/>
        <v>4</v>
      </c>
      <c r="O594" s="452" t="str">
        <f t="shared" si="307"/>
        <v>4</v>
      </c>
      <c r="P594" s="201" t="str">
        <f t="shared" si="308"/>
        <v>N</v>
      </c>
      <c r="Q594" s="202"/>
      <c r="R594" s="202"/>
      <c r="S594" s="200"/>
      <c r="T594" s="247">
        <v>1105</v>
      </c>
      <c r="U594" s="92">
        <f t="shared" si="309"/>
        <v>1</v>
      </c>
      <c r="V594" s="95" t="str">
        <f t="shared" si="310"/>
        <v>SG_NE02</v>
      </c>
      <c r="W594" s="454"/>
      <c r="X594" s="392">
        <f t="shared" si="311"/>
        <v>0</v>
      </c>
      <c r="Y594" s="453"/>
      <c r="Z594" s="396">
        <f t="shared" si="312"/>
        <v>0</v>
      </c>
      <c r="AA594" s="397">
        <f t="shared" si="313"/>
        <v>0</v>
      </c>
      <c r="AB594" s="427"/>
      <c r="AC594" s="456"/>
      <c r="AD594" s="396">
        <f t="shared" si="314"/>
        <v>0</v>
      </c>
      <c r="AE594" s="397">
        <f t="shared" si="315"/>
        <v>0</v>
      </c>
      <c r="AF594" s="444">
        <f t="shared" si="316"/>
        <v>50</v>
      </c>
      <c r="AG594" s="251" t="e">
        <f t="shared" si="317"/>
        <v>#DIV/0!</v>
      </c>
      <c r="AH594" s="398">
        <f t="shared" si="318"/>
        <v>50</v>
      </c>
      <c r="AI594" s="459" t="str">
        <f t="shared" si="319"/>
        <v>Below Mix</v>
      </c>
      <c r="AJ594" s="327">
        <f t="shared" si="320"/>
        <v>1116</v>
      </c>
      <c r="AK594" s="323" t="e">
        <f t="shared" si="321"/>
        <v>#DIV/0!</v>
      </c>
      <c r="AL594" s="399">
        <f t="shared" si="322"/>
        <v>1166</v>
      </c>
      <c r="AM594" s="400">
        <f t="shared" si="323"/>
        <v>1166</v>
      </c>
      <c r="AN594" s="462" t="e">
        <f t="shared" si="324"/>
        <v>#DIV/0!</v>
      </c>
      <c r="AO594" s="461">
        <f t="shared" si="325"/>
        <v>1166</v>
      </c>
      <c r="AP594" s="148">
        <f t="shared" si="326"/>
        <v>0</v>
      </c>
      <c r="AQ594" s="148">
        <f t="shared" si="327"/>
        <v>0</v>
      </c>
      <c r="AR594" s="148"/>
      <c r="AS594" s="149">
        <f>VLOOKUP(H594, 'Link WS '!$E$5:$G$38, 2, FALSE)</f>
        <v>1166</v>
      </c>
      <c r="AT594" s="80">
        <f>VLOOKUP($H594, 'Link WS '!$E$5:$H$38, 3, FALSE)</f>
        <v>1750</v>
      </c>
      <c r="AU594" s="151">
        <f t="shared" si="328"/>
        <v>0</v>
      </c>
      <c r="AV594" s="150">
        <f>VLOOKUP($V594, 'Link WS '!$E$5:$H$38, 2, FALSE)</f>
        <v>1166</v>
      </c>
      <c r="AW594" s="150">
        <f>VLOOKUP($V594, 'Link WS '!$E$5:$H$38, 3, FALSE)</f>
        <v>1750</v>
      </c>
      <c r="AX594" s="150">
        <f>VLOOKUP($V594, 'Link WS '!$E$5:$H$38, 4, FALSE)</f>
        <v>1458</v>
      </c>
      <c r="AY594" s="143">
        <f t="shared" si="329"/>
        <v>0.79972565157750342</v>
      </c>
      <c r="AZ594" s="140" t="str">
        <f t="shared" si="330"/>
        <v>Paying 80% within JC</v>
      </c>
      <c r="BA594" s="80">
        <f t="shared" si="331"/>
        <v>1049</v>
      </c>
      <c r="BB594" s="80">
        <f t="shared" si="332"/>
        <v>117</v>
      </c>
      <c r="BC594" s="81" t="e">
        <f t="shared" si="333"/>
        <v>#DIV/0!</v>
      </c>
      <c r="BD594" s="312"/>
      <c r="BE594" s="184"/>
      <c r="BF594" s="184"/>
      <c r="BG594" s="184"/>
      <c r="BH594" s="184"/>
      <c r="BI594" s="184"/>
      <c r="BJ594" s="184"/>
      <c r="BK594" s="184"/>
      <c r="BL594" s="185"/>
      <c r="BM594" s="185"/>
      <c r="BN594" s="185"/>
      <c r="BO594" s="185"/>
      <c r="BP594" s="443">
        <f t="shared" si="334"/>
        <v>0</v>
      </c>
      <c r="BQ594" s="184" t="str">
        <f t="shared" si="335"/>
        <v>Not Needed</v>
      </c>
      <c r="BR594" s="283" t="e">
        <f t="shared" si="336"/>
        <v>#DIV/0!</v>
      </c>
      <c r="BS594" s="432">
        <f t="shared" si="337"/>
        <v>0</v>
      </c>
      <c r="BT594" s="1" t="str">
        <f t="shared" si="338"/>
        <v>Within Range</v>
      </c>
      <c r="BU594" s="1" t="str">
        <f t="shared" si="339"/>
        <v>Within Range</v>
      </c>
      <c r="BV594" s="407"/>
      <c r="BW594" s="407"/>
      <c r="BX594" s="448"/>
      <c r="BY594" s="469"/>
      <c r="BZ594" s="469"/>
    </row>
    <row r="595" spans="1:78" ht="12.75" customHeight="true">
      <c r="A595" s="79" t="s">
        <v>579</v>
      </c>
      <c r="B595" s="79" t="s">
        <v>580</v>
      </c>
      <c r="C595" s="79" t="s">
        <v>8</v>
      </c>
      <c r="D595" s="79" t="s">
        <v>9</v>
      </c>
      <c r="E595" s="79" t="s">
        <v>787</v>
      </c>
      <c r="F595" s="79" t="s">
        <v>804</v>
      </c>
      <c r="G595" s="79" t="s">
        <v>1201</v>
      </c>
      <c r="H595" s="79" t="s">
        <v>1195</v>
      </c>
      <c r="I595" s="296">
        <v>41000</v>
      </c>
      <c r="J595" s="406"/>
      <c r="K595" s="383" t="s">
        <v>168</v>
      </c>
      <c r="L595" s="406">
        <v>44013</v>
      </c>
      <c r="M595" s="466">
        <v>78</v>
      </c>
      <c r="N595" s="451" t="str">
        <f t="shared" si="306"/>
        <v>3</v>
      </c>
      <c r="O595" s="452" t="str">
        <f t="shared" si="307"/>
        <v>3</v>
      </c>
      <c r="P595" s="201" t="str">
        <f t="shared" si="308"/>
        <v>N</v>
      </c>
      <c r="Q595" s="202"/>
      <c r="R595" s="202"/>
      <c r="S595" s="200"/>
      <c r="T595" s="247">
        <v>1002</v>
      </c>
      <c r="U595" s="92">
        <f t="shared" si="309"/>
        <v>1</v>
      </c>
      <c r="V595" s="95" t="str">
        <f t="shared" si="310"/>
        <v>SG_NE02</v>
      </c>
      <c r="W595" s="454"/>
      <c r="X595" s="392">
        <f t="shared" si="311"/>
        <v>0</v>
      </c>
      <c r="Y595" s="453"/>
      <c r="Z595" s="396">
        <f t="shared" si="312"/>
        <v>0</v>
      </c>
      <c r="AA595" s="397">
        <f t="shared" si="313"/>
        <v>0</v>
      </c>
      <c r="AB595" s="427"/>
      <c r="AC595" s="456"/>
      <c r="AD595" s="396">
        <f t="shared" si="314"/>
        <v>0</v>
      </c>
      <c r="AE595" s="397">
        <f t="shared" si="315"/>
        <v>0</v>
      </c>
      <c r="AF595" s="444">
        <f t="shared" si="316"/>
        <v>50</v>
      </c>
      <c r="AG595" s="251" t="e">
        <f t="shared" si="317"/>
        <v>#DIV/0!</v>
      </c>
      <c r="AH595" s="398">
        <f t="shared" si="318"/>
        <v>50</v>
      </c>
      <c r="AI595" s="459" t="str">
        <f t="shared" si="319"/>
        <v>Below Mix</v>
      </c>
      <c r="AJ595" s="327">
        <f t="shared" si="320"/>
        <v>1116</v>
      </c>
      <c r="AK595" s="323" t="e">
        <f t="shared" si="321"/>
        <v>#DIV/0!</v>
      </c>
      <c r="AL595" s="399">
        <f t="shared" si="322"/>
        <v>1166</v>
      </c>
      <c r="AM595" s="400">
        <f t="shared" si="323"/>
        <v>1166</v>
      </c>
      <c r="AN595" s="462" t="e">
        <f t="shared" si="324"/>
        <v>#DIV/0!</v>
      </c>
      <c r="AO595" s="461">
        <f t="shared" si="325"/>
        <v>1166</v>
      </c>
      <c r="AP595" s="148">
        <f t="shared" si="326"/>
        <v>0</v>
      </c>
      <c r="AQ595" s="148">
        <f t="shared" si="327"/>
        <v>0</v>
      </c>
      <c r="AR595" s="148"/>
      <c r="AS595" s="149">
        <f>VLOOKUP(H595, 'Link WS '!$E$5:$G$38, 2, FALSE)</f>
        <v>1166</v>
      </c>
      <c r="AT595" s="80">
        <f>VLOOKUP($H595, 'Link WS '!$E$5:$H$38, 3, FALSE)</f>
        <v>1750</v>
      </c>
      <c r="AU595" s="151">
        <f t="shared" si="328"/>
        <v>0</v>
      </c>
      <c r="AV595" s="150">
        <f>VLOOKUP($V595, 'Link WS '!$E$5:$H$38, 2, FALSE)</f>
        <v>1166</v>
      </c>
      <c r="AW595" s="150">
        <f>VLOOKUP($V595, 'Link WS '!$E$5:$H$38, 3, FALSE)</f>
        <v>1750</v>
      </c>
      <c r="AX595" s="150">
        <f>VLOOKUP($V595, 'Link WS '!$E$5:$H$38, 4, FALSE)</f>
        <v>1458</v>
      </c>
      <c r="AY595" s="143">
        <f t="shared" si="329"/>
        <v>0.79972565157750342</v>
      </c>
      <c r="AZ595" s="140" t="str">
        <f t="shared" si="330"/>
        <v>Paying 80% within JC</v>
      </c>
      <c r="BA595" s="80">
        <f t="shared" si="331"/>
        <v>1049</v>
      </c>
      <c r="BB595" s="80">
        <f t="shared" si="332"/>
        <v>117</v>
      </c>
      <c r="BC595" s="81" t="e">
        <f t="shared" si="333"/>
        <v>#DIV/0!</v>
      </c>
      <c r="BD595" s="312"/>
      <c r="BE595" s="184"/>
      <c r="BF595" s="184"/>
      <c r="BG595" s="184"/>
      <c r="BH595" s="184"/>
      <c r="BI595" s="184"/>
      <c r="BJ595" s="184"/>
      <c r="BK595" s="184"/>
      <c r="BL595" s="185"/>
      <c r="BM595" s="185"/>
      <c r="BN595" s="185"/>
      <c r="BO595" s="185"/>
      <c r="BP595" s="443">
        <f t="shared" si="334"/>
        <v>0</v>
      </c>
      <c r="BQ595" s="184" t="str">
        <f t="shared" si="335"/>
        <v>Not Needed</v>
      </c>
      <c r="BR595" s="283" t="e">
        <f t="shared" si="336"/>
        <v>#DIV/0!</v>
      </c>
      <c r="BS595" s="432">
        <f t="shared" si="337"/>
        <v>0</v>
      </c>
      <c r="BT595" s="1" t="str">
        <f t="shared" si="338"/>
        <v>Within Range</v>
      </c>
      <c r="BU595" s="1" t="str">
        <f t="shared" si="339"/>
        <v>Within Range</v>
      </c>
      <c r="BV595" s="407"/>
      <c r="BW595" s="407"/>
      <c r="BX595" s="448"/>
      <c r="BY595" s="469"/>
      <c r="BZ595" s="469"/>
    </row>
    <row r="596" spans="1:78" ht="12.75" customHeight="true">
      <c r="A596" s="79" t="s">
        <v>643</v>
      </c>
      <c r="B596" s="79" t="s">
        <v>644</v>
      </c>
      <c r="C596" s="79" t="s">
        <v>8</v>
      </c>
      <c r="D596" s="79" t="s">
        <v>9</v>
      </c>
      <c r="E596" s="79" t="s">
        <v>787</v>
      </c>
      <c r="F596" s="79" t="s">
        <v>804</v>
      </c>
      <c r="G596" s="79" t="s">
        <v>1201</v>
      </c>
      <c r="H596" s="79" t="s">
        <v>1195</v>
      </c>
      <c r="I596" s="296">
        <v>41505</v>
      </c>
      <c r="J596" s="406"/>
      <c r="K596" s="383" t="s">
        <v>168</v>
      </c>
      <c r="L596" s="406">
        <v>42917</v>
      </c>
      <c r="M596" s="466">
        <v>79</v>
      </c>
      <c r="N596" s="451" t="str">
        <f t="shared" si="306"/>
        <v>3</v>
      </c>
      <c r="O596" s="452" t="str">
        <f t="shared" si="307"/>
        <v>3</v>
      </c>
      <c r="P596" s="201" t="str">
        <f t="shared" si="308"/>
        <v>N</v>
      </c>
      <c r="Q596" s="202"/>
      <c r="R596" s="202"/>
      <c r="S596" s="200"/>
      <c r="T596" s="247">
        <v>810</v>
      </c>
      <c r="U596" s="92">
        <f t="shared" si="309"/>
        <v>1</v>
      </c>
      <c r="V596" s="95" t="str">
        <f t="shared" si="310"/>
        <v>SG_NE02</v>
      </c>
      <c r="W596" s="454"/>
      <c r="X596" s="392">
        <f t="shared" si="311"/>
        <v>0</v>
      </c>
      <c r="Y596" s="453"/>
      <c r="Z596" s="396">
        <f t="shared" si="312"/>
        <v>0</v>
      </c>
      <c r="AA596" s="397">
        <f t="shared" si="313"/>
        <v>0</v>
      </c>
      <c r="AB596" s="427"/>
      <c r="AC596" s="456"/>
      <c r="AD596" s="396">
        <f t="shared" si="314"/>
        <v>0</v>
      </c>
      <c r="AE596" s="397">
        <f t="shared" si="315"/>
        <v>0</v>
      </c>
      <c r="AF596" s="444">
        <f t="shared" si="316"/>
        <v>50</v>
      </c>
      <c r="AG596" s="251" t="e">
        <f t="shared" si="317"/>
        <v>#DIV/0!</v>
      </c>
      <c r="AH596" s="398">
        <f t="shared" si="318"/>
        <v>50</v>
      </c>
      <c r="AI596" s="459" t="str">
        <f t="shared" si="319"/>
        <v>Below Mix</v>
      </c>
      <c r="AJ596" s="327">
        <f t="shared" si="320"/>
        <v>1116</v>
      </c>
      <c r="AK596" s="323" t="e">
        <f t="shared" si="321"/>
        <v>#DIV/0!</v>
      </c>
      <c r="AL596" s="399">
        <f t="shared" si="322"/>
        <v>1166</v>
      </c>
      <c r="AM596" s="400">
        <f t="shared" si="323"/>
        <v>1166</v>
      </c>
      <c r="AN596" s="462" t="e">
        <f t="shared" si="324"/>
        <v>#DIV/0!</v>
      </c>
      <c r="AO596" s="461">
        <f t="shared" si="325"/>
        <v>1166</v>
      </c>
      <c r="AP596" s="148">
        <f t="shared" si="326"/>
        <v>0</v>
      </c>
      <c r="AQ596" s="148">
        <f t="shared" si="327"/>
        <v>0</v>
      </c>
      <c r="AR596" s="148"/>
      <c r="AS596" s="149">
        <f>VLOOKUP(H596, 'Link WS '!$E$5:$G$38, 2, FALSE)</f>
        <v>1166</v>
      </c>
      <c r="AT596" s="80">
        <f>VLOOKUP($H596, 'Link WS '!$E$5:$H$38, 3, FALSE)</f>
        <v>1750</v>
      </c>
      <c r="AU596" s="151">
        <f t="shared" si="328"/>
        <v>0</v>
      </c>
      <c r="AV596" s="150">
        <f>VLOOKUP($V596, 'Link WS '!$E$5:$H$38, 2, FALSE)</f>
        <v>1166</v>
      </c>
      <c r="AW596" s="150">
        <f>VLOOKUP($V596, 'Link WS '!$E$5:$H$38, 3, FALSE)</f>
        <v>1750</v>
      </c>
      <c r="AX596" s="150">
        <f>VLOOKUP($V596, 'Link WS '!$E$5:$H$38, 4, FALSE)</f>
        <v>1458</v>
      </c>
      <c r="AY596" s="143">
        <f t="shared" si="329"/>
        <v>0.79972565157750342</v>
      </c>
      <c r="AZ596" s="140" t="str">
        <f t="shared" si="330"/>
        <v>Paying 80% within JC</v>
      </c>
      <c r="BA596" s="80">
        <f t="shared" si="331"/>
        <v>1049</v>
      </c>
      <c r="BB596" s="80">
        <f t="shared" si="332"/>
        <v>117</v>
      </c>
      <c r="BC596" s="81" t="e">
        <f t="shared" si="333"/>
        <v>#DIV/0!</v>
      </c>
      <c r="BD596" s="312"/>
      <c r="BE596" s="184"/>
      <c r="BF596" s="184"/>
      <c r="BG596" s="184"/>
      <c r="BH596" s="184"/>
      <c r="BI596" s="184"/>
      <c r="BJ596" s="184"/>
      <c r="BK596" s="184"/>
      <c r="BL596" s="185"/>
      <c r="BM596" s="185"/>
      <c r="BN596" s="185"/>
      <c r="BO596" s="185"/>
      <c r="BP596" s="443">
        <f t="shared" si="334"/>
        <v>0</v>
      </c>
      <c r="BQ596" s="184" t="str">
        <f t="shared" si="335"/>
        <v>Not Needed</v>
      </c>
      <c r="BR596" s="283" t="e">
        <f t="shared" si="336"/>
        <v>#DIV/0!</v>
      </c>
      <c r="BS596" s="432">
        <f t="shared" si="337"/>
        <v>0</v>
      </c>
      <c r="BT596" s="1" t="str">
        <f t="shared" si="338"/>
        <v>Within Range</v>
      </c>
      <c r="BU596" s="1" t="str">
        <f t="shared" si="339"/>
        <v>Within Range</v>
      </c>
      <c r="BV596" s="407"/>
      <c r="BW596" s="407"/>
      <c r="BX596" s="448"/>
      <c r="BY596" s="469"/>
      <c r="BZ596" s="469"/>
    </row>
    <row r="597" spans="1:78" ht="12.75" customHeight="true">
      <c r="A597" s="79" t="s">
        <v>486</v>
      </c>
      <c r="B597" s="79" t="s">
        <v>487</v>
      </c>
      <c r="C597" s="79" t="s">
        <v>8</v>
      </c>
      <c r="D597" s="79" t="s">
        <v>9</v>
      </c>
      <c r="E597" s="79" t="s">
        <v>787</v>
      </c>
      <c r="F597" s="79" t="s">
        <v>804</v>
      </c>
      <c r="G597" s="79" t="s">
        <v>1201</v>
      </c>
      <c r="H597" s="79" t="s">
        <v>1195</v>
      </c>
      <c r="I597" s="296">
        <v>41911</v>
      </c>
      <c r="J597" s="406"/>
      <c r="K597" s="383" t="s">
        <v>168</v>
      </c>
      <c r="L597" s="406">
        <v>43282</v>
      </c>
      <c r="M597" s="466">
        <v>75</v>
      </c>
      <c r="N597" s="451" t="str">
        <f t="shared" si="306"/>
        <v>3</v>
      </c>
      <c r="O597" s="452" t="str">
        <f t="shared" si="307"/>
        <v>3</v>
      </c>
      <c r="P597" s="201" t="str">
        <f t="shared" si="308"/>
        <v>N</v>
      </c>
      <c r="Q597" s="202"/>
      <c r="R597" s="202"/>
      <c r="S597" s="200"/>
      <c r="T597" s="247">
        <v>709</v>
      </c>
      <c r="U597" s="92">
        <f t="shared" si="309"/>
        <v>1</v>
      </c>
      <c r="V597" s="95" t="str">
        <f t="shared" si="310"/>
        <v>SG_NE02</v>
      </c>
      <c r="W597" s="454"/>
      <c r="X597" s="392">
        <f t="shared" si="311"/>
        <v>0</v>
      </c>
      <c r="Y597" s="453"/>
      <c r="Z597" s="396">
        <f t="shared" si="312"/>
        <v>0</v>
      </c>
      <c r="AA597" s="397">
        <f t="shared" si="313"/>
        <v>0</v>
      </c>
      <c r="AB597" s="427"/>
      <c r="AC597" s="456"/>
      <c r="AD597" s="396">
        <f t="shared" si="314"/>
        <v>0</v>
      </c>
      <c r="AE597" s="397">
        <f t="shared" si="315"/>
        <v>0</v>
      </c>
      <c r="AF597" s="444">
        <f t="shared" si="316"/>
        <v>50</v>
      </c>
      <c r="AG597" s="251" t="e">
        <f t="shared" si="317"/>
        <v>#DIV/0!</v>
      </c>
      <c r="AH597" s="398">
        <f t="shared" si="318"/>
        <v>50</v>
      </c>
      <c r="AI597" s="459" t="str">
        <f t="shared" si="319"/>
        <v>Below Mix</v>
      </c>
      <c r="AJ597" s="327">
        <f t="shared" si="320"/>
        <v>1116</v>
      </c>
      <c r="AK597" s="323" t="e">
        <f t="shared" si="321"/>
        <v>#DIV/0!</v>
      </c>
      <c r="AL597" s="399">
        <f t="shared" si="322"/>
        <v>1166</v>
      </c>
      <c r="AM597" s="400">
        <f t="shared" si="323"/>
        <v>1166</v>
      </c>
      <c r="AN597" s="462" t="e">
        <f t="shared" si="324"/>
        <v>#DIV/0!</v>
      </c>
      <c r="AO597" s="461">
        <f t="shared" si="325"/>
        <v>1166</v>
      </c>
      <c r="AP597" s="148">
        <f t="shared" si="326"/>
        <v>0</v>
      </c>
      <c r="AQ597" s="148">
        <f t="shared" si="327"/>
        <v>0</v>
      </c>
      <c r="AR597" s="148"/>
      <c r="AS597" s="149">
        <f>VLOOKUP(H597, 'Link WS '!$E$5:$G$38, 2, FALSE)</f>
        <v>1166</v>
      </c>
      <c r="AT597" s="80">
        <f>VLOOKUP($H597, 'Link WS '!$E$5:$H$38, 3, FALSE)</f>
        <v>1750</v>
      </c>
      <c r="AU597" s="151">
        <f t="shared" si="328"/>
        <v>0</v>
      </c>
      <c r="AV597" s="150">
        <f>VLOOKUP($V597, 'Link WS '!$E$5:$H$38, 2, FALSE)</f>
        <v>1166</v>
      </c>
      <c r="AW597" s="150">
        <f>VLOOKUP($V597, 'Link WS '!$E$5:$H$38, 3, FALSE)</f>
        <v>1750</v>
      </c>
      <c r="AX597" s="150">
        <f>VLOOKUP($V597, 'Link WS '!$E$5:$H$38, 4, FALSE)</f>
        <v>1458</v>
      </c>
      <c r="AY597" s="143">
        <f t="shared" si="329"/>
        <v>0.79972565157750342</v>
      </c>
      <c r="AZ597" s="140" t="str">
        <f t="shared" si="330"/>
        <v>Paying 80% within JC</v>
      </c>
      <c r="BA597" s="80">
        <f t="shared" si="331"/>
        <v>1049</v>
      </c>
      <c r="BB597" s="80">
        <f t="shared" si="332"/>
        <v>117</v>
      </c>
      <c r="BC597" s="81" t="e">
        <f t="shared" si="333"/>
        <v>#DIV/0!</v>
      </c>
      <c r="BD597" s="312"/>
      <c r="BE597" s="184"/>
      <c r="BF597" s="441"/>
      <c r="BG597" s="184"/>
      <c r="BH597" s="441"/>
      <c r="BI597" s="184"/>
      <c r="BJ597" s="441"/>
      <c r="BK597" s="184"/>
      <c r="BL597" s="185"/>
      <c r="BM597" s="185"/>
      <c r="BN597" s="185"/>
      <c r="BO597" s="185"/>
      <c r="BP597" s="443">
        <f t="shared" si="334"/>
        <v>0</v>
      </c>
      <c r="BQ597" s="184" t="str">
        <f t="shared" si="335"/>
        <v>Not Needed</v>
      </c>
      <c r="BR597" s="283" t="e">
        <f t="shared" si="336"/>
        <v>#DIV/0!</v>
      </c>
      <c r="BS597" s="432">
        <f t="shared" si="337"/>
        <v>0</v>
      </c>
      <c r="BT597" s="1" t="str">
        <f t="shared" si="338"/>
        <v>Within Range</v>
      </c>
      <c r="BU597" s="1" t="str">
        <f t="shared" si="339"/>
        <v>Within Range</v>
      </c>
      <c r="BV597" s="407"/>
      <c r="BW597" s="407"/>
      <c r="BX597" s="448"/>
      <c r="BY597" s="469"/>
      <c r="BZ597" s="469"/>
    </row>
    <row r="598" spans="1:78" ht="12.75" customHeight="true">
      <c r="A598" s="79" t="s">
        <v>648</v>
      </c>
      <c r="B598" s="79" t="s">
        <v>649</v>
      </c>
      <c r="C598" s="79" t="s">
        <v>8</v>
      </c>
      <c r="D598" s="79" t="s">
        <v>9</v>
      </c>
      <c r="E598" s="79" t="s">
        <v>787</v>
      </c>
      <c r="F598" s="79" t="s">
        <v>804</v>
      </c>
      <c r="G598" s="79" t="s">
        <v>1200</v>
      </c>
      <c r="H598" s="79" t="s">
        <v>1194</v>
      </c>
      <c r="I598" s="296">
        <v>42142</v>
      </c>
      <c r="J598" s="406"/>
      <c r="K598" s="383" t="s">
        <v>168</v>
      </c>
      <c r="L598" s="406"/>
      <c r="M598" s="466">
        <v>88</v>
      </c>
      <c r="N598" s="451" t="str">
        <f t="shared" si="306"/>
        <v>4</v>
      </c>
      <c r="O598" s="452" t="str">
        <f t="shared" si="307"/>
        <v>4</v>
      </c>
      <c r="P598" s="201" t="str">
        <f t="shared" si="308"/>
        <v>N</v>
      </c>
      <c r="Q598" s="202"/>
      <c r="R598" s="202"/>
      <c r="S598" s="200"/>
      <c r="T598" s="247">
        <v>701</v>
      </c>
      <c r="U598" s="92">
        <f t="shared" si="309"/>
        <v>1</v>
      </c>
      <c r="V598" s="95" t="str">
        <f t="shared" si="310"/>
        <v>SG_NE01</v>
      </c>
      <c r="W598" s="454"/>
      <c r="X598" s="392">
        <f t="shared" si="311"/>
        <v>0</v>
      </c>
      <c r="Y598" s="453"/>
      <c r="Z598" s="396">
        <f t="shared" si="312"/>
        <v>0</v>
      </c>
      <c r="AA598" s="397">
        <f t="shared" si="313"/>
        <v>0</v>
      </c>
      <c r="AB598" s="427"/>
      <c r="AC598" s="456"/>
      <c r="AD598" s="396">
        <f t="shared" si="314"/>
        <v>0</v>
      </c>
      <c r="AE598" s="397">
        <f t="shared" si="315"/>
        <v>0</v>
      </c>
      <c r="AF598" s="444">
        <f t="shared" si="316"/>
        <v>50</v>
      </c>
      <c r="AG598" s="251" t="e">
        <f t="shared" si="317"/>
        <v>#DIV/0!</v>
      </c>
      <c r="AH598" s="398">
        <f t="shared" si="318"/>
        <v>50</v>
      </c>
      <c r="AI598" s="459" t="str">
        <f t="shared" si="319"/>
        <v>Below Mix</v>
      </c>
      <c r="AJ598" s="327">
        <f t="shared" si="320"/>
        <v>1050</v>
      </c>
      <c r="AK598" s="323" t="e">
        <f t="shared" si="321"/>
        <v>#DIV/0!</v>
      </c>
      <c r="AL598" s="399">
        <f t="shared" si="322"/>
        <v>1100</v>
      </c>
      <c r="AM598" s="400">
        <f t="shared" si="323"/>
        <v>1100</v>
      </c>
      <c r="AN598" s="462" t="e">
        <f t="shared" si="324"/>
        <v>#DIV/0!</v>
      </c>
      <c r="AO598" s="461">
        <f t="shared" si="325"/>
        <v>1100</v>
      </c>
      <c r="AP598" s="148">
        <f t="shared" si="326"/>
        <v>0</v>
      </c>
      <c r="AQ598" s="148">
        <f t="shared" si="327"/>
        <v>0</v>
      </c>
      <c r="AR598" s="148"/>
      <c r="AS598" s="149">
        <f>VLOOKUP(H598, 'Link WS '!$E$5:$G$38, 2, FALSE)</f>
        <v>1100</v>
      </c>
      <c r="AT598" s="80">
        <f>VLOOKUP($H598, 'Link WS '!$E$5:$H$38, 3, FALSE)</f>
        <v>1650</v>
      </c>
      <c r="AU598" s="151">
        <f t="shared" si="328"/>
        <v>0</v>
      </c>
      <c r="AV598" s="150">
        <f>VLOOKUP($V598, 'Link WS '!$E$5:$H$38, 2, FALSE)</f>
        <v>1100</v>
      </c>
      <c r="AW598" s="150">
        <f>VLOOKUP($V598, 'Link WS '!$E$5:$H$38, 3, FALSE)</f>
        <v>1650</v>
      </c>
      <c r="AX598" s="150">
        <f>VLOOKUP($V598, 'Link WS '!$E$5:$H$38, 4, FALSE)</f>
        <v>1375</v>
      </c>
      <c r="AY598" s="143">
        <f t="shared" si="329"/>
        <v>0.8</v>
      </c>
      <c r="AZ598" s="140" t="str">
        <f t="shared" si="330"/>
        <v>Paying 80% within JC</v>
      </c>
      <c r="BA598" s="80">
        <f t="shared" si="331"/>
        <v>990</v>
      </c>
      <c r="BB598" s="80">
        <f t="shared" si="332"/>
        <v>110</v>
      </c>
      <c r="BC598" s="81" t="e">
        <f t="shared" si="333"/>
        <v>#DIV/0!</v>
      </c>
      <c r="BD598" s="312"/>
      <c r="BE598" s="184"/>
      <c r="BF598" s="184"/>
      <c r="BG598" s="184"/>
      <c r="BH598" s="184"/>
      <c r="BI598" s="184"/>
      <c r="BJ598" s="184"/>
      <c r="BK598" s="184"/>
      <c r="BL598" s="185"/>
      <c r="BM598" s="185"/>
      <c r="BN598" s="185"/>
      <c r="BO598" s="185"/>
      <c r="BP598" s="443">
        <f t="shared" si="334"/>
        <v>0</v>
      </c>
      <c r="BQ598" s="184" t="str">
        <f t="shared" si="335"/>
        <v>Not Needed</v>
      </c>
      <c r="BR598" s="283" t="e">
        <f t="shared" si="336"/>
        <v>#DIV/0!</v>
      </c>
      <c r="BS598" s="432">
        <f t="shared" si="337"/>
        <v>0</v>
      </c>
      <c r="BT598" s="1" t="str">
        <f t="shared" si="338"/>
        <v>Within Range</v>
      </c>
      <c r="BU598" s="1" t="str">
        <f t="shared" si="339"/>
        <v>Within Range</v>
      </c>
      <c r="BV598" s="407"/>
      <c r="BW598" s="407"/>
      <c r="BX598" s="448"/>
      <c r="BY598" s="469"/>
      <c r="BZ598" s="469"/>
    </row>
    <row r="599" spans="1:78" ht="12.75" customHeight="true">
      <c r="A599" s="79" t="s">
        <v>889</v>
      </c>
      <c r="B599" s="79" t="s">
        <v>890</v>
      </c>
      <c r="C599" s="79" t="s">
        <v>8</v>
      </c>
      <c r="D599" s="79" t="s">
        <v>9</v>
      </c>
      <c r="E599" s="79" t="s">
        <v>787</v>
      </c>
      <c r="F599" s="79" t="s">
        <v>804</v>
      </c>
      <c r="G599" s="79" t="s">
        <v>795</v>
      </c>
      <c r="H599" s="79" t="s">
        <v>818</v>
      </c>
      <c r="I599" s="296">
        <v>42905</v>
      </c>
      <c r="J599" s="406"/>
      <c r="K599" s="383" t="s">
        <v>168</v>
      </c>
      <c r="L599" s="406"/>
      <c r="M599" s="466">
        <v>90</v>
      </c>
      <c r="N599" s="451" t="str">
        <f t="shared" si="306"/>
        <v>5</v>
      </c>
      <c r="O599" s="452" t="str">
        <f t="shared" si="307"/>
        <v>5</v>
      </c>
      <c r="P599" s="201" t="str">
        <f t="shared" si="308"/>
        <v>N</v>
      </c>
      <c r="Q599" s="202"/>
      <c r="R599" s="202"/>
      <c r="S599" s="200"/>
      <c r="T599" s="247">
        <v>500</v>
      </c>
      <c r="U599" s="92">
        <f t="shared" si="309"/>
        <v>1</v>
      </c>
      <c r="V599" s="95" t="str">
        <f t="shared" si="310"/>
        <v>SG_FNE04</v>
      </c>
      <c r="W599" s="454"/>
      <c r="X599" s="392">
        <f t="shared" si="311"/>
        <v>0</v>
      </c>
      <c r="Y599" s="453"/>
      <c r="Z599" s="396">
        <f t="shared" si="312"/>
        <v>0</v>
      </c>
      <c r="AA599" s="397">
        <f t="shared" si="313"/>
        <v>0</v>
      </c>
      <c r="AB599" s="427"/>
      <c r="AC599" s="456"/>
      <c r="AD599" s="396">
        <f t="shared" si="314"/>
        <v>0</v>
      </c>
      <c r="AE599" s="397">
        <f t="shared" si="315"/>
        <v>0</v>
      </c>
      <c r="AF599" s="444">
        <f t="shared" si="316"/>
        <v>50</v>
      </c>
      <c r="AG599" s="251" t="e">
        <f t="shared" si="317"/>
        <v>#DIV/0!</v>
      </c>
      <c r="AH599" s="398">
        <f t="shared" si="318"/>
        <v>50</v>
      </c>
      <c r="AI599" s="459" t="str">
        <f t="shared" si="319"/>
        <v>Below Mix</v>
      </c>
      <c r="AJ599" s="327">
        <f t="shared" si="320"/>
        <v>854</v>
      </c>
      <c r="AK599" s="323" t="e">
        <f t="shared" si="321"/>
        <v>#DIV/0!</v>
      </c>
      <c r="AL599" s="399">
        <f t="shared" si="322"/>
        <v>904</v>
      </c>
      <c r="AM599" s="400">
        <f t="shared" si="323"/>
        <v>904</v>
      </c>
      <c r="AN599" s="462" t="e">
        <f t="shared" si="324"/>
        <v>#DIV/0!</v>
      </c>
      <c r="AO599" s="461">
        <f t="shared" si="325"/>
        <v>904</v>
      </c>
      <c r="AP599" s="148">
        <f t="shared" si="326"/>
        <v>0</v>
      </c>
      <c r="AQ599" s="148">
        <f t="shared" si="327"/>
        <v>0</v>
      </c>
      <c r="AR599" s="148"/>
      <c r="AS599" s="149">
        <f>VLOOKUP(H599, 'Link WS '!$E$5:$G$38, 2, FALSE)</f>
        <v>904</v>
      </c>
      <c r="AT599" s="80">
        <f>VLOOKUP($H599, 'Link WS '!$E$5:$H$38, 3, FALSE)</f>
        <v>1338</v>
      </c>
      <c r="AU599" s="151">
        <f t="shared" si="328"/>
        <v>0</v>
      </c>
      <c r="AV599" s="150">
        <f>VLOOKUP($V599, 'Link WS '!$E$5:$H$38, 2, FALSE)</f>
        <v>904</v>
      </c>
      <c r="AW599" s="150">
        <f>VLOOKUP($V599, 'Link WS '!$E$5:$H$38, 3, FALSE)</f>
        <v>1338</v>
      </c>
      <c r="AX599" s="150">
        <f>VLOOKUP($V599, 'Link WS '!$E$5:$H$38, 4, FALSE)</f>
        <v>1121</v>
      </c>
      <c r="AY599" s="143">
        <f t="shared" si="329"/>
        <v>0.80642283675289916</v>
      </c>
      <c r="AZ599" s="140" t="str">
        <f t="shared" si="330"/>
        <v>Paying 81% within JC</v>
      </c>
      <c r="BA599" s="80">
        <f t="shared" si="331"/>
        <v>814</v>
      </c>
      <c r="BB599" s="80">
        <f t="shared" si="332"/>
        <v>90</v>
      </c>
      <c r="BC599" s="81" t="e">
        <f t="shared" si="333"/>
        <v>#DIV/0!</v>
      </c>
      <c r="BD599" s="312"/>
      <c r="BE599" s="184"/>
      <c r="BF599" s="184"/>
      <c r="BG599" s="184"/>
      <c r="BH599" s="184"/>
      <c r="BI599" s="184"/>
      <c r="BJ599" s="184"/>
      <c r="BK599" s="184"/>
      <c r="BL599" s="185"/>
      <c r="BM599" s="185"/>
      <c r="BN599" s="185"/>
      <c r="BO599" s="185"/>
      <c r="BP599" s="443">
        <f t="shared" si="334"/>
        <v>0</v>
      </c>
      <c r="BQ599" s="184" t="str">
        <f t="shared" si="335"/>
        <v>Not Needed</v>
      </c>
      <c r="BR599" s="283" t="e">
        <f t="shared" si="336"/>
        <v>#DIV/0!</v>
      </c>
      <c r="BS599" s="432">
        <f t="shared" si="337"/>
        <v>0</v>
      </c>
      <c r="BT599" s="1" t="str">
        <f t="shared" si="338"/>
        <v>Within Range</v>
      </c>
      <c r="BU599" s="1" t="str">
        <f t="shared" si="339"/>
        <v>Within Range</v>
      </c>
      <c r="BV599" s="407"/>
      <c r="BW599" s="407"/>
      <c r="BX599" s="448"/>
      <c r="BY599" s="469"/>
      <c r="BZ599" s="469"/>
    </row>
    <row r="600" spans="1:78" ht="12.75" customHeight="true">
      <c r="A600" s="79" t="s">
        <v>1069</v>
      </c>
      <c r="B600" s="79" t="s">
        <v>1070</v>
      </c>
      <c r="C600" s="79" t="s">
        <v>8</v>
      </c>
      <c r="D600" s="79" t="s">
        <v>9</v>
      </c>
      <c r="E600" s="79" t="s">
        <v>787</v>
      </c>
      <c r="F600" s="79" t="s">
        <v>804</v>
      </c>
      <c r="G600" s="79" t="s">
        <v>786</v>
      </c>
      <c r="H600" s="79" t="s">
        <v>810</v>
      </c>
      <c r="I600" s="296">
        <v>43598</v>
      </c>
      <c r="J600" s="406"/>
      <c r="K600" s="383" t="s">
        <v>168</v>
      </c>
      <c r="L600" s="406"/>
      <c r="M600" s="466">
        <v>79</v>
      </c>
      <c r="N600" s="451" t="str">
        <f t="shared" si="306"/>
        <v>3</v>
      </c>
      <c r="O600" s="452" t="str">
        <f t="shared" si="307"/>
        <v>3</v>
      </c>
      <c r="P600" s="201" t="str">
        <f t="shared" si="308"/>
        <v>N</v>
      </c>
      <c r="Q600" s="202"/>
      <c r="R600" s="202"/>
      <c r="S600" s="200"/>
      <c r="T600" s="247">
        <v>301</v>
      </c>
      <c r="U600" s="92">
        <f t="shared" si="309"/>
        <v>1</v>
      </c>
      <c r="V600" s="95" t="str">
        <f t="shared" si="310"/>
        <v>SG_NE07</v>
      </c>
      <c r="W600" s="454"/>
      <c r="X600" s="392">
        <f t="shared" si="311"/>
        <v>0</v>
      </c>
      <c r="Y600" s="453"/>
      <c r="Z600" s="396">
        <f t="shared" si="312"/>
        <v>0</v>
      </c>
      <c r="AA600" s="397">
        <f t="shared" si="313"/>
        <v>0</v>
      </c>
      <c r="AB600" s="427"/>
      <c r="AC600" s="456"/>
      <c r="AD600" s="396">
        <f t="shared" si="314"/>
        <v>0</v>
      </c>
      <c r="AE600" s="397">
        <f t="shared" si="315"/>
        <v>0</v>
      </c>
      <c r="AF600" s="444">
        <f t="shared" si="316"/>
        <v>50</v>
      </c>
      <c r="AG600" s="251" t="e">
        <f t="shared" si="317"/>
        <v>#DIV/0!</v>
      </c>
      <c r="AH600" s="398">
        <f t="shared" si="318"/>
        <v>50</v>
      </c>
      <c r="AI600" s="459" t="str">
        <f t="shared" si="319"/>
        <v>Below Mix</v>
      </c>
      <c r="AJ600" s="327">
        <f t="shared" si="320"/>
        <v>1995</v>
      </c>
      <c r="AK600" s="323" t="e">
        <f t="shared" si="321"/>
        <v>#DIV/0!</v>
      </c>
      <c r="AL600" s="399">
        <f t="shared" si="322"/>
        <v>2045</v>
      </c>
      <c r="AM600" s="400">
        <f t="shared" si="323"/>
        <v>2045</v>
      </c>
      <c r="AN600" s="462" t="e">
        <f t="shared" si="324"/>
        <v>#DIV/0!</v>
      </c>
      <c r="AO600" s="461">
        <f t="shared" si="325"/>
        <v>2045</v>
      </c>
      <c r="AP600" s="148">
        <f t="shared" si="326"/>
        <v>0</v>
      </c>
      <c r="AQ600" s="148">
        <f t="shared" si="327"/>
        <v>0</v>
      </c>
      <c r="AR600" s="148"/>
      <c r="AS600" s="149">
        <f>VLOOKUP(H600, 'Link WS '!$E$5:$G$38, 2, FALSE)</f>
        <v>2045</v>
      </c>
      <c r="AT600" s="80">
        <f>VLOOKUP($H600, 'Link WS '!$E$5:$H$38, 3, FALSE)</f>
        <v>2946</v>
      </c>
      <c r="AU600" s="151">
        <f t="shared" si="328"/>
        <v>0</v>
      </c>
      <c r="AV600" s="150">
        <f>VLOOKUP($V600, 'Link WS '!$E$5:$H$38, 2, FALSE)</f>
        <v>2045</v>
      </c>
      <c r="AW600" s="150">
        <f>VLOOKUP($V600, 'Link WS '!$E$5:$H$38, 3, FALSE)</f>
        <v>2946</v>
      </c>
      <c r="AX600" s="150">
        <f>VLOOKUP($V600, 'Link WS '!$E$5:$H$38, 4, FALSE)</f>
        <v>2496</v>
      </c>
      <c r="AY600" s="143">
        <f t="shared" si="329"/>
        <v>0.81931089743589747</v>
      </c>
      <c r="AZ600" s="140" t="str">
        <f t="shared" si="330"/>
        <v>Paying 82% within JC</v>
      </c>
      <c r="BA600" s="80">
        <f t="shared" si="331"/>
        <v>1840</v>
      </c>
      <c r="BB600" s="80">
        <f t="shared" si="332"/>
        <v>205</v>
      </c>
      <c r="BC600" s="81" t="e">
        <f t="shared" si="333"/>
        <v>#DIV/0!</v>
      </c>
      <c r="BD600" s="312"/>
      <c r="BE600" s="184"/>
      <c r="BF600" s="184"/>
      <c r="BG600" s="184"/>
      <c r="BH600" s="184"/>
      <c r="BI600" s="184"/>
      <c r="BJ600" s="184"/>
      <c r="BK600" s="184"/>
      <c r="BL600" s="185"/>
      <c r="BM600" s="185"/>
      <c r="BN600" s="185"/>
      <c r="BO600" s="185"/>
      <c r="BP600" s="443">
        <f t="shared" si="334"/>
        <v>0</v>
      </c>
      <c r="BQ600" s="184" t="str">
        <f t="shared" si="335"/>
        <v>Not Needed</v>
      </c>
      <c r="BR600" s="283" t="e">
        <f t="shared" si="336"/>
        <v>#DIV/0!</v>
      </c>
      <c r="BS600" s="432">
        <f t="shared" si="337"/>
        <v>0</v>
      </c>
      <c r="BT600" s="1" t="str">
        <f t="shared" si="338"/>
        <v>Within Range</v>
      </c>
      <c r="BU600" s="1" t="str">
        <f t="shared" si="339"/>
        <v>Within Range</v>
      </c>
      <c r="BV600" s="407"/>
      <c r="BW600" s="407"/>
      <c r="BX600" s="448"/>
      <c r="BY600" s="469"/>
      <c r="BZ600" s="469"/>
    </row>
    <row r="601" spans="1:78" ht="12.75" customHeight="true">
      <c r="A601" s="79" t="s">
        <v>1074</v>
      </c>
      <c r="B601" s="79" t="s">
        <v>1075</v>
      </c>
      <c r="C601" s="79" t="s">
        <v>8</v>
      </c>
      <c r="D601" s="79" t="s">
        <v>9</v>
      </c>
      <c r="E601" s="79" t="s">
        <v>787</v>
      </c>
      <c r="F601" s="79" t="s">
        <v>804</v>
      </c>
      <c r="G601" s="79" t="s">
        <v>798</v>
      </c>
      <c r="H601" s="79" t="s">
        <v>820</v>
      </c>
      <c r="I601" s="296">
        <v>43752</v>
      </c>
      <c r="J601" s="406"/>
      <c r="K601" s="383" t="s">
        <v>168</v>
      </c>
      <c r="L601" s="406"/>
      <c r="M601" s="466">
        <v>75</v>
      </c>
      <c r="N601" s="451" t="str">
        <f t="shared" si="306"/>
        <v>3</v>
      </c>
      <c r="O601" s="452" t="str">
        <f t="shared" si="307"/>
        <v>3</v>
      </c>
      <c r="P601" s="201" t="str">
        <f t="shared" si="308"/>
        <v>N</v>
      </c>
      <c r="Q601" s="202"/>
      <c r="R601" s="202"/>
      <c r="S601" s="200"/>
      <c r="T601" s="247">
        <v>208</v>
      </c>
      <c r="U601" s="92">
        <f t="shared" si="309"/>
        <v>1</v>
      </c>
      <c r="V601" s="95" t="str">
        <f t="shared" si="310"/>
        <v>SG_FNE06</v>
      </c>
      <c r="W601" s="454"/>
      <c r="X601" s="392">
        <f t="shared" si="311"/>
        <v>0</v>
      </c>
      <c r="Y601" s="453"/>
      <c r="Z601" s="396">
        <f t="shared" si="312"/>
        <v>0</v>
      </c>
      <c r="AA601" s="397">
        <f t="shared" si="313"/>
        <v>0</v>
      </c>
      <c r="AB601" s="427"/>
      <c r="AC601" s="456"/>
      <c r="AD601" s="396">
        <f t="shared" si="314"/>
        <v>0</v>
      </c>
      <c r="AE601" s="397">
        <f t="shared" si="315"/>
        <v>0</v>
      </c>
      <c r="AF601" s="444">
        <f t="shared" si="316"/>
        <v>50</v>
      </c>
      <c r="AG601" s="251" t="e">
        <f t="shared" si="317"/>
        <v>#DIV/0!</v>
      </c>
      <c r="AH601" s="398">
        <f t="shared" si="318"/>
        <v>50</v>
      </c>
      <c r="AI601" s="459" t="str">
        <f t="shared" si="319"/>
        <v>Below Mix</v>
      </c>
      <c r="AJ601" s="327">
        <f t="shared" si="320"/>
        <v>1249</v>
      </c>
      <c r="AK601" s="323" t="e">
        <f t="shared" si="321"/>
        <v>#DIV/0!</v>
      </c>
      <c r="AL601" s="399">
        <f t="shared" si="322"/>
        <v>1299</v>
      </c>
      <c r="AM601" s="400">
        <f t="shared" si="323"/>
        <v>1299</v>
      </c>
      <c r="AN601" s="462" t="e">
        <f t="shared" si="324"/>
        <v>#DIV/0!</v>
      </c>
      <c r="AO601" s="461">
        <f t="shared" si="325"/>
        <v>1299</v>
      </c>
      <c r="AP601" s="148">
        <f t="shared" si="326"/>
        <v>0</v>
      </c>
      <c r="AQ601" s="148">
        <f t="shared" si="327"/>
        <v>0</v>
      </c>
      <c r="AR601" s="148"/>
      <c r="AS601" s="149">
        <f>VLOOKUP(H601, 'Link WS '!$E$5:$G$38, 2, FALSE)</f>
        <v>1299</v>
      </c>
      <c r="AT601" s="80">
        <f>VLOOKUP($H601, 'Link WS '!$E$5:$H$38, 3, FALSE)</f>
        <v>1871</v>
      </c>
      <c r="AU601" s="151">
        <f t="shared" si="328"/>
        <v>0</v>
      </c>
      <c r="AV601" s="150">
        <f>VLOOKUP($V601, 'Link WS '!$E$5:$H$38, 2, FALSE)</f>
        <v>1299</v>
      </c>
      <c r="AW601" s="150">
        <f>VLOOKUP($V601, 'Link WS '!$E$5:$H$38, 3, FALSE)</f>
        <v>1871</v>
      </c>
      <c r="AX601" s="150">
        <f>VLOOKUP($V601, 'Link WS '!$E$5:$H$38, 4, FALSE)</f>
        <v>1585</v>
      </c>
      <c r="AY601" s="143">
        <f t="shared" si="329"/>
        <v>0.81955835962145107</v>
      </c>
      <c r="AZ601" s="140" t="str">
        <f t="shared" si="330"/>
        <v>Paying 82% within JC</v>
      </c>
      <c r="BA601" s="80">
        <f t="shared" si="331"/>
        <v>1169</v>
      </c>
      <c r="BB601" s="80">
        <f t="shared" si="332"/>
        <v>130</v>
      </c>
      <c r="BC601" s="81" t="e">
        <f t="shared" si="333"/>
        <v>#DIV/0!</v>
      </c>
      <c r="BD601" s="312"/>
      <c r="BE601" s="184"/>
      <c r="BF601" s="184"/>
      <c r="BG601" s="184"/>
      <c r="BH601" s="184"/>
      <c r="BI601" s="184"/>
      <c r="BJ601" s="184"/>
      <c r="BK601" s="184"/>
      <c r="BL601" s="185"/>
      <c r="BM601" s="185"/>
      <c r="BN601" s="185"/>
      <c r="BO601" s="185"/>
      <c r="BP601" s="443">
        <f t="shared" si="334"/>
        <v>0</v>
      </c>
      <c r="BQ601" s="184" t="str">
        <f t="shared" si="335"/>
        <v>Not Needed</v>
      </c>
      <c r="BR601" s="283" t="e">
        <f t="shared" si="336"/>
        <v>#DIV/0!</v>
      </c>
      <c r="BS601" s="432">
        <f t="shared" si="337"/>
        <v>0</v>
      </c>
      <c r="BT601" s="1" t="str">
        <f t="shared" si="338"/>
        <v>Within Range</v>
      </c>
      <c r="BU601" s="1" t="str">
        <f t="shared" si="339"/>
        <v>Within Range</v>
      </c>
      <c r="BV601" s="407"/>
      <c r="BW601" s="407"/>
      <c r="BX601" s="448"/>
      <c r="BY601" s="469"/>
      <c r="BZ601" s="469"/>
    </row>
    <row r="602" spans="1:78" ht="12.75" customHeight="true">
      <c r="A602" s="79" t="s">
        <v>1067</v>
      </c>
      <c r="B602" s="79" t="s">
        <v>1068</v>
      </c>
      <c r="C602" s="79" t="s">
        <v>8</v>
      </c>
      <c r="D602" s="79" t="s">
        <v>9</v>
      </c>
      <c r="E602" s="79" t="s">
        <v>787</v>
      </c>
      <c r="F602" s="79" t="s">
        <v>804</v>
      </c>
      <c r="G602" s="79" t="s">
        <v>798</v>
      </c>
      <c r="H602" s="79" t="s">
        <v>820</v>
      </c>
      <c r="I602" s="296">
        <v>43815</v>
      </c>
      <c r="J602" s="406"/>
      <c r="K602" s="383" t="s">
        <v>168</v>
      </c>
      <c r="L602" s="406"/>
      <c r="M602" s="466">
        <v>73</v>
      </c>
      <c r="N602" s="451" t="str">
        <f t="shared" si="306"/>
        <v>3</v>
      </c>
      <c r="O602" s="452" t="str">
        <f t="shared" si="307"/>
        <v>3</v>
      </c>
      <c r="P602" s="201" t="str">
        <f t="shared" si="308"/>
        <v>N</v>
      </c>
      <c r="Q602" s="202"/>
      <c r="R602" s="202"/>
      <c r="S602" s="200"/>
      <c r="T602" s="247">
        <v>206</v>
      </c>
      <c r="U602" s="92">
        <f t="shared" si="309"/>
        <v>1</v>
      </c>
      <c r="V602" s="95" t="str">
        <f t="shared" si="310"/>
        <v>SG_FNE06</v>
      </c>
      <c r="W602" s="454"/>
      <c r="X602" s="392">
        <f t="shared" si="311"/>
        <v>0</v>
      </c>
      <c r="Y602" s="453"/>
      <c r="Z602" s="396">
        <f t="shared" si="312"/>
        <v>0</v>
      </c>
      <c r="AA602" s="397">
        <f t="shared" si="313"/>
        <v>0</v>
      </c>
      <c r="AB602" s="427"/>
      <c r="AC602" s="456"/>
      <c r="AD602" s="396">
        <f t="shared" si="314"/>
        <v>0</v>
      </c>
      <c r="AE602" s="397">
        <f t="shared" si="315"/>
        <v>0</v>
      </c>
      <c r="AF602" s="444">
        <f t="shared" si="316"/>
        <v>50</v>
      </c>
      <c r="AG602" s="251" t="e">
        <f t="shared" si="317"/>
        <v>#DIV/0!</v>
      </c>
      <c r="AH602" s="398">
        <f t="shared" si="318"/>
        <v>50</v>
      </c>
      <c r="AI602" s="459" t="str">
        <f t="shared" si="319"/>
        <v>Below Mix</v>
      </c>
      <c r="AJ602" s="327">
        <f t="shared" si="320"/>
        <v>1249</v>
      </c>
      <c r="AK602" s="323" t="e">
        <f t="shared" si="321"/>
        <v>#DIV/0!</v>
      </c>
      <c r="AL602" s="399">
        <f t="shared" si="322"/>
        <v>1299</v>
      </c>
      <c r="AM602" s="400">
        <f t="shared" si="323"/>
        <v>1299</v>
      </c>
      <c r="AN602" s="462" t="e">
        <f t="shared" si="324"/>
        <v>#DIV/0!</v>
      </c>
      <c r="AO602" s="461">
        <f t="shared" si="325"/>
        <v>1299</v>
      </c>
      <c r="AP602" s="148">
        <f t="shared" si="326"/>
        <v>0</v>
      </c>
      <c r="AQ602" s="148">
        <f t="shared" si="327"/>
        <v>0</v>
      </c>
      <c r="AR602" s="148"/>
      <c r="AS602" s="149">
        <f>VLOOKUP(H602, 'Link WS '!$E$5:$G$38, 2, FALSE)</f>
        <v>1299</v>
      </c>
      <c r="AT602" s="80">
        <f>VLOOKUP($H602, 'Link WS '!$E$5:$H$38, 3, FALSE)</f>
        <v>1871</v>
      </c>
      <c r="AU602" s="151">
        <f t="shared" si="328"/>
        <v>0</v>
      </c>
      <c r="AV602" s="150">
        <f>VLOOKUP($V602, 'Link WS '!$E$5:$H$38, 2, FALSE)</f>
        <v>1299</v>
      </c>
      <c r="AW602" s="150">
        <f>VLOOKUP($V602, 'Link WS '!$E$5:$H$38, 3, FALSE)</f>
        <v>1871</v>
      </c>
      <c r="AX602" s="150">
        <f>VLOOKUP($V602, 'Link WS '!$E$5:$H$38, 4, FALSE)</f>
        <v>1585</v>
      </c>
      <c r="AY602" s="143">
        <f t="shared" si="329"/>
        <v>0.81955835962145107</v>
      </c>
      <c r="AZ602" s="140" t="str">
        <f t="shared" si="330"/>
        <v>Paying 82% within JC</v>
      </c>
      <c r="BA602" s="80">
        <f t="shared" si="331"/>
        <v>1169</v>
      </c>
      <c r="BB602" s="80">
        <f t="shared" si="332"/>
        <v>130</v>
      </c>
      <c r="BC602" s="81" t="e">
        <f t="shared" si="333"/>
        <v>#DIV/0!</v>
      </c>
      <c r="BD602" s="312"/>
      <c r="BE602" s="184"/>
      <c r="BF602" s="184"/>
      <c r="BG602" s="184"/>
      <c r="BH602" s="184"/>
      <c r="BI602" s="184"/>
      <c r="BJ602" s="184"/>
      <c r="BK602" s="184"/>
      <c r="BL602" s="185"/>
      <c r="BM602" s="185"/>
      <c r="BN602" s="185"/>
      <c r="BO602" s="185"/>
      <c r="BP602" s="443">
        <f t="shared" si="334"/>
        <v>0</v>
      </c>
      <c r="BQ602" s="184" t="str">
        <f t="shared" si="335"/>
        <v>Not Needed</v>
      </c>
      <c r="BR602" s="283" t="e">
        <f t="shared" si="336"/>
        <v>#DIV/0!</v>
      </c>
      <c r="BS602" s="432">
        <f t="shared" si="337"/>
        <v>0</v>
      </c>
      <c r="BT602" s="1" t="str">
        <f t="shared" si="338"/>
        <v>Within Range</v>
      </c>
      <c r="BU602" s="1" t="str">
        <f t="shared" si="339"/>
        <v>Within Range</v>
      </c>
      <c r="BV602" s="407"/>
      <c r="BW602" s="407"/>
      <c r="BX602" s="448"/>
      <c r="BY602" s="469"/>
      <c r="BZ602" s="469"/>
    </row>
    <row r="603" spans="1:78" ht="12.75" customHeight="true">
      <c r="A603" s="79" t="s">
        <v>1174</v>
      </c>
      <c r="B603" s="79" t="s">
        <v>1175</v>
      </c>
      <c r="C603" s="79" t="s">
        <v>8</v>
      </c>
      <c r="D603" s="79" t="s">
        <v>9</v>
      </c>
      <c r="E603" s="79" t="s">
        <v>787</v>
      </c>
      <c r="F603" s="79" t="s">
        <v>804</v>
      </c>
      <c r="G603" s="79" t="s">
        <v>798</v>
      </c>
      <c r="H603" s="79" t="s">
        <v>811</v>
      </c>
      <c r="I603" s="296">
        <v>44075</v>
      </c>
      <c r="J603" s="406"/>
      <c r="K603" s="383" t="s">
        <v>168</v>
      </c>
      <c r="L603" s="406"/>
      <c r="M603" s="466">
        <v>79</v>
      </c>
      <c r="N603" s="451" t="str">
        <f t="shared" si="306"/>
        <v>3</v>
      </c>
      <c r="O603" s="452" t="str">
        <f t="shared" si="307"/>
        <v>3</v>
      </c>
      <c r="P603" s="201" t="str">
        <f t="shared" si="308"/>
        <v>N</v>
      </c>
      <c r="Q603" s="202"/>
      <c r="R603" s="202"/>
      <c r="S603" s="200"/>
      <c r="T603" s="247">
        <v>109</v>
      </c>
      <c r="U603" s="92">
        <f t="shared" si="309"/>
        <v>1</v>
      </c>
      <c r="V603" s="95" t="str">
        <f t="shared" si="310"/>
        <v>SG_NE06</v>
      </c>
      <c r="W603" s="454"/>
      <c r="X603" s="392">
        <f t="shared" si="311"/>
        <v>0</v>
      </c>
      <c r="Y603" s="453"/>
      <c r="Z603" s="396">
        <f t="shared" si="312"/>
        <v>0</v>
      </c>
      <c r="AA603" s="397">
        <f t="shared" si="313"/>
        <v>0</v>
      </c>
      <c r="AB603" s="427"/>
      <c r="AC603" s="456"/>
      <c r="AD603" s="396">
        <f t="shared" si="314"/>
        <v>0</v>
      </c>
      <c r="AE603" s="397">
        <f t="shared" si="315"/>
        <v>0</v>
      </c>
      <c r="AF603" s="444">
        <f t="shared" si="316"/>
        <v>50</v>
      </c>
      <c r="AG603" s="251" t="e">
        <f t="shared" si="317"/>
        <v>#DIV/0!</v>
      </c>
      <c r="AH603" s="398">
        <f t="shared" si="318"/>
        <v>50</v>
      </c>
      <c r="AI603" s="459" t="str">
        <f t="shared" si="319"/>
        <v>Below Mix</v>
      </c>
      <c r="AJ603" s="327">
        <f t="shared" si="320"/>
        <v>1900</v>
      </c>
      <c r="AK603" s="323" t="e">
        <f t="shared" si="321"/>
        <v>#DIV/0!</v>
      </c>
      <c r="AL603" s="399">
        <f t="shared" si="322"/>
        <v>1950</v>
      </c>
      <c r="AM603" s="400">
        <f t="shared" si="323"/>
        <v>1950</v>
      </c>
      <c r="AN603" s="462" t="e">
        <f t="shared" si="324"/>
        <v>#DIV/0!</v>
      </c>
      <c r="AO603" s="461">
        <f t="shared" si="325"/>
        <v>1950</v>
      </c>
      <c r="AP603" s="148">
        <f t="shared" si="326"/>
        <v>0</v>
      </c>
      <c r="AQ603" s="148">
        <f t="shared" si="327"/>
        <v>0</v>
      </c>
      <c r="AR603" s="148"/>
      <c r="AS603" s="149">
        <f>VLOOKUP(H603, 'Link WS '!$E$5:$G$38, 2, FALSE)</f>
        <v>1950</v>
      </c>
      <c r="AT603" s="80">
        <f>VLOOKUP($H603, 'Link WS '!$E$5:$H$38, 3, FALSE)</f>
        <v>2695</v>
      </c>
      <c r="AU603" s="151">
        <f t="shared" si="328"/>
        <v>0</v>
      </c>
      <c r="AV603" s="150">
        <f>VLOOKUP($V603, 'Link WS '!$E$5:$H$38, 2, FALSE)</f>
        <v>1950</v>
      </c>
      <c r="AW603" s="150">
        <f>VLOOKUP($V603, 'Link WS '!$E$5:$H$38, 3, FALSE)</f>
        <v>2695</v>
      </c>
      <c r="AX603" s="150">
        <f>VLOOKUP($V603, 'Link WS '!$E$5:$H$38, 4, FALSE)</f>
        <v>2323</v>
      </c>
      <c r="AY603" s="143">
        <f t="shared" si="329"/>
        <v>0.83943176926388297</v>
      </c>
      <c r="AZ603" s="140" t="str">
        <f t="shared" si="330"/>
        <v>Paying 84% within JC</v>
      </c>
      <c r="BA603" s="80">
        <f t="shared" si="331"/>
        <v>1755</v>
      </c>
      <c r="BB603" s="80">
        <f t="shared" si="332"/>
        <v>195</v>
      </c>
      <c r="BC603" s="81" t="e">
        <f t="shared" si="333"/>
        <v>#DIV/0!</v>
      </c>
      <c r="BD603" s="312"/>
      <c r="BE603" s="184"/>
      <c r="BF603" s="184"/>
      <c r="BG603" s="184"/>
      <c r="BH603" s="184"/>
      <c r="BI603" s="184"/>
      <c r="BJ603" s="184"/>
      <c r="BK603" s="184"/>
      <c r="BL603" s="185"/>
      <c r="BM603" s="185"/>
      <c r="BN603" s="185"/>
      <c r="BO603" s="185"/>
      <c r="BP603" s="443">
        <f t="shared" si="334"/>
        <v>0</v>
      </c>
      <c r="BQ603" s="184" t="str">
        <f t="shared" si="335"/>
        <v>Not Needed</v>
      </c>
      <c r="BR603" s="283" t="e">
        <f t="shared" si="336"/>
        <v>#DIV/0!</v>
      </c>
      <c r="BS603" s="432">
        <f t="shared" si="337"/>
        <v>0</v>
      </c>
      <c r="BT603" s="1" t="str">
        <f t="shared" si="338"/>
        <v>Within Range</v>
      </c>
      <c r="BU603" s="1" t="str">
        <f t="shared" si="339"/>
        <v>Within Range</v>
      </c>
      <c r="BV603" s="407"/>
      <c r="BW603" s="407"/>
      <c r="BX603" s="448"/>
      <c r="BY603" s="469"/>
      <c r="BZ603" s="469"/>
    </row>
    <row r="604" spans="1:78" ht="12.75" customHeight="true">
      <c r="A604" s="79" t="s">
        <v>1605</v>
      </c>
      <c r="B604" s="79" t="s">
        <v>1606</v>
      </c>
      <c r="C604" s="79" t="s">
        <v>8</v>
      </c>
      <c r="D604" s="79" t="s">
        <v>9</v>
      </c>
      <c r="E604" s="79" t="s">
        <v>787</v>
      </c>
      <c r="F604" s="79" t="s">
        <v>804</v>
      </c>
      <c r="G604" s="79" t="s">
        <v>795</v>
      </c>
      <c r="H604" s="79" t="s">
        <v>818</v>
      </c>
      <c r="I604" s="296">
        <v>44340</v>
      </c>
      <c r="J604" s="406"/>
      <c r="K604" s="383" t="s">
        <v>168</v>
      </c>
      <c r="L604" s="406"/>
      <c r="M604" s="466">
        <v>49</v>
      </c>
      <c r="N604" s="451" t="str">
        <f t="shared" si="306"/>
        <v>1</v>
      </c>
      <c r="O604" s="452" t="str">
        <f t="shared" si="307"/>
        <v>1</v>
      </c>
      <c r="P604" s="201" t="str">
        <f t="shared" si="308"/>
        <v>N</v>
      </c>
      <c r="Q604" s="202"/>
      <c r="R604" s="202"/>
      <c r="S604" s="200"/>
      <c r="T604" s="247">
        <v>101</v>
      </c>
      <c r="U604" s="92">
        <f t="shared" si="309"/>
        <v>1</v>
      </c>
      <c r="V604" s="95" t="str">
        <f t="shared" si="310"/>
        <v>SG_FNE04</v>
      </c>
      <c r="W604" s="454"/>
      <c r="X604" s="392">
        <f t="shared" si="311"/>
        <v>0</v>
      </c>
      <c r="Y604" s="453"/>
      <c r="Z604" s="396">
        <f t="shared" si="312"/>
        <v>0</v>
      </c>
      <c r="AA604" s="397">
        <f t="shared" si="313"/>
        <v>0</v>
      </c>
      <c r="AB604" s="427"/>
      <c r="AC604" s="456"/>
      <c r="AD604" s="396">
        <f t="shared" si="314"/>
        <v>0</v>
      </c>
      <c r="AE604" s="397">
        <f t="shared" si="315"/>
        <v>0</v>
      </c>
      <c r="AF604" s="444">
        <f t="shared" si="316"/>
        <v>50</v>
      </c>
      <c r="AG604" s="251" t="e">
        <f t="shared" si="317"/>
        <v>#DIV/0!</v>
      </c>
      <c r="AH604" s="398">
        <f t="shared" si="318"/>
        <v>50</v>
      </c>
      <c r="AI604" s="459" t="str">
        <f t="shared" si="319"/>
        <v>Below Mix</v>
      </c>
      <c r="AJ604" s="327">
        <f t="shared" si="320"/>
        <v>854</v>
      </c>
      <c r="AK604" s="323" t="e">
        <f t="shared" si="321"/>
        <v>#DIV/0!</v>
      </c>
      <c r="AL604" s="399">
        <f t="shared" si="322"/>
        <v>904</v>
      </c>
      <c r="AM604" s="400">
        <f t="shared" si="323"/>
        <v>904</v>
      </c>
      <c r="AN604" s="462" t="e">
        <f t="shared" si="324"/>
        <v>#DIV/0!</v>
      </c>
      <c r="AO604" s="461">
        <f t="shared" si="325"/>
        <v>904</v>
      </c>
      <c r="AP604" s="148">
        <f t="shared" si="326"/>
        <v>0</v>
      </c>
      <c r="AQ604" s="148">
        <f t="shared" si="327"/>
        <v>0</v>
      </c>
      <c r="AR604" s="148"/>
      <c r="AS604" s="149">
        <f>VLOOKUP(H604, 'Link WS '!$E$5:$G$38, 2, FALSE)</f>
        <v>904</v>
      </c>
      <c r="AT604" s="80">
        <f>VLOOKUP($H604, 'Link WS '!$E$5:$H$38, 3, FALSE)</f>
        <v>1338</v>
      </c>
      <c r="AU604" s="151">
        <f t="shared" si="328"/>
        <v>0</v>
      </c>
      <c r="AV604" s="150">
        <f>VLOOKUP($V604, 'Link WS '!$E$5:$H$38, 2, FALSE)</f>
        <v>904</v>
      </c>
      <c r="AW604" s="150">
        <f>VLOOKUP($V604, 'Link WS '!$E$5:$H$38, 3, FALSE)</f>
        <v>1338</v>
      </c>
      <c r="AX604" s="150">
        <f>VLOOKUP($V604, 'Link WS '!$E$5:$H$38, 4, FALSE)</f>
        <v>1121</v>
      </c>
      <c r="AY604" s="143">
        <f t="shared" si="329"/>
        <v>0.80642283675289916</v>
      </c>
      <c r="AZ604" s="140" t="str">
        <f t="shared" si="330"/>
        <v>Paying 81% within JC</v>
      </c>
      <c r="BA604" s="80">
        <f t="shared" si="331"/>
        <v>814</v>
      </c>
      <c r="BB604" s="80">
        <f t="shared" si="332"/>
        <v>90</v>
      </c>
      <c r="BC604" s="81" t="e">
        <f t="shared" si="333"/>
        <v>#DIV/0!</v>
      </c>
      <c r="BD604" s="312"/>
      <c r="BE604" s="184"/>
      <c r="BF604" s="184"/>
      <c r="BG604" s="184"/>
      <c r="BH604" s="184"/>
      <c r="BI604" s="184"/>
      <c r="BJ604" s="184"/>
      <c r="BK604" s="184"/>
      <c r="BL604" s="185"/>
      <c r="BM604" s="185"/>
      <c r="BN604" s="185"/>
      <c r="BO604" s="185"/>
      <c r="BP604" s="443">
        <f t="shared" si="334"/>
        <v>0</v>
      </c>
      <c r="BQ604" s="184" t="str">
        <f t="shared" si="335"/>
        <v>Not Needed</v>
      </c>
      <c r="BR604" s="283" t="e">
        <f t="shared" si="336"/>
        <v>#DIV/0!</v>
      </c>
      <c r="BS604" s="432">
        <f t="shared" si="337"/>
        <v>0</v>
      </c>
      <c r="BT604" s="1" t="str">
        <f t="shared" si="338"/>
        <v>Within Range</v>
      </c>
      <c r="BU604" s="1" t="str">
        <f t="shared" si="339"/>
        <v>Within Range</v>
      </c>
      <c r="BV604" s="407"/>
      <c r="BW604" s="407"/>
      <c r="BX604" s="448"/>
      <c r="BY604" s="469"/>
      <c r="BZ604" s="469"/>
    </row>
    <row r="605" spans="1:78" ht="12.75" customHeight="true">
      <c r="A605" s="79" t="s">
        <v>1607</v>
      </c>
      <c r="B605" s="79" t="s">
        <v>1608</v>
      </c>
      <c r="C605" s="79" t="s">
        <v>8</v>
      </c>
      <c r="D605" s="79" t="s">
        <v>9</v>
      </c>
      <c r="E605" s="79" t="s">
        <v>787</v>
      </c>
      <c r="F605" s="79" t="s">
        <v>804</v>
      </c>
      <c r="G605" s="79" t="s">
        <v>798</v>
      </c>
      <c r="H605" s="79" t="s">
        <v>811</v>
      </c>
      <c r="I605" s="480">
        <v>44403</v>
      </c>
      <c r="J605" s="406"/>
      <c r="K605" s="383" t="s">
        <v>168</v>
      </c>
      <c r="L605" s="406"/>
      <c r="M605" s="466">
        <v>79</v>
      </c>
      <c r="N605" s="451" t="str">
        <f t="shared" si="306"/>
        <v>3</v>
      </c>
      <c r="O605" s="452" t="str">
        <f t="shared" si="307"/>
        <v>3</v>
      </c>
      <c r="P605" s="201" t="str">
        <f t="shared" si="308"/>
        <v>N</v>
      </c>
      <c r="Q605" s="202"/>
      <c r="R605" s="202"/>
      <c r="S605" s="200"/>
      <c r="T605" s="247">
        <v>11</v>
      </c>
      <c r="U605" s="92">
        <f t="shared" si="309"/>
        <v>0.92</v>
      </c>
      <c r="V605" s="95" t="str">
        <f t="shared" si="310"/>
        <v>SG_NE06</v>
      </c>
      <c r="W605" s="454"/>
      <c r="X605" s="392">
        <f t="shared" si="311"/>
        <v>0</v>
      </c>
      <c r="Y605" s="453"/>
      <c r="Z605" s="396">
        <f t="shared" si="312"/>
        <v>0</v>
      </c>
      <c r="AA605" s="397">
        <f t="shared" si="313"/>
        <v>0</v>
      </c>
      <c r="AB605" s="427"/>
      <c r="AC605" s="456"/>
      <c r="AD605" s="396">
        <f t="shared" si="314"/>
        <v>0</v>
      </c>
      <c r="AE605" s="397">
        <f t="shared" si="315"/>
        <v>0</v>
      </c>
      <c r="AF605" s="444">
        <f t="shared" si="316"/>
        <v>50</v>
      </c>
      <c r="AG605" s="251" t="e">
        <f t="shared" si="317"/>
        <v>#DIV/0!</v>
      </c>
      <c r="AH605" s="398">
        <f t="shared" si="318"/>
        <v>50</v>
      </c>
      <c r="AI605" s="459" t="str">
        <f t="shared" si="319"/>
        <v>Below Mix</v>
      </c>
      <c r="AJ605" s="327">
        <f t="shared" si="320"/>
        <v>1900</v>
      </c>
      <c r="AK605" s="323" t="e">
        <f t="shared" si="321"/>
        <v>#DIV/0!</v>
      </c>
      <c r="AL605" s="399">
        <f t="shared" si="322"/>
        <v>1950</v>
      </c>
      <c r="AM605" s="400">
        <f t="shared" si="323"/>
        <v>1950</v>
      </c>
      <c r="AN605" s="462" t="e">
        <f t="shared" si="324"/>
        <v>#DIV/0!</v>
      </c>
      <c r="AO605" s="461">
        <f t="shared" si="325"/>
        <v>1950</v>
      </c>
      <c r="AP605" s="148">
        <f t="shared" si="326"/>
        <v>0</v>
      </c>
      <c r="AQ605" s="148">
        <f t="shared" si="327"/>
        <v>0</v>
      </c>
      <c r="AR605" s="148"/>
      <c r="AS605" s="149">
        <f>VLOOKUP(H605, 'Link WS '!$E$5:$G$38, 2, FALSE)</f>
        <v>1950</v>
      </c>
      <c r="AT605" s="80">
        <f>VLOOKUP($H605, 'Link WS '!$E$5:$H$38, 3, FALSE)</f>
        <v>2695</v>
      </c>
      <c r="AU605" s="151">
        <f t="shared" si="328"/>
        <v>0</v>
      </c>
      <c r="AV605" s="150">
        <f>VLOOKUP($V605, 'Link WS '!$E$5:$H$38, 2, FALSE)</f>
        <v>1950</v>
      </c>
      <c r="AW605" s="150">
        <f>VLOOKUP($V605, 'Link WS '!$E$5:$H$38, 3, FALSE)</f>
        <v>2695</v>
      </c>
      <c r="AX605" s="150">
        <f>VLOOKUP($V605, 'Link WS '!$E$5:$H$38, 4, FALSE)</f>
        <v>2323</v>
      </c>
      <c r="AY605" s="143">
        <f t="shared" si="329"/>
        <v>0.83943176926388297</v>
      </c>
      <c r="AZ605" s="140" t="str">
        <f t="shared" si="330"/>
        <v>Paying 84% within JC</v>
      </c>
      <c r="BA605" s="80">
        <f t="shared" si="331"/>
        <v>1755</v>
      </c>
      <c r="BB605" s="80">
        <f t="shared" si="332"/>
        <v>195</v>
      </c>
      <c r="BC605" s="81" t="e">
        <f t="shared" si="333"/>
        <v>#DIV/0!</v>
      </c>
      <c r="BD605" s="312"/>
      <c r="BE605" s="184"/>
      <c r="BF605" s="184"/>
      <c r="BG605" s="184"/>
      <c r="BH605" s="184"/>
      <c r="BI605" s="184"/>
      <c r="BJ605" s="184"/>
      <c r="BK605" s="184"/>
      <c r="BL605" s="185"/>
      <c r="BM605" s="185"/>
      <c r="BN605" s="185"/>
      <c r="BO605" s="185"/>
      <c r="BP605" s="443">
        <f t="shared" si="334"/>
        <v>0</v>
      </c>
      <c r="BQ605" s="184" t="str">
        <f t="shared" si="335"/>
        <v>Not Needed</v>
      </c>
      <c r="BR605" s="283" t="e">
        <f t="shared" si="336"/>
        <v>#DIV/0!</v>
      </c>
      <c r="BS605" s="432">
        <f t="shared" si="337"/>
        <v>0</v>
      </c>
      <c r="BT605" s="1" t="str">
        <f t="shared" si="338"/>
        <v>Within Range</v>
      </c>
      <c r="BU605" s="1" t="str">
        <f t="shared" si="339"/>
        <v>Within Range</v>
      </c>
      <c r="BV605" s="407"/>
      <c r="BW605" s="407"/>
      <c r="BX605" s="448"/>
      <c r="BY605" s="469"/>
      <c r="BZ605" s="469"/>
    </row>
    <row r="606" spans="1:78" ht="12.75" customHeight="true">
      <c r="A606" s="79" t="s">
        <v>1609</v>
      </c>
      <c r="B606" s="79" t="s">
        <v>1610</v>
      </c>
      <c r="C606" s="79" t="s">
        <v>8</v>
      </c>
      <c r="D606" s="79" t="s">
        <v>9</v>
      </c>
      <c r="E606" s="79" t="s">
        <v>787</v>
      </c>
      <c r="F606" s="79" t="s">
        <v>804</v>
      </c>
      <c r="G606" s="79" t="s">
        <v>798</v>
      </c>
      <c r="H606" s="79" t="s">
        <v>811</v>
      </c>
      <c r="I606" s="480">
        <v>44438</v>
      </c>
      <c r="J606" s="406"/>
      <c r="K606" s="383" t="s">
        <v>168</v>
      </c>
      <c r="L606" s="406"/>
      <c r="M606" s="466">
        <v>49</v>
      </c>
      <c r="N606" s="451" t="str">
        <f t="shared" si="306"/>
        <v>1</v>
      </c>
      <c r="O606" s="452" t="str">
        <f t="shared" si="307"/>
        <v>1</v>
      </c>
      <c r="P606" s="201" t="str">
        <f t="shared" si="308"/>
        <v>N</v>
      </c>
      <c r="Q606" s="202"/>
      <c r="R606" s="202"/>
      <c r="S606" s="200"/>
      <c r="T606" s="247">
        <v>10</v>
      </c>
      <c r="U606" s="92">
        <f t="shared" si="309"/>
        <v>0.83</v>
      </c>
      <c r="V606" s="95" t="str">
        <f t="shared" si="310"/>
        <v>SG_NE06</v>
      </c>
      <c r="W606" s="454"/>
      <c r="X606" s="392">
        <f t="shared" si="311"/>
        <v>0</v>
      </c>
      <c r="Y606" s="453"/>
      <c r="Z606" s="396">
        <f t="shared" si="312"/>
        <v>0</v>
      </c>
      <c r="AA606" s="397">
        <f t="shared" si="313"/>
        <v>0</v>
      </c>
      <c r="AB606" s="427"/>
      <c r="AC606" s="456"/>
      <c r="AD606" s="396">
        <f t="shared" si="314"/>
        <v>0</v>
      </c>
      <c r="AE606" s="397">
        <f t="shared" si="315"/>
        <v>0</v>
      </c>
      <c r="AF606" s="444">
        <f t="shared" si="316"/>
        <v>50</v>
      </c>
      <c r="AG606" s="251" t="e">
        <f t="shared" si="317"/>
        <v>#DIV/0!</v>
      </c>
      <c r="AH606" s="398">
        <f t="shared" si="318"/>
        <v>50</v>
      </c>
      <c r="AI606" s="459" t="str">
        <f t="shared" si="319"/>
        <v>Below Mix</v>
      </c>
      <c r="AJ606" s="327">
        <f t="shared" si="320"/>
        <v>1900</v>
      </c>
      <c r="AK606" s="323" t="e">
        <f t="shared" si="321"/>
        <v>#DIV/0!</v>
      </c>
      <c r="AL606" s="399">
        <f t="shared" si="322"/>
        <v>1950</v>
      </c>
      <c r="AM606" s="400">
        <f t="shared" si="323"/>
        <v>1950</v>
      </c>
      <c r="AN606" s="462" t="e">
        <f t="shared" si="324"/>
        <v>#DIV/0!</v>
      </c>
      <c r="AO606" s="461">
        <f t="shared" si="325"/>
        <v>1950</v>
      </c>
      <c r="AP606" s="148">
        <f t="shared" si="326"/>
        <v>0</v>
      </c>
      <c r="AQ606" s="148">
        <f t="shared" si="327"/>
        <v>0</v>
      </c>
      <c r="AR606" s="148"/>
      <c r="AS606" s="149">
        <f>VLOOKUP(H606, 'Link WS '!$E$5:$G$38, 2, FALSE)</f>
        <v>1950</v>
      </c>
      <c r="AT606" s="80">
        <f>VLOOKUP($H606, 'Link WS '!$E$5:$H$38, 3, FALSE)</f>
        <v>2695</v>
      </c>
      <c r="AU606" s="151">
        <f t="shared" si="328"/>
        <v>0</v>
      </c>
      <c r="AV606" s="150">
        <f>VLOOKUP($V606, 'Link WS '!$E$5:$H$38, 2, FALSE)</f>
        <v>1950</v>
      </c>
      <c r="AW606" s="150">
        <f>VLOOKUP($V606, 'Link WS '!$E$5:$H$38, 3, FALSE)</f>
        <v>2695</v>
      </c>
      <c r="AX606" s="150">
        <f>VLOOKUP($V606, 'Link WS '!$E$5:$H$38, 4, FALSE)</f>
        <v>2323</v>
      </c>
      <c r="AY606" s="143">
        <f t="shared" si="329"/>
        <v>0.83943176926388297</v>
      </c>
      <c r="AZ606" s="140" t="str">
        <f t="shared" si="330"/>
        <v>Paying 84% within JC</v>
      </c>
      <c r="BA606" s="80">
        <f t="shared" si="331"/>
        <v>1755</v>
      </c>
      <c r="BB606" s="80">
        <f t="shared" si="332"/>
        <v>195</v>
      </c>
      <c r="BC606" s="81" t="e">
        <f t="shared" si="333"/>
        <v>#DIV/0!</v>
      </c>
      <c r="BD606" s="312"/>
      <c r="BE606" s="184"/>
      <c r="BF606" s="184"/>
      <c r="BG606" s="184"/>
      <c r="BH606" s="184"/>
      <c r="BI606" s="184"/>
      <c r="BJ606" s="184"/>
      <c r="BK606" s="184"/>
      <c r="BL606" s="185"/>
      <c r="BM606" s="185"/>
      <c r="BN606" s="185"/>
      <c r="BO606" s="185"/>
      <c r="BP606" s="443">
        <f t="shared" si="334"/>
        <v>0</v>
      </c>
      <c r="BQ606" s="184" t="str">
        <f t="shared" si="335"/>
        <v>Not Needed</v>
      </c>
      <c r="BR606" s="283" t="e">
        <f t="shared" si="336"/>
        <v>#DIV/0!</v>
      </c>
      <c r="BS606" s="432">
        <f t="shared" si="337"/>
        <v>0</v>
      </c>
      <c r="BT606" s="1" t="str">
        <f t="shared" si="338"/>
        <v>Within Range</v>
      </c>
      <c r="BU606" s="1" t="str">
        <f t="shared" si="339"/>
        <v>Within Range</v>
      </c>
      <c r="BV606" s="407"/>
      <c r="BW606" s="407"/>
      <c r="BX606" s="448"/>
      <c r="BY606" s="469"/>
      <c r="BZ606" s="469"/>
    </row>
    <row r="607" spans="1:78" ht="12.75" customHeight="true">
      <c r="A607" s="79" t="s">
        <v>1611</v>
      </c>
      <c r="B607" s="79" t="s">
        <v>1612</v>
      </c>
      <c r="C607" s="79" t="s">
        <v>8</v>
      </c>
      <c r="D607" s="79" t="s">
        <v>9</v>
      </c>
      <c r="E607" s="79" t="s">
        <v>787</v>
      </c>
      <c r="F607" s="79" t="s">
        <v>804</v>
      </c>
      <c r="G607" s="79" t="s">
        <v>795</v>
      </c>
      <c r="H607" s="79" t="s">
        <v>818</v>
      </c>
      <c r="I607" s="480">
        <v>44445</v>
      </c>
      <c r="J607" s="406"/>
      <c r="K607" s="383" t="s">
        <v>168</v>
      </c>
      <c r="L607" s="406"/>
      <c r="M607" s="466">
        <v>79</v>
      </c>
      <c r="N607" s="451" t="str">
        <f t="shared" si="306"/>
        <v>3</v>
      </c>
      <c r="O607" s="452" t="str">
        <f t="shared" si="307"/>
        <v>3</v>
      </c>
      <c r="P607" s="201" t="str">
        <f t="shared" si="308"/>
        <v>N</v>
      </c>
      <c r="Q607" s="202"/>
      <c r="R607" s="202"/>
      <c r="S607" s="200"/>
      <c r="T607" s="247">
        <v>9</v>
      </c>
      <c r="U607" s="92">
        <f t="shared" si="309"/>
        <v>0.75</v>
      </c>
      <c r="V607" s="95" t="str">
        <f t="shared" si="310"/>
        <v>SG_FNE04</v>
      </c>
      <c r="W607" s="454"/>
      <c r="X607" s="392">
        <f t="shared" si="311"/>
        <v>0</v>
      </c>
      <c r="Y607" s="453"/>
      <c r="Z607" s="396">
        <f t="shared" si="312"/>
        <v>0</v>
      </c>
      <c r="AA607" s="397">
        <f t="shared" si="313"/>
        <v>0</v>
      </c>
      <c r="AB607" s="427"/>
      <c r="AC607" s="456"/>
      <c r="AD607" s="396">
        <f t="shared" si="314"/>
        <v>0</v>
      </c>
      <c r="AE607" s="397">
        <f t="shared" si="315"/>
        <v>0</v>
      </c>
      <c r="AF607" s="444">
        <f t="shared" si="316"/>
        <v>50</v>
      </c>
      <c r="AG607" s="251" t="e">
        <f t="shared" si="317"/>
        <v>#DIV/0!</v>
      </c>
      <c r="AH607" s="398">
        <f t="shared" si="318"/>
        <v>50</v>
      </c>
      <c r="AI607" s="459" t="str">
        <f t="shared" si="319"/>
        <v>Below Mix</v>
      </c>
      <c r="AJ607" s="327">
        <f t="shared" si="320"/>
        <v>854</v>
      </c>
      <c r="AK607" s="323" t="e">
        <f t="shared" si="321"/>
        <v>#DIV/0!</v>
      </c>
      <c r="AL607" s="399">
        <f t="shared" si="322"/>
        <v>904</v>
      </c>
      <c r="AM607" s="400">
        <f t="shared" si="323"/>
        <v>904</v>
      </c>
      <c r="AN607" s="462" t="e">
        <f t="shared" si="324"/>
        <v>#DIV/0!</v>
      </c>
      <c r="AO607" s="461">
        <f t="shared" si="325"/>
        <v>904</v>
      </c>
      <c r="AP607" s="148">
        <f t="shared" si="326"/>
        <v>0</v>
      </c>
      <c r="AQ607" s="148">
        <f t="shared" si="327"/>
        <v>0</v>
      </c>
      <c r="AR607" s="148"/>
      <c r="AS607" s="149">
        <f>VLOOKUP(H607, 'Link WS '!$E$5:$G$38, 2, FALSE)</f>
        <v>904</v>
      </c>
      <c r="AT607" s="80">
        <f>VLOOKUP($H607, 'Link WS '!$E$5:$H$38, 3, FALSE)</f>
        <v>1338</v>
      </c>
      <c r="AU607" s="151">
        <f t="shared" si="328"/>
        <v>0</v>
      </c>
      <c r="AV607" s="150">
        <f>VLOOKUP($V607, 'Link WS '!$E$5:$H$38, 2, FALSE)</f>
        <v>904</v>
      </c>
      <c r="AW607" s="150">
        <f>VLOOKUP($V607, 'Link WS '!$E$5:$H$38, 3, FALSE)</f>
        <v>1338</v>
      </c>
      <c r="AX607" s="150">
        <f>VLOOKUP($V607, 'Link WS '!$E$5:$H$38, 4, FALSE)</f>
        <v>1121</v>
      </c>
      <c r="AY607" s="143">
        <f t="shared" si="329"/>
        <v>0.80642283675289916</v>
      </c>
      <c r="AZ607" s="140" t="str">
        <f t="shared" si="330"/>
        <v>Paying 81% within JC</v>
      </c>
      <c r="BA607" s="80">
        <f t="shared" si="331"/>
        <v>814</v>
      </c>
      <c r="BB607" s="80">
        <f t="shared" si="332"/>
        <v>90</v>
      </c>
      <c r="BC607" s="81" t="e">
        <f t="shared" si="333"/>
        <v>#DIV/0!</v>
      </c>
      <c r="BD607" s="312"/>
      <c r="BE607" s="184"/>
      <c r="BF607" s="184"/>
      <c r="BG607" s="184"/>
      <c r="BH607" s="184"/>
      <c r="BI607" s="184"/>
      <c r="BJ607" s="184"/>
      <c r="BK607" s="184"/>
      <c r="BL607" s="185"/>
      <c r="BM607" s="185"/>
      <c r="BN607" s="185"/>
      <c r="BO607" s="185"/>
      <c r="BP607" s="443">
        <f t="shared" si="334"/>
        <v>0</v>
      </c>
      <c r="BQ607" s="184" t="str">
        <f t="shared" si="335"/>
        <v>Not Needed</v>
      </c>
      <c r="BR607" s="283" t="e">
        <f t="shared" si="336"/>
        <v>#DIV/0!</v>
      </c>
      <c r="BS607" s="432">
        <f t="shared" si="337"/>
        <v>0</v>
      </c>
      <c r="BT607" s="1" t="str">
        <f t="shared" si="338"/>
        <v>Within Range</v>
      </c>
      <c r="BU607" s="1" t="str">
        <f t="shared" si="339"/>
        <v>Within Range</v>
      </c>
      <c r="BV607" s="407"/>
      <c r="BW607" s="407"/>
      <c r="BX607" s="448"/>
      <c r="BY607" s="469"/>
      <c r="BZ607" s="469"/>
    </row>
    <row r="608" spans="1:78" ht="12.75" customHeight="true">
      <c r="A608" s="79" t="s">
        <v>1613</v>
      </c>
      <c r="B608" s="79" t="s">
        <v>1614</v>
      </c>
      <c r="C608" s="79" t="s">
        <v>8</v>
      </c>
      <c r="D608" s="79" t="s">
        <v>9</v>
      </c>
      <c r="E608" s="79" t="s">
        <v>787</v>
      </c>
      <c r="F608" s="79" t="s">
        <v>804</v>
      </c>
      <c r="G608" s="79" t="s">
        <v>795</v>
      </c>
      <c r="H608" s="79" t="s">
        <v>818</v>
      </c>
      <c r="I608" s="480">
        <v>44452</v>
      </c>
      <c r="J608" s="406"/>
      <c r="K608" s="383" t="s">
        <v>168</v>
      </c>
      <c r="L608" s="406"/>
      <c r="M608" s="466">
        <v>74</v>
      </c>
      <c r="N608" s="451" t="str">
        <f t="shared" si="306"/>
        <v>3</v>
      </c>
      <c r="O608" s="452" t="str">
        <f t="shared" si="307"/>
        <v>3</v>
      </c>
      <c r="P608" s="201" t="str">
        <f t="shared" si="308"/>
        <v>N</v>
      </c>
      <c r="Q608" s="202"/>
      <c r="R608" s="202"/>
      <c r="S608" s="200"/>
      <c r="T608" s="247">
        <v>9</v>
      </c>
      <c r="U608" s="92">
        <f t="shared" si="309"/>
        <v>0.75</v>
      </c>
      <c r="V608" s="95" t="str">
        <f t="shared" si="310"/>
        <v>SG_FNE04</v>
      </c>
      <c r="W608" s="454"/>
      <c r="X608" s="392">
        <f t="shared" si="311"/>
        <v>0</v>
      </c>
      <c r="Y608" s="453"/>
      <c r="Z608" s="396">
        <f t="shared" si="312"/>
        <v>0</v>
      </c>
      <c r="AA608" s="397">
        <f t="shared" si="313"/>
        <v>0</v>
      </c>
      <c r="AB608" s="427"/>
      <c r="AC608" s="456"/>
      <c r="AD608" s="396">
        <f t="shared" si="314"/>
        <v>0</v>
      </c>
      <c r="AE608" s="397">
        <f t="shared" si="315"/>
        <v>0</v>
      </c>
      <c r="AF608" s="444">
        <f t="shared" si="316"/>
        <v>50</v>
      </c>
      <c r="AG608" s="251" t="e">
        <f t="shared" si="317"/>
        <v>#DIV/0!</v>
      </c>
      <c r="AH608" s="398">
        <f t="shared" si="318"/>
        <v>50</v>
      </c>
      <c r="AI608" s="459" t="str">
        <f t="shared" si="319"/>
        <v>Below Mix</v>
      </c>
      <c r="AJ608" s="327">
        <f t="shared" si="320"/>
        <v>854</v>
      </c>
      <c r="AK608" s="323" t="e">
        <f t="shared" si="321"/>
        <v>#DIV/0!</v>
      </c>
      <c r="AL608" s="399">
        <f t="shared" si="322"/>
        <v>904</v>
      </c>
      <c r="AM608" s="400">
        <f t="shared" si="323"/>
        <v>904</v>
      </c>
      <c r="AN608" s="462" t="e">
        <f t="shared" si="324"/>
        <v>#DIV/0!</v>
      </c>
      <c r="AO608" s="461">
        <f t="shared" si="325"/>
        <v>904</v>
      </c>
      <c r="AP608" s="148">
        <f t="shared" si="326"/>
        <v>0</v>
      </c>
      <c r="AQ608" s="148">
        <f t="shared" si="327"/>
        <v>0</v>
      </c>
      <c r="AR608" s="148"/>
      <c r="AS608" s="149">
        <f>VLOOKUP(H608, 'Link WS '!$E$5:$G$38, 2, FALSE)</f>
        <v>904</v>
      </c>
      <c r="AT608" s="80">
        <f>VLOOKUP($H608, 'Link WS '!$E$5:$H$38, 3, FALSE)</f>
        <v>1338</v>
      </c>
      <c r="AU608" s="151">
        <f t="shared" si="328"/>
        <v>0</v>
      </c>
      <c r="AV608" s="150">
        <f>VLOOKUP($V608, 'Link WS '!$E$5:$H$38, 2, FALSE)</f>
        <v>904</v>
      </c>
      <c r="AW608" s="150">
        <f>VLOOKUP($V608, 'Link WS '!$E$5:$H$38, 3, FALSE)</f>
        <v>1338</v>
      </c>
      <c r="AX608" s="150">
        <f>VLOOKUP($V608, 'Link WS '!$E$5:$H$38, 4, FALSE)</f>
        <v>1121</v>
      </c>
      <c r="AY608" s="143">
        <f t="shared" si="329"/>
        <v>0.80642283675289916</v>
      </c>
      <c r="AZ608" s="140" t="str">
        <f t="shared" si="330"/>
        <v>Paying 81% within JC</v>
      </c>
      <c r="BA608" s="80">
        <f t="shared" si="331"/>
        <v>814</v>
      </c>
      <c r="BB608" s="80">
        <f t="shared" si="332"/>
        <v>90</v>
      </c>
      <c r="BC608" s="81" t="e">
        <f t="shared" si="333"/>
        <v>#DIV/0!</v>
      </c>
      <c r="BD608" s="312"/>
      <c r="BE608" s="184"/>
      <c r="BF608" s="184"/>
      <c r="BG608" s="184"/>
      <c r="BH608" s="184"/>
      <c r="BI608" s="184"/>
      <c r="BJ608" s="184"/>
      <c r="BK608" s="184"/>
      <c r="BL608" s="185"/>
      <c r="BM608" s="185"/>
      <c r="BN608" s="185"/>
      <c r="BO608" s="185"/>
      <c r="BP608" s="443">
        <f t="shared" si="334"/>
        <v>0</v>
      </c>
      <c r="BQ608" s="184" t="str">
        <f t="shared" si="335"/>
        <v>Not Needed</v>
      </c>
      <c r="BR608" s="283" t="e">
        <f t="shared" si="336"/>
        <v>#DIV/0!</v>
      </c>
      <c r="BS608" s="432">
        <f t="shared" si="337"/>
        <v>0</v>
      </c>
      <c r="BT608" s="1" t="str">
        <f t="shared" si="338"/>
        <v>Within Range</v>
      </c>
      <c r="BU608" s="1" t="str">
        <f t="shared" si="339"/>
        <v>Within Range</v>
      </c>
      <c r="BV608" s="407"/>
      <c r="BW608" s="407"/>
      <c r="BX608" s="448"/>
      <c r="BY608" s="469"/>
      <c r="BZ608" s="469"/>
    </row>
    <row r="609" spans="1:79" ht="12.75" customHeight="true">
      <c r="A609" s="79" t="s">
        <v>1615</v>
      </c>
      <c r="B609" s="79" t="s">
        <v>1616</v>
      </c>
      <c r="C609" s="79" t="s">
        <v>8</v>
      </c>
      <c r="D609" s="79" t="s">
        <v>9</v>
      </c>
      <c r="E609" s="79" t="s">
        <v>787</v>
      </c>
      <c r="F609" s="79" t="s">
        <v>804</v>
      </c>
      <c r="G609" s="79" t="s">
        <v>798</v>
      </c>
      <c r="H609" s="79" t="s">
        <v>820</v>
      </c>
      <c r="I609" s="480">
        <v>44452</v>
      </c>
      <c r="J609" s="406"/>
      <c r="K609" s="383" t="s">
        <v>168</v>
      </c>
      <c r="L609" s="406"/>
      <c r="M609" s="466">
        <v>79</v>
      </c>
      <c r="N609" s="451" t="str">
        <f t="shared" si="306"/>
        <v>3</v>
      </c>
      <c r="O609" s="452" t="str">
        <f t="shared" si="307"/>
        <v>3</v>
      </c>
      <c r="P609" s="201" t="str">
        <f t="shared" si="308"/>
        <v>N</v>
      </c>
      <c r="Q609" s="202"/>
      <c r="R609" s="202"/>
      <c r="S609" s="200"/>
      <c r="T609" s="247">
        <v>9</v>
      </c>
      <c r="U609" s="92">
        <f t="shared" si="309"/>
        <v>0.75</v>
      </c>
      <c r="V609" s="95" t="str">
        <f t="shared" si="310"/>
        <v>SG_FNE06</v>
      </c>
      <c r="W609" s="454"/>
      <c r="X609" s="392">
        <f t="shared" si="311"/>
        <v>0</v>
      </c>
      <c r="Y609" s="453"/>
      <c r="Z609" s="396">
        <f t="shared" si="312"/>
        <v>0</v>
      </c>
      <c r="AA609" s="397">
        <f t="shared" si="313"/>
        <v>0</v>
      </c>
      <c r="AB609" s="427"/>
      <c r="AC609" s="456"/>
      <c r="AD609" s="396">
        <f t="shared" si="314"/>
        <v>0</v>
      </c>
      <c r="AE609" s="397">
        <f t="shared" si="315"/>
        <v>0</v>
      </c>
      <c r="AF609" s="444">
        <f t="shared" si="316"/>
        <v>50</v>
      </c>
      <c r="AG609" s="251" t="e">
        <f t="shared" si="317"/>
        <v>#DIV/0!</v>
      </c>
      <c r="AH609" s="398">
        <f t="shared" si="318"/>
        <v>50</v>
      </c>
      <c r="AI609" s="459" t="str">
        <f t="shared" si="319"/>
        <v>Below Mix</v>
      </c>
      <c r="AJ609" s="327">
        <f t="shared" si="320"/>
        <v>1249</v>
      </c>
      <c r="AK609" s="323" t="e">
        <f t="shared" si="321"/>
        <v>#DIV/0!</v>
      </c>
      <c r="AL609" s="399">
        <f t="shared" si="322"/>
        <v>1299</v>
      </c>
      <c r="AM609" s="400">
        <f t="shared" si="323"/>
        <v>1299</v>
      </c>
      <c r="AN609" s="462" t="e">
        <f t="shared" si="324"/>
        <v>#DIV/0!</v>
      </c>
      <c r="AO609" s="461">
        <f t="shared" si="325"/>
        <v>1299</v>
      </c>
      <c r="AP609" s="148">
        <f t="shared" si="326"/>
        <v>0</v>
      </c>
      <c r="AQ609" s="148">
        <f t="shared" si="327"/>
        <v>0</v>
      </c>
      <c r="AR609" s="148"/>
      <c r="AS609" s="149">
        <f>VLOOKUP(H609, 'Link WS '!$E$5:$G$38, 2, FALSE)</f>
        <v>1299</v>
      </c>
      <c r="AT609" s="80">
        <f>VLOOKUP($H609, 'Link WS '!$E$5:$H$38, 3, FALSE)</f>
        <v>1871</v>
      </c>
      <c r="AU609" s="151">
        <f t="shared" si="328"/>
        <v>0</v>
      </c>
      <c r="AV609" s="150">
        <f>VLOOKUP($V609, 'Link WS '!$E$5:$H$38, 2, FALSE)</f>
        <v>1299</v>
      </c>
      <c r="AW609" s="150">
        <f>VLOOKUP($V609, 'Link WS '!$E$5:$H$38, 3, FALSE)</f>
        <v>1871</v>
      </c>
      <c r="AX609" s="150">
        <f>VLOOKUP($V609, 'Link WS '!$E$5:$H$38, 4, FALSE)</f>
        <v>1585</v>
      </c>
      <c r="AY609" s="143">
        <f t="shared" si="329"/>
        <v>0.81955835962145107</v>
      </c>
      <c r="AZ609" s="140" t="str">
        <f t="shared" si="330"/>
        <v>Paying 82% within JC</v>
      </c>
      <c r="BA609" s="80">
        <f t="shared" si="331"/>
        <v>1169</v>
      </c>
      <c r="BB609" s="80">
        <f t="shared" si="332"/>
        <v>130</v>
      </c>
      <c r="BC609" s="81" t="e">
        <f t="shared" si="333"/>
        <v>#DIV/0!</v>
      </c>
      <c r="BD609" s="312"/>
      <c r="BE609" s="184"/>
      <c r="BF609" s="184"/>
      <c r="BG609" s="184"/>
      <c r="BH609" s="184"/>
      <c r="BI609" s="184"/>
      <c r="BJ609" s="184"/>
      <c r="BK609" s="184"/>
      <c r="BL609" s="185"/>
      <c r="BM609" s="185"/>
      <c r="BN609" s="185"/>
      <c r="BO609" s="185"/>
      <c r="BP609" s="443">
        <f t="shared" si="334"/>
        <v>0</v>
      </c>
      <c r="BQ609" s="184" t="str">
        <f t="shared" si="335"/>
        <v>Not Needed</v>
      </c>
      <c r="BR609" s="283" t="e">
        <f t="shared" si="336"/>
        <v>#DIV/0!</v>
      </c>
      <c r="BS609" s="432">
        <f t="shared" si="337"/>
        <v>0</v>
      </c>
      <c r="BT609" s="1" t="str">
        <f t="shared" si="338"/>
        <v>Within Range</v>
      </c>
      <c r="BU609" s="1" t="str">
        <f t="shared" si="339"/>
        <v>Within Range</v>
      </c>
      <c r="BV609" s="407"/>
      <c r="BW609" s="407"/>
      <c r="BX609" s="448"/>
      <c r="BY609" s="469"/>
      <c r="BZ609" s="469"/>
    </row>
    <row r="610" spans="1:79" ht="12.75" customHeight="true">
      <c r="A610" s="79" t="s">
        <v>1617</v>
      </c>
      <c r="B610" s="79" t="s">
        <v>1618</v>
      </c>
      <c r="C610" s="79" t="s">
        <v>8</v>
      </c>
      <c r="D610" s="79" t="s">
        <v>9</v>
      </c>
      <c r="E610" s="79" t="s">
        <v>787</v>
      </c>
      <c r="F610" s="79" t="s">
        <v>804</v>
      </c>
      <c r="G610" s="79" t="s">
        <v>783</v>
      </c>
      <c r="H610" s="79" t="s">
        <v>819</v>
      </c>
      <c r="I610" s="480">
        <v>44452</v>
      </c>
      <c r="J610" s="406"/>
      <c r="K610" s="383" t="s">
        <v>168</v>
      </c>
      <c r="L610" s="406"/>
      <c r="M610" s="466">
        <v>72</v>
      </c>
      <c r="N610" s="451" t="str">
        <f t="shared" si="306"/>
        <v>3</v>
      </c>
      <c r="O610" s="452" t="str">
        <f t="shared" si="307"/>
        <v>3</v>
      </c>
      <c r="P610" s="201" t="str">
        <f t="shared" si="308"/>
        <v>N</v>
      </c>
      <c r="Q610" s="202"/>
      <c r="R610" s="202"/>
      <c r="S610" s="200"/>
      <c r="T610" s="247">
        <v>9</v>
      </c>
      <c r="U610" s="92">
        <f t="shared" si="309"/>
        <v>0.75</v>
      </c>
      <c r="V610" s="95" t="str">
        <f t="shared" si="310"/>
        <v>SG_FNE05</v>
      </c>
      <c r="W610" s="454"/>
      <c r="X610" s="392">
        <f t="shared" si="311"/>
        <v>0</v>
      </c>
      <c r="Y610" s="453"/>
      <c r="Z610" s="396">
        <f t="shared" si="312"/>
        <v>0</v>
      </c>
      <c r="AA610" s="397">
        <f t="shared" si="313"/>
        <v>0</v>
      </c>
      <c r="AB610" s="427"/>
      <c r="AC610" s="456"/>
      <c r="AD610" s="396">
        <f t="shared" si="314"/>
        <v>0</v>
      </c>
      <c r="AE610" s="397">
        <f t="shared" si="315"/>
        <v>0</v>
      </c>
      <c r="AF610" s="444">
        <f t="shared" si="316"/>
        <v>50</v>
      </c>
      <c r="AG610" s="251" t="e">
        <f t="shared" si="317"/>
        <v>#DIV/0!</v>
      </c>
      <c r="AH610" s="398">
        <f t="shared" si="318"/>
        <v>50</v>
      </c>
      <c r="AI610" s="459" t="str">
        <f t="shared" si="319"/>
        <v>Below Mix</v>
      </c>
      <c r="AJ610" s="327">
        <f t="shared" si="320"/>
        <v>1072</v>
      </c>
      <c r="AK610" s="323" t="e">
        <f t="shared" si="321"/>
        <v>#DIV/0!</v>
      </c>
      <c r="AL610" s="399">
        <f t="shared" si="322"/>
        <v>1122</v>
      </c>
      <c r="AM610" s="400">
        <f t="shared" si="323"/>
        <v>1122</v>
      </c>
      <c r="AN610" s="462" t="e">
        <f t="shared" si="324"/>
        <v>#DIV/0!</v>
      </c>
      <c r="AO610" s="461">
        <f t="shared" si="325"/>
        <v>1122</v>
      </c>
      <c r="AP610" s="148">
        <f t="shared" si="326"/>
        <v>0</v>
      </c>
      <c r="AQ610" s="148">
        <f t="shared" si="327"/>
        <v>0</v>
      </c>
      <c r="AR610" s="148"/>
      <c r="AS610" s="149">
        <f>VLOOKUP(H610, 'Link WS '!$E$5:$G$38, 2, FALSE)</f>
        <v>1122</v>
      </c>
      <c r="AT610" s="80">
        <f>VLOOKUP($H610, 'Link WS '!$E$5:$H$38, 3, FALSE)</f>
        <v>1482</v>
      </c>
      <c r="AU610" s="151">
        <f t="shared" si="328"/>
        <v>0</v>
      </c>
      <c r="AV610" s="150">
        <f>VLOOKUP($V610, 'Link WS '!$E$5:$H$38, 2, FALSE)</f>
        <v>1122</v>
      </c>
      <c r="AW610" s="150">
        <f>VLOOKUP($V610, 'Link WS '!$E$5:$H$38, 3, FALSE)</f>
        <v>1482</v>
      </c>
      <c r="AX610" s="150">
        <f>VLOOKUP($V610, 'Link WS '!$E$5:$H$38, 4, FALSE)</f>
        <v>1302</v>
      </c>
      <c r="AY610" s="143">
        <f t="shared" si="329"/>
        <v>0.86175115207373276</v>
      </c>
      <c r="AZ610" s="140" t="str">
        <f t="shared" si="330"/>
        <v>Paying 86% within JC</v>
      </c>
      <c r="BA610" s="80">
        <f t="shared" si="331"/>
        <v>1010</v>
      </c>
      <c r="BB610" s="80">
        <f t="shared" si="332"/>
        <v>112</v>
      </c>
      <c r="BC610" s="81" t="e">
        <f t="shared" si="333"/>
        <v>#DIV/0!</v>
      </c>
      <c r="BD610" s="312"/>
      <c r="BE610" s="184"/>
      <c r="BF610" s="184"/>
      <c r="BG610" s="184"/>
      <c r="BH610" s="184"/>
      <c r="BI610" s="184"/>
      <c r="BJ610" s="184"/>
      <c r="BK610" s="184"/>
      <c r="BL610" s="185"/>
      <c r="BM610" s="185"/>
      <c r="BN610" s="185"/>
      <c r="BO610" s="185"/>
      <c r="BP610" s="443">
        <f t="shared" si="334"/>
        <v>0</v>
      </c>
      <c r="BQ610" s="184" t="str">
        <f t="shared" si="335"/>
        <v>Not Needed</v>
      </c>
      <c r="BR610" s="283" t="e">
        <f t="shared" si="336"/>
        <v>#DIV/0!</v>
      </c>
      <c r="BS610" s="432">
        <f t="shared" si="337"/>
        <v>0</v>
      </c>
      <c r="BT610" s="1" t="str">
        <f t="shared" si="338"/>
        <v>Within Range</v>
      </c>
      <c r="BU610" s="1" t="str">
        <f t="shared" si="339"/>
        <v>Within Range</v>
      </c>
      <c r="BV610" s="407"/>
      <c r="BW610" s="407"/>
      <c r="BX610" s="448"/>
      <c r="BY610" s="469"/>
      <c r="BZ610" s="469"/>
    </row>
    <row r="611" spans="1:79" ht="12.75" customHeight="true">
      <c r="A611" s="79" t="s">
        <v>1619</v>
      </c>
      <c r="B611" s="79" t="s">
        <v>1620</v>
      </c>
      <c r="C611" s="79" t="s">
        <v>8</v>
      </c>
      <c r="D611" s="79" t="s">
        <v>9</v>
      </c>
      <c r="E611" s="79" t="s">
        <v>787</v>
      </c>
      <c r="F611" s="79" t="s">
        <v>804</v>
      </c>
      <c r="G611" s="79" t="s">
        <v>798</v>
      </c>
      <c r="H611" s="79" t="s">
        <v>811</v>
      </c>
      <c r="I611" s="480">
        <v>44459</v>
      </c>
      <c r="J611" s="406"/>
      <c r="K611" s="383" t="s">
        <v>168</v>
      </c>
      <c r="L611" s="406"/>
      <c r="M611" s="466">
        <v>79</v>
      </c>
      <c r="N611" s="451" t="str">
        <f t="shared" si="306"/>
        <v>3</v>
      </c>
      <c r="O611" s="452" t="str">
        <f t="shared" si="307"/>
        <v>3</v>
      </c>
      <c r="P611" s="201" t="str">
        <f t="shared" si="308"/>
        <v>N</v>
      </c>
      <c r="Q611" s="202"/>
      <c r="R611" s="202"/>
      <c r="S611" s="200"/>
      <c r="T611" s="247">
        <v>9</v>
      </c>
      <c r="U611" s="92">
        <f t="shared" si="309"/>
        <v>0.75</v>
      </c>
      <c r="V611" s="95" t="str">
        <f t="shared" si="310"/>
        <v>SG_NE06</v>
      </c>
      <c r="W611" s="454"/>
      <c r="X611" s="392">
        <f t="shared" si="311"/>
        <v>0</v>
      </c>
      <c r="Y611" s="453"/>
      <c r="Z611" s="396">
        <f t="shared" si="312"/>
        <v>0</v>
      </c>
      <c r="AA611" s="397">
        <f t="shared" si="313"/>
        <v>0</v>
      </c>
      <c r="AB611" s="427"/>
      <c r="AC611" s="456"/>
      <c r="AD611" s="396">
        <f t="shared" si="314"/>
        <v>0</v>
      </c>
      <c r="AE611" s="397">
        <f t="shared" si="315"/>
        <v>0</v>
      </c>
      <c r="AF611" s="444">
        <f t="shared" si="316"/>
        <v>50</v>
      </c>
      <c r="AG611" s="251" t="e">
        <f t="shared" si="317"/>
        <v>#DIV/0!</v>
      </c>
      <c r="AH611" s="398">
        <f t="shared" si="318"/>
        <v>50</v>
      </c>
      <c r="AI611" s="459" t="str">
        <f t="shared" si="319"/>
        <v>Below Mix</v>
      </c>
      <c r="AJ611" s="327">
        <f t="shared" si="320"/>
        <v>1900</v>
      </c>
      <c r="AK611" s="323" t="e">
        <f t="shared" si="321"/>
        <v>#DIV/0!</v>
      </c>
      <c r="AL611" s="399">
        <f t="shared" si="322"/>
        <v>1950</v>
      </c>
      <c r="AM611" s="400">
        <f t="shared" si="323"/>
        <v>1950</v>
      </c>
      <c r="AN611" s="462" t="e">
        <f t="shared" si="324"/>
        <v>#DIV/0!</v>
      </c>
      <c r="AO611" s="461">
        <f t="shared" si="325"/>
        <v>1950</v>
      </c>
      <c r="AP611" s="148">
        <f t="shared" si="326"/>
        <v>0</v>
      </c>
      <c r="AQ611" s="148">
        <f t="shared" si="327"/>
        <v>0</v>
      </c>
      <c r="AR611" s="148"/>
      <c r="AS611" s="149">
        <f>VLOOKUP(H611, 'Link WS '!$E$5:$G$38, 2, FALSE)</f>
        <v>1950</v>
      </c>
      <c r="AT611" s="80">
        <f>VLOOKUP($H611, 'Link WS '!$E$5:$H$38, 3, FALSE)</f>
        <v>2695</v>
      </c>
      <c r="AU611" s="151">
        <f t="shared" si="328"/>
        <v>0</v>
      </c>
      <c r="AV611" s="150">
        <f>VLOOKUP($V611, 'Link WS '!$E$5:$H$38, 2, FALSE)</f>
        <v>1950</v>
      </c>
      <c r="AW611" s="150">
        <f>VLOOKUP($V611, 'Link WS '!$E$5:$H$38, 3, FALSE)</f>
        <v>2695</v>
      </c>
      <c r="AX611" s="150">
        <f>VLOOKUP($V611, 'Link WS '!$E$5:$H$38, 4, FALSE)</f>
        <v>2323</v>
      </c>
      <c r="AY611" s="143">
        <f t="shared" si="329"/>
        <v>0.83943176926388297</v>
      </c>
      <c r="AZ611" s="140" t="str">
        <f t="shared" si="330"/>
        <v>Paying 84% within JC</v>
      </c>
      <c r="BA611" s="80">
        <f t="shared" si="331"/>
        <v>1755</v>
      </c>
      <c r="BB611" s="80">
        <f t="shared" si="332"/>
        <v>195</v>
      </c>
      <c r="BC611" s="81" t="e">
        <f t="shared" si="333"/>
        <v>#DIV/0!</v>
      </c>
      <c r="BD611" s="312"/>
      <c r="BE611" s="184"/>
      <c r="BF611" s="184"/>
      <c r="BG611" s="184"/>
      <c r="BH611" s="184"/>
      <c r="BI611" s="184"/>
      <c r="BJ611" s="184"/>
      <c r="BK611" s="184"/>
      <c r="BL611" s="185"/>
      <c r="BM611" s="185"/>
      <c r="BN611" s="185"/>
      <c r="BO611" s="185"/>
      <c r="BP611" s="443">
        <f t="shared" si="334"/>
        <v>0</v>
      </c>
      <c r="BQ611" s="184" t="str">
        <f t="shared" si="335"/>
        <v>Not Needed</v>
      </c>
      <c r="BR611" s="283" t="e">
        <f t="shared" si="336"/>
        <v>#DIV/0!</v>
      </c>
      <c r="BS611" s="432">
        <f t="shared" si="337"/>
        <v>0</v>
      </c>
      <c r="BT611" s="1" t="str">
        <f t="shared" si="338"/>
        <v>Within Range</v>
      </c>
      <c r="BU611" s="1" t="str">
        <f t="shared" si="339"/>
        <v>Within Range</v>
      </c>
      <c r="BV611" s="407"/>
      <c r="BW611" s="407"/>
      <c r="BX611" s="448"/>
      <c r="BY611" s="469"/>
      <c r="BZ611" s="469"/>
    </row>
    <row r="612" spans="1:79" ht="12.75" customHeight="true">
      <c r="A612" s="79" t="s">
        <v>1621</v>
      </c>
      <c r="B612" s="79" t="s">
        <v>1622</v>
      </c>
      <c r="C612" s="79" t="s">
        <v>8</v>
      </c>
      <c r="D612" s="79" t="s">
        <v>9</v>
      </c>
      <c r="E612" s="79" t="s">
        <v>787</v>
      </c>
      <c r="F612" s="79" t="s">
        <v>804</v>
      </c>
      <c r="G612" s="79" t="s">
        <v>798</v>
      </c>
      <c r="H612" s="79" t="s">
        <v>820</v>
      </c>
      <c r="I612" s="480">
        <v>44466</v>
      </c>
      <c r="J612" s="406"/>
      <c r="K612" s="383" t="s">
        <v>168</v>
      </c>
      <c r="L612" s="406"/>
      <c r="M612" s="466">
        <v>75</v>
      </c>
      <c r="N612" s="451" t="str">
        <f t="shared" si="306"/>
        <v>3</v>
      </c>
      <c r="O612" s="452" t="str">
        <f t="shared" si="307"/>
        <v>3</v>
      </c>
      <c r="P612" s="201" t="str">
        <f t="shared" si="308"/>
        <v>N</v>
      </c>
      <c r="Q612" s="202"/>
      <c r="R612" s="202"/>
      <c r="S612" s="200"/>
      <c r="T612" s="247">
        <v>9</v>
      </c>
      <c r="U612" s="92">
        <f t="shared" si="309"/>
        <v>0.75</v>
      </c>
      <c r="V612" s="95" t="str">
        <f t="shared" si="310"/>
        <v>SG_FNE06</v>
      </c>
      <c r="W612" s="454"/>
      <c r="X612" s="392">
        <f t="shared" si="311"/>
        <v>0</v>
      </c>
      <c r="Y612" s="453"/>
      <c r="Z612" s="396">
        <f t="shared" si="312"/>
        <v>0</v>
      </c>
      <c r="AA612" s="397">
        <f t="shared" si="313"/>
        <v>0</v>
      </c>
      <c r="AB612" s="427"/>
      <c r="AC612" s="456"/>
      <c r="AD612" s="396">
        <f t="shared" si="314"/>
        <v>0</v>
      </c>
      <c r="AE612" s="397">
        <f t="shared" si="315"/>
        <v>0</v>
      </c>
      <c r="AF612" s="444">
        <f t="shared" si="316"/>
        <v>50</v>
      </c>
      <c r="AG612" s="251" t="e">
        <f t="shared" si="317"/>
        <v>#DIV/0!</v>
      </c>
      <c r="AH612" s="398">
        <f t="shared" si="318"/>
        <v>50</v>
      </c>
      <c r="AI612" s="459" t="str">
        <f t="shared" si="319"/>
        <v>Below Mix</v>
      </c>
      <c r="AJ612" s="327">
        <f t="shared" si="320"/>
        <v>1249</v>
      </c>
      <c r="AK612" s="323" t="e">
        <f t="shared" si="321"/>
        <v>#DIV/0!</v>
      </c>
      <c r="AL612" s="399">
        <f t="shared" si="322"/>
        <v>1299</v>
      </c>
      <c r="AM612" s="400">
        <f t="shared" si="323"/>
        <v>1299</v>
      </c>
      <c r="AN612" s="462" t="e">
        <f t="shared" si="324"/>
        <v>#DIV/0!</v>
      </c>
      <c r="AO612" s="461">
        <f t="shared" si="325"/>
        <v>1299</v>
      </c>
      <c r="AP612" s="148">
        <f t="shared" si="326"/>
        <v>0</v>
      </c>
      <c r="AQ612" s="148">
        <f t="shared" si="327"/>
        <v>0</v>
      </c>
      <c r="AR612" s="148"/>
      <c r="AS612" s="149">
        <f>VLOOKUP(H612, 'Link WS '!$E$5:$G$38, 2, FALSE)</f>
        <v>1299</v>
      </c>
      <c r="AT612" s="80">
        <f>VLOOKUP($H612, 'Link WS '!$E$5:$H$38, 3, FALSE)</f>
        <v>1871</v>
      </c>
      <c r="AU612" s="151">
        <f t="shared" si="328"/>
        <v>0</v>
      </c>
      <c r="AV612" s="150">
        <f>VLOOKUP($V612, 'Link WS '!$E$5:$H$38, 2, FALSE)</f>
        <v>1299</v>
      </c>
      <c r="AW612" s="150">
        <f>VLOOKUP($V612, 'Link WS '!$E$5:$H$38, 3, FALSE)</f>
        <v>1871</v>
      </c>
      <c r="AX612" s="150">
        <f>VLOOKUP($V612, 'Link WS '!$E$5:$H$38, 4, FALSE)</f>
        <v>1585</v>
      </c>
      <c r="AY612" s="143">
        <f t="shared" si="329"/>
        <v>0.81955835962145107</v>
      </c>
      <c r="AZ612" s="140" t="str">
        <f t="shared" si="330"/>
        <v>Paying 82% within JC</v>
      </c>
      <c r="BA612" s="80">
        <f t="shared" si="331"/>
        <v>1169</v>
      </c>
      <c r="BB612" s="80">
        <f t="shared" si="332"/>
        <v>130</v>
      </c>
      <c r="BC612" s="81" t="e">
        <f t="shared" si="333"/>
        <v>#DIV/0!</v>
      </c>
      <c r="BD612" s="312"/>
      <c r="BE612" s="184"/>
      <c r="BF612" s="184"/>
      <c r="BG612" s="184"/>
      <c r="BH612" s="184"/>
      <c r="BI612" s="184"/>
      <c r="BJ612" s="184"/>
      <c r="BK612" s="184"/>
      <c r="BL612" s="185"/>
      <c r="BM612" s="185"/>
      <c r="BN612" s="185"/>
      <c r="BO612" s="185"/>
      <c r="BP612" s="443">
        <f t="shared" si="334"/>
        <v>0</v>
      </c>
      <c r="BQ612" s="184" t="str">
        <f t="shared" si="335"/>
        <v>Not Needed</v>
      </c>
      <c r="BR612" s="283" t="e">
        <f t="shared" si="336"/>
        <v>#DIV/0!</v>
      </c>
      <c r="BS612" s="432">
        <f t="shared" si="337"/>
        <v>0</v>
      </c>
      <c r="BT612" s="1" t="str">
        <f t="shared" si="338"/>
        <v>Within Range</v>
      </c>
      <c r="BU612" s="1" t="str">
        <f t="shared" si="339"/>
        <v>Within Range</v>
      </c>
      <c r="BV612" s="407"/>
      <c r="BW612" s="407"/>
      <c r="BX612" s="448"/>
      <c r="BY612" s="469"/>
      <c r="BZ612" s="469"/>
    </row>
    <row r="613" spans="1:79" ht="12.75" customHeight="true">
      <c r="A613" s="79" t="s">
        <v>1623</v>
      </c>
      <c r="B613" s="79" t="s">
        <v>1624</v>
      </c>
      <c r="C613" s="79" t="s">
        <v>8</v>
      </c>
      <c r="D613" s="79" t="s">
        <v>9</v>
      </c>
      <c r="E613" s="79" t="s">
        <v>787</v>
      </c>
      <c r="F613" s="79" t="s">
        <v>804</v>
      </c>
      <c r="G613" s="79" t="s">
        <v>795</v>
      </c>
      <c r="H613" s="79" t="s">
        <v>818</v>
      </c>
      <c r="I613" s="480">
        <v>44494</v>
      </c>
      <c r="J613" s="406"/>
      <c r="K613" s="383" t="s">
        <v>168</v>
      </c>
      <c r="L613" s="406"/>
      <c r="M613" s="466">
        <v>75</v>
      </c>
      <c r="N613" s="451" t="str">
        <f t="shared" si="306"/>
        <v>3</v>
      </c>
      <c r="O613" s="452" t="str">
        <f t="shared" si="307"/>
        <v>3</v>
      </c>
      <c r="P613" s="201" t="str">
        <f t="shared" si="308"/>
        <v>N</v>
      </c>
      <c r="Q613" s="202"/>
      <c r="R613" s="202"/>
      <c r="S613" s="200"/>
      <c r="T613" s="247">
        <v>8</v>
      </c>
      <c r="U613" s="92">
        <f t="shared" si="309"/>
        <v>0.67</v>
      </c>
      <c r="V613" s="95" t="str">
        <f t="shared" si="310"/>
        <v>SG_FNE04</v>
      </c>
      <c r="W613" s="454"/>
      <c r="X613" s="392">
        <f t="shared" si="311"/>
        <v>0</v>
      </c>
      <c r="Y613" s="453"/>
      <c r="Z613" s="396">
        <f t="shared" si="312"/>
        <v>0</v>
      </c>
      <c r="AA613" s="397">
        <f t="shared" si="313"/>
        <v>0</v>
      </c>
      <c r="AB613" s="427"/>
      <c r="AC613" s="456"/>
      <c r="AD613" s="396">
        <f t="shared" si="314"/>
        <v>0</v>
      </c>
      <c r="AE613" s="397">
        <f t="shared" si="315"/>
        <v>0</v>
      </c>
      <c r="AF613" s="444">
        <f t="shared" si="316"/>
        <v>50</v>
      </c>
      <c r="AG613" s="251" t="e">
        <f t="shared" si="317"/>
        <v>#DIV/0!</v>
      </c>
      <c r="AH613" s="398">
        <f t="shared" si="318"/>
        <v>50</v>
      </c>
      <c r="AI613" s="459" t="str">
        <f t="shared" si="319"/>
        <v>Below Mix</v>
      </c>
      <c r="AJ613" s="327">
        <f t="shared" si="320"/>
        <v>854</v>
      </c>
      <c r="AK613" s="323" t="e">
        <f t="shared" si="321"/>
        <v>#DIV/0!</v>
      </c>
      <c r="AL613" s="399">
        <f t="shared" si="322"/>
        <v>904</v>
      </c>
      <c r="AM613" s="400">
        <f t="shared" si="323"/>
        <v>904</v>
      </c>
      <c r="AN613" s="462" t="e">
        <f t="shared" si="324"/>
        <v>#DIV/0!</v>
      </c>
      <c r="AO613" s="461">
        <f t="shared" si="325"/>
        <v>904</v>
      </c>
      <c r="AP613" s="148">
        <f t="shared" si="326"/>
        <v>0</v>
      </c>
      <c r="AQ613" s="148">
        <f t="shared" si="327"/>
        <v>0</v>
      </c>
      <c r="AR613" s="148"/>
      <c r="AS613" s="149">
        <f>VLOOKUP(H613, 'Link WS '!$E$5:$G$38, 2, FALSE)</f>
        <v>904</v>
      </c>
      <c r="AT613" s="80">
        <f>VLOOKUP($H613, 'Link WS '!$E$5:$H$38, 3, FALSE)</f>
        <v>1338</v>
      </c>
      <c r="AU613" s="151">
        <f t="shared" si="328"/>
        <v>0</v>
      </c>
      <c r="AV613" s="150">
        <f>VLOOKUP($V613, 'Link WS '!$E$5:$H$38, 2, FALSE)</f>
        <v>904</v>
      </c>
      <c r="AW613" s="150">
        <f>VLOOKUP($V613, 'Link WS '!$E$5:$H$38, 3, FALSE)</f>
        <v>1338</v>
      </c>
      <c r="AX613" s="150">
        <f>VLOOKUP($V613, 'Link WS '!$E$5:$H$38, 4, FALSE)</f>
        <v>1121</v>
      </c>
      <c r="AY613" s="143">
        <f t="shared" si="329"/>
        <v>0.80642283675289916</v>
      </c>
      <c r="AZ613" s="140" t="str">
        <f t="shared" si="330"/>
        <v>Paying 81% within JC</v>
      </c>
      <c r="BA613" s="80">
        <f t="shared" si="331"/>
        <v>814</v>
      </c>
      <c r="BB613" s="80">
        <f t="shared" si="332"/>
        <v>90</v>
      </c>
      <c r="BC613" s="81" t="e">
        <f t="shared" si="333"/>
        <v>#DIV/0!</v>
      </c>
      <c r="BD613" s="312"/>
      <c r="BE613" s="184"/>
      <c r="BF613" s="184"/>
      <c r="BG613" s="184"/>
      <c r="BH613" s="184"/>
      <c r="BI613" s="184"/>
      <c r="BJ613" s="184"/>
      <c r="BK613" s="184"/>
      <c r="BL613" s="185"/>
      <c r="BM613" s="185"/>
      <c r="BN613" s="185"/>
      <c r="BO613" s="185"/>
      <c r="BP613" s="443">
        <f t="shared" si="334"/>
        <v>0</v>
      </c>
      <c r="BQ613" s="184" t="str">
        <f t="shared" si="335"/>
        <v>Not Needed</v>
      </c>
      <c r="BR613" s="283" t="e">
        <f t="shared" si="336"/>
        <v>#DIV/0!</v>
      </c>
      <c r="BS613" s="432">
        <f t="shared" si="337"/>
        <v>0</v>
      </c>
      <c r="BT613" s="1" t="str">
        <f t="shared" si="338"/>
        <v>Within Range</v>
      </c>
      <c r="BU613" s="1" t="str">
        <f t="shared" si="339"/>
        <v>Within Range</v>
      </c>
      <c r="BV613" s="407"/>
      <c r="BW613" s="407"/>
      <c r="BX613" s="448"/>
      <c r="BY613" s="469"/>
      <c r="BZ613" s="469"/>
    </row>
    <row r="614" spans="1:79" ht="12.75" customHeight="true">
      <c r="A614" s="79" t="s">
        <v>1625</v>
      </c>
      <c r="B614" s="79" t="s">
        <v>1626</v>
      </c>
      <c r="C614" s="79" t="s">
        <v>8</v>
      </c>
      <c r="D614" s="79" t="s">
        <v>9</v>
      </c>
      <c r="E614" s="79" t="s">
        <v>787</v>
      </c>
      <c r="F614" s="79" t="s">
        <v>804</v>
      </c>
      <c r="G614" s="79" t="s">
        <v>783</v>
      </c>
      <c r="H614" s="79" t="s">
        <v>812</v>
      </c>
      <c r="I614" s="480">
        <v>44536</v>
      </c>
      <c r="J614" s="406"/>
      <c r="K614" s="383" t="s">
        <v>168</v>
      </c>
      <c r="L614" s="406"/>
      <c r="M614" s="466">
        <v>69</v>
      </c>
      <c r="N614" s="451" t="str">
        <f t="shared" si="306"/>
        <v>2</v>
      </c>
      <c r="O614" s="452" t="str">
        <f t="shared" si="307"/>
        <v>2</v>
      </c>
      <c r="P614" s="201" t="str">
        <f t="shared" si="308"/>
        <v>N</v>
      </c>
      <c r="Q614" s="202"/>
      <c r="R614" s="202"/>
      <c r="S614" s="200"/>
      <c r="T614" s="247">
        <v>6</v>
      </c>
      <c r="U614" s="92">
        <f t="shared" si="309"/>
        <v>0.5</v>
      </c>
      <c r="V614" s="95" t="str">
        <f t="shared" si="310"/>
        <v>SG_NE05</v>
      </c>
      <c r="W614" s="454"/>
      <c r="X614" s="392">
        <f t="shared" si="311"/>
        <v>0</v>
      </c>
      <c r="Y614" s="453"/>
      <c r="Z614" s="396">
        <f t="shared" si="312"/>
        <v>0</v>
      </c>
      <c r="AA614" s="397">
        <f t="shared" si="313"/>
        <v>0</v>
      </c>
      <c r="AB614" s="427"/>
      <c r="AC614" s="456"/>
      <c r="AD614" s="396">
        <f t="shared" si="314"/>
        <v>0</v>
      </c>
      <c r="AE614" s="397">
        <f t="shared" si="315"/>
        <v>0</v>
      </c>
      <c r="AF614" s="444">
        <f t="shared" si="316"/>
        <v>50</v>
      </c>
      <c r="AG614" s="251" t="e">
        <f t="shared" si="317"/>
        <v>#DIV/0!</v>
      </c>
      <c r="AH614" s="398">
        <f t="shared" si="318"/>
        <v>50</v>
      </c>
      <c r="AI614" s="459" t="str">
        <f t="shared" si="319"/>
        <v>Below Mix</v>
      </c>
      <c r="AJ614" s="327">
        <f t="shared" si="320"/>
        <v>1545</v>
      </c>
      <c r="AK614" s="323" t="e">
        <f t="shared" si="321"/>
        <v>#DIV/0!</v>
      </c>
      <c r="AL614" s="399">
        <f t="shared" si="322"/>
        <v>1595</v>
      </c>
      <c r="AM614" s="400">
        <f t="shared" si="323"/>
        <v>1595</v>
      </c>
      <c r="AN614" s="462" t="e">
        <f t="shared" si="324"/>
        <v>#DIV/0!</v>
      </c>
      <c r="AO614" s="461">
        <f t="shared" si="325"/>
        <v>1595</v>
      </c>
      <c r="AP614" s="148">
        <f t="shared" si="326"/>
        <v>0</v>
      </c>
      <c r="AQ614" s="148">
        <f t="shared" si="327"/>
        <v>0</v>
      </c>
      <c r="AR614" s="148"/>
      <c r="AS614" s="149">
        <f>VLOOKUP(H614, 'Link WS '!$E$5:$G$38, 2, FALSE)</f>
        <v>1595</v>
      </c>
      <c r="AT614" s="80">
        <f>VLOOKUP($H614, 'Link WS '!$E$5:$H$38, 3, FALSE)</f>
        <v>2393</v>
      </c>
      <c r="AU614" s="151">
        <f t="shared" si="328"/>
        <v>0</v>
      </c>
      <c r="AV614" s="150">
        <f>VLOOKUP($V614, 'Link WS '!$E$5:$H$38, 2, FALSE)</f>
        <v>1595</v>
      </c>
      <c r="AW614" s="150">
        <f>VLOOKUP($V614, 'Link WS '!$E$5:$H$38, 3, FALSE)</f>
        <v>2393</v>
      </c>
      <c r="AX614" s="150">
        <f>VLOOKUP($V614, 'Link WS '!$E$5:$H$38, 4, FALSE)</f>
        <v>1994</v>
      </c>
      <c r="AY614" s="143">
        <f t="shared" si="329"/>
        <v>0.79989969909729186</v>
      </c>
      <c r="AZ614" s="140" t="str">
        <f t="shared" si="330"/>
        <v>Paying 80% within JC</v>
      </c>
      <c r="BA614" s="80">
        <f t="shared" si="331"/>
        <v>1435</v>
      </c>
      <c r="BB614" s="80">
        <f t="shared" si="332"/>
        <v>160</v>
      </c>
      <c r="BC614" s="81" t="e">
        <f t="shared" si="333"/>
        <v>#DIV/0!</v>
      </c>
      <c r="BD614" s="312"/>
      <c r="BE614" s="184"/>
      <c r="BF614" s="184"/>
      <c r="BG614" s="184"/>
      <c r="BH614" s="184"/>
      <c r="BI614" s="184"/>
      <c r="BJ614" s="184"/>
      <c r="BK614" s="184"/>
      <c r="BL614" s="185"/>
      <c r="BM614" s="185"/>
      <c r="BN614" s="185"/>
      <c r="BO614" s="185"/>
      <c r="BP614" s="443">
        <f t="shared" si="334"/>
        <v>0</v>
      </c>
      <c r="BQ614" s="184" t="str">
        <f t="shared" si="335"/>
        <v>Not Needed</v>
      </c>
      <c r="BR614" s="283" t="e">
        <f t="shared" si="336"/>
        <v>#DIV/0!</v>
      </c>
      <c r="BS614" s="432">
        <f t="shared" si="337"/>
        <v>0</v>
      </c>
      <c r="BT614" s="1" t="str">
        <f t="shared" si="338"/>
        <v>Within Range</v>
      </c>
      <c r="BU614" s="1" t="str">
        <f t="shared" si="339"/>
        <v>Within Range</v>
      </c>
      <c r="BV614" s="407"/>
      <c r="BW614" s="407"/>
      <c r="BX614" s="448"/>
      <c r="BY614" s="469"/>
      <c r="BZ614" s="469"/>
    </row>
    <row r="615" spans="1:79" ht="12.75" customHeight="true">
      <c r="A615" s="79" t="s">
        <v>1627</v>
      </c>
      <c r="B615" s="79" t="s">
        <v>1628</v>
      </c>
      <c r="C615" s="79" t="s">
        <v>8</v>
      </c>
      <c r="D615" s="79" t="s">
        <v>9</v>
      </c>
      <c r="E615" s="79" t="s">
        <v>787</v>
      </c>
      <c r="F615" s="79" t="s">
        <v>804</v>
      </c>
      <c r="G615" s="79" t="s">
        <v>798</v>
      </c>
      <c r="H615" s="79" t="s">
        <v>811</v>
      </c>
      <c r="I615" s="480">
        <v>44599</v>
      </c>
      <c r="J615" s="406"/>
      <c r="K615" s="383" t="s">
        <v>168</v>
      </c>
      <c r="L615" s="406"/>
      <c r="M615" s="466">
        <v>75</v>
      </c>
      <c r="N615" s="451" t="str">
        <f t="shared" si="306"/>
        <v>3</v>
      </c>
      <c r="O615" s="452" t="str">
        <f t="shared" si="307"/>
        <v>3</v>
      </c>
      <c r="P615" s="201" t="str">
        <f t="shared" si="308"/>
        <v>N</v>
      </c>
      <c r="Q615" s="202"/>
      <c r="R615" s="202"/>
      <c r="S615" s="200"/>
      <c r="T615" s="247">
        <v>4</v>
      </c>
      <c r="U615" s="92">
        <f t="shared" si="309"/>
        <v>0.33</v>
      </c>
      <c r="V615" s="95" t="str">
        <f t="shared" si="310"/>
        <v>SG_NE06</v>
      </c>
      <c r="W615" s="454"/>
      <c r="X615" s="392">
        <f t="shared" si="311"/>
        <v>0</v>
      </c>
      <c r="Y615" s="453"/>
      <c r="Z615" s="396">
        <f t="shared" si="312"/>
        <v>0</v>
      </c>
      <c r="AA615" s="397">
        <f t="shared" si="313"/>
        <v>0</v>
      </c>
      <c r="AB615" s="427"/>
      <c r="AC615" s="456"/>
      <c r="AD615" s="396">
        <f t="shared" si="314"/>
        <v>0</v>
      </c>
      <c r="AE615" s="397">
        <f t="shared" si="315"/>
        <v>0</v>
      </c>
      <c r="AF615" s="444">
        <f t="shared" si="316"/>
        <v>50</v>
      </c>
      <c r="AG615" s="251" t="e">
        <f t="shared" si="317"/>
        <v>#DIV/0!</v>
      </c>
      <c r="AH615" s="398">
        <f t="shared" si="318"/>
        <v>50</v>
      </c>
      <c r="AI615" s="459" t="str">
        <f t="shared" si="319"/>
        <v>Below Mix</v>
      </c>
      <c r="AJ615" s="327">
        <f t="shared" si="320"/>
        <v>1900</v>
      </c>
      <c r="AK615" s="323" t="e">
        <f t="shared" si="321"/>
        <v>#DIV/0!</v>
      </c>
      <c r="AL615" s="399">
        <f t="shared" si="322"/>
        <v>1950</v>
      </c>
      <c r="AM615" s="400">
        <f t="shared" si="323"/>
        <v>1950</v>
      </c>
      <c r="AN615" s="462" t="e">
        <f t="shared" si="324"/>
        <v>#DIV/0!</v>
      </c>
      <c r="AO615" s="461">
        <f t="shared" si="325"/>
        <v>1950</v>
      </c>
      <c r="AP615" s="148">
        <f t="shared" si="326"/>
        <v>0</v>
      </c>
      <c r="AQ615" s="148">
        <f t="shared" si="327"/>
        <v>0</v>
      </c>
      <c r="AR615" s="148"/>
      <c r="AS615" s="149">
        <f>VLOOKUP(H615, 'Link WS '!$E$5:$G$38, 2, FALSE)</f>
        <v>1950</v>
      </c>
      <c r="AT615" s="80">
        <f>VLOOKUP($H615, 'Link WS '!$E$5:$H$38, 3, FALSE)</f>
        <v>2695</v>
      </c>
      <c r="AU615" s="151">
        <f t="shared" si="328"/>
        <v>0</v>
      </c>
      <c r="AV615" s="150">
        <f>VLOOKUP($V615, 'Link WS '!$E$5:$H$38, 2, FALSE)</f>
        <v>1950</v>
      </c>
      <c r="AW615" s="150">
        <f>VLOOKUP($V615, 'Link WS '!$E$5:$H$38, 3, FALSE)</f>
        <v>2695</v>
      </c>
      <c r="AX615" s="150">
        <f>VLOOKUP($V615, 'Link WS '!$E$5:$H$38, 4, FALSE)</f>
        <v>2323</v>
      </c>
      <c r="AY615" s="143">
        <f t="shared" si="329"/>
        <v>0.83943176926388297</v>
      </c>
      <c r="AZ615" s="140" t="str">
        <f t="shared" si="330"/>
        <v>Paying 84% within JC</v>
      </c>
      <c r="BA615" s="80">
        <f t="shared" si="331"/>
        <v>1755</v>
      </c>
      <c r="BB615" s="80">
        <f t="shared" si="332"/>
        <v>195</v>
      </c>
      <c r="BC615" s="81" t="e">
        <f t="shared" si="333"/>
        <v>#DIV/0!</v>
      </c>
      <c r="BD615" s="312"/>
      <c r="BE615" s="184"/>
      <c r="BF615" s="184"/>
      <c r="BG615" s="184"/>
      <c r="BH615" s="184"/>
      <c r="BI615" s="184"/>
      <c r="BJ615" s="184"/>
      <c r="BK615" s="184"/>
      <c r="BL615" s="185"/>
      <c r="BM615" s="185"/>
      <c r="BN615" s="185"/>
      <c r="BO615" s="185"/>
      <c r="BP615" s="443">
        <f t="shared" si="334"/>
        <v>0</v>
      </c>
      <c r="BQ615" s="184" t="str">
        <f t="shared" si="335"/>
        <v>Not Needed</v>
      </c>
      <c r="BR615" s="283" t="e">
        <f t="shared" si="336"/>
        <v>#DIV/0!</v>
      </c>
      <c r="BS615" s="432">
        <f t="shared" si="337"/>
        <v>0</v>
      </c>
      <c r="BT615" s="1" t="str">
        <f t="shared" si="338"/>
        <v>Within Range</v>
      </c>
      <c r="BU615" s="1" t="str">
        <f t="shared" si="339"/>
        <v>Within Range</v>
      </c>
      <c r="BV615" s="407"/>
      <c r="BW615" s="407"/>
      <c r="BX615" s="448"/>
      <c r="BY615" s="469"/>
      <c r="BZ615" s="469"/>
    </row>
    <row r="616" spans="1:79" ht="12.75" customHeight="true">
      <c r="A616" s="79" t="s">
        <v>620</v>
      </c>
      <c r="B616" s="79" t="s">
        <v>621</v>
      </c>
      <c r="C616" s="79" t="s">
        <v>13</v>
      </c>
      <c r="D616" s="79" t="s">
        <v>970</v>
      </c>
      <c r="E616" s="79" t="s">
        <v>787</v>
      </c>
      <c r="F616" s="79" t="s">
        <v>808</v>
      </c>
      <c r="G616" s="79" t="s">
        <v>784</v>
      </c>
      <c r="H616" s="79" t="s">
        <v>814</v>
      </c>
      <c r="I616" s="296">
        <v>38908</v>
      </c>
      <c r="J616" s="406"/>
      <c r="K616" s="383" t="s">
        <v>168</v>
      </c>
      <c r="L616" s="406">
        <v>42186</v>
      </c>
      <c r="M616" s="466">
        <v>89</v>
      </c>
      <c r="N616" s="451" t="str">
        <f t="shared" si="306"/>
        <v>4</v>
      </c>
      <c r="O616" s="452" t="str">
        <f t="shared" si="307"/>
        <v>4</v>
      </c>
      <c r="P616" s="201" t="str">
        <f t="shared" si="308"/>
        <v>N</v>
      </c>
      <c r="Q616" s="202"/>
      <c r="R616" s="202"/>
      <c r="S616" s="200"/>
      <c r="T616" s="247">
        <v>1511</v>
      </c>
      <c r="U616" s="92">
        <f t="shared" si="309"/>
        <v>1</v>
      </c>
      <c r="V616" s="95" t="str">
        <f t="shared" si="310"/>
        <v>SG_NE08</v>
      </c>
      <c r="W616" s="454"/>
      <c r="X616" s="392">
        <f t="shared" si="311"/>
        <v>0</v>
      </c>
      <c r="Y616" s="453"/>
      <c r="Z616" s="396">
        <f t="shared" si="312"/>
        <v>0</v>
      </c>
      <c r="AA616" s="397">
        <f t="shared" si="313"/>
        <v>0</v>
      </c>
      <c r="AB616" s="427"/>
      <c r="AC616" s="456"/>
      <c r="AD616" s="396">
        <f t="shared" si="314"/>
        <v>0</v>
      </c>
      <c r="AE616" s="397">
        <f t="shared" si="315"/>
        <v>0</v>
      </c>
      <c r="AF616" s="444">
        <f t="shared" si="316"/>
        <v>50</v>
      </c>
      <c r="AG616" s="251" t="e">
        <f t="shared" si="317"/>
        <v>#DIV/0!</v>
      </c>
      <c r="AH616" s="398">
        <f t="shared" si="318"/>
        <v>50</v>
      </c>
      <c r="AI616" s="459" t="str">
        <f t="shared" si="319"/>
        <v>Below Mix</v>
      </c>
      <c r="AJ616" s="327">
        <f t="shared" si="320"/>
        <v>2255</v>
      </c>
      <c r="AK616" s="323" t="e">
        <f t="shared" si="321"/>
        <v>#DIV/0!</v>
      </c>
      <c r="AL616" s="399">
        <f t="shared" si="322"/>
        <v>2305</v>
      </c>
      <c r="AM616" s="400">
        <f t="shared" si="323"/>
        <v>2305</v>
      </c>
      <c r="AN616" s="462" t="e">
        <f t="shared" si="324"/>
        <v>#DIV/0!</v>
      </c>
      <c r="AO616" s="461">
        <f t="shared" si="325"/>
        <v>2305</v>
      </c>
      <c r="AP616" s="148">
        <f t="shared" si="326"/>
        <v>0</v>
      </c>
      <c r="AQ616" s="148">
        <f t="shared" si="327"/>
        <v>0</v>
      </c>
      <c r="AR616" s="148"/>
      <c r="AS616" s="149">
        <f>VLOOKUP(H616, 'Link WS '!$E$5:$G$38, 2, FALSE)</f>
        <v>2305</v>
      </c>
      <c r="AT616" s="80">
        <f>VLOOKUP($H616, 'Link WS '!$E$5:$H$38, 3, FALSE)</f>
        <v>3295</v>
      </c>
      <c r="AU616" s="151">
        <f t="shared" si="328"/>
        <v>0</v>
      </c>
      <c r="AV616" s="150">
        <f>VLOOKUP($V616, 'Link WS '!$E$5:$H$38, 2, FALSE)</f>
        <v>2305</v>
      </c>
      <c r="AW616" s="150">
        <f>VLOOKUP($V616, 'Link WS '!$E$5:$H$38, 3, FALSE)</f>
        <v>3295</v>
      </c>
      <c r="AX616" s="150">
        <f>VLOOKUP($V616, 'Link WS '!$E$5:$H$38, 4, FALSE)</f>
        <v>2800</v>
      </c>
      <c r="AY616" s="143">
        <f t="shared" si="329"/>
        <v>0.82321428571428568</v>
      </c>
      <c r="AZ616" s="140" t="str">
        <f t="shared" si="330"/>
        <v>Paying 82% within JC</v>
      </c>
      <c r="BA616" s="80">
        <f t="shared" si="331"/>
        <v>2074</v>
      </c>
      <c r="BB616" s="80">
        <f t="shared" si="332"/>
        <v>231</v>
      </c>
      <c r="BC616" s="81" t="e">
        <f t="shared" si="333"/>
        <v>#DIV/0!</v>
      </c>
      <c r="BD616" s="312"/>
      <c r="BE616" s="184"/>
      <c r="BF616" s="184"/>
      <c r="BG616" s="184"/>
      <c r="BH616" s="184"/>
      <c r="BI616" s="184"/>
      <c r="BJ616" s="184"/>
      <c r="BK616" s="184"/>
      <c r="BL616" s="185"/>
      <c r="BM616" s="185"/>
      <c r="BN616" s="185"/>
      <c r="BO616" s="185"/>
      <c r="BP616" s="443">
        <f t="shared" si="334"/>
        <v>0</v>
      </c>
      <c r="BQ616" s="184" t="str">
        <f t="shared" si="335"/>
        <v>Not Needed</v>
      </c>
      <c r="BR616" s="283" t="e">
        <f t="shared" si="336"/>
        <v>#DIV/0!</v>
      </c>
      <c r="BS616" s="432">
        <f t="shared" si="337"/>
        <v>0</v>
      </c>
      <c r="BT616" s="1" t="str">
        <f t="shared" si="338"/>
        <v>Within Range</v>
      </c>
      <c r="BU616" s="1" t="str">
        <f t="shared" si="339"/>
        <v>Within Range</v>
      </c>
      <c r="BV616" s="407"/>
      <c r="BW616" s="407"/>
      <c r="BX616" s="448"/>
      <c r="BY616" s="469"/>
      <c r="BZ616" s="469"/>
    </row>
    <row r="617" spans="1:79" ht="12.75" customHeight="true">
      <c r="A617" s="79" t="s">
        <v>1072</v>
      </c>
      <c r="B617" s="79" t="s">
        <v>1073</v>
      </c>
      <c r="C617" s="79" t="s">
        <v>13</v>
      </c>
      <c r="D617" s="79" t="s">
        <v>970</v>
      </c>
      <c r="E617" s="79" t="s">
        <v>787</v>
      </c>
      <c r="F617" s="79" t="s">
        <v>808</v>
      </c>
      <c r="G617" s="79" t="s">
        <v>798</v>
      </c>
      <c r="H617" s="79" t="s">
        <v>820</v>
      </c>
      <c r="I617" s="296">
        <v>43606</v>
      </c>
      <c r="J617" s="406"/>
      <c r="K617" s="383" t="s">
        <v>168</v>
      </c>
      <c r="L617" s="406"/>
      <c r="M617" s="466">
        <v>90</v>
      </c>
      <c r="N617" s="451" t="str">
        <f t="shared" si="306"/>
        <v>5</v>
      </c>
      <c r="O617" s="452" t="str">
        <f t="shared" si="307"/>
        <v>5</v>
      </c>
      <c r="P617" s="201" t="str">
        <f t="shared" si="308"/>
        <v>N</v>
      </c>
      <c r="Q617" s="202"/>
      <c r="R617" s="202"/>
      <c r="S617" s="200"/>
      <c r="T617" s="247">
        <v>301</v>
      </c>
      <c r="U617" s="92">
        <f t="shared" si="309"/>
        <v>1</v>
      </c>
      <c r="V617" s="95" t="str">
        <f t="shared" si="310"/>
        <v>SG_FNE06</v>
      </c>
      <c r="W617" s="454"/>
      <c r="X617" s="392">
        <f t="shared" si="311"/>
        <v>0</v>
      </c>
      <c r="Y617" s="453"/>
      <c r="Z617" s="396">
        <f t="shared" si="312"/>
        <v>0</v>
      </c>
      <c r="AA617" s="397">
        <f t="shared" si="313"/>
        <v>0</v>
      </c>
      <c r="AB617" s="427"/>
      <c r="AC617" s="456"/>
      <c r="AD617" s="396">
        <f t="shared" si="314"/>
        <v>0</v>
      </c>
      <c r="AE617" s="397">
        <f t="shared" si="315"/>
        <v>0</v>
      </c>
      <c r="AF617" s="444">
        <f t="shared" si="316"/>
        <v>50</v>
      </c>
      <c r="AG617" s="251" t="e">
        <f t="shared" si="317"/>
        <v>#DIV/0!</v>
      </c>
      <c r="AH617" s="398">
        <f t="shared" si="318"/>
        <v>50</v>
      </c>
      <c r="AI617" s="459" t="str">
        <f t="shared" si="319"/>
        <v>Below Mix</v>
      </c>
      <c r="AJ617" s="327">
        <f t="shared" si="320"/>
        <v>1249</v>
      </c>
      <c r="AK617" s="323" t="e">
        <f t="shared" si="321"/>
        <v>#DIV/0!</v>
      </c>
      <c r="AL617" s="399">
        <f t="shared" si="322"/>
        <v>1299</v>
      </c>
      <c r="AM617" s="400">
        <f t="shared" si="323"/>
        <v>1299</v>
      </c>
      <c r="AN617" s="462" t="e">
        <f t="shared" si="324"/>
        <v>#DIV/0!</v>
      </c>
      <c r="AO617" s="461">
        <f t="shared" si="325"/>
        <v>1299</v>
      </c>
      <c r="AP617" s="148">
        <f t="shared" si="326"/>
        <v>0</v>
      </c>
      <c r="AQ617" s="148">
        <f t="shared" si="327"/>
        <v>0</v>
      </c>
      <c r="AR617" s="148"/>
      <c r="AS617" s="149">
        <f>VLOOKUP(H617, 'Link WS '!$E$5:$G$38, 2, FALSE)</f>
        <v>1299</v>
      </c>
      <c r="AT617" s="80">
        <f>VLOOKUP($H617, 'Link WS '!$E$5:$H$38, 3, FALSE)</f>
        <v>1871</v>
      </c>
      <c r="AU617" s="151">
        <f t="shared" si="328"/>
        <v>0</v>
      </c>
      <c r="AV617" s="150">
        <f>VLOOKUP($V617, 'Link WS '!$E$5:$H$38, 2, FALSE)</f>
        <v>1299</v>
      </c>
      <c r="AW617" s="150">
        <f>VLOOKUP($V617, 'Link WS '!$E$5:$H$38, 3, FALSE)</f>
        <v>1871</v>
      </c>
      <c r="AX617" s="150">
        <f>VLOOKUP($V617, 'Link WS '!$E$5:$H$38, 4, FALSE)</f>
        <v>1585</v>
      </c>
      <c r="AY617" s="143">
        <f t="shared" si="329"/>
        <v>0.81955835962145107</v>
      </c>
      <c r="AZ617" s="140" t="str">
        <f t="shared" si="330"/>
        <v>Paying 82% within JC</v>
      </c>
      <c r="BA617" s="80">
        <f t="shared" si="331"/>
        <v>1169</v>
      </c>
      <c r="BB617" s="80">
        <f t="shared" si="332"/>
        <v>130</v>
      </c>
      <c r="BC617" s="81" t="e">
        <f t="shared" si="333"/>
        <v>#DIV/0!</v>
      </c>
      <c r="BD617" s="312"/>
      <c r="BE617" s="184"/>
      <c r="BF617" s="184"/>
      <c r="BG617" s="184"/>
      <c r="BH617" s="184"/>
      <c r="BI617" s="184"/>
      <c r="BJ617" s="184"/>
      <c r="BK617" s="184"/>
      <c r="BL617" s="185"/>
      <c r="BM617" s="185"/>
      <c r="BN617" s="185"/>
      <c r="BO617" s="185"/>
      <c r="BP617" s="443">
        <f t="shared" si="334"/>
        <v>0</v>
      </c>
      <c r="BQ617" s="184" t="str">
        <f t="shared" si="335"/>
        <v>Not Needed</v>
      </c>
      <c r="BR617" s="283" t="e">
        <f t="shared" si="336"/>
        <v>#DIV/0!</v>
      </c>
      <c r="BS617" s="432">
        <f t="shared" si="337"/>
        <v>0</v>
      </c>
      <c r="BT617" s="1" t="str">
        <f t="shared" si="338"/>
        <v>Within Range</v>
      </c>
      <c r="BU617" s="1" t="str">
        <f t="shared" si="339"/>
        <v>Within Range</v>
      </c>
      <c r="BV617" s="407"/>
      <c r="BW617" s="407"/>
      <c r="BX617" s="448"/>
      <c r="BY617" s="469"/>
      <c r="BZ617" s="469"/>
    </row>
    <row r="618" spans="1:79" ht="12.75" customHeight="true">
      <c r="A618" s="253"/>
      <c r="B618" s="253"/>
      <c r="C618" s="253"/>
      <c r="D618" s="253"/>
      <c r="E618" s="253"/>
      <c r="F618" s="253"/>
      <c r="G618" s="253"/>
      <c r="H618" s="253"/>
      <c r="I618" s="287"/>
      <c r="J618" s="287"/>
      <c r="K618" s="384"/>
      <c r="L618" s="386"/>
      <c r="M618" s="468"/>
      <c r="N618" s="385"/>
      <c r="O618" s="218"/>
      <c r="P618" s="219"/>
      <c r="Q618" s="238"/>
      <c r="R618" s="238"/>
      <c r="S618" s="220"/>
      <c r="T618" s="250"/>
      <c r="U618" s="239"/>
      <c r="V618" s="221"/>
      <c r="W618" s="389"/>
      <c r="X618" s="222"/>
      <c r="Y618" s="294"/>
      <c r="Z618" s="223"/>
      <c r="AA618" s="224"/>
      <c r="AB618" s="226"/>
      <c r="AC618" s="455"/>
      <c r="AD618" s="396"/>
      <c r="AE618" s="397"/>
      <c r="AF618" s="324"/>
      <c r="AG618" s="295"/>
      <c r="AH618" s="325"/>
      <c r="AI618" s="325"/>
      <c r="AJ618" s="328"/>
      <c r="AK618" s="326"/>
      <c r="AL618" s="224"/>
      <c r="AM618" s="225"/>
      <c r="AN618" s="225"/>
      <c r="AO618" s="225"/>
      <c r="AP618" s="225"/>
      <c r="AQ618" s="225"/>
      <c r="AR618" s="225"/>
      <c r="AS618" s="226"/>
      <c r="AT618" s="230"/>
      <c r="AU618" s="232"/>
      <c r="AV618" s="227"/>
      <c r="AW618" s="227"/>
      <c r="AX618" s="227"/>
      <c r="AY618" s="228"/>
      <c r="AZ618" s="229"/>
      <c r="BA618" s="230"/>
      <c r="BB618" s="230"/>
      <c r="BC618" s="231"/>
      <c r="BD618" s="233"/>
      <c r="BE618" s="234"/>
      <c r="BF618" s="234"/>
      <c r="BG618" s="234"/>
      <c r="BH618" s="234"/>
      <c r="BI618" s="234"/>
      <c r="BJ618" s="234"/>
      <c r="BK618" s="234"/>
      <c r="BL618" s="235"/>
      <c r="BM618" s="235"/>
      <c r="BN618" s="235"/>
      <c r="BO618" s="235"/>
      <c r="BP618" s="234"/>
      <c r="BQ618" s="234"/>
      <c r="BR618" s="283"/>
      <c r="BS618" s="429"/>
    </row>
    <row r="619" spans="1:79" s="88" customFormat="true" ht="11.25" customHeight="true">
      <c r="A619" s="82"/>
      <c r="B619" s="82"/>
      <c r="C619" s="82"/>
      <c r="D619" s="82"/>
      <c r="E619" s="82"/>
      <c r="F619" s="82"/>
      <c r="G619" s="82"/>
      <c r="H619" s="82"/>
      <c r="I619" s="288"/>
      <c r="J619" s="288"/>
      <c r="K619" s="248"/>
      <c r="L619" s="248"/>
      <c r="M619" s="449"/>
      <c r="N619" s="370">
        <f>ROUND(AVERAGE($N$9:$N$618),2)</f>
        <v>3</v>
      </c>
      <c r="O619" s="371">
        <f>ROUND(AVERAGE(O$9:O$618),2)</f>
        <v>1.5</v>
      </c>
      <c r="P619" s="83"/>
      <c r="Q619" s="82"/>
      <c r="R619" s="82"/>
      <c r="S619" s="84">
        <f>SUM(S9:S618)</f>
        <v>0</v>
      </c>
      <c r="T619" s="83"/>
      <c r="U619" s="83"/>
      <c r="V619" s="87"/>
      <c r="W619" s="391" t="e">
        <f>AVERAGE(W$9:W$618)</f>
        <v>#DIV/0!</v>
      </c>
      <c r="X619" s="331">
        <f>SUM(X9:X618)</f>
        <v>0</v>
      </c>
      <c r="Y619" s="440" t="e">
        <f>AVERAGE(Y$9:Y$618)</f>
        <v>#DIV/0!</v>
      </c>
      <c r="Z619" s="333">
        <f>SUM(Z9:Z618)</f>
        <v>0</v>
      </c>
      <c r="AA619" s="331">
        <f>SUM(AA9:AA618)</f>
        <v>0</v>
      </c>
      <c r="AB619" s="331"/>
      <c r="AC619" s="440" t="e">
        <f>AVERAGE(AC$9:AC$618)</f>
        <v>#DIV/0!</v>
      </c>
      <c r="AD619" s="331">
        <f>SUM(AD9:AD618)</f>
        <v>0</v>
      </c>
      <c r="AE619" s="331">
        <f>SUM(AE9:AE618)</f>
        <v>0</v>
      </c>
      <c r="AF619" s="333">
        <f>SUM(AF9:AF618)</f>
        <v>30450</v>
      </c>
      <c r="AG619" s="332" t="e">
        <f>AVERAGE(AG$9:AG$618)</f>
        <v>#DIV/0!</v>
      </c>
      <c r="AH619" s="334">
        <f>SUM(AH9:AH618)</f>
        <v>30450</v>
      </c>
      <c r="AI619" s="334"/>
      <c r="AJ619" s="334">
        <f>SUM(AJ9:AJ618)</f>
        <v>953099</v>
      </c>
      <c r="AK619" s="332" t="e">
        <f>AVERAGE(AK$9:AK$618)</f>
        <v>#DIV/0!</v>
      </c>
      <c r="AL619" s="331">
        <f>SUM(AL9:AL618)</f>
        <v>983549</v>
      </c>
      <c r="AM619" s="85">
        <f>SUM(AM9:AM618)</f>
        <v>983549</v>
      </c>
      <c r="AN619" s="85"/>
      <c r="AO619" s="85"/>
      <c r="AP619" s="85">
        <f>SUM(AP9:AP618)</f>
        <v>0</v>
      </c>
      <c r="AQ619" s="85">
        <f>SUM(AQ9:AQ618)</f>
        <v>0</v>
      </c>
      <c r="AR619" s="86"/>
      <c r="AS619" s="85"/>
      <c r="AT619" s="87"/>
      <c r="AU619" s="87"/>
      <c r="AV619" s="315"/>
      <c r="AW619" s="85"/>
      <c r="AX619" s="85"/>
      <c r="AY619" s="144"/>
      <c r="AZ619" s="141"/>
      <c r="BA619" s="315">
        <f>SUM(BA9:BA618)</f>
        <v>885091</v>
      </c>
      <c r="BB619" s="84">
        <f>SUM(BB9:BB618)</f>
        <v>98458</v>
      </c>
      <c r="BC619" s="252" t="e">
        <f>AVERAGE(BC$9:BC$618)</f>
        <v>#DIV/0!</v>
      </c>
      <c r="BD619" s="87"/>
      <c r="BE619" s="369">
        <f t="shared" ref="BE619:BK619" si="340">SUM(BE9:BE618)</f>
        <v>0</v>
      </c>
      <c r="BF619" s="442">
        <f t="shared" si="340"/>
        <v>0</v>
      </c>
      <c r="BG619" s="369">
        <f t="shared" si="340"/>
        <v>0</v>
      </c>
      <c r="BH619" s="442">
        <f t="shared" si="340"/>
        <v>0</v>
      </c>
      <c r="BI619" s="369">
        <f t="shared" si="340"/>
        <v>0</v>
      </c>
      <c r="BJ619" s="442">
        <f t="shared" si="340"/>
        <v>0</v>
      </c>
      <c r="BK619" s="369">
        <f t="shared" si="340"/>
        <v>0</v>
      </c>
      <c r="BL619" s="87"/>
      <c r="BM619" s="87"/>
      <c r="BN619" s="87"/>
      <c r="BO619" s="87"/>
      <c r="BP619" s="87"/>
      <c r="BQ619" s="369">
        <f>SUM(BQ9:BQ618)</f>
        <v>0</v>
      </c>
      <c r="BR619" s="464" t="e">
        <f>AVERAGE(BR$9:BR$618)</f>
        <v>#DIV/0!</v>
      </c>
      <c r="BS619" s="430"/>
      <c r="BT619" s="1"/>
      <c r="BU619" s="1"/>
      <c r="BV619" s="1"/>
      <c r="BW619" s="1"/>
      <c r="BX619" s="1"/>
      <c r="BY619" s="1"/>
      <c r="BZ619" s="1"/>
      <c r="CA619" s="1"/>
    </row>
    <row r="620" spans="1:79" s="9" customFormat="true" ht="11.25" customHeight="true">
      <c r="A620" s="53"/>
      <c r="B620" s="66">
        <f>COUNTA(B9:B617)</f>
        <v>609</v>
      </c>
      <c r="C620" s="53"/>
      <c r="D620" s="53"/>
      <c r="E620" s="53">
        <f>COUNTA(E9:E617)</f>
        <v>609</v>
      </c>
      <c r="F620" s="53"/>
      <c r="G620" s="53"/>
      <c r="H620" s="53"/>
      <c r="I620" s="217"/>
      <c r="J620" s="217"/>
      <c r="K620" s="53"/>
      <c r="L620" s="53"/>
      <c r="M620" s="53"/>
      <c r="N620" s="372"/>
      <c r="O620" s="373"/>
      <c r="P620" s="53"/>
      <c r="Q620" s="53"/>
      <c r="R620" s="53"/>
      <c r="S620" s="337"/>
      <c r="T620" s="53"/>
      <c r="U620" s="307"/>
      <c r="V620" s="375" t="s">
        <v>864</v>
      </c>
      <c r="W620" s="376"/>
      <c r="X620" s="393" t="e">
        <f>X619/S619</f>
        <v>#DIV/0!</v>
      </c>
      <c r="Y620" s="145"/>
      <c r="Z620" s="411" t="e">
        <f>Z619/S619</f>
        <v>#DIV/0!</v>
      </c>
      <c r="AA620" s="335"/>
      <c r="AB620" s="335"/>
      <c r="AC620" s="335"/>
      <c r="AD620" s="411" t="e">
        <f>AD619/S619</f>
        <v>#DIV/0!</v>
      </c>
      <c r="AE620" s="335"/>
      <c r="AF620" s="412" t="e">
        <f>AF619/S619</f>
        <v>#DIV/0!</v>
      </c>
      <c r="AG620" s="145"/>
      <c r="AH620" s="335"/>
      <c r="AI620" s="335"/>
      <c r="AJ620" s="411" t="e">
        <f>AJ619/S619</f>
        <v>#DIV/0!</v>
      </c>
      <c r="AK620" s="145"/>
      <c r="AL620" s="335"/>
      <c r="AM620" s="374" t="e">
        <f>(AM619-S619)/S619</f>
        <v>#DIV/0!</v>
      </c>
      <c r="AN620" s="374"/>
      <c r="AO620" s="374"/>
      <c r="AP620" s="374" t="e">
        <f>AP619/S619</f>
        <v>#DIV/0!</v>
      </c>
      <c r="AQ620" s="374" t="e">
        <f>AQ619/S619</f>
        <v>#DIV/0!</v>
      </c>
      <c r="AR620" s="463"/>
      <c r="AS620" s="53"/>
      <c r="AT620" s="53"/>
      <c r="AU620" s="182"/>
      <c r="AV620" s="53"/>
      <c r="AW620" s="53"/>
      <c r="AX620" s="53"/>
      <c r="AY620" s="145"/>
      <c r="AZ620" s="66"/>
      <c r="BA620" s="236"/>
      <c r="BB620" s="215"/>
      <c r="BC620" s="53"/>
      <c r="BD620" s="53"/>
      <c r="BE620" s="181"/>
      <c r="BF620" s="181"/>
      <c r="BG620" s="181"/>
      <c r="BH620" s="181"/>
      <c r="BI620" s="181"/>
      <c r="BJ620" s="181"/>
      <c r="BK620" s="181"/>
      <c r="BL620" s="181"/>
      <c r="BM620" s="181"/>
      <c r="BN620" s="181"/>
      <c r="BO620" s="181"/>
      <c r="BP620" s="181"/>
      <c r="BQ620" s="465" t="e">
        <f>BQ619/S619</f>
        <v>#DIV/0!</v>
      </c>
      <c r="BR620" s="181"/>
      <c r="BS620" s="181"/>
      <c r="BT620" s="1"/>
      <c r="BU620" s="1"/>
      <c r="BV620" s="1"/>
      <c r="BW620" s="1"/>
      <c r="BX620" s="1"/>
      <c r="BY620" s="1"/>
      <c r="BZ620" s="1"/>
      <c r="CA620" s="1"/>
    </row>
    <row r="621" spans="1:79" s="9" customFormat="true" ht="11.25" hidden="true" customHeight="true">
      <c r="A621" s="53"/>
      <c r="B621" s="53"/>
      <c r="C621" s="53"/>
      <c r="D621" s="53"/>
      <c r="E621" s="53"/>
      <c r="F621" s="53"/>
      <c r="G621" s="53"/>
      <c r="H621" s="53"/>
      <c r="I621" s="217"/>
      <c r="J621" s="217"/>
      <c r="K621" s="53"/>
      <c r="L621" s="53"/>
      <c r="M621" s="53"/>
      <c r="N621" s="53"/>
      <c r="O621" s="53"/>
      <c r="P621" s="53"/>
      <c r="Q621" s="53"/>
      <c r="R621" s="53"/>
      <c r="S621" s="53"/>
      <c r="T621" s="53"/>
      <c r="U621" s="53"/>
      <c r="V621" s="254"/>
      <c r="W621" s="53"/>
      <c r="X621" s="241"/>
      <c r="Y621" s="53"/>
      <c r="Z621" s="338"/>
      <c r="AA621" s="53"/>
      <c r="AB621" s="53"/>
      <c r="AC621" s="53"/>
      <c r="AD621" s="53"/>
      <c r="AE621" s="53"/>
      <c r="AF621" s="139"/>
      <c r="AG621" s="215"/>
      <c r="AH621" s="215"/>
      <c r="AI621" s="215"/>
      <c r="AJ621" s="213"/>
      <c r="AK621" s="139"/>
      <c r="AL621" s="215"/>
      <c r="AM621" s="314"/>
      <c r="AN621" s="314"/>
      <c r="AO621" s="314"/>
      <c r="AP621" s="314"/>
      <c r="AQ621" s="314"/>
      <c r="AR621" s="314"/>
      <c r="AS621" s="53"/>
      <c r="AT621" s="53"/>
      <c r="AU621" s="182"/>
      <c r="AV621" s="53"/>
      <c r="AW621" s="53"/>
      <c r="AX621" s="53"/>
      <c r="AY621" s="145"/>
      <c r="AZ621" s="66"/>
      <c r="BA621" s="236"/>
      <c r="BB621" s="53"/>
      <c r="BC621" s="53"/>
      <c r="BD621" s="53"/>
      <c r="BE621" s="181"/>
      <c r="BF621" s="181"/>
      <c r="BG621" s="181"/>
      <c r="BH621" s="181"/>
      <c r="BI621" s="181"/>
      <c r="BJ621" s="181"/>
      <c r="BK621" s="181"/>
      <c r="BL621" s="181"/>
      <c r="BM621" s="181"/>
      <c r="BN621" s="181"/>
      <c r="BO621" s="181"/>
      <c r="BP621" s="181"/>
      <c r="BQ621" s="236"/>
      <c r="BT621" s="1"/>
      <c r="BU621" s="1"/>
      <c r="BV621" s="1"/>
      <c r="BW621" s="1"/>
      <c r="BX621" s="1"/>
      <c r="BY621" s="1"/>
      <c r="BZ621" s="1"/>
      <c r="CA621" s="1"/>
    </row>
    <row r="622" spans="1:79" s="348" customFormat="true" ht="11.25" hidden="true" customHeight="true">
      <c r="A622" s="339" t="s">
        <v>227</v>
      </c>
      <c r="B622" s="339"/>
      <c r="C622" s="339"/>
      <c r="D622" s="339"/>
      <c r="E622" s="339"/>
      <c r="F622" s="339"/>
      <c r="G622" s="339"/>
      <c r="H622" s="339"/>
      <c r="I622" s="340"/>
      <c r="J622" s="340"/>
      <c r="K622" s="339"/>
      <c r="L622" s="339"/>
      <c r="M622" s="339"/>
      <c r="N622" s="339"/>
      <c r="O622" s="339"/>
      <c r="P622" s="339"/>
      <c r="Q622" s="339"/>
      <c r="R622" s="339"/>
      <c r="S622" s="339"/>
      <c r="T622" s="339"/>
      <c r="U622" s="341"/>
      <c r="V622" s="342"/>
      <c r="W622" s="343"/>
      <c r="X622" s="344"/>
      <c r="Y622" s="345"/>
      <c r="Z622" s="346"/>
      <c r="AA622" s="345"/>
      <c r="AB622" s="345"/>
      <c r="AC622" s="345"/>
      <c r="AD622" s="345"/>
      <c r="AE622" s="345"/>
      <c r="AF622" s="346"/>
      <c r="AG622" s="347"/>
      <c r="AH622" s="342"/>
      <c r="AI622" s="342"/>
      <c r="AJ622" s="345"/>
      <c r="AK622" s="344"/>
      <c r="AL622" s="347"/>
      <c r="AM622" s="347"/>
      <c r="AN622" s="352"/>
      <c r="AO622" s="352"/>
      <c r="AP622" s="240"/>
      <c r="AQ622" s="240"/>
      <c r="AR622" s="240"/>
      <c r="AS622" s="339"/>
      <c r="AT622" s="339"/>
      <c r="AU622" s="339"/>
      <c r="AV622" s="339"/>
      <c r="AW622" s="339"/>
      <c r="AX622" s="339"/>
      <c r="AY622" s="339"/>
      <c r="AZ622" s="339"/>
      <c r="BA622" s="339"/>
      <c r="BB622" s="339"/>
      <c r="BC622" s="339"/>
      <c r="BD622" s="339"/>
      <c r="BE622" s="339"/>
      <c r="BF622" s="339"/>
      <c r="BG622" s="339"/>
      <c r="BH622" s="339"/>
      <c r="BI622" s="339"/>
      <c r="BJ622" s="339"/>
      <c r="BK622" s="339"/>
      <c r="BL622" s="339"/>
      <c r="BM622" s="339"/>
      <c r="BN622" s="339"/>
      <c r="BO622" s="339"/>
      <c r="BP622" s="339"/>
      <c r="BQ622" s="339"/>
      <c r="BT622" s="1"/>
      <c r="BU622" s="1"/>
      <c r="BV622" s="1"/>
      <c r="BW622" s="1"/>
      <c r="BX622" s="1"/>
      <c r="BY622" s="1"/>
      <c r="BZ622" s="1"/>
      <c r="CA622" s="1"/>
    </row>
    <row r="623" spans="1:79" s="9" customFormat="true" ht="11.25" hidden="true" customHeight="true">
      <c r="A623" s="53"/>
      <c r="B623" s="53"/>
      <c r="C623" s="53"/>
      <c r="D623" s="53"/>
      <c r="E623" s="53"/>
      <c r="F623" s="53"/>
      <c r="G623" s="53"/>
      <c r="H623" s="53"/>
      <c r="I623" s="217"/>
      <c r="J623" s="217"/>
      <c r="K623" s="53"/>
      <c r="L623" s="53"/>
      <c r="M623" s="53"/>
      <c r="N623" s="53"/>
      <c r="O623" s="145"/>
      <c r="P623" s="53"/>
      <c r="Q623" s="53"/>
      <c r="R623" s="53"/>
      <c r="S623" s="213"/>
      <c r="T623" s="53"/>
      <c r="U623" s="53"/>
      <c r="V623" s="53"/>
      <c r="W623" s="213"/>
      <c r="X623" s="53"/>
      <c r="Y623" s="53"/>
      <c r="Z623" s="53"/>
      <c r="AA623" s="215"/>
      <c r="AB623" s="215"/>
      <c r="AC623" s="215"/>
      <c r="AD623" s="215"/>
      <c r="AE623" s="215"/>
      <c r="AF623" s="214"/>
      <c r="AG623" s="214"/>
      <c r="AH623" s="214"/>
      <c r="AI623" s="214"/>
      <c r="AJ623" s="53"/>
      <c r="AK623" s="53"/>
      <c r="AL623" s="214"/>
      <c r="AM623" s="211"/>
      <c r="AN623" s="211"/>
      <c r="AO623" s="211"/>
      <c r="AP623" s="213"/>
      <c r="AQ623" s="213"/>
      <c r="AR623" s="21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T623" s="1"/>
      <c r="BU623" s="1"/>
      <c r="BV623" s="1"/>
      <c r="BW623" s="1"/>
      <c r="BX623" s="1"/>
      <c r="BY623" s="1"/>
      <c r="BZ623" s="1"/>
      <c r="CA623" s="1"/>
    </row>
    <row r="624" spans="1:79" s="348" customFormat="true" hidden="true">
      <c r="A624" s="339"/>
      <c r="B624" s="339"/>
      <c r="C624" s="339"/>
      <c r="D624" s="339"/>
      <c r="E624" s="349"/>
      <c r="F624" s="339"/>
      <c r="G624" s="339"/>
      <c r="H624" s="339"/>
      <c r="I624" s="340"/>
      <c r="J624" s="340"/>
      <c r="K624" s="339"/>
      <c r="L624" s="339"/>
      <c r="M624" s="339"/>
      <c r="N624" s="307"/>
      <c r="O624" s="350"/>
      <c r="P624" s="339"/>
      <c r="Q624" s="339"/>
      <c r="R624" s="339"/>
      <c r="S624" s="351"/>
      <c r="T624" s="339"/>
      <c r="U624" s="349"/>
      <c r="V624" s="352"/>
      <c r="W624" s="352"/>
      <c r="X624" s="352"/>
      <c r="Y624" s="352"/>
      <c r="Z624" s="338"/>
      <c r="AA624" s="339"/>
      <c r="AB624" s="339"/>
      <c r="AC624" s="339"/>
      <c r="AD624" s="339"/>
      <c r="AE624" s="339"/>
      <c r="AF624" s="352"/>
      <c r="AG624" s="352"/>
      <c r="AH624" s="352"/>
      <c r="AI624" s="352"/>
      <c r="AJ624" s="339"/>
      <c r="AK624" s="339"/>
      <c r="AL624" s="339"/>
      <c r="AM624" s="352"/>
      <c r="AN624" s="352"/>
      <c r="AO624" s="352"/>
      <c r="AP624" s="240"/>
      <c r="AQ624" s="240"/>
      <c r="AR624" s="240"/>
      <c r="AS624" s="339"/>
      <c r="AT624" s="339"/>
      <c r="AU624" s="353"/>
      <c r="AV624" s="339"/>
      <c r="AW624" s="339"/>
      <c r="AX624" s="339"/>
      <c r="AY624" s="349"/>
      <c r="AZ624" s="354"/>
      <c r="BA624" s="355"/>
      <c r="BB624" s="339"/>
      <c r="BC624" s="339"/>
      <c r="BD624" s="339"/>
      <c r="BE624" s="356"/>
      <c r="BF624" s="356"/>
      <c r="BG624" s="356"/>
      <c r="BH624" s="356"/>
      <c r="BI624" s="356"/>
      <c r="BJ624" s="356"/>
      <c r="BK624" s="356"/>
      <c r="BL624" s="356"/>
      <c r="BM624" s="356"/>
      <c r="BN624" s="356"/>
      <c r="BO624" s="356"/>
      <c r="BP624" s="356"/>
      <c r="BQ624" s="355"/>
    </row>
    <row r="625" spans="1:80" s="348" customFormat="true" hidden="true">
      <c r="A625" s="339" t="s">
        <v>228</v>
      </c>
      <c r="B625" s="339"/>
      <c r="C625" s="339"/>
      <c r="D625" s="339"/>
      <c r="E625" s="349" t="s">
        <v>229</v>
      </c>
      <c r="F625" s="339"/>
      <c r="G625" s="339"/>
      <c r="H625" s="339"/>
      <c r="I625" s="340"/>
      <c r="J625" s="340"/>
      <c r="K625" s="339"/>
      <c r="L625" s="339"/>
      <c r="M625" s="339"/>
      <c r="N625" s="307"/>
      <c r="O625" s="350"/>
      <c r="P625" s="339"/>
      <c r="Q625" s="339"/>
      <c r="R625" s="339" t="s">
        <v>33</v>
      </c>
      <c r="S625" s="351"/>
      <c r="T625" s="339"/>
      <c r="U625" s="352"/>
      <c r="V625" s="352"/>
      <c r="W625" s="357"/>
      <c r="X625" s="358"/>
      <c r="Y625" s="359"/>
      <c r="Z625" s="358"/>
      <c r="AA625" s="360"/>
      <c r="AB625" s="364"/>
      <c r="AC625" s="364"/>
      <c r="AD625" s="364"/>
      <c r="AE625" s="364"/>
      <c r="AF625" s="357"/>
      <c r="AG625" s="361"/>
      <c r="AH625" s="362"/>
      <c r="AI625" s="362"/>
      <c r="AJ625" s="357"/>
      <c r="AK625" s="363"/>
      <c r="AL625" s="339"/>
      <c r="AM625" s="352"/>
      <c r="AN625" s="352"/>
      <c r="AO625" s="352"/>
      <c r="AP625" s="240"/>
      <c r="AQ625" s="240"/>
      <c r="AR625" s="240"/>
      <c r="AS625" s="339"/>
      <c r="AT625" s="339"/>
      <c r="AU625" s="353"/>
      <c r="AV625" s="339"/>
      <c r="AW625" s="339"/>
      <c r="AX625" s="339"/>
      <c r="AY625" s="349"/>
      <c r="AZ625" s="354"/>
      <c r="BA625" s="355"/>
      <c r="BB625" s="339"/>
      <c r="BC625" s="339"/>
      <c r="BD625" s="339"/>
      <c r="BE625" s="356"/>
      <c r="BF625" s="356"/>
      <c r="BG625" s="356"/>
      <c r="BH625" s="356"/>
      <c r="BI625" s="356"/>
      <c r="BJ625" s="356"/>
      <c r="BK625" s="356"/>
      <c r="BL625" s="356"/>
      <c r="BM625" s="356"/>
      <c r="BN625" s="356"/>
      <c r="BO625" s="356"/>
      <c r="BP625" s="356"/>
      <c r="BQ625" s="355"/>
    </row>
    <row r="626" spans="1:80" s="348" customFormat="true" hidden="true">
      <c r="A626" s="339"/>
      <c r="B626" s="339"/>
      <c r="C626" s="339"/>
      <c r="D626" s="339"/>
      <c r="E626" s="349"/>
      <c r="F626" s="339"/>
      <c r="G626" s="339"/>
      <c r="H626" s="339"/>
      <c r="I626" s="340"/>
      <c r="J626" s="340"/>
      <c r="K626" s="339"/>
      <c r="L626" s="339"/>
      <c r="M626" s="339"/>
      <c r="N626" s="307"/>
      <c r="O626" s="350"/>
      <c r="P626" s="339"/>
      <c r="Q626" s="339"/>
      <c r="R626" s="339"/>
      <c r="S626" s="351"/>
      <c r="T626" s="339"/>
      <c r="U626" s="349"/>
      <c r="V626" s="352"/>
      <c r="W626" s="352"/>
      <c r="X626" s="352"/>
      <c r="Y626" s="352"/>
      <c r="Z626" s="338"/>
      <c r="AA626" s="339"/>
      <c r="AB626" s="339"/>
      <c r="AC626" s="339"/>
      <c r="AD626" s="339"/>
      <c r="AE626" s="339"/>
      <c r="AF626" s="352"/>
      <c r="AG626" s="352"/>
      <c r="AH626" s="352"/>
      <c r="AI626" s="352"/>
      <c r="AJ626" s="339"/>
      <c r="AK626" s="339"/>
      <c r="AL626" s="339"/>
      <c r="AM626" s="352"/>
      <c r="AN626" s="352"/>
      <c r="AO626" s="352"/>
      <c r="AP626" s="240"/>
      <c r="AQ626" s="240"/>
      <c r="AR626" s="240"/>
      <c r="AS626" s="339"/>
      <c r="AT626" s="339"/>
      <c r="AU626" s="353"/>
      <c r="AV626" s="339"/>
      <c r="AW626" s="339"/>
      <c r="AX626" s="339"/>
      <c r="AY626" s="349"/>
      <c r="AZ626" s="354"/>
      <c r="BA626" s="355"/>
      <c r="BB626" s="339"/>
      <c r="BC626" s="339"/>
      <c r="BD626" s="339"/>
      <c r="BE626" s="356"/>
      <c r="BF626" s="356"/>
      <c r="BG626" s="356"/>
      <c r="BH626" s="356"/>
      <c r="BI626" s="356"/>
      <c r="BJ626" s="356"/>
      <c r="BK626" s="356"/>
      <c r="BL626" s="356"/>
      <c r="BM626" s="356"/>
      <c r="BN626" s="356"/>
      <c r="BO626" s="356"/>
      <c r="BP626" s="356"/>
      <c r="BQ626" s="355"/>
    </row>
    <row r="627" spans="1:80" s="339" customFormat="true" hidden="true">
      <c r="A627" s="339" t="s">
        <v>228</v>
      </c>
      <c r="E627" s="349" t="s">
        <v>230</v>
      </c>
      <c r="I627" s="340"/>
      <c r="J627" s="340"/>
      <c r="N627" s="307"/>
      <c r="O627" s="350"/>
      <c r="R627" s="339" t="s">
        <v>33</v>
      </c>
      <c r="S627" s="351"/>
      <c r="T627" s="364"/>
      <c r="U627" s="365"/>
      <c r="V627" s="358"/>
      <c r="W627" s="366"/>
      <c r="X627" s="358"/>
      <c r="Y627" s="359"/>
      <c r="Z627" s="358"/>
      <c r="AA627" s="363"/>
      <c r="AB627" s="426"/>
      <c r="AC627" s="426"/>
      <c r="AD627" s="426"/>
      <c r="AE627" s="426"/>
      <c r="AF627" s="357"/>
      <c r="AG627" s="361"/>
      <c r="AH627" s="362"/>
      <c r="AI627" s="362"/>
      <c r="AJ627" s="357"/>
      <c r="AK627" s="363"/>
      <c r="AM627" s="352"/>
      <c r="AN627" s="352"/>
      <c r="AO627" s="352"/>
      <c r="AP627" s="240"/>
      <c r="AQ627" s="240"/>
      <c r="AR627" s="240"/>
      <c r="AU627" s="353"/>
      <c r="AY627" s="349"/>
      <c r="AZ627" s="354"/>
      <c r="BA627" s="355"/>
      <c r="BE627" s="356"/>
      <c r="BF627" s="356"/>
      <c r="BG627" s="356"/>
      <c r="BH627" s="356"/>
      <c r="BI627" s="356"/>
      <c r="BJ627" s="356"/>
      <c r="BK627" s="356"/>
      <c r="BL627" s="356"/>
      <c r="BM627" s="356"/>
      <c r="BN627" s="356"/>
      <c r="BO627" s="356"/>
      <c r="BP627" s="356"/>
      <c r="BQ627" s="355"/>
      <c r="BW627" s="348"/>
      <c r="BX627" s="348"/>
      <c r="BY627" s="348"/>
      <c r="BZ627" s="348"/>
      <c r="CA627" s="348"/>
      <c r="CB627" s="348"/>
    </row>
    <row r="628" spans="1:80" s="348" customFormat="true">
      <c r="A628" s="339"/>
      <c r="B628" s="339"/>
      <c r="C628" s="339"/>
      <c r="D628" s="339"/>
      <c r="E628" s="339"/>
      <c r="F628" s="339"/>
      <c r="G628" s="339"/>
      <c r="H628" s="339"/>
      <c r="I628" s="340"/>
      <c r="J628" s="340"/>
      <c r="K628" s="339"/>
      <c r="L628" s="339"/>
      <c r="M628" s="339"/>
      <c r="N628" s="339"/>
      <c r="O628" s="339"/>
      <c r="P628" s="339"/>
      <c r="Q628" s="339"/>
      <c r="R628" s="339"/>
      <c r="S628" s="351"/>
      <c r="T628" s="339"/>
      <c r="U628" s="349"/>
      <c r="V628" s="352"/>
      <c r="W628" s="352"/>
      <c r="X628" s="352"/>
      <c r="Y628" s="352"/>
      <c r="Z628" s="339"/>
      <c r="AA628" s="339"/>
      <c r="AB628" s="339"/>
      <c r="AC628" s="339"/>
      <c r="AD628" s="339"/>
      <c r="AE628" s="339"/>
      <c r="AF628" s="352"/>
      <c r="AG628" s="352"/>
      <c r="AH628" s="352"/>
      <c r="AI628" s="352"/>
      <c r="AJ628" s="339"/>
      <c r="AK628" s="339"/>
      <c r="AL628" s="240"/>
      <c r="AM628" s="336"/>
      <c r="AN628" s="336"/>
      <c r="AO628" s="336"/>
      <c r="AP628" s="240"/>
      <c r="AQ628" s="240"/>
      <c r="AR628" s="240"/>
      <c r="AS628" s="339"/>
      <c r="AT628" s="339"/>
      <c r="AU628" s="353"/>
      <c r="AV628" s="339"/>
      <c r="AW628" s="339"/>
      <c r="AX628" s="339"/>
      <c r="AY628" s="349"/>
      <c r="AZ628" s="354"/>
      <c r="BA628" s="355"/>
      <c r="BB628" s="339"/>
      <c r="BC628" s="339"/>
      <c r="BD628" s="339"/>
      <c r="BE628" s="356"/>
      <c r="BF628" s="356"/>
      <c r="BG628" s="356"/>
      <c r="BH628" s="356"/>
      <c r="BI628" s="356"/>
      <c r="BJ628" s="356"/>
      <c r="BK628" s="356"/>
      <c r="BL628" s="356"/>
      <c r="BM628" s="356"/>
      <c r="BN628" s="356"/>
      <c r="BO628" s="356"/>
      <c r="BP628" s="356"/>
      <c r="BQ628" s="355"/>
    </row>
    <row r="629" spans="1:80" s="9" customFormat="true">
      <c r="A629" s="53"/>
      <c r="B629" s="53"/>
      <c r="C629" s="53"/>
      <c r="D629" s="53"/>
      <c r="E629" s="53"/>
      <c r="F629" s="53"/>
      <c r="G629" s="53"/>
      <c r="H629" s="53"/>
      <c r="I629" s="217"/>
      <c r="J629" s="217"/>
      <c r="K629" s="53"/>
      <c r="L629" s="53"/>
      <c r="M629" s="53"/>
      <c r="N629" s="53"/>
      <c r="O629" s="53"/>
      <c r="P629" s="53"/>
      <c r="Q629" s="53"/>
      <c r="R629" s="53"/>
      <c r="T629" s="53"/>
      <c r="U629" s="66"/>
      <c r="V629" s="66"/>
      <c r="W629" s="66"/>
      <c r="X629" s="368"/>
      <c r="Y629" s="66"/>
      <c r="Z629" s="66"/>
      <c r="AA629" s="66"/>
      <c r="AB629" s="66"/>
      <c r="AC629" s="66"/>
      <c r="AD629" s="66"/>
      <c r="AE629" s="66"/>
      <c r="AF629" s="66"/>
      <c r="AG629" s="66"/>
      <c r="AH629" s="66"/>
      <c r="AI629" s="66"/>
      <c r="AJ629" s="66"/>
      <c r="AK629" s="66"/>
      <c r="AL629" s="66"/>
      <c r="AM629" s="215"/>
      <c r="AN629" s="215"/>
      <c r="AO629" s="215"/>
      <c r="AP629" s="53"/>
      <c r="AQ629" s="53"/>
      <c r="AR629" s="53"/>
      <c r="AS629" s="53"/>
      <c r="AT629" s="53"/>
      <c r="AU629" s="53"/>
      <c r="AV629" s="53"/>
      <c r="AW629" s="53"/>
      <c r="AX629" s="53"/>
      <c r="AY629" s="53"/>
      <c r="AZ629" s="53"/>
      <c r="BA629" s="53"/>
      <c r="BB629" s="53"/>
      <c r="BC629" s="53"/>
      <c r="BD629" s="53"/>
      <c r="BE629" s="53"/>
      <c r="BF629" s="53"/>
      <c r="BG629" s="53"/>
      <c r="BH629" s="53"/>
      <c r="BI629" s="53"/>
      <c r="BJ629" s="53"/>
      <c r="BK629" s="53"/>
      <c r="BL629" s="53"/>
      <c r="BM629" s="53"/>
      <c r="BN629" s="53"/>
      <c r="BO629" s="53"/>
      <c r="BP629" s="53"/>
      <c r="BQ629" s="53"/>
    </row>
    <row r="630" spans="1:80" s="9" customFormat="true">
      <c r="A630" s="53"/>
      <c r="B630" s="53" t="s">
        <v>134</v>
      </c>
      <c r="C630" s="53"/>
      <c r="D630" s="53"/>
      <c r="E630" s="53" t="s">
        <v>177</v>
      </c>
      <c r="F630" s="53" t="s">
        <v>178</v>
      </c>
      <c r="G630" s="53"/>
      <c r="H630" s="53"/>
      <c r="I630" s="217"/>
      <c r="J630" s="217"/>
      <c r="K630" s="53"/>
      <c r="L630" s="53"/>
      <c r="M630" s="53"/>
      <c r="N630" s="66"/>
      <c r="O630" s="53"/>
      <c r="P630" s="53"/>
      <c r="Q630" s="53"/>
      <c r="R630" s="53"/>
      <c r="S630" s="211"/>
      <c r="T630" s="53"/>
      <c r="U630" s="66"/>
      <c r="V630" s="66"/>
      <c r="W630" s="66"/>
      <c r="X630" s="66"/>
      <c r="Y630" s="66"/>
      <c r="Z630" s="66"/>
      <c r="AA630" s="217" t="s">
        <v>993</v>
      </c>
      <c r="AB630" s="217" t="s">
        <v>992</v>
      </c>
      <c r="AC630" s="66"/>
      <c r="AD630" s="66"/>
      <c r="AF630" s="368"/>
      <c r="AG630" s="66"/>
      <c r="AH630" s="66"/>
      <c r="AI630" s="66"/>
      <c r="AJ630" s="66"/>
      <c r="AK630" s="66"/>
      <c r="AL630" s="66"/>
      <c r="AM630" s="53"/>
      <c r="AN630" s="53"/>
      <c r="AO630" s="53"/>
      <c r="AP630" s="53"/>
      <c r="AQ630" s="53"/>
      <c r="AR630" s="53"/>
      <c r="AS630" s="54"/>
      <c r="AT630" s="53"/>
      <c r="AU630" s="182"/>
      <c r="AV630" s="53"/>
      <c r="AW630" s="53"/>
      <c r="AX630" s="53"/>
      <c r="AY630" s="145"/>
      <c r="AZ630" s="66"/>
      <c r="BA630" s="55"/>
      <c r="BB630" s="53"/>
      <c r="BC630" s="53"/>
      <c r="BD630" s="53"/>
      <c r="BE630" s="181"/>
      <c r="BF630" s="181"/>
      <c r="BG630" s="181"/>
      <c r="BH630" s="181"/>
      <c r="BI630" s="181"/>
      <c r="BJ630" s="181"/>
      <c r="BK630" s="181"/>
      <c r="BL630" s="181"/>
      <c r="BM630" s="181"/>
      <c r="BN630" s="181"/>
      <c r="BO630" s="181"/>
      <c r="BP630" s="181"/>
      <c r="BQ630" s="181"/>
    </row>
    <row r="631" spans="1:80" s="9" customFormat="true">
      <c r="A631" s="56" t="s">
        <v>33</v>
      </c>
      <c r="B631" s="242">
        <f>B620</f>
        <v>609</v>
      </c>
      <c r="C631" s="242"/>
      <c r="D631" s="242"/>
      <c r="E631" s="242">
        <f>COUNTA(O9:O617)</f>
        <v>609</v>
      </c>
      <c r="F631" s="242">
        <f>COUNTA(N9:N617)</f>
        <v>607</v>
      </c>
      <c r="G631" s="53"/>
      <c r="H631" s="53"/>
      <c r="I631" s="217"/>
      <c r="J631" s="217"/>
      <c r="K631" s="53"/>
      <c r="L631" s="53"/>
      <c r="M631" s="53"/>
      <c r="N631" s="66"/>
      <c r="O631" s="53"/>
      <c r="P631" s="53"/>
      <c r="Q631" s="53"/>
      <c r="R631" s="313"/>
      <c r="S631" s="53"/>
      <c r="T631" s="53"/>
      <c r="U631" s="66"/>
      <c r="V631" s="66"/>
      <c r="W631" s="66"/>
      <c r="X631" s="368"/>
      <c r="Y631" s="66"/>
      <c r="Z631" s="53" t="s">
        <v>991</v>
      </c>
      <c r="AA631" s="368">
        <f>X619</f>
        <v>0</v>
      </c>
      <c r="AB631" s="445" t="e">
        <f>X620</f>
        <v>#DIV/0!</v>
      </c>
      <c r="AC631" s="66"/>
      <c r="AD631" s="66"/>
      <c r="AE631" s="66"/>
      <c r="AF631" s="368"/>
      <c r="AG631" s="66"/>
      <c r="AH631" s="66"/>
      <c r="AI631" s="66"/>
      <c r="AJ631" s="66"/>
      <c r="AK631" s="66"/>
      <c r="AL631" s="66"/>
      <c r="AM631" s="53"/>
      <c r="AN631" s="53"/>
      <c r="AO631" s="53"/>
      <c r="AP631" s="53"/>
      <c r="AQ631" s="53"/>
      <c r="AR631" s="53"/>
      <c r="AS631" s="53"/>
      <c r="AT631" s="53"/>
      <c r="AU631" s="182"/>
      <c r="AV631" s="53"/>
      <c r="AW631" s="53"/>
      <c r="AX631" s="53"/>
      <c r="AY631" s="145"/>
      <c r="AZ631" s="66"/>
      <c r="BA631" s="53"/>
      <c r="BB631" s="53"/>
      <c r="BC631" s="53"/>
      <c r="BD631" s="53"/>
      <c r="BE631" s="181"/>
      <c r="BF631" s="181"/>
      <c r="BG631" s="181"/>
      <c r="BH631" s="181"/>
      <c r="BI631" s="181"/>
      <c r="BJ631" s="181"/>
      <c r="BK631" s="181"/>
      <c r="BL631" s="181"/>
      <c r="BM631" s="181"/>
      <c r="BN631" s="181"/>
      <c r="BO631" s="181"/>
      <c r="BP631" s="181"/>
      <c r="BQ631" s="181"/>
    </row>
    <row r="632" spans="1:80" s="5" customFormat="true">
      <c r="A632" s="265"/>
      <c r="B632" s="266"/>
      <c r="C632" s="266"/>
      <c r="D632" s="266"/>
      <c r="E632" s="267" t="s">
        <v>72</v>
      </c>
      <c r="F632" s="267" t="s">
        <v>73</v>
      </c>
      <c r="G632" s="268" t="s">
        <v>74</v>
      </c>
      <c r="H632" s="267" t="s">
        <v>75</v>
      </c>
      <c r="I632" s="269" t="s">
        <v>76</v>
      </c>
      <c r="J632" s="379"/>
      <c r="K632" s="270" t="s">
        <v>233</v>
      </c>
      <c r="L632" s="53"/>
      <c r="M632" s="53"/>
      <c r="N632" s="56"/>
      <c r="O632" s="59"/>
      <c r="P632" s="53"/>
      <c r="Q632" s="53"/>
      <c r="R632" s="53"/>
      <c r="S632" s="58"/>
      <c r="T632" s="58"/>
      <c r="U632" s="66"/>
      <c r="V632" s="66"/>
      <c r="W632" s="66"/>
      <c r="X632" s="368"/>
      <c r="Y632" s="66"/>
      <c r="Z632" s="53" t="s">
        <v>994</v>
      </c>
      <c r="AA632" s="368">
        <f>Z619</f>
        <v>0</v>
      </c>
      <c r="AB632" s="445" t="e">
        <f>Z620</f>
        <v>#DIV/0!</v>
      </c>
      <c r="AC632" s="66"/>
      <c r="AD632" s="66"/>
      <c r="AE632" s="66"/>
      <c r="AF632" s="66"/>
      <c r="AG632" s="66"/>
      <c r="AH632" s="66"/>
      <c r="AI632" s="66"/>
      <c r="AJ632" s="66"/>
      <c r="AK632" s="66"/>
      <c r="AL632" s="66"/>
      <c r="AM632" s="53"/>
      <c r="AN632" s="53"/>
      <c r="AO632" s="53"/>
      <c r="AP632" s="58"/>
      <c r="AQ632" s="58"/>
      <c r="AR632" s="58"/>
      <c r="AS632" s="58"/>
      <c r="AT632" s="2"/>
      <c r="AU632" s="180"/>
      <c r="AV632" s="58"/>
      <c r="AW632" s="58"/>
      <c r="AX632" s="58"/>
      <c r="AY632" s="146"/>
      <c r="AZ632" s="56"/>
      <c r="BA632" s="58"/>
      <c r="BB632" s="58"/>
      <c r="BC632" s="58"/>
      <c r="BD632" s="58"/>
      <c r="BE632" s="181"/>
      <c r="BF632" s="181"/>
      <c r="BG632" s="181"/>
      <c r="BH632" s="181"/>
      <c r="BI632" s="181"/>
      <c r="BJ632" s="181"/>
      <c r="BK632" s="181"/>
      <c r="BL632" s="181"/>
      <c r="BM632" s="181"/>
      <c r="BN632" s="181"/>
      <c r="BO632" s="181"/>
      <c r="BP632" s="181"/>
      <c r="BQ632" s="181"/>
      <c r="BR632" s="9"/>
      <c r="BS632" s="9"/>
    </row>
    <row r="633" spans="1:80">
      <c r="A633" s="265"/>
      <c r="B633" s="266"/>
      <c r="C633" s="266"/>
      <c r="D633" s="266"/>
      <c r="E633" s="267" t="s">
        <v>22</v>
      </c>
      <c r="F633" s="267" t="s">
        <v>23</v>
      </c>
      <c r="G633" s="268" t="s">
        <v>24</v>
      </c>
      <c r="H633" s="267" t="s">
        <v>25</v>
      </c>
      <c r="I633" s="269" t="s">
        <v>26</v>
      </c>
      <c r="J633" s="380"/>
      <c r="K633" s="271"/>
      <c r="L633" s="53"/>
      <c r="M633" s="53"/>
      <c r="N633" s="56"/>
      <c r="O633" s="59"/>
      <c r="P633" s="53"/>
      <c r="Q633" s="53"/>
      <c r="R633" s="313"/>
      <c r="S633" s="58"/>
      <c r="T633" s="2"/>
      <c r="U633" s="66"/>
      <c r="V633" s="66"/>
      <c r="W633" s="66"/>
      <c r="X633" s="368"/>
      <c r="Y633" s="66"/>
      <c r="Z633" s="53" t="s">
        <v>995</v>
      </c>
      <c r="AA633" s="368">
        <f>AD619</f>
        <v>0</v>
      </c>
      <c r="AB633" s="445" t="e">
        <f>AD620</f>
        <v>#DIV/0!</v>
      </c>
      <c r="AC633" s="66"/>
      <c r="AD633" s="66"/>
      <c r="AE633" s="66"/>
      <c r="AF633" s="66"/>
      <c r="AG633" s="66"/>
      <c r="AH633" s="66"/>
      <c r="AI633" s="66"/>
      <c r="AJ633" s="66"/>
      <c r="AK633" s="66"/>
      <c r="AL633" s="66"/>
      <c r="AM633" s="53"/>
      <c r="AN633" s="53"/>
      <c r="AO633" s="53"/>
      <c r="AP633" s="2"/>
      <c r="AQ633" s="2"/>
      <c r="AR633" s="2"/>
      <c r="AS633" s="60"/>
      <c r="AT633" s="2"/>
      <c r="AU633" s="180"/>
      <c r="AV633" s="2"/>
      <c r="AW633" s="2"/>
      <c r="AX633" s="2"/>
      <c r="AY633" s="142"/>
      <c r="AZ633" s="62"/>
      <c r="BA633" s="2"/>
      <c r="BB633" s="2"/>
      <c r="BC633" s="2"/>
      <c r="BD633" s="2"/>
      <c r="BE633" s="181"/>
      <c r="BF633" s="181"/>
      <c r="BG633" s="181"/>
      <c r="BH633" s="181"/>
      <c r="BI633" s="181"/>
      <c r="BJ633" s="181"/>
      <c r="BK633" s="181"/>
      <c r="BL633" s="181"/>
      <c r="BM633" s="181"/>
      <c r="BN633" s="181"/>
      <c r="BO633" s="181"/>
      <c r="BP633" s="181"/>
      <c r="BQ633" s="181"/>
      <c r="BR633" s="9"/>
      <c r="BS633" s="9"/>
    </row>
    <row r="634" spans="1:80">
      <c r="A634" s="265"/>
      <c r="B634" s="266"/>
      <c r="C634" s="266"/>
      <c r="D634" s="266"/>
      <c r="E634" s="267">
        <v>5</v>
      </c>
      <c r="F634" s="267">
        <v>4</v>
      </c>
      <c r="G634" s="268">
        <v>3</v>
      </c>
      <c r="H634" s="267">
        <v>2</v>
      </c>
      <c r="I634" s="269">
        <v>1</v>
      </c>
      <c r="J634" s="381"/>
      <c r="K634" s="272"/>
      <c r="L634" s="53"/>
      <c r="M634" s="53"/>
      <c r="N634" s="62"/>
      <c r="O634" s="61"/>
      <c r="P634" s="53"/>
      <c r="Q634" s="53"/>
      <c r="R634" s="53"/>
      <c r="S634" s="2"/>
      <c r="T634" s="2"/>
      <c r="U634" s="66"/>
      <c r="V634" s="66"/>
      <c r="W634" s="66"/>
      <c r="X634" s="66"/>
      <c r="Y634" s="66"/>
      <c r="Z634" s="53" t="s">
        <v>996</v>
      </c>
      <c r="AA634" s="368">
        <f>AF619</f>
        <v>30450</v>
      </c>
      <c r="AB634" s="445" t="e">
        <f>AF620</f>
        <v>#DIV/0!</v>
      </c>
      <c r="AC634" s="66"/>
      <c r="AD634" s="66"/>
      <c r="AE634" s="66"/>
      <c r="AF634" s="66"/>
      <c r="AG634" s="66"/>
      <c r="AH634" s="66"/>
      <c r="AI634" s="66"/>
      <c r="AJ634" s="66"/>
      <c r="AK634" s="66"/>
      <c r="AL634" s="66"/>
      <c r="AM634" s="62"/>
      <c r="AN634" s="62"/>
      <c r="AO634" s="62"/>
      <c r="AP634" s="2"/>
      <c r="AQ634" s="2"/>
      <c r="AR634" s="2"/>
      <c r="AS634" s="60"/>
      <c r="AT634" s="2"/>
      <c r="AU634" s="180"/>
      <c r="AV634" s="2"/>
      <c r="AW634" s="2"/>
      <c r="AX634" s="2"/>
      <c r="AY634" s="142"/>
      <c r="AZ634" s="62"/>
      <c r="BA634" s="2"/>
      <c r="BB634" s="2"/>
      <c r="BC634" s="2"/>
      <c r="BD634" s="62"/>
      <c r="BE634" s="181"/>
      <c r="BF634" s="181"/>
      <c r="BG634" s="181"/>
      <c r="BH634" s="181"/>
      <c r="BI634" s="181"/>
      <c r="BJ634" s="181"/>
      <c r="BK634" s="181"/>
      <c r="BL634" s="181"/>
      <c r="BM634" s="181"/>
      <c r="BN634" s="181"/>
      <c r="BO634" s="181"/>
      <c r="BP634" s="181"/>
      <c r="BQ634" s="181"/>
      <c r="BR634" s="9"/>
      <c r="BS634" s="9"/>
    </row>
    <row r="635" spans="1:80">
      <c r="A635" s="255" t="s">
        <v>27</v>
      </c>
      <c r="B635" s="256"/>
      <c r="C635" s="256"/>
      <c r="D635" s="256"/>
      <c r="E635" s="261">
        <v>0.1</v>
      </c>
      <c r="F635" s="261">
        <v>0.2</v>
      </c>
      <c r="G635" s="262">
        <v>0.5</v>
      </c>
      <c r="H635" s="263">
        <v>0.15</v>
      </c>
      <c r="I635" s="264">
        <v>0.05</v>
      </c>
      <c r="J635" s="264"/>
      <c r="K635" s="273">
        <f>SUM(E635:I635)</f>
        <v>1</v>
      </c>
      <c r="L635" s="53"/>
      <c r="M635" s="53"/>
      <c r="N635" s="62"/>
      <c r="O635" s="63"/>
      <c r="P635" s="53"/>
      <c r="Q635" s="53"/>
      <c r="R635" s="313"/>
      <c r="S635" s="2"/>
      <c r="T635" s="2"/>
      <c r="U635" s="66"/>
      <c r="V635" s="66"/>
      <c r="W635" s="66"/>
      <c r="X635" s="66"/>
      <c r="Y635" s="66"/>
      <c r="Z635" s="215" t="s">
        <v>997</v>
      </c>
      <c r="AA635" s="368">
        <f>AJ619</f>
        <v>953099</v>
      </c>
      <c r="AB635" s="445" t="e">
        <f>AJ620</f>
        <v>#DIV/0!</v>
      </c>
      <c r="AC635" s="66"/>
      <c r="AD635" s="66"/>
      <c r="AE635" s="66"/>
      <c r="AF635" s="66"/>
      <c r="AG635" s="66"/>
      <c r="AH635" s="66"/>
      <c r="AI635" s="66"/>
      <c r="AJ635" s="66"/>
      <c r="AK635" s="66"/>
      <c r="AL635" s="66"/>
      <c r="AM635" s="62"/>
      <c r="AN635" s="62"/>
      <c r="AO635" s="62"/>
      <c r="AP635" s="2"/>
      <c r="AQ635" s="2"/>
      <c r="AR635" s="2"/>
      <c r="AS635" s="60"/>
      <c r="AT635" s="2"/>
      <c r="AU635" s="180"/>
      <c r="AV635" s="2"/>
      <c r="AW635" s="2"/>
      <c r="AX635" s="2"/>
      <c r="AY635" s="142"/>
      <c r="AZ635" s="62"/>
      <c r="BA635" s="2"/>
      <c r="BB635" s="2"/>
      <c r="BC635" s="2"/>
      <c r="BD635" s="62"/>
      <c r="BE635" s="181"/>
      <c r="BF635" s="181"/>
      <c r="BG635" s="181"/>
      <c r="BH635" s="181"/>
      <c r="BI635" s="181"/>
      <c r="BJ635" s="181"/>
      <c r="BK635" s="181"/>
      <c r="BL635" s="181"/>
      <c r="BM635" s="181"/>
      <c r="BN635" s="181"/>
      <c r="BO635" s="181"/>
      <c r="BP635" s="181"/>
      <c r="BQ635" s="181"/>
      <c r="BR635" s="9"/>
      <c r="BS635" s="9"/>
    </row>
    <row r="636" spans="1:80" ht="10.8" thickBot="true">
      <c r="A636" s="49" t="s">
        <v>20</v>
      </c>
      <c r="B636" s="50"/>
      <c r="C636" s="50"/>
      <c r="D636" s="50"/>
      <c r="E636" s="278">
        <f>+(E638/$F$631)</f>
        <v>8.0724876441515644E-2</v>
      </c>
      <c r="F636" s="278">
        <f>+(F638/$F$631)</f>
        <v>0.16474464579901152</v>
      </c>
      <c r="G636" s="279">
        <f>+(G638/$F$631)</f>
        <v>0.39703459637561778</v>
      </c>
      <c r="H636" s="280">
        <f>+(H638/$F$631)</f>
        <v>0.1070840197693575</v>
      </c>
      <c r="I636" s="281">
        <f>+(I638/$F$631)</f>
        <v>0.25041186161449752</v>
      </c>
      <c r="J636" s="281"/>
      <c r="K636" s="274">
        <f>SUM(E636:I636)</f>
        <v>0.99999999999999978</v>
      </c>
      <c r="L636" s="53"/>
      <c r="M636" s="53"/>
      <c r="N636" s="62"/>
      <c r="O636" s="63"/>
      <c r="P636" s="53"/>
      <c r="Q636" s="53"/>
      <c r="R636" s="53"/>
      <c r="S636" s="2"/>
      <c r="T636" s="2"/>
      <c r="U636" s="66"/>
      <c r="V636" s="66"/>
      <c r="W636" s="66"/>
      <c r="X636" s="66"/>
      <c r="Y636" s="66"/>
      <c r="Z636" s="66"/>
      <c r="AA636" s="446">
        <f>SUM(AA631:AA635)</f>
        <v>983549</v>
      </c>
      <c r="AB636" s="447" t="e">
        <f>AA636/S619</f>
        <v>#DIV/0!</v>
      </c>
      <c r="AC636" s="66"/>
      <c r="AD636" s="66"/>
      <c r="AE636" s="66"/>
      <c r="AF636" s="66"/>
      <c r="AG636" s="66"/>
      <c r="AH636" s="66"/>
      <c r="AI636" s="66"/>
      <c r="AJ636" s="66"/>
      <c r="AK636" s="66"/>
      <c r="AL636" s="66"/>
      <c r="AM636" s="62"/>
      <c r="AN636" s="62"/>
      <c r="AO636" s="62"/>
      <c r="AP636" s="2"/>
      <c r="AQ636" s="2"/>
      <c r="AR636" s="2"/>
      <c r="AS636" s="60"/>
      <c r="AT636" s="2"/>
      <c r="AU636" s="180"/>
      <c r="AV636" s="2"/>
      <c r="AW636" s="2"/>
      <c r="AX636" s="2"/>
      <c r="AY636" s="142"/>
      <c r="AZ636" s="62"/>
      <c r="BA636" s="2"/>
      <c r="BB636" s="2"/>
      <c r="BC636" s="2"/>
      <c r="BD636" s="62"/>
      <c r="BE636" s="181"/>
      <c r="BF636" s="181"/>
      <c r="BG636" s="181"/>
      <c r="BH636" s="181"/>
      <c r="BI636" s="181"/>
      <c r="BJ636" s="181"/>
      <c r="BK636" s="181"/>
      <c r="BL636" s="181"/>
      <c r="BM636" s="181"/>
      <c r="BN636" s="181"/>
      <c r="BO636" s="181"/>
      <c r="BP636" s="181"/>
      <c r="BQ636" s="181"/>
      <c r="BR636" s="9"/>
      <c r="BS636" s="9"/>
    </row>
    <row r="637" spans="1:80" ht="10.8" thickTop="true">
      <c r="A637" s="255" t="s">
        <v>28</v>
      </c>
      <c r="B637" s="256"/>
      <c r="C637" s="256"/>
      <c r="D637" s="256"/>
      <c r="E637" s="257">
        <f>ROUND(($E$631*E635),0)</f>
        <v>61</v>
      </c>
      <c r="F637" s="257">
        <f>ROUND(($E$631*F635),0)</f>
        <v>122</v>
      </c>
      <c r="G637" s="258">
        <f>ROUND(($E$631*G635),0)</f>
        <v>305</v>
      </c>
      <c r="H637" s="259">
        <f>ROUND(($E$631*H635),0)</f>
        <v>91</v>
      </c>
      <c r="I637" s="260">
        <f>ROUND(($E$631*I635),0)</f>
        <v>30</v>
      </c>
      <c r="J637" s="260"/>
      <c r="K637" s="275">
        <f>SUM(E637:I637)</f>
        <v>609</v>
      </c>
      <c r="L637" s="53"/>
      <c r="M637" s="53"/>
      <c r="N637" s="62"/>
      <c r="O637" s="63"/>
      <c r="P637" s="53"/>
      <c r="Q637" s="53"/>
      <c r="R637" s="313"/>
      <c r="S637" s="2"/>
      <c r="T637" s="2"/>
      <c r="U637" s="66"/>
      <c r="V637" s="66"/>
      <c r="W637" s="66"/>
      <c r="X637" s="66"/>
      <c r="Y637" s="66"/>
      <c r="Z637" s="66"/>
      <c r="AA637" s="66"/>
      <c r="AB637" s="66"/>
      <c r="AC637" s="66"/>
      <c r="AD637" s="66"/>
      <c r="AE637" s="66"/>
      <c r="AF637" s="66"/>
      <c r="AG637" s="66"/>
      <c r="AH637" s="66"/>
      <c r="AI637" s="66"/>
      <c r="AJ637" s="66"/>
      <c r="AK637" s="66"/>
      <c r="AL637" s="66"/>
      <c r="AM637" s="62"/>
      <c r="AN637" s="62"/>
      <c r="AO637" s="62"/>
      <c r="AP637" s="2"/>
      <c r="AQ637" s="2"/>
      <c r="AR637" s="2"/>
      <c r="AS637" s="60"/>
      <c r="AT637" s="2"/>
      <c r="AU637" s="180"/>
      <c r="AV637" s="2"/>
      <c r="AW637" s="2"/>
      <c r="AX637" s="2"/>
      <c r="AY637" s="142"/>
      <c r="AZ637" s="62"/>
      <c r="BA637" s="2"/>
      <c r="BB637" s="2"/>
      <c r="BC637" s="2"/>
      <c r="BD637" s="62"/>
      <c r="BE637" s="181"/>
      <c r="BF637" s="181"/>
      <c r="BG637" s="181"/>
      <c r="BH637" s="181"/>
      <c r="BI637" s="181"/>
      <c r="BJ637" s="181"/>
      <c r="BK637" s="181"/>
      <c r="BL637" s="181"/>
      <c r="BM637" s="181"/>
      <c r="BN637" s="181"/>
      <c r="BO637" s="181"/>
      <c r="BP637" s="181"/>
      <c r="BQ637" s="181"/>
      <c r="BR637" s="9"/>
      <c r="BS637" s="9"/>
    </row>
    <row r="638" spans="1:80" ht="10.8" thickBot="true">
      <c r="A638" s="49" t="s">
        <v>29</v>
      </c>
      <c r="B638" s="50"/>
      <c r="C638" s="50"/>
      <c r="D638" s="50"/>
      <c r="E638" s="282">
        <f>COUNTIF($O$9:$O$618,E634)</f>
        <v>49</v>
      </c>
      <c r="F638" s="282">
        <f>COUNTIF($O$9:$O$618,F634)</f>
        <v>100</v>
      </c>
      <c r="G638" s="282">
        <f>COUNTIF($O$9:$O$618,G634)</f>
        <v>241</v>
      </c>
      <c r="H638" s="282">
        <f>COUNTIF($O$9:$O$618,H634)</f>
        <v>65</v>
      </c>
      <c r="I638" s="282">
        <f>COUNTIF($O$9:$O$618,I634)</f>
        <v>152</v>
      </c>
      <c r="J638" s="282"/>
      <c r="K638" s="276">
        <f>SUM(E638:I638)</f>
        <v>607</v>
      </c>
      <c r="L638" s="53"/>
      <c r="M638" s="53"/>
      <c r="N638" s="62"/>
      <c r="O638" s="63"/>
      <c r="P638" s="53"/>
      <c r="Q638" s="53"/>
      <c r="R638" s="53"/>
      <c r="S638" s="2"/>
      <c r="T638" s="2"/>
      <c r="U638" s="66"/>
      <c r="V638" s="66"/>
      <c r="W638" s="66"/>
      <c r="X638" s="66"/>
      <c r="Y638" s="66"/>
      <c r="Z638" s="66"/>
      <c r="AA638" s="66"/>
      <c r="AB638" s="66"/>
      <c r="AC638" s="66"/>
      <c r="AD638" s="66"/>
      <c r="AE638" s="66"/>
      <c r="AF638" s="66"/>
      <c r="AG638" s="66"/>
      <c r="AH638" s="66"/>
      <c r="AI638" s="66"/>
      <c r="AJ638" s="66"/>
      <c r="AK638" s="66"/>
      <c r="AL638" s="66"/>
      <c r="AM638" s="62"/>
      <c r="AN638" s="62"/>
      <c r="AO638" s="62"/>
      <c r="AP638" s="2"/>
      <c r="AQ638" s="2"/>
      <c r="AR638" s="2"/>
      <c r="AS638" s="60"/>
      <c r="AT638" s="2"/>
      <c r="AU638" s="180"/>
      <c r="AV638" s="2"/>
      <c r="AW638" s="2"/>
      <c r="AX638" s="64" t="s">
        <v>19</v>
      </c>
      <c r="AY638" s="65"/>
      <c r="AZ638" s="65"/>
      <c r="BA638" s="2"/>
      <c r="BB638" s="2"/>
      <c r="BC638" s="2"/>
      <c r="BD638" s="62"/>
      <c r="BE638" s="181"/>
      <c r="BF638" s="181"/>
      <c r="BG638" s="181"/>
      <c r="BH638" s="181"/>
      <c r="BI638" s="181"/>
      <c r="BJ638" s="181"/>
      <c r="BK638" s="181"/>
      <c r="BL638" s="181"/>
      <c r="BM638" s="181"/>
      <c r="BN638" s="181"/>
      <c r="BO638" s="181"/>
      <c r="BP638" s="181"/>
      <c r="BQ638" s="181"/>
      <c r="BR638" s="9"/>
      <c r="BS638" s="9"/>
    </row>
    <row r="639" spans="1:80">
      <c r="A639" s="51" t="s">
        <v>30</v>
      </c>
      <c r="B639" s="52"/>
      <c r="C639" s="52"/>
      <c r="D639" s="52"/>
      <c r="E639" s="243">
        <f>+E637-E638</f>
        <v>12</v>
      </c>
      <c r="F639" s="243">
        <f>+F637-F638</f>
        <v>22</v>
      </c>
      <c r="G639" s="244">
        <f>+G637-G638</f>
        <v>64</v>
      </c>
      <c r="H639" s="245">
        <f>+H637-H638</f>
        <v>26</v>
      </c>
      <c r="I639" s="246">
        <f>+I637-I638</f>
        <v>-122</v>
      </c>
      <c r="J639" s="246"/>
      <c r="K639" s="277">
        <f>SUM(E639:I639)</f>
        <v>2</v>
      </c>
      <c r="L639" s="53"/>
      <c r="M639" s="53"/>
      <c r="N639" s="62"/>
      <c r="O639" s="66"/>
      <c r="P639" s="53"/>
      <c r="Q639" s="53"/>
      <c r="R639" s="313"/>
      <c r="S639" s="2"/>
      <c r="T639" s="2"/>
      <c r="U639" s="66"/>
      <c r="V639" s="66"/>
      <c r="W639" s="66"/>
      <c r="X639" s="66"/>
      <c r="Y639" s="66"/>
      <c r="Z639" s="66"/>
      <c r="AA639" s="66"/>
      <c r="AB639" s="66"/>
      <c r="AC639" s="66"/>
      <c r="AD639" s="66"/>
      <c r="AE639" s="66"/>
      <c r="AF639" s="66"/>
      <c r="AG639" s="66"/>
      <c r="AH639" s="66"/>
      <c r="AI639" s="66"/>
      <c r="AJ639" s="66"/>
      <c r="AK639" s="66"/>
      <c r="AL639" s="66"/>
      <c r="AM639" s="2"/>
      <c r="AN639" s="2"/>
      <c r="AO639" s="2"/>
      <c r="AP639" s="2"/>
      <c r="AQ639" s="2"/>
      <c r="AR639" s="2"/>
      <c r="AS639" s="60"/>
      <c r="AT639" s="2"/>
      <c r="AU639" s="180"/>
      <c r="AV639" s="2"/>
      <c r="AW639" s="2"/>
      <c r="AX639" s="58"/>
      <c r="AY639" s="58"/>
      <c r="AZ639" s="58" t="s">
        <v>21</v>
      </c>
      <c r="BA639" s="2"/>
      <c r="BB639" s="2"/>
      <c r="BC639" s="2"/>
      <c r="BD639" s="62"/>
      <c r="BE639" s="181"/>
      <c r="BF639" s="181"/>
      <c r="BG639" s="181"/>
      <c r="BH639" s="181"/>
      <c r="BI639" s="181"/>
      <c r="BJ639" s="181"/>
      <c r="BK639" s="181"/>
      <c r="BL639" s="181"/>
      <c r="BM639" s="181"/>
      <c r="BN639" s="181"/>
      <c r="BO639" s="181"/>
      <c r="BP639" s="181"/>
      <c r="BQ639" s="181"/>
      <c r="BR639" s="9"/>
      <c r="BS639" s="9"/>
    </row>
    <row r="640" spans="1:80">
      <c r="A640" s="2"/>
      <c r="B640" s="2"/>
      <c r="C640" s="2"/>
      <c r="D640" s="2"/>
      <c r="E640" s="2"/>
      <c r="F640" s="2"/>
      <c r="G640" s="2"/>
      <c r="H640" s="2"/>
      <c r="I640" s="57"/>
      <c r="J640" s="57"/>
      <c r="K640" s="2"/>
      <c r="L640" s="53"/>
      <c r="M640" s="53"/>
      <c r="N640" s="66"/>
      <c r="O640" s="2"/>
      <c r="P640" s="53"/>
      <c r="Q640" s="53"/>
      <c r="R640" s="53"/>
      <c r="S640" s="2"/>
      <c r="T640" s="2"/>
      <c r="U640" s="66"/>
      <c r="V640" s="66"/>
      <c r="W640" s="66"/>
      <c r="X640" s="66"/>
      <c r="Y640" s="66"/>
      <c r="Z640" s="66"/>
      <c r="AA640" s="66"/>
      <c r="AB640" s="66"/>
      <c r="AC640" s="66"/>
      <c r="AD640" s="66"/>
      <c r="AE640" s="66"/>
      <c r="AF640" s="66"/>
      <c r="AG640" s="66"/>
      <c r="AH640" s="66"/>
      <c r="AI640" s="66"/>
      <c r="AJ640" s="66"/>
      <c r="AK640" s="66"/>
      <c r="AL640" s="66"/>
      <c r="AM640" s="2"/>
      <c r="AN640" s="2"/>
      <c r="AO640" s="2"/>
      <c r="AP640" s="2"/>
      <c r="AQ640" s="2"/>
      <c r="AR640" s="2"/>
      <c r="AS640" s="60"/>
      <c r="AT640" s="2"/>
      <c r="AU640" s="180"/>
      <c r="AV640" s="2"/>
      <c r="AW640" s="2"/>
      <c r="AX640" s="2"/>
      <c r="AY640" s="2"/>
      <c r="AZ640" s="2"/>
      <c r="BA640" s="2"/>
      <c r="BB640" s="2"/>
      <c r="BC640" s="2"/>
      <c r="BD640" s="62"/>
      <c r="BE640" s="181"/>
      <c r="BF640" s="181"/>
      <c r="BG640" s="181"/>
      <c r="BH640" s="181"/>
      <c r="BI640" s="181"/>
      <c r="BJ640" s="181"/>
      <c r="BK640" s="181"/>
      <c r="BL640" s="181"/>
      <c r="BM640" s="181"/>
      <c r="BN640" s="181"/>
      <c r="BO640" s="181"/>
      <c r="BP640" s="181"/>
      <c r="BQ640" s="181"/>
      <c r="BR640" s="9"/>
      <c r="BS640" s="9"/>
    </row>
    <row r="641" spans="1:71">
      <c r="A641" s="70" t="s">
        <v>170</v>
      </c>
      <c r="B641" s="70"/>
      <c r="C641" s="70"/>
      <c r="D641" s="70"/>
      <c r="E641" s="71">
        <v>3</v>
      </c>
      <c r="F641" s="71">
        <v>2</v>
      </c>
      <c r="G641" s="71">
        <v>1</v>
      </c>
      <c r="H641" s="71">
        <v>0</v>
      </c>
      <c r="I641" s="71">
        <v>-1</v>
      </c>
      <c r="J641" s="71"/>
      <c r="K641" s="70"/>
      <c r="L641" s="53"/>
      <c r="M641" s="53"/>
      <c r="N641" s="62"/>
      <c r="O641" s="2"/>
      <c r="P641" s="2"/>
      <c r="Q641" s="53"/>
      <c r="R641" s="313"/>
      <c r="S641" s="2"/>
      <c r="T641" s="2"/>
      <c r="U641" s="66"/>
      <c r="V641" s="66"/>
      <c r="W641" s="66"/>
      <c r="X641" s="66"/>
      <c r="Y641" s="66"/>
      <c r="Z641" s="66"/>
      <c r="AA641" s="66"/>
      <c r="AB641" s="66"/>
      <c r="AC641" s="66"/>
      <c r="AD641" s="66"/>
      <c r="AE641" s="66"/>
      <c r="AF641" s="66"/>
      <c r="AG641" s="66"/>
      <c r="AH641" s="66"/>
      <c r="AI641" s="66"/>
      <c r="AJ641" s="66"/>
      <c r="AK641" s="66"/>
      <c r="AL641" s="66"/>
      <c r="AM641" s="2"/>
      <c r="AN641" s="2"/>
      <c r="AO641" s="2"/>
      <c r="AP641" s="2"/>
      <c r="AQ641" s="2"/>
      <c r="AR641" s="2"/>
      <c r="AS641" s="60"/>
      <c r="AT641" s="2"/>
      <c r="AU641" s="180"/>
      <c r="AV641" s="2"/>
      <c r="AW641" s="2"/>
      <c r="AX641" s="2"/>
      <c r="AY641" s="142"/>
      <c r="AZ641" s="62"/>
      <c r="BA641" s="2"/>
      <c r="BB641" s="2"/>
      <c r="BC641" s="2"/>
      <c r="BD641" s="62"/>
      <c r="BE641" s="181"/>
      <c r="BF641" s="181"/>
      <c r="BG641" s="181"/>
      <c r="BH641" s="181"/>
      <c r="BI641" s="181"/>
      <c r="BJ641" s="181"/>
      <c r="BK641" s="181"/>
      <c r="BL641" s="181"/>
      <c r="BM641" s="181"/>
      <c r="BN641" s="181"/>
      <c r="BO641" s="181"/>
      <c r="BP641" s="181"/>
      <c r="BQ641" s="181"/>
      <c r="BR641" s="9"/>
      <c r="BS641" s="9"/>
    </row>
    <row r="642" spans="1:71">
      <c r="A642" s="2"/>
      <c r="B642" s="2"/>
      <c r="C642" s="2"/>
      <c r="D642" s="2"/>
      <c r="E642" s="2"/>
      <c r="F642" s="2"/>
      <c r="G642" s="2"/>
      <c r="H642" s="2"/>
      <c r="I642" s="57"/>
      <c r="J642" s="57"/>
      <c r="K642" s="2"/>
      <c r="L642" s="2"/>
      <c r="M642" s="2"/>
      <c r="N642" s="62"/>
      <c r="O642" s="2"/>
      <c r="P642" s="2"/>
      <c r="Q642" s="53"/>
      <c r="R642" s="2"/>
      <c r="S642" s="2"/>
      <c r="T642" s="2"/>
      <c r="U642" s="2"/>
      <c r="V642" s="62"/>
      <c r="W642" s="2"/>
      <c r="X642" s="2"/>
      <c r="Y642" s="2"/>
      <c r="Z642" s="2"/>
      <c r="AA642" s="2"/>
      <c r="AB642" s="2"/>
      <c r="AC642" s="2"/>
      <c r="AD642" s="2"/>
      <c r="AE642" s="2"/>
      <c r="AF642" s="2"/>
      <c r="AG642" s="2"/>
      <c r="AH642" s="2"/>
      <c r="AI642" s="2"/>
      <c r="AJ642" s="2"/>
      <c r="AK642" s="2"/>
      <c r="AL642" s="2"/>
      <c r="AM642" s="2"/>
      <c r="AN642" s="2"/>
      <c r="AO642" s="2"/>
      <c r="AP642" s="2"/>
      <c r="AQ642" s="2"/>
      <c r="AR642" s="2"/>
      <c r="AS642" s="60"/>
      <c r="AT642" s="2"/>
      <c r="AU642" s="180"/>
      <c r="AV642" s="2"/>
      <c r="AW642" s="2"/>
      <c r="AX642" s="2"/>
      <c r="AY642" s="142"/>
      <c r="AZ642" s="62"/>
      <c r="BA642" s="2"/>
      <c r="BB642" s="2"/>
      <c r="BC642" s="2"/>
      <c r="BD642" s="62"/>
      <c r="BE642" s="181"/>
      <c r="BF642" s="181"/>
      <c r="BG642" s="181"/>
      <c r="BH642" s="181"/>
      <c r="BI642" s="181"/>
      <c r="BJ642" s="181"/>
      <c r="BK642" s="181"/>
      <c r="BL642" s="181"/>
      <c r="BM642" s="181"/>
      <c r="BN642" s="181"/>
      <c r="BO642" s="181"/>
      <c r="BP642" s="181"/>
      <c r="BQ642" s="181"/>
      <c r="BR642" s="9"/>
      <c r="BS642" s="9"/>
    </row>
    <row r="643" spans="1:71">
      <c r="A643" s="2"/>
      <c r="B643" s="2"/>
      <c r="C643" s="2"/>
      <c r="D643" s="2"/>
      <c r="E643" s="2"/>
      <c r="F643" s="2"/>
      <c r="G643" s="2"/>
      <c r="H643" s="2"/>
      <c r="I643" s="57"/>
      <c r="J643" s="57"/>
      <c r="K643" s="2"/>
      <c r="L643" s="2"/>
      <c r="M643" s="2"/>
      <c r="N643" s="62"/>
      <c r="O643" s="2"/>
      <c r="P643" s="2"/>
      <c r="Q643" s="2"/>
      <c r="R643" s="2"/>
      <c r="S643" s="2"/>
      <c r="T643" s="2"/>
      <c r="U643" s="2"/>
      <c r="V643" s="62"/>
      <c r="W643" s="2"/>
      <c r="X643" s="2"/>
      <c r="Y643" s="2"/>
      <c r="Z643" s="2"/>
      <c r="AA643" s="2"/>
      <c r="AB643" s="2"/>
      <c r="AC643" s="2"/>
      <c r="AD643" s="2"/>
      <c r="AE643" s="2"/>
      <c r="AF643" s="2"/>
      <c r="AG643" s="2"/>
      <c r="AH643" s="2"/>
      <c r="AI643" s="2"/>
      <c r="AJ643" s="2"/>
      <c r="AK643" s="2"/>
      <c r="AL643" s="2"/>
      <c r="AM643" s="2"/>
      <c r="AN643" s="2"/>
      <c r="AO643" s="2"/>
      <c r="AP643" s="2"/>
      <c r="AQ643" s="2"/>
      <c r="AR643" s="2"/>
      <c r="AS643" s="60"/>
      <c r="AT643" s="2"/>
      <c r="AU643" s="180"/>
      <c r="AV643" s="2"/>
      <c r="AW643" s="2"/>
      <c r="AX643" s="2"/>
      <c r="AY643" s="142"/>
      <c r="AZ643" s="62"/>
      <c r="BA643" s="2"/>
      <c r="BB643" s="2"/>
      <c r="BC643" s="2"/>
      <c r="BD643" s="62"/>
      <c r="BE643" s="181"/>
      <c r="BF643" s="181"/>
      <c r="BG643" s="181"/>
      <c r="BH643" s="181"/>
      <c r="BI643" s="181"/>
      <c r="BJ643" s="181"/>
      <c r="BK643" s="181"/>
      <c r="BL643" s="181"/>
      <c r="BM643" s="181"/>
      <c r="BN643" s="181"/>
      <c r="BO643" s="181"/>
      <c r="BP643" s="181"/>
      <c r="BQ643" s="181"/>
      <c r="BR643" s="9"/>
      <c r="BS643" s="9"/>
    </row>
    <row r="644" spans="1:71">
      <c r="A644" s="2"/>
      <c r="B644" s="2"/>
      <c r="C644" s="2"/>
      <c r="D644" s="2"/>
      <c r="E644" s="2"/>
      <c r="F644" s="2"/>
      <c r="G644" s="2"/>
      <c r="H644" s="2"/>
      <c r="I644" s="57"/>
      <c r="J644" s="57"/>
      <c r="K644" s="2"/>
      <c r="L644" s="2"/>
      <c r="M644" s="2"/>
      <c r="N644" s="62"/>
      <c r="O644" s="2"/>
      <c r="P644" s="2"/>
      <c r="Q644" s="2"/>
      <c r="R644" s="2"/>
      <c r="S644" s="2"/>
      <c r="T644" s="2"/>
      <c r="U644" s="2"/>
      <c r="V644" s="62"/>
      <c r="W644" s="2"/>
      <c r="X644" s="2"/>
      <c r="Y644" s="2"/>
      <c r="Z644" s="2"/>
      <c r="AA644" s="2"/>
      <c r="AB644" s="2"/>
      <c r="AC644" s="2"/>
      <c r="AD644" s="2"/>
      <c r="AE644" s="2"/>
      <c r="AF644" s="2"/>
      <c r="AG644" s="2"/>
      <c r="AH644" s="2"/>
      <c r="AI644" s="2"/>
      <c r="AJ644" s="2"/>
      <c r="AK644" s="2"/>
      <c r="AL644" s="2"/>
      <c r="AM644" s="2"/>
      <c r="AN644" s="2"/>
      <c r="AO644" s="2"/>
      <c r="AP644" s="2"/>
      <c r="AQ644" s="2"/>
      <c r="AR644" s="2"/>
      <c r="AS644" s="60"/>
      <c r="AT644" s="2"/>
      <c r="AU644" s="180"/>
      <c r="AV644" s="2"/>
      <c r="AW644" s="2"/>
      <c r="AX644" s="2"/>
      <c r="AY644" s="142"/>
      <c r="AZ644" s="62"/>
      <c r="BA644" s="2"/>
      <c r="BB644" s="2"/>
      <c r="BC644" s="2"/>
      <c r="BD644" s="62"/>
      <c r="BE644" s="181"/>
      <c r="BF644" s="181"/>
      <c r="BG644" s="181"/>
      <c r="BH644" s="181"/>
      <c r="BI644" s="181"/>
      <c r="BJ644" s="181"/>
      <c r="BK644" s="181"/>
      <c r="BL644" s="181"/>
      <c r="BM644" s="181"/>
      <c r="BN644" s="181"/>
      <c r="BO644" s="181"/>
      <c r="BP644" s="181"/>
      <c r="BQ644" s="181"/>
      <c r="BR644" s="9"/>
      <c r="BS644" s="9"/>
    </row>
    <row r="645" spans="1:71">
      <c r="A645" s="2"/>
      <c r="B645" s="2"/>
      <c r="C645" s="2"/>
      <c r="D645" s="2"/>
      <c r="E645" s="2"/>
      <c r="F645" s="2"/>
      <c r="G645" s="2"/>
      <c r="H645" s="2"/>
      <c r="I645" s="57"/>
      <c r="J645" s="57"/>
      <c r="K645" s="2"/>
      <c r="L645" s="2"/>
      <c r="M645" s="2"/>
      <c r="N645" s="62"/>
      <c r="O645" s="2"/>
      <c r="P645" s="2"/>
      <c r="Q645" s="2"/>
      <c r="R645" s="2"/>
      <c r="S645" s="2"/>
      <c r="T645" s="2"/>
      <c r="U645" s="2"/>
      <c r="V645" s="62"/>
      <c r="W645" s="2"/>
      <c r="X645" s="2"/>
      <c r="Y645" s="2"/>
      <c r="Z645" s="2"/>
      <c r="AA645" s="2"/>
      <c r="AB645" s="2"/>
      <c r="AC645" s="2"/>
      <c r="AD645" s="2"/>
      <c r="AE645" s="2"/>
      <c r="AF645" s="2"/>
      <c r="AG645" s="2"/>
      <c r="AH645" s="2"/>
      <c r="AI645" s="2"/>
      <c r="AJ645" s="2"/>
      <c r="AK645" s="2"/>
      <c r="AL645" s="2"/>
      <c r="AM645" s="2"/>
      <c r="AN645" s="2"/>
      <c r="AO645" s="2"/>
      <c r="AP645" s="2"/>
      <c r="AQ645" s="2"/>
      <c r="AR645" s="2"/>
      <c r="AS645" s="60"/>
      <c r="AT645" s="2"/>
      <c r="AU645" s="180"/>
      <c r="AV645" s="2"/>
      <c r="AW645" s="2"/>
      <c r="AX645" s="2"/>
      <c r="AY645" s="142"/>
      <c r="AZ645" s="62"/>
      <c r="BA645" s="2"/>
      <c r="BB645" s="2"/>
      <c r="BC645" s="2"/>
      <c r="BD645" s="62"/>
      <c r="BE645" s="181"/>
      <c r="BF645" s="181"/>
      <c r="BG645" s="181"/>
      <c r="BH645" s="181"/>
      <c r="BI645" s="181"/>
      <c r="BJ645" s="181"/>
      <c r="BK645" s="181"/>
      <c r="BL645" s="181"/>
      <c r="BM645" s="181"/>
      <c r="BN645" s="181"/>
      <c r="BO645" s="181"/>
      <c r="BP645" s="181"/>
      <c r="BQ645" s="181"/>
    </row>
    <row r="646" spans="1:71">
      <c r="A646" s="2"/>
      <c r="B646" s="2"/>
      <c r="C646" s="2"/>
      <c r="D646" s="2"/>
      <c r="E646" s="2"/>
      <c r="F646" s="2"/>
      <c r="G646" s="2"/>
      <c r="H646" s="2"/>
      <c r="I646" s="57"/>
      <c r="J646" s="57"/>
      <c r="K646" s="2"/>
      <c r="L646" s="2"/>
      <c r="M646" s="2"/>
      <c r="N646" s="62"/>
      <c r="O646" s="2"/>
      <c r="P646" s="2"/>
      <c r="Q646" s="2"/>
      <c r="R646" s="2"/>
      <c r="S646" s="2"/>
      <c r="T646" s="2"/>
      <c r="U646" s="2"/>
      <c r="V646" s="62"/>
      <c r="W646" s="2"/>
      <c r="X646" s="2"/>
      <c r="Y646" s="2"/>
      <c r="Z646" s="2"/>
      <c r="AA646" s="2"/>
      <c r="AB646" s="2"/>
      <c r="AC646" s="2"/>
      <c r="AD646" s="2"/>
      <c r="AE646" s="2"/>
      <c r="AF646" s="2"/>
      <c r="AG646" s="2"/>
      <c r="AH646" s="2"/>
      <c r="AI646" s="2"/>
      <c r="AJ646" s="2"/>
      <c r="AK646" s="2"/>
      <c r="AL646" s="2"/>
      <c r="AM646" s="2"/>
      <c r="AN646" s="2"/>
      <c r="AO646" s="2"/>
      <c r="AP646" s="2"/>
      <c r="AQ646" s="2"/>
      <c r="AR646" s="2"/>
      <c r="AS646" s="60"/>
      <c r="AT646" s="2"/>
      <c r="AU646" s="180"/>
      <c r="AV646" s="2"/>
      <c r="AW646" s="2"/>
      <c r="AX646" s="2"/>
      <c r="AY646" s="142"/>
      <c r="AZ646" s="62"/>
      <c r="BA646" s="2"/>
      <c r="BB646" s="2"/>
      <c r="BC646" s="2"/>
      <c r="BD646" s="62"/>
      <c r="BE646" s="181"/>
      <c r="BF646" s="181"/>
      <c r="BG646" s="181"/>
      <c r="BH646" s="181"/>
      <c r="BI646" s="181"/>
      <c r="BJ646" s="181"/>
      <c r="BK646" s="181"/>
      <c r="BL646" s="181"/>
      <c r="BM646" s="181"/>
      <c r="BN646" s="181"/>
      <c r="BO646" s="181"/>
      <c r="BP646" s="181"/>
      <c r="BQ646" s="181"/>
    </row>
    <row r="647" spans="1:71">
      <c r="A647" s="2"/>
      <c r="B647" s="2"/>
      <c r="C647" s="2"/>
      <c r="D647" s="2"/>
      <c r="E647" s="2"/>
      <c r="F647" s="2"/>
      <c r="G647" s="2"/>
      <c r="H647" s="2"/>
      <c r="I647" s="57"/>
      <c r="J647" s="57"/>
      <c r="K647" s="2"/>
      <c r="L647" s="2"/>
      <c r="M647" s="2"/>
      <c r="N647" s="62"/>
      <c r="O647" s="57"/>
      <c r="P647" s="57"/>
      <c r="Q647" s="2"/>
      <c r="R647" s="2"/>
      <c r="S647" s="2"/>
      <c r="T647" s="2"/>
      <c r="U647" s="2"/>
      <c r="V647" s="62"/>
      <c r="W647" s="2"/>
      <c r="X647" s="2"/>
      <c r="Y647" s="2"/>
      <c r="Z647" s="2"/>
      <c r="AA647" s="2"/>
      <c r="AB647" s="2"/>
      <c r="AC647" s="2"/>
      <c r="AD647" s="2"/>
      <c r="AE647" s="2"/>
      <c r="AF647" s="2"/>
      <c r="AG647" s="2"/>
      <c r="AH647" s="2"/>
      <c r="AI647" s="2"/>
      <c r="AJ647" s="2"/>
      <c r="AK647" s="2"/>
      <c r="AL647" s="2"/>
      <c r="AM647" s="2"/>
      <c r="AN647" s="2"/>
      <c r="AO647" s="2"/>
      <c r="AP647" s="2"/>
      <c r="AQ647" s="2"/>
      <c r="AR647" s="2"/>
      <c r="AS647" s="60"/>
      <c r="AT647" s="2"/>
      <c r="AU647" s="180"/>
      <c r="AV647" s="2"/>
      <c r="AW647" s="2"/>
      <c r="AX647" s="2"/>
      <c r="AY647" s="142"/>
      <c r="AZ647" s="62"/>
      <c r="BA647" s="2"/>
      <c r="BB647" s="2"/>
      <c r="BC647" s="2"/>
      <c r="BD647" s="62"/>
      <c r="BE647" s="181"/>
      <c r="BF647" s="181"/>
      <c r="BG647" s="181"/>
      <c r="BH647" s="181"/>
      <c r="BI647" s="181"/>
      <c r="BJ647" s="181"/>
      <c r="BK647" s="181"/>
      <c r="BL647" s="181"/>
      <c r="BM647" s="181"/>
      <c r="BN647" s="181"/>
      <c r="BO647" s="181"/>
      <c r="BP647" s="181"/>
      <c r="BQ647" s="181"/>
    </row>
    <row r="648" spans="1:71">
      <c r="A648" s="2"/>
      <c r="B648" s="2"/>
      <c r="C648" s="2"/>
      <c r="D648" s="2"/>
      <c r="E648" s="2"/>
      <c r="F648" s="2"/>
      <c r="G648" s="2"/>
      <c r="H648" s="2"/>
      <c r="I648" s="57"/>
      <c r="J648" s="57"/>
      <c r="K648" s="2"/>
      <c r="L648" s="2"/>
      <c r="M648" s="2"/>
      <c r="N648" s="62"/>
      <c r="O648" s="57"/>
      <c r="P648" s="57"/>
      <c r="Q648" s="2"/>
      <c r="R648" s="2"/>
      <c r="S648" s="2"/>
      <c r="T648" s="2"/>
      <c r="U648" s="2"/>
      <c r="V648" s="62"/>
      <c r="W648" s="2"/>
      <c r="X648" s="2"/>
      <c r="Y648" s="2"/>
      <c r="Z648" s="2"/>
      <c r="AA648" s="2"/>
      <c r="AB648" s="2"/>
      <c r="AC648" s="2"/>
      <c r="AD648" s="2"/>
      <c r="AE648" s="2"/>
      <c r="AF648" s="2"/>
      <c r="AG648" s="2"/>
      <c r="AH648" s="2"/>
      <c r="AI648" s="2"/>
      <c r="AJ648" s="2"/>
      <c r="AK648" s="2"/>
      <c r="AL648" s="2"/>
      <c r="AM648" s="2"/>
      <c r="AN648" s="2"/>
      <c r="AO648" s="2"/>
      <c r="AP648" s="2"/>
      <c r="AQ648" s="2"/>
      <c r="AR648" s="2"/>
      <c r="AS648" s="60"/>
      <c r="AT648" s="2"/>
      <c r="AU648" s="180"/>
      <c r="AV648" s="2"/>
      <c r="AW648" s="2"/>
      <c r="AX648" s="2"/>
      <c r="AY648" s="142"/>
      <c r="AZ648" s="62"/>
      <c r="BA648" s="2"/>
      <c r="BB648" s="2"/>
      <c r="BC648" s="2"/>
      <c r="BD648" s="62"/>
      <c r="BE648" s="181"/>
      <c r="BF648" s="181"/>
      <c r="BG648" s="181"/>
      <c r="BH648" s="181"/>
      <c r="BI648" s="181"/>
      <c r="BJ648" s="181"/>
      <c r="BK648" s="181"/>
      <c r="BL648" s="181"/>
      <c r="BM648" s="181"/>
      <c r="BN648" s="181"/>
      <c r="BO648" s="181"/>
      <c r="BP648" s="181"/>
      <c r="BQ648" s="181"/>
    </row>
    <row r="649" spans="1:71">
      <c r="A649" s="2"/>
      <c r="B649" s="2"/>
      <c r="C649" s="2"/>
      <c r="D649" s="2"/>
      <c r="E649" s="2"/>
      <c r="F649" s="2"/>
      <c r="G649" s="2"/>
      <c r="H649" s="2"/>
      <c r="I649" s="57"/>
      <c r="J649" s="57"/>
      <c r="K649" s="2"/>
      <c r="L649" s="2"/>
      <c r="M649" s="2"/>
      <c r="N649" s="62"/>
      <c r="O649" s="57"/>
      <c r="P649" s="57"/>
      <c r="Q649" s="2"/>
      <c r="R649" s="2"/>
      <c r="S649" s="2"/>
      <c r="T649" s="2"/>
      <c r="U649" s="2"/>
      <c r="V649" s="62"/>
      <c r="W649" s="2"/>
      <c r="X649" s="2"/>
      <c r="Y649" s="2"/>
      <c r="Z649" s="2"/>
      <c r="AA649" s="2"/>
      <c r="AB649" s="2"/>
      <c r="AC649" s="2"/>
      <c r="AD649" s="2"/>
      <c r="AE649" s="2"/>
      <c r="AF649" s="2"/>
      <c r="AG649" s="2"/>
      <c r="AH649" s="2"/>
      <c r="AI649" s="2"/>
      <c r="AJ649" s="2"/>
      <c r="AK649" s="2"/>
      <c r="AL649" s="2"/>
      <c r="AM649" s="2"/>
      <c r="AN649" s="2"/>
      <c r="AO649" s="2"/>
      <c r="AP649" s="2"/>
      <c r="AQ649" s="2"/>
      <c r="AR649" s="2"/>
      <c r="AS649" s="60"/>
      <c r="AT649" s="2"/>
      <c r="AU649" s="180"/>
      <c r="AV649" s="2"/>
      <c r="AW649" s="2"/>
      <c r="AX649" s="2"/>
      <c r="AY649" s="142"/>
      <c r="AZ649" s="62"/>
      <c r="BA649" s="2"/>
      <c r="BB649" s="2"/>
      <c r="BC649" s="2"/>
      <c r="BD649" s="62"/>
      <c r="BE649" s="181"/>
      <c r="BF649" s="181"/>
      <c r="BG649" s="181"/>
      <c r="BH649" s="181"/>
      <c r="BI649" s="181"/>
      <c r="BJ649" s="181"/>
      <c r="BK649" s="181"/>
      <c r="BL649" s="181"/>
      <c r="BM649" s="181"/>
      <c r="BN649" s="181"/>
      <c r="BO649" s="181"/>
      <c r="BP649" s="181"/>
      <c r="BQ649" s="181"/>
    </row>
    <row r="650" spans="1:71">
      <c r="A650" s="2"/>
      <c r="B650" s="2"/>
      <c r="C650" s="2"/>
      <c r="D650" s="2"/>
      <c r="E650" s="2"/>
      <c r="F650" s="2"/>
      <c r="G650" s="2"/>
      <c r="H650" s="2"/>
      <c r="I650" s="57"/>
      <c r="J650" s="57"/>
      <c r="K650" s="2"/>
      <c r="L650" s="2"/>
      <c r="M650" s="2"/>
      <c r="N650" s="62"/>
      <c r="O650" s="57"/>
      <c r="P650" s="57"/>
      <c r="Q650" s="2"/>
      <c r="R650" s="2"/>
      <c r="S650" s="2"/>
      <c r="T650" s="2"/>
      <c r="U650" s="2"/>
      <c r="V650" s="62"/>
      <c r="W650" s="2"/>
      <c r="X650" s="2"/>
      <c r="Y650" s="2"/>
      <c r="Z650" s="2"/>
      <c r="AA650" s="2"/>
      <c r="AB650" s="2"/>
      <c r="AC650" s="2"/>
      <c r="AD650" s="2"/>
      <c r="AE650" s="2"/>
      <c r="AF650" s="2"/>
      <c r="AG650" s="2"/>
      <c r="AH650" s="2"/>
      <c r="AI650" s="2"/>
      <c r="AJ650" s="2"/>
      <c r="AK650" s="2"/>
      <c r="AL650" s="2"/>
      <c r="AM650" s="2"/>
      <c r="AN650" s="2"/>
      <c r="AO650" s="2"/>
      <c r="AP650" s="2"/>
      <c r="AQ650" s="2"/>
      <c r="AR650" s="2"/>
      <c r="AS650" s="60"/>
      <c r="AT650" s="2"/>
      <c r="AU650" s="180"/>
      <c r="AV650" s="2"/>
      <c r="AW650" s="2"/>
      <c r="AX650" s="2"/>
      <c r="AY650" s="142"/>
      <c r="AZ650" s="62"/>
      <c r="BA650" s="2"/>
      <c r="BB650" s="2"/>
      <c r="BC650" s="2"/>
      <c r="BD650" s="62"/>
      <c r="BE650" s="181"/>
      <c r="BF650" s="181"/>
      <c r="BG650" s="181"/>
      <c r="BH650" s="181"/>
      <c r="BI650" s="181"/>
      <c r="BJ650" s="181"/>
      <c r="BK650" s="181"/>
      <c r="BL650" s="181"/>
      <c r="BM650" s="181"/>
      <c r="BN650" s="181"/>
      <c r="BO650" s="181"/>
      <c r="BP650" s="181"/>
      <c r="BQ650" s="181"/>
    </row>
    <row r="651" spans="1:71">
      <c r="A651" s="2"/>
      <c r="B651" s="2"/>
      <c r="C651" s="2"/>
      <c r="D651" s="2"/>
      <c r="E651" s="2"/>
      <c r="F651" s="2"/>
      <c r="G651" s="2"/>
      <c r="H651" s="2"/>
      <c r="I651" s="57"/>
      <c r="J651" s="57"/>
      <c r="K651" s="2"/>
      <c r="L651" s="2"/>
      <c r="M651" s="2"/>
      <c r="N651" s="62"/>
      <c r="O651" s="57"/>
      <c r="P651" s="57"/>
      <c r="Q651" s="2"/>
      <c r="R651" s="2"/>
      <c r="S651" s="2"/>
      <c r="T651" s="2"/>
      <c r="U651" s="2"/>
      <c r="V651" s="62"/>
      <c r="W651" s="2"/>
      <c r="X651" s="2"/>
      <c r="Y651" s="2"/>
      <c r="Z651" s="2"/>
      <c r="AA651" s="2"/>
      <c r="AB651" s="2"/>
      <c r="AC651" s="2"/>
      <c r="AD651" s="2"/>
      <c r="AE651" s="2"/>
      <c r="AF651" s="2"/>
      <c r="AG651" s="2"/>
      <c r="AH651" s="2"/>
      <c r="AI651" s="2"/>
      <c r="AJ651" s="2"/>
      <c r="AK651" s="2"/>
      <c r="AL651" s="2"/>
      <c r="AM651" s="2"/>
      <c r="AN651" s="2"/>
      <c r="AO651" s="2"/>
      <c r="AP651" s="2"/>
      <c r="AQ651" s="2"/>
      <c r="AR651" s="2"/>
      <c r="AS651" s="60"/>
      <c r="AT651" s="2"/>
      <c r="AU651" s="180"/>
      <c r="AV651" s="2"/>
      <c r="AW651" s="2"/>
      <c r="AX651" s="2"/>
      <c r="AY651" s="142"/>
      <c r="AZ651" s="62"/>
      <c r="BA651" s="2"/>
      <c r="BB651" s="2"/>
      <c r="BC651" s="2"/>
      <c r="BD651" s="62"/>
      <c r="BE651" s="181"/>
      <c r="BF651" s="181"/>
      <c r="BG651" s="181"/>
      <c r="BH651" s="181"/>
      <c r="BI651" s="181"/>
      <c r="BJ651" s="181"/>
      <c r="BK651" s="181"/>
      <c r="BL651" s="181"/>
      <c r="BM651" s="181"/>
      <c r="BN651" s="181"/>
      <c r="BO651" s="181"/>
      <c r="BP651" s="181"/>
      <c r="BQ651" s="181"/>
    </row>
    <row r="652" spans="1:71">
      <c r="A652" s="2"/>
      <c r="B652" s="2"/>
      <c r="C652" s="2"/>
      <c r="D652" s="2"/>
      <c r="E652" s="2"/>
      <c r="F652" s="2"/>
      <c r="G652" s="2"/>
      <c r="H652" s="2"/>
      <c r="I652" s="57"/>
      <c r="J652" s="57"/>
      <c r="K652" s="2"/>
      <c r="L652" s="2"/>
      <c r="M652" s="2"/>
      <c r="N652" s="62"/>
      <c r="O652" s="57"/>
      <c r="P652" s="57"/>
      <c r="Q652" s="2"/>
      <c r="R652" s="2"/>
      <c r="S652" s="2"/>
      <c r="T652" s="2"/>
      <c r="U652" s="2"/>
      <c r="V652" s="62"/>
      <c r="W652" s="2"/>
      <c r="X652" s="2"/>
      <c r="Y652" s="2"/>
      <c r="Z652" s="2"/>
      <c r="AA652" s="2"/>
      <c r="AB652" s="2"/>
      <c r="AC652" s="2"/>
      <c r="AD652" s="2"/>
      <c r="AE652" s="2"/>
      <c r="AF652" s="2"/>
      <c r="AG652" s="2"/>
      <c r="AH652" s="2"/>
      <c r="AI652" s="2"/>
      <c r="AJ652" s="2"/>
      <c r="AK652" s="2"/>
      <c r="AL652" s="2"/>
      <c r="AM652" s="2"/>
      <c r="AN652" s="2"/>
      <c r="AO652" s="2"/>
      <c r="AP652" s="2"/>
      <c r="AQ652" s="2"/>
      <c r="AR652" s="2"/>
      <c r="AS652" s="60"/>
      <c r="AT652" s="2"/>
      <c r="AU652" s="180"/>
      <c r="AV652" s="2"/>
      <c r="AW652" s="2"/>
      <c r="AX652" s="2"/>
      <c r="AY652" s="142"/>
      <c r="AZ652" s="62"/>
      <c r="BA652" s="2"/>
      <c r="BB652" s="2"/>
      <c r="BC652" s="2"/>
      <c r="BD652" s="62"/>
      <c r="BE652" s="181"/>
      <c r="BF652" s="181"/>
      <c r="BG652" s="181"/>
      <c r="BH652" s="181"/>
      <c r="BI652" s="181"/>
      <c r="BJ652" s="181"/>
      <c r="BK652" s="181"/>
      <c r="BL652" s="181"/>
      <c r="BM652" s="181"/>
      <c r="BN652" s="181"/>
      <c r="BO652" s="181"/>
      <c r="BP652" s="181"/>
      <c r="BQ652" s="181"/>
    </row>
    <row r="653" spans="1:71">
      <c r="A653" s="2"/>
      <c r="B653" s="2"/>
      <c r="C653" s="2"/>
      <c r="D653" s="2"/>
      <c r="E653" s="2"/>
      <c r="F653" s="2"/>
      <c r="G653" s="2"/>
      <c r="H653" s="2"/>
      <c r="I653" s="57"/>
      <c r="J653" s="57"/>
      <c r="K653" s="2"/>
      <c r="L653" s="2"/>
      <c r="M653" s="2"/>
      <c r="N653" s="62"/>
      <c r="O653" s="57"/>
      <c r="P653" s="57"/>
      <c r="Q653" s="2"/>
      <c r="R653" s="2"/>
      <c r="S653" s="2"/>
      <c r="T653" s="2"/>
      <c r="U653" s="2"/>
      <c r="V653" s="62"/>
      <c r="W653" s="2"/>
      <c r="X653" s="2"/>
      <c r="Y653" s="2"/>
      <c r="Z653" s="2"/>
      <c r="AA653" s="2"/>
      <c r="AB653" s="2"/>
      <c r="AC653" s="2"/>
      <c r="AD653" s="2"/>
      <c r="AE653" s="2"/>
      <c r="AF653" s="2"/>
      <c r="AG653" s="2"/>
      <c r="AH653" s="2"/>
      <c r="AI653" s="2"/>
      <c r="AJ653" s="2"/>
      <c r="AK653" s="2"/>
      <c r="AL653" s="2"/>
      <c r="AM653" s="2"/>
      <c r="AN653" s="2"/>
      <c r="AO653" s="2"/>
      <c r="AP653" s="2"/>
      <c r="AQ653" s="2"/>
      <c r="AR653" s="2"/>
      <c r="AS653" s="60"/>
      <c r="AT653" s="2"/>
      <c r="AU653" s="180"/>
      <c r="AV653" s="2"/>
      <c r="AW653" s="2"/>
      <c r="AX653" s="2"/>
      <c r="AY653" s="142"/>
      <c r="AZ653" s="62"/>
      <c r="BA653" s="2"/>
      <c r="BB653" s="2"/>
      <c r="BC653" s="2"/>
      <c r="BD653" s="62"/>
      <c r="BE653" s="181"/>
      <c r="BF653" s="181"/>
      <c r="BG653" s="181"/>
      <c r="BH653" s="181"/>
      <c r="BI653" s="181"/>
      <c r="BJ653" s="181"/>
      <c r="BK653" s="181"/>
      <c r="BL653" s="181"/>
      <c r="BM653" s="181"/>
      <c r="BN653" s="181"/>
      <c r="BO653" s="181"/>
      <c r="BP653" s="181"/>
      <c r="BQ653" s="181"/>
    </row>
    <row r="654" spans="1:71">
      <c r="A654" s="2"/>
      <c r="B654" s="2"/>
      <c r="C654" s="2"/>
      <c r="D654" s="2"/>
      <c r="E654" s="2"/>
      <c r="F654" s="2"/>
      <c r="G654" s="2"/>
      <c r="H654" s="2"/>
      <c r="I654" s="57"/>
      <c r="J654" s="57"/>
      <c r="K654" s="2"/>
      <c r="L654" s="2"/>
      <c r="M654" s="2"/>
      <c r="N654" s="62"/>
      <c r="O654" s="57"/>
      <c r="P654" s="57"/>
      <c r="Q654" s="2"/>
      <c r="R654" s="2"/>
      <c r="S654" s="2"/>
      <c r="T654" s="2"/>
      <c r="U654" s="2"/>
      <c r="V654" s="62"/>
      <c r="W654" s="2"/>
      <c r="X654" s="2"/>
      <c r="Y654" s="2"/>
      <c r="Z654" s="2"/>
      <c r="AA654" s="2"/>
      <c r="AB654" s="2"/>
      <c r="AC654" s="2"/>
      <c r="AD654" s="2"/>
      <c r="AE654" s="2"/>
      <c r="AF654" s="2"/>
      <c r="AG654" s="2"/>
      <c r="AH654" s="2"/>
      <c r="AI654" s="2"/>
      <c r="AJ654" s="2"/>
      <c r="AK654" s="2"/>
      <c r="AL654" s="2"/>
      <c r="AM654" s="2"/>
      <c r="AN654" s="2"/>
      <c r="AO654" s="2"/>
      <c r="AP654" s="2"/>
      <c r="AQ654" s="2"/>
      <c r="AR654" s="2"/>
      <c r="AS654" s="60"/>
      <c r="AT654" s="2"/>
      <c r="AU654" s="180"/>
      <c r="AV654" s="2"/>
      <c r="AW654" s="2"/>
      <c r="AX654" s="2"/>
      <c r="AY654" s="142"/>
      <c r="AZ654" s="62"/>
      <c r="BA654" s="2"/>
      <c r="BB654" s="2"/>
      <c r="BC654" s="2"/>
      <c r="BD654" s="62"/>
      <c r="BE654" s="181"/>
      <c r="BF654" s="181"/>
      <c r="BG654" s="181"/>
      <c r="BH654" s="181"/>
      <c r="BI654" s="181"/>
      <c r="BJ654" s="181"/>
      <c r="BK654" s="181"/>
      <c r="BL654" s="181"/>
      <c r="BM654" s="181"/>
      <c r="BN654" s="181"/>
      <c r="BO654" s="181"/>
      <c r="BP654" s="181"/>
      <c r="BQ654" s="181"/>
    </row>
    <row r="655" spans="1:71">
      <c r="A655" s="2"/>
      <c r="B655" s="2"/>
      <c r="C655" s="2"/>
      <c r="D655" s="2"/>
      <c r="E655" s="2"/>
      <c r="F655" s="2"/>
      <c r="G655" s="2"/>
      <c r="H655" s="2"/>
      <c r="I655" s="57"/>
      <c r="J655" s="57"/>
      <c r="K655" s="2"/>
      <c r="L655" s="2"/>
      <c r="M655" s="2"/>
      <c r="N655" s="62"/>
      <c r="O655" s="57"/>
      <c r="P655" s="57"/>
      <c r="Q655" s="2"/>
      <c r="R655" s="2"/>
      <c r="S655" s="2"/>
      <c r="T655" s="2"/>
      <c r="U655" s="2"/>
      <c r="V655" s="62"/>
      <c r="W655" s="2"/>
      <c r="X655" s="2"/>
      <c r="Y655" s="2"/>
      <c r="Z655" s="2"/>
      <c r="AA655" s="2"/>
      <c r="AB655" s="2"/>
      <c r="AC655" s="2"/>
      <c r="AD655" s="2"/>
      <c r="AE655" s="2"/>
      <c r="AF655" s="2"/>
      <c r="AG655" s="2"/>
      <c r="AH655" s="2"/>
      <c r="AI655" s="2"/>
      <c r="AJ655" s="2"/>
      <c r="AK655" s="2"/>
      <c r="AL655" s="2"/>
      <c r="AM655" s="2"/>
      <c r="AN655" s="2"/>
      <c r="AO655" s="2"/>
      <c r="AP655" s="2"/>
      <c r="AQ655" s="2"/>
      <c r="AR655" s="2"/>
      <c r="AS655" s="60"/>
      <c r="AT655" s="2"/>
      <c r="AU655" s="180"/>
      <c r="AV655" s="2"/>
      <c r="AW655" s="2"/>
      <c r="AX655" s="2"/>
      <c r="AY655" s="142"/>
      <c r="AZ655" s="62"/>
      <c r="BA655" s="2"/>
      <c r="BB655" s="2"/>
      <c r="BC655" s="2"/>
      <c r="BD655" s="62"/>
      <c r="BE655" s="181"/>
      <c r="BF655" s="181"/>
      <c r="BG655" s="181"/>
      <c r="BH655" s="181"/>
      <c r="BI655" s="181"/>
      <c r="BJ655" s="181"/>
      <c r="BK655" s="181"/>
      <c r="BL655" s="181"/>
      <c r="BM655" s="181"/>
      <c r="BN655" s="181"/>
      <c r="BO655" s="181"/>
      <c r="BP655" s="181"/>
      <c r="BQ655" s="181"/>
    </row>
    <row r="656" spans="1:71">
      <c r="A656" s="2"/>
      <c r="B656" s="2"/>
      <c r="C656" s="2"/>
      <c r="D656" s="2"/>
      <c r="E656" s="2"/>
      <c r="F656" s="2"/>
      <c r="G656" s="2"/>
      <c r="H656" s="2"/>
      <c r="I656" s="57"/>
      <c r="J656" s="57"/>
      <c r="K656" s="2"/>
      <c r="L656" s="2"/>
      <c r="M656" s="2"/>
      <c r="N656" s="62"/>
      <c r="O656" s="57"/>
      <c r="P656" s="57"/>
      <c r="Q656" s="2"/>
      <c r="R656" s="2"/>
      <c r="S656" s="2"/>
      <c r="T656" s="2"/>
      <c r="U656" s="2"/>
      <c r="V656" s="62"/>
      <c r="W656" s="2"/>
      <c r="X656" s="2"/>
      <c r="Y656" s="2"/>
      <c r="Z656" s="2"/>
      <c r="AA656" s="2"/>
      <c r="AB656" s="2"/>
      <c r="AC656" s="2"/>
      <c r="AD656" s="2"/>
      <c r="AE656" s="2"/>
      <c r="AF656" s="2"/>
      <c r="AG656" s="2"/>
      <c r="AH656" s="2"/>
      <c r="AI656" s="2"/>
      <c r="AJ656" s="2"/>
      <c r="AK656" s="2"/>
      <c r="AL656" s="2"/>
      <c r="AM656" s="2"/>
      <c r="AN656" s="2"/>
      <c r="AO656" s="2"/>
      <c r="AP656" s="2"/>
      <c r="AQ656" s="2"/>
      <c r="AR656" s="2"/>
      <c r="AS656" s="60"/>
      <c r="AT656" s="2"/>
      <c r="AU656" s="180"/>
      <c r="AV656" s="2"/>
      <c r="AW656" s="2"/>
      <c r="AX656" s="2"/>
      <c r="AY656" s="142"/>
      <c r="AZ656" s="62"/>
      <c r="BA656" s="2"/>
      <c r="BB656" s="2"/>
      <c r="BC656" s="2"/>
      <c r="BD656" s="62"/>
      <c r="BE656" s="181"/>
      <c r="BF656" s="181"/>
      <c r="BG656" s="181"/>
      <c r="BH656" s="181"/>
      <c r="BI656" s="181"/>
      <c r="BJ656" s="181"/>
      <c r="BK656" s="181"/>
      <c r="BL656" s="181"/>
      <c r="BM656" s="181"/>
      <c r="BN656" s="181"/>
      <c r="BO656" s="181"/>
      <c r="BP656" s="181"/>
      <c r="BQ656" s="181"/>
    </row>
    <row r="657" spans="1:69">
      <c r="A657" s="2"/>
      <c r="B657" s="2"/>
      <c r="C657" s="2"/>
      <c r="D657" s="2"/>
      <c r="E657" s="2"/>
      <c r="F657" s="2"/>
      <c r="G657" s="2"/>
      <c r="H657" s="2"/>
      <c r="I657" s="57"/>
      <c r="J657" s="57"/>
      <c r="K657" s="2"/>
      <c r="L657" s="2"/>
      <c r="M657" s="2"/>
      <c r="N657" s="62"/>
      <c r="O657" s="57"/>
      <c r="P657" s="57"/>
      <c r="Q657" s="2"/>
      <c r="R657" s="2"/>
      <c r="S657" s="2"/>
      <c r="T657" s="2"/>
      <c r="U657" s="2"/>
      <c r="V657" s="62"/>
      <c r="W657" s="2"/>
      <c r="X657" s="2"/>
      <c r="Y657" s="2"/>
      <c r="Z657" s="2"/>
      <c r="AA657" s="2"/>
      <c r="AB657" s="2"/>
      <c r="AC657" s="2"/>
      <c r="AD657" s="2"/>
      <c r="AE657" s="2"/>
      <c r="AF657" s="2"/>
      <c r="AG657" s="2"/>
      <c r="AH657" s="2"/>
      <c r="AI657" s="2"/>
      <c r="AJ657" s="2"/>
      <c r="AK657" s="2"/>
      <c r="AL657" s="2"/>
      <c r="AM657" s="2"/>
      <c r="AN657" s="2"/>
      <c r="AO657" s="2"/>
      <c r="AP657" s="2"/>
      <c r="AQ657" s="2"/>
      <c r="AR657" s="2"/>
      <c r="AS657" s="60"/>
      <c r="AT657" s="2"/>
      <c r="AU657" s="180"/>
      <c r="AV657" s="2"/>
      <c r="AW657" s="2"/>
      <c r="AX657" s="2"/>
      <c r="AY657" s="142"/>
      <c r="AZ657" s="62"/>
      <c r="BA657" s="2"/>
      <c r="BB657" s="2"/>
      <c r="BC657" s="2"/>
      <c r="BD657" s="62"/>
      <c r="BE657" s="181"/>
      <c r="BF657" s="181"/>
      <c r="BG657" s="181"/>
      <c r="BH657" s="181"/>
      <c r="BI657" s="181"/>
      <c r="BJ657" s="181"/>
      <c r="BK657" s="181"/>
      <c r="BL657" s="181"/>
      <c r="BM657" s="181"/>
      <c r="BN657" s="181"/>
      <c r="BO657" s="181"/>
      <c r="BP657" s="181"/>
      <c r="BQ657" s="181"/>
    </row>
    <row r="658" spans="1:69">
      <c r="A658" s="2"/>
      <c r="B658" s="2"/>
      <c r="C658" s="2"/>
      <c r="D658" s="2"/>
      <c r="E658" s="2"/>
      <c r="F658" s="2"/>
      <c r="G658" s="2"/>
      <c r="H658" s="2"/>
      <c r="I658" s="57"/>
      <c r="J658" s="57"/>
      <c r="K658" s="2"/>
      <c r="L658" s="2"/>
      <c r="M658" s="2"/>
      <c r="N658" s="62"/>
      <c r="O658" s="57"/>
      <c r="P658" s="57"/>
      <c r="Q658" s="2"/>
      <c r="R658" s="2"/>
      <c r="S658" s="2"/>
      <c r="T658" s="2"/>
      <c r="U658" s="2"/>
      <c r="V658" s="62"/>
      <c r="W658" s="2"/>
      <c r="X658" s="2"/>
      <c r="Y658" s="2"/>
      <c r="Z658" s="2"/>
      <c r="AA658" s="2"/>
      <c r="AB658" s="2"/>
      <c r="AC658" s="2"/>
      <c r="AD658" s="2"/>
      <c r="AE658" s="2"/>
      <c r="AF658" s="2"/>
      <c r="AG658" s="2"/>
      <c r="AH658" s="2"/>
      <c r="AI658" s="2"/>
      <c r="AJ658" s="2"/>
      <c r="AK658" s="2"/>
      <c r="AL658" s="2"/>
      <c r="AM658" s="2"/>
      <c r="AN658" s="2"/>
      <c r="AO658" s="2"/>
      <c r="AP658" s="2"/>
      <c r="AQ658" s="2"/>
      <c r="AR658" s="2"/>
      <c r="AS658" s="60"/>
      <c r="AT658" s="2"/>
      <c r="AU658" s="180"/>
      <c r="AV658" s="2"/>
      <c r="AW658" s="2"/>
      <c r="AX658" s="2"/>
      <c r="AY658" s="142"/>
      <c r="AZ658" s="62"/>
      <c r="BA658" s="2"/>
      <c r="BB658" s="2"/>
      <c r="BC658" s="2"/>
      <c r="BD658" s="62"/>
      <c r="BE658" s="181"/>
      <c r="BF658" s="181"/>
      <c r="BG658" s="181"/>
      <c r="BH658" s="181"/>
      <c r="BI658" s="181"/>
      <c r="BJ658" s="181"/>
      <c r="BK658" s="181"/>
      <c r="BL658" s="181"/>
      <c r="BM658" s="181"/>
      <c r="BN658" s="181"/>
      <c r="BO658" s="181"/>
      <c r="BP658" s="181"/>
      <c r="BQ658" s="181"/>
    </row>
    <row r="659" spans="1:69">
      <c r="A659" s="2"/>
      <c r="B659" s="2"/>
      <c r="C659" s="2"/>
      <c r="D659" s="2"/>
      <c r="E659" s="2"/>
      <c r="F659" s="2"/>
      <c r="G659" s="2"/>
      <c r="H659" s="2"/>
      <c r="I659" s="57"/>
      <c r="J659" s="57"/>
      <c r="K659" s="2"/>
      <c r="L659" s="2"/>
      <c r="M659" s="2"/>
      <c r="N659" s="62"/>
      <c r="O659" s="57"/>
      <c r="P659" s="57"/>
      <c r="Q659" s="2"/>
      <c r="R659" s="2"/>
      <c r="S659" s="2"/>
      <c r="T659" s="2"/>
      <c r="U659" s="2"/>
      <c r="V659" s="62"/>
      <c r="W659" s="2"/>
      <c r="X659" s="2"/>
      <c r="Y659" s="2"/>
      <c r="Z659" s="2"/>
      <c r="AA659" s="2"/>
      <c r="AB659" s="2"/>
      <c r="AC659" s="2"/>
      <c r="AD659" s="2"/>
      <c r="AE659" s="2"/>
      <c r="AF659" s="2"/>
      <c r="AG659" s="2"/>
      <c r="AH659" s="2"/>
      <c r="AI659" s="2"/>
      <c r="AJ659" s="2"/>
      <c r="AK659" s="2"/>
      <c r="AL659" s="2"/>
      <c r="AM659" s="2"/>
      <c r="AN659" s="2"/>
      <c r="AO659" s="2"/>
      <c r="AP659" s="2"/>
      <c r="AQ659" s="2"/>
      <c r="AR659" s="2"/>
      <c r="AS659" s="60"/>
      <c r="AT659" s="2"/>
      <c r="AU659" s="180"/>
      <c r="AV659" s="2"/>
      <c r="AW659" s="2"/>
      <c r="AX659" s="2"/>
      <c r="AY659" s="142"/>
      <c r="AZ659" s="62"/>
      <c r="BA659" s="2"/>
      <c r="BB659" s="2"/>
      <c r="BC659" s="2"/>
      <c r="BD659" s="62"/>
      <c r="BE659" s="181"/>
      <c r="BF659" s="181"/>
      <c r="BG659" s="181"/>
      <c r="BH659" s="181"/>
      <c r="BI659" s="181"/>
      <c r="BJ659" s="181"/>
      <c r="BK659" s="181"/>
      <c r="BL659" s="181"/>
      <c r="BM659" s="181"/>
      <c r="BN659" s="181"/>
      <c r="BO659" s="181"/>
      <c r="BP659" s="181"/>
      <c r="BQ659" s="181"/>
    </row>
    <row r="660" spans="1:69">
      <c r="A660" s="2"/>
      <c r="B660" s="2"/>
      <c r="C660" s="2"/>
      <c r="D660" s="2"/>
      <c r="E660" s="2"/>
      <c r="F660" s="2"/>
      <c r="G660" s="2"/>
      <c r="H660" s="2"/>
      <c r="I660" s="57"/>
      <c r="J660" s="57"/>
      <c r="K660" s="2"/>
      <c r="L660" s="2"/>
      <c r="M660" s="2"/>
      <c r="N660" s="62"/>
      <c r="O660" s="57"/>
      <c r="P660" s="57"/>
      <c r="Q660" s="2"/>
      <c r="R660" s="2"/>
      <c r="S660" s="2"/>
      <c r="T660" s="2"/>
      <c r="U660" s="2"/>
      <c r="V660" s="62"/>
      <c r="W660" s="2"/>
      <c r="X660" s="2"/>
      <c r="Y660" s="2"/>
      <c r="Z660" s="2"/>
      <c r="AA660" s="2"/>
      <c r="AB660" s="2"/>
      <c r="AC660" s="2"/>
      <c r="AD660" s="2"/>
      <c r="AE660" s="2"/>
      <c r="AF660" s="2"/>
      <c r="AG660" s="2"/>
      <c r="AH660" s="2"/>
      <c r="AI660" s="2"/>
      <c r="AJ660" s="2"/>
      <c r="AK660" s="2"/>
      <c r="AL660" s="2"/>
      <c r="AM660" s="2"/>
      <c r="AN660" s="2"/>
      <c r="AO660" s="2"/>
      <c r="AP660" s="2"/>
      <c r="AQ660" s="2"/>
      <c r="AR660" s="2"/>
      <c r="AS660" s="60"/>
      <c r="AT660" s="2"/>
      <c r="AU660" s="180"/>
      <c r="AV660" s="2"/>
      <c r="AW660" s="2"/>
      <c r="AX660" s="2"/>
      <c r="AY660" s="142"/>
      <c r="AZ660" s="62"/>
      <c r="BA660" s="2"/>
      <c r="BB660" s="2"/>
      <c r="BC660" s="2"/>
      <c r="BD660" s="62"/>
      <c r="BE660" s="181"/>
      <c r="BF660" s="181"/>
      <c r="BG660" s="181"/>
      <c r="BH660" s="181"/>
      <c r="BI660" s="181"/>
      <c r="BJ660" s="181"/>
      <c r="BK660" s="181"/>
      <c r="BL660" s="181"/>
      <c r="BM660" s="181"/>
      <c r="BN660" s="181"/>
      <c r="BO660" s="181"/>
      <c r="BP660" s="181"/>
      <c r="BQ660" s="181"/>
    </row>
    <row r="661" spans="1:69">
      <c r="A661" s="2"/>
      <c r="B661" s="2"/>
      <c r="C661" s="2"/>
      <c r="D661" s="2"/>
      <c r="E661" s="2"/>
      <c r="F661" s="2"/>
      <c r="G661" s="2"/>
      <c r="H661" s="2"/>
      <c r="I661" s="57"/>
      <c r="J661" s="57"/>
      <c r="K661" s="2"/>
      <c r="L661" s="2"/>
      <c r="M661" s="2"/>
      <c r="N661" s="62"/>
      <c r="O661" s="57"/>
      <c r="P661" s="57"/>
      <c r="Q661" s="2"/>
      <c r="R661" s="2"/>
      <c r="S661" s="2"/>
      <c r="T661" s="2"/>
      <c r="U661" s="2"/>
      <c r="V661" s="62"/>
      <c r="W661" s="2"/>
      <c r="X661" s="2"/>
      <c r="Y661" s="2"/>
      <c r="Z661" s="2"/>
      <c r="AA661" s="2"/>
      <c r="AB661" s="2"/>
      <c r="AC661" s="2"/>
      <c r="AD661" s="2"/>
      <c r="AE661" s="2"/>
      <c r="AF661" s="2"/>
      <c r="AG661" s="2"/>
      <c r="AH661" s="2"/>
      <c r="AI661" s="2"/>
      <c r="AJ661" s="2"/>
      <c r="AK661" s="2"/>
      <c r="AL661" s="2"/>
      <c r="AM661" s="2"/>
      <c r="AN661" s="2"/>
      <c r="AO661" s="2"/>
      <c r="AP661" s="2"/>
      <c r="AQ661" s="2"/>
      <c r="AR661" s="2"/>
      <c r="AS661" s="60"/>
      <c r="AT661" s="2"/>
      <c r="AU661" s="180"/>
      <c r="AV661" s="2"/>
      <c r="AW661" s="2"/>
      <c r="AX661" s="2"/>
      <c r="AY661" s="142"/>
      <c r="AZ661" s="62"/>
      <c r="BA661" s="2"/>
      <c r="BB661" s="2"/>
      <c r="BC661" s="2"/>
      <c r="BD661" s="62"/>
      <c r="BE661" s="181"/>
      <c r="BF661" s="181"/>
      <c r="BG661" s="181"/>
      <c r="BH661" s="181"/>
      <c r="BI661" s="181"/>
      <c r="BJ661" s="181"/>
      <c r="BK661" s="181"/>
      <c r="BL661" s="181"/>
      <c r="BM661" s="181"/>
      <c r="BN661" s="181"/>
      <c r="BO661" s="181"/>
      <c r="BP661" s="181"/>
      <c r="BQ661" s="181"/>
    </row>
    <row r="662" spans="1:69">
      <c r="A662" s="2"/>
      <c r="B662" s="2"/>
      <c r="C662" s="2"/>
      <c r="D662" s="2"/>
      <c r="E662" s="2"/>
      <c r="F662" s="2"/>
      <c r="G662" s="2"/>
      <c r="H662" s="2"/>
      <c r="I662" s="57"/>
      <c r="J662" s="57"/>
      <c r="K662" s="2"/>
      <c r="L662" s="2"/>
      <c r="M662" s="2"/>
      <c r="N662" s="62"/>
      <c r="O662" s="57"/>
      <c r="P662" s="57"/>
      <c r="Q662" s="2"/>
      <c r="R662" s="2"/>
      <c r="S662" s="2"/>
      <c r="T662" s="2"/>
      <c r="U662" s="2"/>
      <c r="V662" s="62"/>
      <c r="W662" s="2"/>
      <c r="X662" s="2"/>
      <c r="Y662" s="2"/>
      <c r="Z662" s="2"/>
      <c r="AA662" s="2"/>
      <c r="AB662" s="2"/>
      <c r="AC662" s="2"/>
      <c r="AD662" s="2"/>
      <c r="AE662" s="2"/>
      <c r="AF662" s="2"/>
      <c r="AG662" s="2"/>
      <c r="AH662" s="2"/>
      <c r="AI662" s="2"/>
      <c r="AJ662" s="2"/>
      <c r="AK662" s="2"/>
      <c r="AL662" s="2"/>
      <c r="AM662" s="2"/>
      <c r="AN662" s="2"/>
      <c r="AO662" s="2"/>
      <c r="AP662" s="2"/>
      <c r="AQ662" s="2"/>
      <c r="AR662" s="2"/>
      <c r="AS662" s="60"/>
      <c r="AT662" s="2"/>
      <c r="AU662" s="180"/>
      <c r="AV662" s="2"/>
      <c r="AW662" s="2"/>
      <c r="AX662" s="2"/>
      <c r="AY662" s="142"/>
      <c r="AZ662" s="62"/>
      <c r="BA662" s="2"/>
      <c r="BB662" s="2"/>
      <c r="BC662" s="2"/>
      <c r="BD662" s="62"/>
      <c r="BE662" s="181"/>
      <c r="BF662" s="181"/>
      <c r="BG662" s="181"/>
      <c r="BH662" s="181"/>
      <c r="BI662" s="181"/>
      <c r="BJ662" s="181"/>
      <c r="BK662" s="181"/>
      <c r="BL662" s="181"/>
      <c r="BM662" s="181"/>
      <c r="BN662" s="181"/>
      <c r="BO662" s="181"/>
      <c r="BP662" s="181"/>
      <c r="BQ662" s="181"/>
    </row>
    <row r="663" spans="1:69">
      <c r="A663" s="2"/>
      <c r="B663" s="2"/>
      <c r="C663" s="2"/>
      <c r="D663" s="2"/>
      <c r="E663" s="2"/>
      <c r="F663" s="2"/>
      <c r="G663" s="2"/>
      <c r="H663" s="2"/>
      <c r="I663" s="57"/>
      <c r="J663" s="57"/>
      <c r="K663" s="2"/>
      <c r="L663" s="2"/>
      <c r="M663" s="2"/>
      <c r="N663" s="62"/>
      <c r="O663" s="57"/>
      <c r="P663" s="57"/>
      <c r="Q663" s="2"/>
      <c r="R663" s="2"/>
      <c r="S663" s="2"/>
      <c r="T663" s="2"/>
      <c r="U663" s="2"/>
      <c r="V663" s="62"/>
      <c r="W663" s="2"/>
      <c r="X663" s="2"/>
      <c r="Y663" s="2"/>
      <c r="Z663" s="2"/>
      <c r="AA663" s="2"/>
      <c r="AB663" s="2"/>
      <c r="AC663" s="2"/>
      <c r="AD663" s="2"/>
      <c r="AE663" s="2"/>
      <c r="AF663" s="2"/>
      <c r="AG663" s="2"/>
      <c r="AH663" s="2"/>
      <c r="AI663" s="2"/>
      <c r="AJ663" s="2"/>
      <c r="AK663" s="2"/>
      <c r="AL663" s="2"/>
      <c r="AM663" s="2"/>
      <c r="AN663" s="2"/>
      <c r="AO663" s="2"/>
      <c r="AP663" s="2"/>
      <c r="AQ663" s="2"/>
      <c r="AR663" s="2"/>
      <c r="AS663" s="60"/>
      <c r="AT663" s="2"/>
      <c r="AU663" s="180"/>
      <c r="AV663" s="2"/>
      <c r="AW663" s="2"/>
      <c r="AX663" s="2"/>
      <c r="AY663" s="142"/>
      <c r="AZ663" s="62"/>
      <c r="BA663" s="2"/>
      <c r="BB663" s="2"/>
      <c r="BC663" s="2"/>
      <c r="BD663" s="62"/>
      <c r="BE663" s="181"/>
      <c r="BF663" s="181"/>
      <c r="BG663" s="181"/>
      <c r="BH663" s="181"/>
      <c r="BI663" s="181"/>
      <c r="BJ663" s="181"/>
      <c r="BK663" s="181"/>
      <c r="BL663" s="181"/>
      <c r="BM663" s="181"/>
      <c r="BN663" s="181"/>
      <c r="BO663" s="181"/>
      <c r="BP663" s="181"/>
      <c r="BQ663" s="181"/>
    </row>
    <row r="664" spans="1:69">
      <c r="A664" s="2"/>
      <c r="B664" s="2"/>
      <c r="C664" s="2"/>
      <c r="D664" s="2"/>
      <c r="E664" s="2"/>
      <c r="F664" s="2"/>
      <c r="G664" s="2"/>
      <c r="H664" s="2"/>
      <c r="I664" s="57"/>
      <c r="J664" s="57"/>
      <c r="K664" s="2"/>
      <c r="L664" s="2"/>
      <c r="M664" s="2"/>
      <c r="N664" s="62"/>
      <c r="O664" s="57"/>
      <c r="P664" s="57"/>
      <c r="Q664" s="2"/>
      <c r="R664" s="2"/>
      <c r="S664" s="2"/>
      <c r="T664" s="2"/>
      <c r="U664" s="2"/>
      <c r="V664" s="62"/>
      <c r="W664" s="2"/>
      <c r="X664" s="2"/>
      <c r="Y664" s="2"/>
      <c r="Z664" s="2"/>
      <c r="AA664" s="2"/>
      <c r="AB664" s="2"/>
      <c r="AC664" s="2"/>
      <c r="AD664" s="2"/>
      <c r="AE664" s="2"/>
      <c r="AF664" s="2"/>
      <c r="AG664" s="2"/>
      <c r="AH664" s="2"/>
      <c r="AI664" s="2"/>
      <c r="AJ664" s="2"/>
      <c r="AK664" s="2"/>
      <c r="AL664" s="2"/>
      <c r="AM664" s="2"/>
      <c r="AN664" s="2"/>
      <c r="AO664" s="2"/>
      <c r="AP664" s="2"/>
      <c r="AQ664" s="2"/>
      <c r="AR664" s="2"/>
      <c r="AS664" s="60"/>
      <c r="AT664" s="2"/>
      <c r="AU664" s="180"/>
      <c r="AV664" s="2"/>
      <c r="AW664" s="2"/>
      <c r="AX664" s="2"/>
      <c r="AY664" s="142"/>
      <c r="AZ664" s="62"/>
      <c r="BA664" s="2"/>
      <c r="BB664" s="2"/>
      <c r="BC664" s="2"/>
      <c r="BD664" s="62"/>
      <c r="BE664" s="181"/>
      <c r="BF664" s="181"/>
      <c r="BG664" s="181"/>
      <c r="BH664" s="181"/>
      <c r="BI664" s="181"/>
      <c r="BJ664" s="181"/>
      <c r="BK664" s="181"/>
      <c r="BL664" s="181"/>
      <c r="BM664" s="181"/>
      <c r="BN664" s="181"/>
      <c r="BO664" s="181"/>
      <c r="BP664" s="181"/>
      <c r="BQ664" s="181"/>
    </row>
    <row r="665" spans="1:69">
      <c r="A665" s="2"/>
      <c r="B665" s="2"/>
      <c r="C665" s="2"/>
      <c r="D665" s="2"/>
      <c r="E665" s="2"/>
      <c r="F665" s="2"/>
      <c r="G665" s="2"/>
      <c r="H665" s="2"/>
      <c r="I665" s="57"/>
      <c r="J665" s="57"/>
      <c r="K665" s="2"/>
      <c r="L665" s="2"/>
      <c r="M665" s="2"/>
      <c r="N665" s="62"/>
      <c r="O665" s="57"/>
      <c r="P665" s="57"/>
      <c r="Q665" s="2"/>
      <c r="R665" s="2"/>
      <c r="S665" s="2"/>
      <c r="T665" s="2"/>
      <c r="U665" s="2"/>
      <c r="V665" s="62"/>
      <c r="W665" s="2"/>
      <c r="X665" s="2"/>
      <c r="Y665" s="2"/>
      <c r="Z665" s="2"/>
      <c r="AA665" s="2"/>
      <c r="AB665" s="2"/>
      <c r="AC665" s="2"/>
      <c r="AD665" s="2"/>
      <c r="AE665" s="2"/>
      <c r="AF665" s="2"/>
      <c r="AG665" s="2"/>
      <c r="AH665" s="2"/>
      <c r="AI665" s="2"/>
      <c r="AJ665" s="2"/>
      <c r="AK665" s="2"/>
      <c r="AL665" s="2"/>
      <c r="AM665" s="2"/>
      <c r="AN665" s="2"/>
      <c r="AO665" s="2"/>
      <c r="AP665" s="2"/>
      <c r="AQ665" s="2"/>
      <c r="AR665" s="2"/>
      <c r="AS665" s="60"/>
      <c r="AT665" s="2"/>
      <c r="AU665" s="180"/>
      <c r="AV665" s="2"/>
      <c r="AW665" s="2"/>
      <c r="AX665" s="2"/>
      <c r="AY665" s="142"/>
      <c r="AZ665" s="62"/>
      <c r="BA665" s="2"/>
      <c r="BB665" s="2"/>
      <c r="BC665" s="2"/>
      <c r="BD665" s="62"/>
      <c r="BE665" s="181"/>
      <c r="BF665" s="181"/>
      <c r="BG665" s="181"/>
      <c r="BH665" s="181"/>
      <c r="BI665" s="181"/>
      <c r="BJ665" s="181"/>
      <c r="BK665" s="181"/>
      <c r="BL665" s="181"/>
      <c r="BM665" s="181"/>
      <c r="BN665" s="181"/>
      <c r="BO665" s="181"/>
      <c r="BP665" s="181"/>
      <c r="BQ665" s="181"/>
    </row>
    <row r="666" spans="1:69">
      <c r="A666" s="2"/>
      <c r="B666" s="2"/>
      <c r="C666" s="2"/>
      <c r="D666" s="2"/>
      <c r="E666" s="2"/>
      <c r="F666" s="2"/>
      <c r="G666" s="2"/>
      <c r="H666" s="2"/>
      <c r="I666" s="57"/>
      <c r="J666" s="57"/>
      <c r="K666" s="2"/>
      <c r="L666" s="2"/>
      <c r="M666" s="2"/>
      <c r="N666" s="62"/>
      <c r="O666" s="57"/>
      <c r="P666" s="57"/>
      <c r="Q666" s="2"/>
      <c r="R666" s="2"/>
      <c r="S666" s="2"/>
      <c r="T666" s="2"/>
      <c r="U666" s="2"/>
      <c r="V666" s="62"/>
      <c r="W666" s="2"/>
      <c r="X666" s="2"/>
      <c r="Y666" s="2"/>
      <c r="Z666" s="2"/>
      <c r="AA666" s="2"/>
      <c r="AB666" s="2"/>
      <c r="AC666" s="2"/>
      <c r="AD666" s="2"/>
      <c r="AE666" s="2"/>
      <c r="AF666" s="2"/>
      <c r="AG666" s="2"/>
      <c r="AH666" s="2"/>
      <c r="AI666" s="2"/>
      <c r="AJ666" s="2"/>
      <c r="AK666" s="2"/>
      <c r="AL666" s="2"/>
      <c r="AM666" s="2"/>
      <c r="AN666" s="2"/>
      <c r="AO666" s="2"/>
      <c r="AP666" s="2"/>
      <c r="AQ666" s="2"/>
      <c r="AR666" s="2"/>
      <c r="AS666" s="60"/>
      <c r="AT666" s="2"/>
      <c r="AU666" s="180"/>
      <c r="AV666" s="2"/>
      <c r="AW666" s="2"/>
      <c r="AX666" s="2"/>
      <c r="AY666" s="142"/>
      <c r="AZ666" s="62"/>
      <c r="BA666" s="2"/>
      <c r="BB666" s="2"/>
      <c r="BC666" s="2"/>
      <c r="BD666" s="62"/>
      <c r="BE666" s="181"/>
      <c r="BF666" s="181"/>
      <c r="BG666" s="181"/>
      <c r="BH666" s="181"/>
      <c r="BI666" s="181"/>
      <c r="BJ666" s="181"/>
      <c r="BK666" s="181"/>
      <c r="BL666" s="181"/>
      <c r="BM666" s="181"/>
      <c r="BN666" s="181"/>
      <c r="BO666" s="181"/>
      <c r="BP666" s="181"/>
      <c r="BQ666" s="181"/>
    </row>
    <row r="667" spans="1:69">
      <c r="A667" s="2"/>
      <c r="B667" s="2"/>
      <c r="C667" s="2"/>
      <c r="D667" s="2"/>
      <c r="E667" s="2"/>
      <c r="F667" s="2"/>
      <c r="G667" s="2"/>
      <c r="H667" s="2"/>
      <c r="I667" s="57"/>
      <c r="J667" s="57"/>
      <c r="K667" s="2"/>
      <c r="L667" s="2"/>
      <c r="M667" s="2"/>
      <c r="N667" s="62"/>
      <c r="O667" s="57"/>
      <c r="P667" s="57"/>
      <c r="Q667" s="2"/>
      <c r="R667" s="2"/>
      <c r="S667" s="2"/>
      <c r="T667" s="2"/>
      <c r="U667" s="2"/>
      <c r="V667" s="62"/>
      <c r="W667" s="2"/>
      <c r="X667" s="2"/>
      <c r="Y667" s="2"/>
      <c r="Z667" s="2"/>
      <c r="AA667" s="2"/>
      <c r="AB667" s="2"/>
      <c r="AC667" s="2"/>
      <c r="AD667" s="2"/>
      <c r="AE667" s="2"/>
      <c r="AF667" s="2"/>
      <c r="AG667" s="2"/>
      <c r="AH667" s="2"/>
      <c r="AI667" s="2"/>
      <c r="AJ667" s="2"/>
      <c r="AK667" s="2"/>
      <c r="AL667" s="2"/>
      <c r="AM667" s="2"/>
      <c r="AN667" s="2"/>
      <c r="AO667" s="2"/>
      <c r="AP667" s="2"/>
      <c r="AQ667" s="2"/>
      <c r="AR667" s="2"/>
      <c r="AS667" s="60"/>
      <c r="AT667" s="2"/>
      <c r="AU667" s="180"/>
      <c r="AV667" s="2"/>
      <c r="AW667" s="2"/>
      <c r="AX667" s="2"/>
      <c r="AY667" s="142"/>
      <c r="AZ667" s="62"/>
      <c r="BA667" s="2"/>
      <c r="BB667" s="2"/>
      <c r="BC667" s="2"/>
      <c r="BD667" s="62"/>
      <c r="BE667" s="181"/>
      <c r="BF667" s="181"/>
      <c r="BG667" s="181"/>
      <c r="BH667" s="181"/>
      <c r="BI667" s="181"/>
      <c r="BJ667" s="181"/>
      <c r="BK667" s="181"/>
      <c r="BL667" s="181"/>
      <c r="BM667" s="181"/>
      <c r="BN667" s="181"/>
      <c r="BO667" s="181"/>
      <c r="BP667" s="181"/>
      <c r="BQ667" s="181"/>
    </row>
    <row r="668" spans="1:69">
      <c r="A668" s="2"/>
      <c r="B668" s="2"/>
      <c r="C668" s="2"/>
      <c r="D668" s="2"/>
      <c r="E668" s="2"/>
      <c r="F668" s="2"/>
      <c r="G668" s="2"/>
      <c r="H668" s="2"/>
      <c r="I668" s="57"/>
      <c r="J668" s="57"/>
      <c r="K668" s="2"/>
      <c r="L668" s="2"/>
      <c r="M668" s="2"/>
      <c r="N668" s="62"/>
      <c r="O668" s="57"/>
      <c r="P668" s="57"/>
      <c r="Q668" s="2"/>
      <c r="R668" s="2"/>
      <c r="S668" s="2"/>
      <c r="T668" s="2"/>
      <c r="U668" s="2"/>
      <c r="V668" s="62"/>
      <c r="W668" s="2"/>
      <c r="X668" s="2"/>
      <c r="Y668" s="2"/>
      <c r="Z668" s="2"/>
      <c r="AA668" s="2"/>
      <c r="AB668" s="2"/>
      <c r="AC668" s="2"/>
      <c r="AD668" s="2"/>
      <c r="AE668" s="2"/>
      <c r="AF668" s="2"/>
      <c r="AG668" s="2"/>
      <c r="AH668" s="2"/>
      <c r="AI668" s="2"/>
      <c r="AJ668" s="2"/>
      <c r="AK668" s="2"/>
      <c r="AL668" s="2"/>
      <c r="AM668" s="2"/>
      <c r="AN668" s="2"/>
      <c r="AO668" s="2"/>
      <c r="AP668" s="2"/>
      <c r="AQ668" s="2"/>
      <c r="AR668" s="2"/>
      <c r="AS668" s="60"/>
      <c r="AT668" s="2"/>
      <c r="AU668" s="180"/>
      <c r="AV668" s="2"/>
      <c r="AW668" s="2"/>
      <c r="AX668" s="2"/>
      <c r="AY668" s="142"/>
      <c r="AZ668" s="62"/>
      <c r="BA668" s="2"/>
      <c r="BB668" s="2"/>
      <c r="BC668" s="2"/>
      <c r="BD668" s="62"/>
      <c r="BE668" s="181"/>
      <c r="BF668" s="181"/>
      <c r="BG668" s="181"/>
      <c r="BH668" s="181"/>
      <c r="BI668" s="181"/>
      <c r="BJ668" s="181"/>
      <c r="BK668" s="181"/>
      <c r="BL668" s="181"/>
      <c r="BM668" s="181"/>
      <c r="BN668" s="181"/>
      <c r="BO668" s="181"/>
      <c r="BP668" s="181"/>
      <c r="BQ668" s="181"/>
    </row>
    <row r="669" spans="1:69">
      <c r="A669" s="2"/>
      <c r="B669" s="2"/>
      <c r="C669" s="2"/>
      <c r="D669" s="2"/>
      <c r="E669" s="2"/>
      <c r="F669" s="2"/>
      <c r="G669" s="2"/>
      <c r="H669" s="2"/>
      <c r="I669" s="57"/>
      <c r="J669" s="57"/>
      <c r="K669" s="2"/>
      <c r="L669" s="2"/>
      <c r="M669" s="2"/>
      <c r="N669" s="62"/>
      <c r="O669" s="57"/>
      <c r="P669" s="57"/>
      <c r="Q669" s="2"/>
      <c r="R669" s="2"/>
      <c r="S669" s="2"/>
      <c r="T669" s="2"/>
      <c r="U669" s="2"/>
      <c r="V669" s="62"/>
      <c r="W669" s="2"/>
      <c r="X669" s="2"/>
      <c r="Y669" s="2"/>
      <c r="Z669" s="2"/>
      <c r="AA669" s="2"/>
      <c r="AB669" s="2"/>
      <c r="AC669" s="2"/>
      <c r="AD669" s="2"/>
      <c r="AE669" s="2"/>
      <c r="AF669" s="2"/>
      <c r="AG669" s="2"/>
      <c r="AH669" s="2"/>
      <c r="AI669" s="2"/>
      <c r="AJ669" s="2"/>
      <c r="AK669" s="2"/>
      <c r="AL669" s="2"/>
      <c r="AM669" s="2"/>
      <c r="AN669" s="2"/>
      <c r="AO669" s="2"/>
      <c r="AP669" s="2"/>
      <c r="AQ669" s="2"/>
      <c r="AR669" s="2"/>
      <c r="AS669" s="60"/>
      <c r="AT669" s="2"/>
      <c r="AU669" s="180"/>
      <c r="AV669" s="2"/>
      <c r="AW669" s="2"/>
      <c r="AX669" s="2"/>
      <c r="AY669" s="142"/>
      <c r="AZ669" s="62"/>
      <c r="BA669" s="2"/>
      <c r="BB669" s="2"/>
      <c r="BC669" s="2"/>
      <c r="BD669" s="62"/>
      <c r="BE669" s="181"/>
      <c r="BF669" s="181"/>
      <c r="BG669" s="181"/>
      <c r="BH669" s="181"/>
      <c r="BI669" s="181"/>
      <c r="BJ669" s="181"/>
      <c r="BK669" s="181"/>
      <c r="BL669" s="181"/>
      <c r="BM669" s="181"/>
      <c r="BN669" s="181"/>
      <c r="BO669" s="181"/>
      <c r="BP669" s="181"/>
      <c r="BQ669" s="181"/>
    </row>
    <row r="670" spans="1:69">
      <c r="A670" s="2"/>
      <c r="B670" s="2"/>
      <c r="C670" s="2"/>
      <c r="D670" s="2"/>
      <c r="E670" s="2"/>
      <c r="F670" s="2"/>
      <c r="G670" s="2"/>
      <c r="H670" s="2"/>
      <c r="I670" s="57"/>
      <c r="J670" s="57"/>
      <c r="K670" s="2"/>
      <c r="L670" s="2"/>
      <c r="M670" s="2"/>
      <c r="N670" s="62"/>
      <c r="O670" s="57"/>
      <c r="P670" s="57"/>
      <c r="Q670" s="2"/>
      <c r="R670" s="2"/>
      <c r="S670" s="2"/>
      <c r="T670" s="2"/>
      <c r="U670" s="2"/>
      <c r="V670" s="62"/>
      <c r="W670" s="2"/>
      <c r="X670" s="2"/>
      <c r="Y670" s="2"/>
      <c r="Z670" s="2"/>
      <c r="AA670" s="2"/>
      <c r="AB670" s="2"/>
      <c r="AC670" s="2"/>
      <c r="AD670" s="2"/>
      <c r="AE670" s="2"/>
      <c r="AF670" s="2"/>
      <c r="AG670" s="2"/>
      <c r="AH670" s="2"/>
      <c r="AI670" s="2"/>
      <c r="AJ670" s="2"/>
      <c r="AK670" s="2"/>
      <c r="AL670" s="2"/>
      <c r="AM670" s="2"/>
      <c r="AN670" s="2"/>
      <c r="AO670" s="2"/>
      <c r="AP670" s="2"/>
      <c r="AQ670" s="2"/>
      <c r="AR670" s="2"/>
      <c r="AS670" s="60"/>
      <c r="AT670" s="2"/>
      <c r="AU670" s="180"/>
      <c r="AV670" s="2"/>
      <c r="AW670" s="2"/>
      <c r="AX670" s="2"/>
      <c r="AY670" s="142"/>
      <c r="AZ670" s="62"/>
      <c r="BA670" s="2"/>
      <c r="BB670" s="2"/>
      <c r="BC670" s="2"/>
      <c r="BD670" s="62"/>
      <c r="BE670" s="181"/>
      <c r="BF670" s="181"/>
      <c r="BG670" s="181"/>
      <c r="BH670" s="181"/>
      <c r="BI670" s="181"/>
      <c r="BJ670" s="181"/>
      <c r="BK670" s="181"/>
      <c r="BL670" s="181"/>
      <c r="BM670" s="181"/>
      <c r="BN670" s="181"/>
      <c r="BO670" s="181"/>
      <c r="BP670" s="181"/>
      <c r="BQ670" s="181"/>
    </row>
    <row r="671" spans="1:69">
      <c r="A671" s="2"/>
      <c r="B671" s="2"/>
      <c r="C671" s="2"/>
      <c r="D671" s="2"/>
      <c r="E671" s="2"/>
      <c r="F671" s="2"/>
      <c r="G671" s="2"/>
      <c r="H671" s="2"/>
      <c r="I671" s="57"/>
      <c r="J671" s="57"/>
      <c r="K671" s="2"/>
      <c r="L671" s="2"/>
      <c r="M671" s="2"/>
      <c r="N671" s="62"/>
      <c r="O671" s="57"/>
      <c r="P671" s="57"/>
      <c r="Q671" s="2"/>
      <c r="R671" s="2"/>
      <c r="S671" s="2"/>
      <c r="T671" s="2"/>
      <c r="U671" s="2"/>
      <c r="V671" s="62"/>
      <c r="W671" s="2"/>
      <c r="X671" s="2"/>
      <c r="Y671" s="2"/>
      <c r="Z671" s="2"/>
      <c r="AA671" s="2"/>
      <c r="AB671" s="2"/>
      <c r="AC671" s="2"/>
      <c r="AD671" s="2"/>
      <c r="AE671" s="2"/>
      <c r="AF671" s="2"/>
      <c r="AG671" s="2"/>
      <c r="AH671" s="2"/>
      <c r="AI671" s="2"/>
      <c r="AJ671" s="2"/>
      <c r="AK671" s="2"/>
      <c r="AL671" s="2"/>
      <c r="AM671" s="2"/>
      <c r="AN671" s="2"/>
      <c r="AO671" s="2"/>
      <c r="AP671" s="2"/>
      <c r="AQ671" s="2"/>
      <c r="AR671" s="2"/>
      <c r="AS671" s="60"/>
      <c r="AT671" s="2"/>
      <c r="AU671" s="180"/>
      <c r="AV671" s="2"/>
      <c r="AW671" s="2"/>
      <c r="AX671" s="2"/>
      <c r="AY671" s="142"/>
      <c r="AZ671" s="62"/>
      <c r="BA671" s="2"/>
      <c r="BB671" s="2"/>
      <c r="BC671" s="2"/>
      <c r="BD671" s="62"/>
      <c r="BE671" s="181"/>
      <c r="BF671" s="181"/>
      <c r="BG671" s="181"/>
      <c r="BH671" s="181"/>
      <c r="BI671" s="181"/>
      <c r="BJ671" s="181"/>
      <c r="BK671" s="181"/>
      <c r="BL671" s="181"/>
      <c r="BM671" s="181"/>
      <c r="BN671" s="181"/>
      <c r="BO671" s="181"/>
      <c r="BP671" s="181"/>
      <c r="BQ671" s="181"/>
    </row>
    <row r="672" spans="1:69">
      <c r="A672" s="2"/>
      <c r="B672" s="2"/>
      <c r="C672" s="2"/>
      <c r="D672" s="2"/>
      <c r="E672" s="2"/>
      <c r="F672" s="2"/>
      <c r="G672" s="2"/>
      <c r="H672" s="2"/>
      <c r="I672" s="57"/>
      <c r="J672" s="57"/>
      <c r="K672" s="2"/>
      <c r="L672" s="2"/>
      <c r="M672" s="2"/>
      <c r="N672" s="62"/>
      <c r="O672" s="57"/>
      <c r="P672" s="57"/>
      <c r="Q672" s="2"/>
      <c r="R672" s="2"/>
      <c r="S672" s="2"/>
      <c r="T672" s="2"/>
      <c r="U672" s="2"/>
      <c r="V672" s="62"/>
      <c r="W672" s="2"/>
      <c r="X672" s="2"/>
      <c r="Y672" s="2"/>
      <c r="Z672" s="2"/>
      <c r="AA672" s="2"/>
      <c r="AB672" s="2"/>
      <c r="AC672" s="2"/>
      <c r="AD672" s="2"/>
      <c r="AE672" s="2"/>
      <c r="AF672" s="2"/>
      <c r="AG672" s="2"/>
      <c r="AH672" s="2"/>
      <c r="AI672" s="2"/>
      <c r="AJ672" s="2"/>
      <c r="AK672" s="2"/>
      <c r="AL672" s="2"/>
      <c r="AM672" s="2"/>
      <c r="AN672" s="2"/>
      <c r="AO672" s="2"/>
      <c r="AP672" s="2"/>
      <c r="AQ672" s="2"/>
      <c r="AR672" s="2"/>
      <c r="AS672" s="60"/>
      <c r="AT672" s="2"/>
      <c r="AU672" s="180"/>
      <c r="AV672" s="2"/>
      <c r="AW672" s="2"/>
      <c r="AX672" s="2"/>
      <c r="AY672" s="142"/>
      <c r="AZ672" s="62"/>
      <c r="BA672" s="2"/>
      <c r="BB672" s="2"/>
      <c r="BC672" s="2"/>
      <c r="BD672" s="62"/>
      <c r="BE672" s="181"/>
      <c r="BF672" s="181"/>
      <c r="BG672" s="181"/>
      <c r="BH672" s="181"/>
      <c r="BI672" s="181"/>
      <c r="BJ672" s="181"/>
      <c r="BK672" s="181"/>
      <c r="BL672" s="181"/>
      <c r="BM672" s="181"/>
      <c r="BN672" s="181"/>
      <c r="BO672" s="181"/>
      <c r="BP672" s="181"/>
      <c r="BQ672" s="181"/>
    </row>
    <row r="673" spans="1:69">
      <c r="A673" s="2"/>
      <c r="B673" s="2"/>
      <c r="C673" s="2"/>
      <c r="D673" s="2"/>
      <c r="E673" s="2"/>
      <c r="F673" s="2"/>
      <c r="G673" s="2"/>
      <c r="H673" s="2"/>
      <c r="I673" s="57"/>
      <c r="J673" s="57"/>
      <c r="K673" s="2"/>
      <c r="L673" s="2"/>
      <c r="M673" s="2"/>
      <c r="N673" s="62"/>
      <c r="O673" s="57"/>
      <c r="P673" s="57"/>
      <c r="Q673" s="2"/>
      <c r="R673" s="2"/>
      <c r="S673" s="2"/>
      <c r="T673" s="2"/>
      <c r="U673" s="2"/>
      <c r="V673" s="62"/>
      <c r="W673" s="2"/>
      <c r="X673" s="2"/>
      <c r="Y673" s="2"/>
      <c r="Z673" s="2"/>
      <c r="AA673" s="2"/>
      <c r="AB673" s="2"/>
      <c r="AC673" s="2"/>
      <c r="AD673" s="2"/>
      <c r="AE673" s="2"/>
      <c r="AF673" s="2"/>
      <c r="AG673" s="2"/>
      <c r="AH673" s="2"/>
      <c r="AI673" s="2"/>
      <c r="AJ673" s="2"/>
      <c r="AK673" s="2"/>
      <c r="AL673" s="2"/>
      <c r="AM673" s="2"/>
      <c r="AN673" s="2"/>
      <c r="AO673" s="2"/>
      <c r="AP673" s="2"/>
      <c r="AQ673" s="2"/>
      <c r="AR673" s="2"/>
      <c r="AS673" s="60"/>
      <c r="AT673" s="2"/>
      <c r="AU673" s="180"/>
      <c r="AV673" s="2"/>
      <c r="AW673" s="2"/>
      <c r="AX673" s="2"/>
      <c r="AY673" s="142"/>
      <c r="AZ673" s="62"/>
      <c r="BA673" s="2"/>
      <c r="BB673" s="2"/>
      <c r="BC673" s="2"/>
      <c r="BD673" s="62"/>
      <c r="BE673" s="181"/>
      <c r="BF673" s="181"/>
      <c r="BG673" s="181"/>
      <c r="BH673" s="181"/>
      <c r="BI673" s="181"/>
      <c r="BJ673" s="181"/>
      <c r="BK673" s="181"/>
      <c r="BL673" s="181"/>
      <c r="BM673" s="181"/>
      <c r="BN673" s="181"/>
      <c r="BO673" s="181"/>
      <c r="BP673" s="181"/>
      <c r="BQ673" s="181"/>
    </row>
    <row r="674" spans="1:69">
      <c r="A674" s="2"/>
      <c r="B674" s="2"/>
      <c r="C674" s="2"/>
      <c r="D674" s="2"/>
      <c r="E674" s="2"/>
      <c r="F674" s="2"/>
      <c r="G674" s="2"/>
      <c r="H674" s="2"/>
      <c r="I674" s="57"/>
      <c r="J674" s="57"/>
      <c r="K674" s="2"/>
      <c r="L674" s="2"/>
      <c r="M674" s="2"/>
      <c r="N674" s="62"/>
      <c r="O674" s="57"/>
      <c r="P674" s="57"/>
      <c r="Q674" s="2"/>
      <c r="R674" s="2"/>
      <c r="S674" s="2"/>
      <c r="T674" s="2"/>
      <c r="U674" s="2"/>
      <c r="V674" s="62"/>
      <c r="W674" s="2"/>
      <c r="X674" s="2"/>
      <c r="Y674" s="2"/>
      <c r="Z674" s="2"/>
      <c r="AA674" s="2"/>
      <c r="AB674" s="2"/>
      <c r="AC674" s="2"/>
      <c r="AD674" s="2"/>
      <c r="AE674" s="2"/>
      <c r="AF674" s="2"/>
      <c r="AG674" s="2"/>
      <c r="AH674" s="2"/>
      <c r="AI674" s="2"/>
      <c r="AJ674" s="2"/>
      <c r="AK674" s="2"/>
      <c r="AL674" s="2"/>
      <c r="AM674" s="2"/>
      <c r="AN674" s="2"/>
      <c r="AO674" s="2"/>
      <c r="AP674" s="2"/>
      <c r="AQ674" s="2"/>
      <c r="AR674" s="2"/>
      <c r="AS674" s="60"/>
      <c r="AT674" s="2"/>
      <c r="AU674" s="180"/>
      <c r="AV674" s="2"/>
      <c r="AW674" s="2"/>
      <c r="AX674" s="2"/>
      <c r="AY674" s="142"/>
      <c r="AZ674" s="62"/>
      <c r="BA674" s="2"/>
      <c r="BB674" s="2"/>
      <c r="BC674" s="2"/>
      <c r="BD674" s="62"/>
      <c r="BE674" s="181"/>
      <c r="BF674" s="181"/>
      <c r="BG674" s="181"/>
      <c r="BH674" s="181"/>
      <c r="BI674" s="181"/>
      <c r="BJ674" s="181"/>
      <c r="BK674" s="181"/>
      <c r="BL674" s="181"/>
      <c r="BM674" s="181"/>
      <c r="BN674" s="181"/>
      <c r="BO674" s="181"/>
      <c r="BP674" s="181"/>
      <c r="BQ674" s="181"/>
    </row>
    <row r="675" spans="1:69">
      <c r="A675" s="2"/>
      <c r="B675" s="2"/>
      <c r="C675" s="2"/>
      <c r="D675" s="2"/>
      <c r="E675" s="2"/>
      <c r="F675" s="2"/>
      <c r="G675" s="2"/>
      <c r="H675" s="2"/>
      <c r="I675" s="57"/>
      <c r="J675" s="57"/>
      <c r="K675" s="2"/>
      <c r="L675" s="2"/>
      <c r="M675" s="2"/>
      <c r="N675" s="62"/>
      <c r="O675" s="57"/>
      <c r="P675" s="57"/>
      <c r="Q675" s="2"/>
      <c r="R675" s="2"/>
      <c r="S675" s="2"/>
      <c r="T675" s="2"/>
      <c r="U675" s="2"/>
      <c r="V675" s="62"/>
      <c r="W675" s="2"/>
      <c r="X675" s="2"/>
      <c r="Y675" s="2"/>
      <c r="Z675" s="2"/>
      <c r="AA675" s="2"/>
      <c r="AB675" s="2"/>
      <c r="AC675" s="2"/>
      <c r="AD675" s="2"/>
      <c r="AE675" s="2"/>
      <c r="AF675" s="2"/>
      <c r="AG675" s="2"/>
      <c r="AH675" s="2"/>
      <c r="AI675" s="2"/>
      <c r="AJ675" s="2"/>
      <c r="AK675" s="2"/>
      <c r="AL675" s="2"/>
      <c r="AM675" s="2"/>
      <c r="AN675" s="2"/>
      <c r="AO675" s="2"/>
      <c r="AP675" s="2"/>
      <c r="AQ675" s="2"/>
      <c r="AR675" s="2"/>
      <c r="AS675" s="60"/>
      <c r="AT675" s="2"/>
      <c r="AU675" s="180"/>
      <c r="AV675" s="2"/>
      <c r="AW675" s="2"/>
      <c r="AX675" s="2"/>
      <c r="AY675" s="142"/>
      <c r="AZ675" s="62"/>
      <c r="BA675" s="2"/>
      <c r="BB675" s="2"/>
      <c r="BC675" s="2"/>
      <c r="BD675" s="62"/>
      <c r="BE675" s="181"/>
      <c r="BF675" s="181"/>
      <c r="BG675" s="181"/>
      <c r="BH675" s="181"/>
      <c r="BI675" s="181"/>
      <c r="BJ675" s="181"/>
      <c r="BK675" s="181"/>
      <c r="BL675" s="181"/>
      <c r="BM675" s="181"/>
      <c r="BN675" s="181"/>
      <c r="BO675" s="181"/>
      <c r="BP675" s="181"/>
      <c r="BQ675" s="181"/>
    </row>
    <row r="676" spans="1:69">
      <c r="A676" s="2"/>
      <c r="B676" s="2"/>
      <c r="C676" s="2"/>
      <c r="D676" s="2"/>
      <c r="E676" s="2"/>
      <c r="F676" s="2"/>
      <c r="G676" s="2"/>
      <c r="H676" s="2"/>
      <c r="I676" s="57"/>
      <c r="J676" s="57"/>
      <c r="K676" s="2"/>
      <c r="L676" s="2"/>
      <c r="M676" s="2"/>
      <c r="N676" s="62"/>
      <c r="O676" s="57"/>
      <c r="P676" s="57"/>
      <c r="Q676" s="2"/>
      <c r="R676" s="2"/>
      <c r="S676" s="2"/>
      <c r="T676" s="2"/>
      <c r="U676" s="2"/>
      <c r="V676" s="62"/>
      <c r="W676" s="2"/>
      <c r="X676" s="2"/>
      <c r="Y676" s="2"/>
      <c r="Z676" s="2"/>
      <c r="AA676" s="2"/>
      <c r="AB676" s="2"/>
      <c r="AC676" s="2"/>
      <c r="AD676" s="2"/>
      <c r="AE676" s="2"/>
      <c r="AF676" s="2"/>
      <c r="AG676" s="2"/>
      <c r="AH676" s="2"/>
      <c r="AI676" s="2"/>
      <c r="AJ676" s="2"/>
      <c r="AK676" s="2"/>
      <c r="AL676" s="2"/>
      <c r="AM676" s="2"/>
      <c r="AN676" s="2"/>
      <c r="AO676" s="2"/>
      <c r="AP676" s="2"/>
      <c r="AQ676" s="2"/>
      <c r="AR676" s="2"/>
      <c r="AS676" s="60"/>
      <c r="AT676" s="2"/>
      <c r="AU676" s="180"/>
      <c r="AV676" s="2"/>
      <c r="AW676" s="2"/>
      <c r="AX676" s="2"/>
      <c r="AY676" s="142"/>
      <c r="AZ676" s="62"/>
      <c r="BA676" s="2"/>
      <c r="BB676" s="2"/>
      <c r="BC676" s="2"/>
      <c r="BD676" s="62"/>
      <c r="BE676" s="181"/>
      <c r="BF676" s="181"/>
      <c r="BG676" s="181"/>
      <c r="BH676" s="181"/>
      <c r="BI676" s="181"/>
      <c r="BJ676" s="181"/>
      <c r="BK676" s="181"/>
      <c r="BL676" s="181"/>
      <c r="BM676" s="181"/>
      <c r="BN676" s="181"/>
      <c r="BO676" s="181"/>
      <c r="BP676" s="181"/>
      <c r="BQ676" s="181"/>
    </row>
    <row r="677" spans="1:69">
      <c r="A677" s="2"/>
      <c r="B677" s="2"/>
      <c r="C677" s="2"/>
      <c r="D677" s="2"/>
      <c r="E677" s="2"/>
      <c r="F677" s="2"/>
      <c r="G677" s="2"/>
      <c r="H677" s="2"/>
      <c r="I677" s="57"/>
      <c r="J677" s="57"/>
      <c r="K677" s="2"/>
      <c r="L677" s="2"/>
      <c r="M677" s="2"/>
      <c r="N677" s="62"/>
      <c r="O677" s="57"/>
      <c r="P677" s="57"/>
      <c r="Q677" s="2"/>
      <c r="R677" s="2"/>
      <c r="S677" s="2"/>
      <c r="T677" s="2"/>
      <c r="U677" s="2"/>
      <c r="V677" s="62"/>
      <c r="W677" s="2"/>
      <c r="X677" s="2"/>
      <c r="Y677" s="2"/>
      <c r="Z677" s="2"/>
      <c r="AA677" s="2"/>
      <c r="AB677" s="2"/>
      <c r="AC677" s="2"/>
      <c r="AD677" s="2"/>
      <c r="AE677" s="2"/>
      <c r="AF677" s="2"/>
      <c r="AG677" s="2"/>
      <c r="AH677" s="2"/>
      <c r="AI677" s="2"/>
      <c r="AJ677" s="2"/>
      <c r="AK677" s="2"/>
      <c r="AL677" s="2"/>
      <c r="AM677" s="2"/>
      <c r="AN677" s="2"/>
      <c r="AO677" s="2"/>
      <c r="AP677" s="2"/>
      <c r="AQ677" s="2"/>
      <c r="AR677" s="2"/>
      <c r="AS677" s="60"/>
      <c r="AT677" s="2"/>
      <c r="AU677" s="180"/>
      <c r="AV677" s="2"/>
      <c r="AW677" s="2"/>
      <c r="AX677" s="2"/>
      <c r="AY677" s="142"/>
      <c r="AZ677" s="62"/>
      <c r="BA677" s="2"/>
      <c r="BB677" s="2"/>
      <c r="BC677" s="2"/>
      <c r="BD677" s="62"/>
      <c r="BE677" s="181"/>
      <c r="BF677" s="181"/>
      <c r="BG677" s="181"/>
      <c r="BH677" s="181"/>
      <c r="BI677" s="181"/>
      <c r="BJ677" s="181"/>
      <c r="BK677" s="181"/>
      <c r="BL677" s="181"/>
      <c r="BM677" s="181"/>
      <c r="BN677" s="181"/>
      <c r="BO677" s="181"/>
      <c r="BP677" s="181"/>
      <c r="BQ677" s="181"/>
    </row>
    <row r="678" spans="1:69">
      <c r="A678" s="2"/>
      <c r="B678" s="2"/>
      <c r="C678" s="2"/>
      <c r="D678" s="2"/>
      <c r="E678" s="2"/>
      <c r="F678" s="2"/>
      <c r="G678" s="2"/>
      <c r="H678" s="2"/>
      <c r="I678" s="57"/>
      <c r="J678" s="57"/>
      <c r="K678" s="2"/>
      <c r="L678" s="2"/>
      <c r="M678" s="2"/>
      <c r="N678" s="62"/>
      <c r="O678" s="57"/>
      <c r="P678" s="57"/>
      <c r="Q678" s="2"/>
      <c r="R678" s="2"/>
      <c r="S678" s="2"/>
      <c r="T678" s="2"/>
      <c r="U678" s="2"/>
      <c r="V678" s="62"/>
      <c r="W678" s="2"/>
      <c r="X678" s="2"/>
      <c r="Y678" s="2"/>
      <c r="Z678" s="2"/>
      <c r="AA678" s="2"/>
      <c r="AB678" s="2"/>
      <c r="AC678" s="2"/>
      <c r="AD678" s="2"/>
      <c r="AE678" s="2"/>
      <c r="AF678" s="2"/>
      <c r="AG678" s="2"/>
      <c r="AH678" s="2"/>
      <c r="AI678" s="2"/>
      <c r="AJ678" s="2"/>
      <c r="AK678" s="2"/>
      <c r="AL678" s="2"/>
      <c r="AM678" s="2"/>
      <c r="AN678" s="2"/>
      <c r="AO678" s="2"/>
      <c r="AP678" s="2"/>
      <c r="AQ678" s="2"/>
      <c r="AR678" s="2"/>
      <c r="AS678" s="60"/>
      <c r="AT678" s="2"/>
      <c r="AU678" s="180"/>
      <c r="AV678" s="2"/>
      <c r="AW678" s="2"/>
      <c r="AX678" s="2"/>
      <c r="AY678" s="142"/>
      <c r="AZ678" s="62"/>
      <c r="BA678" s="2"/>
      <c r="BB678" s="2"/>
      <c r="BC678" s="2"/>
      <c r="BD678" s="62"/>
      <c r="BE678" s="181"/>
      <c r="BF678" s="181"/>
      <c r="BG678" s="181"/>
      <c r="BH678" s="181"/>
      <c r="BI678" s="181"/>
      <c r="BJ678" s="181"/>
      <c r="BK678" s="181"/>
      <c r="BL678" s="181"/>
      <c r="BM678" s="181"/>
      <c r="BN678" s="181"/>
      <c r="BO678" s="181"/>
      <c r="BP678" s="181"/>
      <c r="BQ678" s="181"/>
    </row>
    <row r="679" spans="1:69">
      <c r="A679" s="2"/>
      <c r="B679" s="2"/>
      <c r="C679" s="2"/>
      <c r="D679" s="2"/>
      <c r="E679" s="2"/>
      <c r="F679" s="2"/>
      <c r="G679" s="2"/>
      <c r="H679" s="2"/>
      <c r="I679" s="57"/>
      <c r="J679" s="57"/>
      <c r="K679" s="2"/>
      <c r="L679" s="2"/>
      <c r="M679" s="2"/>
      <c r="N679" s="62"/>
      <c r="O679" s="57"/>
      <c r="P679" s="57"/>
      <c r="Q679" s="2"/>
      <c r="R679" s="2"/>
      <c r="S679" s="2"/>
      <c r="T679" s="2"/>
      <c r="U679" s="2"/>
      <c r="V679" s="62"/>
      <c r="W679" s="2"/>
      <c r="X679" s="2"/>
      <c r="Y679" s="2"/>
      <c r="Z679" s="2"/>
      <c r="AA679" s="2"/>
      <c r="AB679" s="2"/>
      <c r="AC679" s="2"/>
      <c r="AD679" s="2"/>
      <c r="AE679" s="2"/>
      <c r="AF679" s="2"/>
      <c r="AG679" s="2"/>
      <c r="AH679" s="2"/>
      <c r="AI679" s="2"/>
      <c r="AJ679" s="2"/>
      <c r="AK679" s="2"/>
      <c r="AL679" s="2"/>
      <c r="AM679" s="2"/>
      <c r="AN679" s="2"/>
      <c r="AO679" s="2"/>
      <c r="AP679" s="2"/>
      <c r="AQ679" s="2"/>
      <c r="AR679" s="2"/>
      <c r="AS679" s="60"/>
      <c r="AT679" s="2"/>
      <c r="AU679" s="180"/>
      <c r="AV679" s="2"/>
      <c r="AW679" s="2"/>
      <c r="AX679" s="2"/>
      <c r="AY679" s="142"/>
      <c r="AZ679" s="62"/>
      <c r="BA679" s="2"/>
      <c r="BB679" s="2"/>
      <c r="BC679" s="2"/>
      <c r="BD679" s="62"/>
      <c r="BE679" s="181"/>
      <c r="BF679" s="181"/>
      <c r="BG679" s="181"/>
      <c r="BH679" s="181"/>
      <c r="BI679" s="181"/>
      <c r="BJ679" s="181"/>
      <c r="BK679" s="181"/>
      <c r="BL679" s="181"/>
      <c r="BM679" s="181"/>
      <c r="BN679" s="181"/>
      <c r="BO679" s="181"/>
      <c r="BP679" s="181"/>
      <c r="BQ679" s="181"/>
    </row>
    <row r="680" spans="1:69">
      <c r="A680" s="2"/>
      <c r="B680" s="2"/>
      <c r="C680" s="2"/>
      <c r="D680" s="2"/>
      <c r="E680" s="2"/>
      <c r="F680" s="2"/>
      <c r="G680" s="2"/>
      <c r="H680" s="2"/>
      <c r="I680" s="57"/>
      <c r="J680" s="57"/>
      <c r="K680" s="2"/>
      <c r="L680" s="2"/>
      <c r="M680" s="2"/>
      <c r="N680" s="62"/>
      <c r="O680" s="57"/>
      <c r="P680" s="57"/>
      <c r="Q680" s="2"/>
      <c r="R680" s="2"/>
      <c r="S680" s="2"/>
      <c r="T680" s="2"/>
      <c r="U680" s="2"/>
      <c r="V680" s="62"/>
      <c r="W680" s="2"/>
      <c r="X680" s="2"/>
      <c r="Y680" s="2"/>
      <c r="Z680" s="2"/>
      <c r="AA680" s="2"/>
      <c r="AB680" s="2"/>
      <c r="AC680" s="2"/>
      <c r="AD680" s="2"/>
      <c r="AE680" s="2"/>
      <c r="AF680" s="2"/>
      <c r="AG680" s="2"/>
      <c r="AH680" s="2"/>
      <c r="AI680" s="2"/>
      <c r="AJ680" s="2"/>
      <c r="AK680" s="2"/>
      <c r="AL680" s="2"/>
      <c r="AM680" s="2"/>
      <c r="AN680" s="2"/>
      <c r="AO680" s="2"/>
      <c r="AP680" s="2"/>
      <c r="AQ680" s="2"/>
      <c r="AR680" s="2"/>
      <c r="AS680" s="60"/>
      <c r="AT680" s="2"/>
      <c r="AU680" s="180"/>
      <c r="AV680" s="2"/>
      <c r="AW680" s="2"/>
      <c r="AX680" s="2"/>
      <c r="AY680" s="142"/>
      <c r="AZ680" s="62"/>
      <c r="BA680" s="2"/>
      <c r="BB680" s="2"/>
      <c r="BC680" s="2"/>
      <c r="BD680" s="62"/>
      <c r="BE680" s="181"/>
      <c r="BF680" s="181"/>
      <c r="BG680" s="181"/>
      <c r="BH680" s="181"/>
      <c r="BI680" s="181"/>
      <c r="BJ680" s="181"/>
      <c r="BK680" s="181"/>
      <c r="BL680" s="181"/>
      <c r="BM680" s="181"/>
      <c r="BN680" s="181"/>
      <c r="BO680" s="181"/>
      <c r="BP680" s="181"/>
      <c r="BQ680" s="181"/>
    </row>
    <row r="681" spans="1:69">
      <c r="A681" s="6" t="s">
        <v>34</v>
      </c>
      <c r="B681" s="6" t="s">
        <v>37</v>
      </c>
      <c r="C681" s="6"/>
      <c r="D681" s="6"/>
      <c r="E681" s="6" t="s">
        <v>38</v>
      </c>
      <c r="F681" s="6" t="s">
        <v>39</v>
      </c>
      <c r="G681" s="6" t="s">
        <v>40</v>
      </c>
      <c r="H681" s="6" t="s">
        <v>41</v>
      </c>
      <c r="I681" s="289" t="s">
        <v>42</v>
      </c>
      <c r="J681" s="289"/>
      <c r="K681" s="6" t="s">
        <v>43</v>
      </c>
      <c r="L681" s="6" t="s">
        <v>44</v>
      </c>
      <c r="M681" s="6"/>
      <c r="N681" s="6" t="s">
        <v>45</v>
      </c>
      <c r="O681" s="6" t="s">
        <v>47</v>
      </c>
      <c r="P681" s="6" t="s">
        <v>48</v>
      </c>
      <c r="Q681" s="6" t="s">
        <v>49</v>
      </c>
      <c r="R681" s="6" t="s">
        <v>50</v>
      </c>
      <c r="S681" s="6" t="s">
        <v>51</v>
      </c>
      <c r="T681" s="6" t="s">
        <v>53</v>
      </c>
      <c r="U681" s="6" t="s">
        <v>54</v>
      </c>
      <c r="V681" s="6" t="s">
        <v>35</v>
      </c>
      <c r="W681" s="6" t="s">
        <v>36</v>
      </c>
      <c r="X681" s="6" t="s">
        <v>231</v>
      </c>
      <c r="Y681" s="6" t="s">
        <v>77</v>
      </c>
      <c r="Z681" s="6" t="s">
        <v>78</v>
      </c>
      <c r="AA681" s="6" t="s">
        <v>79</v>
      </c>
      <c r="AB681" s="6"/>
      <c r="AC681" s="6"/>
      <c r="AD681" s="6"/>
      <c r="AE681" s="6"/>
      <c r="AF681" s="6" t="s">
        <v>80</v>
      </c>
      <c r="AG681" s="6" t="s">
        <v>81</v>
      </c>
      <c r="AH681" s="6"/>
      <c r="AI681" s="6"/>
      <c r="AJ681" s="6" t="s">
        <v>82</v>
      </c>
      <c r="AK681" s="6" t="s">
        <v>83</v>
      </c>
      <c r="AL681" s="6"/>
      <c r="AM681" s="6" t="s">
        <v>84</v>
      </c>
      <c r="AN681" s="6"/>
      <c r="AO681" s="6"/>
      <c r="AP681" s="6"/>
      <c r="AQ681" s="6"/>
      <c r="AR681" s="6" t="s">
        <v>85</v>
      </c>
      <c r="AS681" s="6" t="s">
        <v>87</v>
      </c>
      <c r="AT681" s="6" t="s">
        <v>88</v>
      </c>
      <c r="AU681" s="6" t="s">
        <v>89</v>
      </c>
      <c r="AV681" s="6" t="s">
        <v>90</v>
      </c>
      <c r="AW681" s="6" t="s">
        <v>135</v>
      </c>
      <c r="AX681" s="6" t="s">
        <v>179</v>
      </c>
      <c r="AY681" s="6" t="s">
        <v>180</v>
      </c>
      <c r="AZ681" s="6" t="s">
        <v>181</v>
      </c>
      <c r="BA681" s="6" t="s">
        <v>211</v>
      </c>
      <c r="BB681" s="6" t="s">
        <v>212</v>
      </c>
      <c r="BC681" s="6" t="s">
        <v>213</v>
      </c>
      <c r="BD681" s="6" t="s">
        <v>214</v>
      </c>
      <c r="BE681" s="6" t="s">
        <v>216</v>
      </c>
      <c r="BF681" s="6"/>
      <c r="BG681" s="6"/>
      <c r="BH681" s="6"/>
      <c r="BI681" s="6"/>
      <c r="BJ681" s="6"/>
      <c r="BK681" s="6"/>
      <c r="BL681" s="6" t="s">
        <v>217</v>
      </c>
      <c r="BM681" s="6"/>
      <c r="BN681" s="6"/>
      <c r="BO681" s="6"/>
      <c r="BP681" s="6" t="s">
        <v>222</v>
      </c>
      <c r="BQ681" s="6" t="s">
        <v>232</v>
      </c>
    </row>
  </sheetData>
  <autoFilter ref="A8:CB617"/>
  <dataConsolidate/>
  <conditionalFormatting sqref="P9:P618">
    <cfRule type="cellIs" dxfId="224" priority="10" operator="equal">
      <formula>"Y"</formula>
    </cfRule>
  </conditionalFormatting>
  <conditionalFormatting sqref="R9:R618">
    <cfRule type="cellIs" dxfId="223" priority="9" operator="notEqual">
      <formula>0</formula>
    </cfRule>
  </conditionalFormatting>
  <conditionalFormatting sqref="Q9:Q618">
    <cfRule type="notContainsBlanks" dxfId="222" priority="8">
      <formula>LEN(TRIM(Q9))&gt;0</formula>
    </cfRule>
  </conditionalFormatting>
  <conditionalFormatting sqref="AZ9:AZ618">
    <cfRule type="containsText" dxfId="221" priority="7" operator="containsText" text="Premium">
      <formula>NOT(ISERROR(SEARCH("Premium",AZ9)))</formula>
    </cfRule>
  </conditionalFormatting>
  <conditionalFormatting sqref="P619">
    <cfRule type="cellIs" dxfId="220" priority="6" operator="equal">
      <formula>"Y"</formula>
    </cfRule>
  </conditionalFormatting>
  <conditionalFormatting sqref="R619">
    <cfRule type="cellIs" dxfId="219" priority="5" operator="notEqual">
      <formula>0</formula>
    </cfRule>
  </conditionalFormatting>
  <conditionalFormatting sqref="X620">
    <cfRule type="cellIs" dxfId="218" priority="2" operator="greaterThan">
      <formula>$X$6</formula>
    </cfRule>
    <cfRule type="cellIs" dxfId="217" priority="3" operator="lessThanOrEqual">
      <formula>$X$6</formula>
    </cfRule>
    <cfRule type="cellIs" dxfId="216" priority="4" operator="equal">
      <formula>2.8</formula>
    </cfRule>
  </conditionalFormatting>
  <conditionalFormatting sqref="BW9:BW617">
    <cfRule type="cellIs" dxfId="215" priority="1" operator="equal">
      <formula>FALSE</formula>
    </cfRule>
  </conditionalFormatting>
  <dataValidations count="3">
    <dataValidation allowBlank="true" prompt="Finalise Appraisal Rating for the whole year" promptTitle="Finalise Appraisal Rating" showErrorMessage="true" showInputMessage="true" sqref="N619" type="list">
      <formula1>$E$634:$I$634</formula1>
    </dataValidation>
    <dataValidation allowBlank="true" prompt="Finalise Appraisal Rating for the whole year" promptTitle="Whole Year Rating" showErrorMessage="true" showInputMessage="true" sqref="N618" type="decimal">
      <formula1>1</formula1>
      <formula2>5</formula2>
    </dataValidation>
    <dataValidation allowBlank="false" prompt="Finalise Appraisal Rating for the whole year" promptTitle="Whole Year Rating" showErrorMessage="true" showInputMessage="true" sqref="N9:N617"/>
  </dataValidations>
  <pageMargins left="0.5905511811023623" right="0.1968503937007874" top="0.7874015748031497" bottom="0.3937007874015748" header="0.1968503937007874" footer="0.1968503937007874"/>
  <pageSetup fitToHeight="0" r:id="rId1" orientation="landscape" paperSize="9" scale="21"/>
  <headerFooter>
    <oddHeader>&amp;A</oddHeader>
    <oddFooter>Page &amp;P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topLeftCell="A19" zoomScale="80" zoomScaleNormal="80" workbookViewId="0">
      <selection activeCell="G20" sqref="G20"/>
    </sheetView>
  </sheetViews>
  <sheetFormatPr defaultColWidth="9.21875" defaultRowHeight="13.8" x14ac:dyDescent="0.3"/>
  <cols>
    <col min="1" max="1" width="46.5546875" style="418" customWidth="1"/>
    <col min="2" max="2" width="20.5546875" style="418" customWidth="1"/>
    <col min="3" max="3" width="13.5546875" style="418" customWidth="1"/>
    <col min="4" max="4" width="18.77734375" style="418" customWidth="1"/>
    <col min="5" max="5" width="14.77734375" style="418" customWidth="1"/>
    <col min="6" max="6" width="18.77734375" style="418" customWidth="1"/>
    <col min="7" max="7" width="20.5546875" style="418" customWidth="1"/>
    <col min="8" max="8" width="27.77734375" style="418" customWidth="1"/>
    <col min="9" max="9" width="20" style="418" customWidth="1"/>
    <col min="10" max="10" width="17.77734375" style="418" customWidth="1"/>
    <col min="11" max="11" width="22.21875" style="418" customWidth="1"/>
    <col min="12" max="12" width="18" style="418" customWidth="1"/>
    <col min="13" max="14" width="16.44140625" style="418" customWidth="1"/>
    <col min="15" max="15" width="20.21875" style="418" customWidth="1"/>
    <col min="16" max="16" width="19.5546875" style="418" customWidth="1"/>
    <col min="17" max="19" width="12.77734375" style="418" customWidth="1"/>
    <col min="20" max="16384" width="9.21875" style="418"/>
  </cols>
  <sheetData>
    <row r="2" spans="1:15" x14ac:dyDescent="0.3">
      <c r="A2" s="419" t="s">
        <v>5</v>
      </c>
      <c r="B2" s="418" t="s">
        <v>917</v>
      </c>
    </row>
    <row r="3" spans="1:15" x14ac:dyDescent="0.3">
      <c r="A3" s="419" t="s">
        <v>920</v>
      </c>
      <c r="B3" s="418" t="s">
        <v>917</v>
      </c>
    </row>
    <row r="4" spans="1:15" x14ac:dyDescent="0.3">
      <c r="A4" s="419" t="s">
        <v>848</v>
      </c>
      <c r="B4" s="418" t="s">
        <v>917</v>
      </c>
    </row>
    <row r="6" spans="1:15" s="414" customFormat="1" ht="55.2" x14ac:dyDescent="0.3">
      <c r="A6" s="413" t="s">
        <v>910</v>
      </c>
      <c r="B6" s="414" t="s">
        <v>929</v>
      </c>
      <c r="C6" s="414" t="s">
        <v>916</v>
      </c>
      <c r="D6" s="414" t="s">
        <v>921</v>
      </c>
      <c r="E6" s="414" t="s">
        <v>915</v>
      </c>
      <c r="F6" s="414" t="s">
        <v>922</v>
      </c>
      <c r="G6" s="414" t="s">
        <v>914</v>
      </c>
      <c r="H6" s="414" t="s">
        <v>925</v>
      </c>
      <c r="I6" s="414" t="s">
        <v>913</v>
      </c>
      <c r="J6" s="414" t="s">
        <v>926</v>
      </c>
      <c r="K6" s="414" t="s">
        <v>912</v>
      </c>
      <c r="L6" s="414" t="s">
        <v>918</v>
      </c>
      <c r="M6" s="414" t="s">
        <v>919</v>
      </c>
      <c r="N6" s="414" t="s">
        <v>931</v>
      </c>
      <c r="O6" s="414" t="s">
        <v>934</v>
      </c>
    </row>
    <row r="7" spans="1:15" x14ac:dyDescent="0.3">
      <c r="A7" s="415" t="s">
        <v>817</v>
      </c>
      <c r="B7" s="420">
        <v>40052</v>
      </c>
      <c r="C7" s="417">
        <v>2.7171874999999996</v>
      </c>
      <c r="D7" s="420">
        <v>1078</v>
      </c>
      <c r="E7" s="416"/>
      <c r="F7" s="420"/>
      <c r="G7" s="416">
        <v>1.1494100823395987E-2</v>
      </c>
      <c r="H7" s="420">
        <v>447</v>
      </c>
      <c r="I7" s="416">
        <v>0</v>
      </c>
      <c r="J7" s="420">
        <v>0</v>
      </c>
      <c r="K7" s="416">
        <v>3.8571863005019545E-2</v>
      </c>
      <c r="L7" s="420"/>
      <c r="M7" s="420">
        <v>32</v>
      </c>
      <c r="N7" s="421">
        <v>0</v>
      </c>
      <c r="O7" s="421">
        <v>0</v>
      </c>
    </row>
    <row r="8" spans="1:15" x14ac:dyDescent="0.3">
      <c r="A8" s="415" t="s">
        <v>815</v>
      </c>
      <c r="B8" s="420">
        <v>73685</v>
      </c>
      <c r="C8" s="417">
        <v>3.1409090909090884</v>
      </c>
      <c r="D8" s="420">
        <v>2306</v>
      </c>
      <c r="E8" s="416">
        <v>0.04</v>
      </c>
      <c r="F8" s="420">
        <v>436</v>
      </c>
      <c r="G8" s="416">
        <v>6.9319731248719523E-3</v>
      </c>
      <c r="H8" s="420">
        <v>507</v>
      </c>
      <c r="I8" s="416">
        <v>0</v>
      </c>
      <c r="J8" s="420">
        <v>0</v>
      </c>
      <c r="K8" s="416">
        <v>4.4892121101123027E-2</v>
      </c>
      <c r="L8" s="420">
        <v>1</v>
      </c>
      <c r="M8" s="420">
        <v>55</v>
      </c>
      <c r="N8" s="421">
        <v>8.6666666666666661</v>
      </c>
      <c r="O8" s="421">
        <v>0</v>
      </c>
    </row>
    <row r="9" spans="1:15" x14ac:dyDescent="0.3">
      <c r="A9" s="415" t="s">
        <v>816</v>
      </c>
      <c r="B9" s="420">
        <v>69291</v>
      </c>
      <c r="C9" s="417">
        <v>3.0709302325581378</v>
      </c>
      <c r="D9" s="420">
        <v>2098</v>
      </c>
      <c r="E9" s="416">
        <v>0.04</v>
      </c>
      <c r="F9" s="420">
        <v>156</v>
      </c>
      <c r="G9" s="416">
        <v>4.9482901520752675E-3</v>
      </c>
      <c r="H9" s="420">
        <v>341</v>
      </c>
      <c r="I9" s="416">
        <v>0</v>
      </c>
      <c r="J9" s="420">
        <v>0</v>
      </c>
      <c r="K9" s="416">
        <v>3.8589781053839096E-2</v>
      </c>
      <c r="L9" s="420"/>
      <c r="M9" s="420">
        <v>43</v>
      </c>
      <c r="N9" s="421">
        <v>151.66666666666666</v>
      </c>
      <c r="O9" s="421">
        <v>0</v>
      </c>
    </row>
    <row r="10" spans="1:15" x14ac:dyDescent="0.3">
      <c r="A10" s="415" t="s">
        <v>911</v>
      </c>
      <c r="B10" s="420">
        <v>183028</v>
      </c>
      <c r="C10" s="417">
        <v>3.0134615384615402</v>
      </c>
      <c r="D10" s="420">
        <v>5482</v>
      </c>
      <c r="E10" s="416">
        <v>3.9999999999999994E-2</v>
      </c>
      <c r="F10" s="420">
        <v>592</v>
      </c>
      <c r="G10" s="416">
        <v>7.3988171135066583E-3</v>
      </c>
      <c r="H10" s="420">
        <v>1295</v>
      </c>
      <c r="I10" s="416">
        <v>0</v>
      </c>
      <c r="J10" s="420">
        <v>0</v>
      </c>
      <c r="K10" s="416">
        <v>4.1251745092595944E-2</v>
      </c>
      <c r="L10" s="420">
        <v>1</v>
      </c>
      <c r="M10" s="420">
        <v>130</v>
      </c>
      <c r="N10" s="421">
        <v>160.33333333333334</v>
      </c>
      <c r="O10" s="421">
        <v>0</v>
      </c>
    </row>
    <row r="11" spans="1:15" ht="14.4" x14ac:dyDescent="0.3">
      <c r="A11"/>
      <c r="B11"/>
      <c r="C11"/>
      <c r="D11"/>
      <c r="E11"/>
      <c r="F11"/>
      <c r="G11"/>
      <c r="H11"/>
      <c r="I11"/>
      <c r="J11"/>
      <c r="K11"/>
      <c r="L11"/>
      <c r="M11"/>
      <c r="N11"/>
      <c r="O11"/>
    </row>
    <row r="12" spans="1:15" ht="14.4" x14ac:dyDescent="0.3">
      <c r="A12"/>
      <c r="B12"/>
      <c r="C12"/>
      <c r="D12"/>
      <c r="E12"/>
      <c r="F12"/>
      <c r="G12"/>
      <c r="H12"/>
      <c r="I12"/>
      <c r="J12"/>
      <c r="K12"/>
      <c r="L12"/>
      <c r="M12"/>
      <c r="N12"/>
      <c r="O12"/>
    </row>
    <row r="13" spans="1:15" ht="14.4" x14ac:dyDescent="0.3">
      <c r="A13"/>
      <c r="B13"/>
      <c r="C13"/>
      <c r="D13"/>
      <c r="E13"/>
      <c r="F13"/>
      <c r="G13"/>
      <c r="H13"/>
      <c r="I13"/>
      <c r="J13"/>
      <c r="K13"/>
      <c r="L13"/>
      <c r="M13"/>
      <c r="N13"/>
      <c r="O13"/>
    </row>
    <row r="14" spans="1:15" ht="14.4" x14ac:dyDescent="0.3">
      <c r="A14"/>
      <c r="B14"/>
      <c r="C14"/>
      <c r="D14"/>
      <c r="E14"/>
      <c r="F14"/>
      <c r="G14"/>
      <c r="H14"/>
      <c r="I14"/>
      <c r="J14"/>
      <c r="K14"/>
      <c r="L14"/>
      <c r="M14"/>
      <c r="N14"/>
      <c r="O14"/>
    </row>
    <row r="15" spans="1:15" ht="14.4" x14ac:dyDescent="0.3">
      <c r="A15"/>
      <c r="B15"/>
      <c r="C15"/>
      <c r="D15"/>
      <c r="E15"/>
      <c r="F15"/>
      <c r="G15"/>
      <c r="H15"/>
      <c r="I15"/>
      <c r="J15"/>
      <c r="K15"/>
      <c r="L15"/>
      <c r="M15"/>
      <c r="N15"/>
      <c r="O15"/>
    </row>
    <row r="16" spans="1:15" ht="14.4" x14ac:dyDescent="0.3">
      <c r="A16"/>
      <c r="B16"/>
      <c r="C16"/>
      <c r="D16"/>
      <c r="E16"/>
      <c r="F16"/>
      <c r="G16"/>
      <c r="H16"/>
      <c r="I16"/>
      <c r="J16"/>
      <c r="K16"/>
      <c r="L16"/>
      <c r="M16"/>
      <c r="N16"/>
      <c r="O16"/>
    </row>
    <row r="17" spans="1:15" ht="14.4" x14ac:dyDescent="0.3">
      <c r="A17"/>
      <c r="B17"/>
      <c r="C17"/>
      <c r="D17"/>
      <c r="E17"/>
      <c r="F17"/>
      <c r="G17"/>
      <c r="H17"/>
      <c r="I17"/>
      <c r="J17"/>
      <c r="K17"/>
      <c r="L17"/>
      <c r="M17"/>
      <c r="N17"/>
      <c r="O17"/>
    </row>
    <row r="18" spans="1:15" ht="14.4" x14ac:dyDescent="0.3">
      <c r="A18"/>
      <c r="B18"/>
      <c r="C18"/>
      <c r="D18"/>
      <c r="E18"/>
      <c r="F18"/>
      <c r="G18"/>
      <c r="H18"/>
      <c r="I18"/>
      <c r="J18"/>
      <c r="K18"/>
      <c r="L18"/>
      <c r="M18"/>
      <c r="N18"/>
      <c r="O18"/>
    </row>
    <row r="19" spans="1:15" ht="14.4" x14ac:dyDescent="0.3">
      <c r="A19"/>
      <c r="B19"/>
      <c r="C19"/>
      <c r="D19"/>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8" spans="1:15" x14ac:dyDescent="0.3">
      <c r="A28" s="419" t="s">
        <v>5</v>
      </c>
      <c r="B28" s="418" t="s">
        <v>917</v>
      </c>
    </row>
    <row r="29" spans="1:15" x14ac:dyDescent="0.3">
      <c r="A29" s="419" t="s">
        <v>850</v>
      </c>
      <c r="B29" s="418" t="s">
        <v>917</v>
      </c>
    </row>
    <row r="30" spans="1:15" x14ac:dyDescent="0.3">
      <c r="A30" s="419" t="s">
        <v>879</v>
      </c>
      <c r="B30" s="418" t="s">
        <v>917</v>
      </c>
    </row>
    <row r="31" spans="1:15" x14ac:dyDescent="0.3">
      <c r="A31" s="419" t="s">
        <v>920</v>
      </c>
      <c r="B31" s="418" t="s">
        <v>917</v>
      </c>
    </row>
    <row r="32" spans="1:15" x14ac:dyDescent="0.3">
      <c r="A32" s="419" t="s">
        <v>848</v>
      </c>
      <c r="B32" s="418" t="s">
        <v>917</v>
      </c>
    </row>
    <row r="34" spans="1:16" ht="55.2" x14ac:dyDescent="0.3">
      <c r="A34" s="413" t="s">
        <v>910</v>
      </c>
      <c r="B34" s="414" t="s">
        <v>930</v>
      </c>
      <c r="C34" s="414" t="s">
        <v>916</v>
      </c>
      <c r="D34" s="414" t="s">
        <v>927</v>
      </c>
      <c r="E34" s="414" t="s">
        <v>915</v>
      </c>
      <c r="F34" s="414" t="s">
        <v>928</v>
      </c>
      <c r="G34" s="414" t="s">
        <v>914</v>
      </c>
      <c r="H34" s="414" t="s">
        <v>923</v>
      </c>
      <c r="I34" s="414" t="s">
        <v>913</v>
      </c>
      <c r="J34" s="414" t="s">
        <v>924</v>
      </c>
      <c r="K34" s="414" t="s">
        <v>912</v>
      </c>
      <c r="L34" s="414" t="s">
        <v>918</v>
      </c>
      <c r="M34" s="414" t="s">
        <v>919</v>
      </c>
      <c r="N34" s="414" t="s">
        <v>935</v>
      </c>
      <c r="O34" s="414" t="s">
        <v>932</v>
      </c>
      <c r="P34" s="414" t="s">
        <v>933</v>
      </c>
    </row>
    <row r="35" spans="1:16" x14ac:dyDescent="0.3">
      <c r="A35" s="415" t="s">
        <v>817</v>
      </c>
      <c r="B35" s="420">
        <v>32</v>
      </c>
      <c r="C35" s="417">
        <v>2.7171874999999996</v>
      </c>
      <c r="D35" s="420">
        <v>32</v>
      </c>
      <c r="E35" s="416"/>
      <c r="F35" s="420"/>
      <c r="G35" s="416">
        <v>1.1494100823395987E-2</v>
      </c>
      <c r="H35" s="420">
        <v>32</v>
      </c>
      <c r="I35" s="416">
        <v>0</v>
      </c>
      <c r="J35" s="420">
        <v>32</v>
      </c>
      <c r="K35" s="416">
        <v>3.8571863005019545E-2</v>
      </c>
      <c r="L35" s="420"/>
      <c r="M35" s="420">
        <v>32</v>
      </c>
      <c r="N35" s="420">
        <v>41577</v>
      </c>
      <c r="O35" s="421">
        <v>32</v>
      </c>
      <c r="P35" s="420">
        <v>32</v>
      </c>
    </row>
    <row r="36" spans="1:16" x14ac:dyDescent="0.3">
      <c r="A36" s="415" t="s">
        <v>815</v>
      </c>
      <c r="B36" s="420">
        <v>55</v>
      </c>
      <c r="C36" s="417">
        <v>3.1409090909090884</v>
      </c>
      <c r="D36" s="420">
        <v>55</v>
      </c>
      <c r="E36" s="416">
        <v>0.04</v>
      </c>
      <c r="F36" s="420">
        <v>9</v>
      </c>
      <c r="G36" s="416">
        <v>6.9319731248719523E-3</v>
      </c>
      <c r="H36" s="420">
        <v>55</v>
      </c>
      <c r="I36" s="416">
        <v>0</v>
      </c>
      <c r="J36" s="420">
        <v>55</v>
      </c>
      <c r="K36" s="416">
        <v>4.4892121101123027E-2</v>
      </c>
      <c r="L36" s="420">
        <v>1</v>
      </c>
      <c r="M36" s="420">
        <v>55</v>
      </c>
      <c r="N36" s="420">
        <v>76926</v>
      </c>
      <c r="O36" s="421">
        <v>55</v>
      </c>
      <c r="P36" s="420">
        <v>55</v>
      </c>
    </row>
    <row r="37" spans="1:16" x14ac:dyDescent="0.3">
      <c r="A37" s="415" t="s">
        <v>816</v>
      </c>
      <c r="B37" s="420">
        <v>43</v>
      </c>
      <c r="C37" s="417">
        <v>3.0709302325581378</v>
      </c>
      <c r="D37" s="420">
        <v>43</v>
      </c>
      <c r="E37" s="416">
        <v>0.04</v>
      </c>
      <c r="F37" s="420">
        <v>3</v>
      </c>
      <c r="G37" s="416">
        <v>4.9482901520752675E-3</v>
      </c>
      <c r="H37" s="420">
        <v>43</v>
      </c>
      <c r="I37" s="416">
        <v>0</v>
      </c>
      <c r="J37" s="420">
        <v>43</v>
      </c>
      <c r="K37" s="416">
        <v>3.8589781053839096E-2</v>
      </c>
      <c r="L37" s="420"/>
      <c r="M37" s="420">
        <v>43</v>
      </c>
      <c r="N37" s="420">
        <v>71746</v>
      </c>
      <c r="O37" s="421">
        <v>43</v>
      </c>
      <c r="P37" s="420">
        <v>43</v>
      </c>
    </row>
    <row r="38" spans="1:16" x14ac:dyDescent="0.3">
      <c r="A38" s="415" t="s">
        <v>911</v>
      </c>
      <c r="B38" s="420">
        <v>130</v>
      </c>
      <c r="C38" s="417">
        <v>3.0134615384615402</v>
      </c>
      <c r="D38" s="420">
        <v>130</v>
      </c>
      <c r="E38" s="416">
        <v>3.9999999999999994E-2</v>
      </c>
      <c r="F38" s="420">
        <v>12</v>
      </c>
      <c r="G38" s="416">
        <v>7.3988171135066583E-3</v>
      </c>
      <c r="H38" s="420">
        <v>130</v>
      </c>
      <c r="I38" s="416">
        <v>0</v>
      </c>
      <c r="J38" s="420">
        <v>130</v>
      </c>
      <c r="K38" s="416">
        <v>4.1251745092595944E-2</v>
      </c>
      <c r="L38" s="420">
        <v>1</v>
      </c>
      <c r="M38" s="420">
        <v>130</v>
      </c>
      <c r="N38" s="420">
        <v>190249</v>
      </c>
      <c r="O38" s="421">
        <v>130</v>
      </c>
      <c r="P38" s="420">
        <v>130</v>
      </c>
    </row>
    <row r="39" spans="1:16" ht="14.4" x14ac:dyDescent="0.3">
      <c r="A39"/>
      <c r="B39"/>
      <c r="C39"/>
      <c r="D39"/>
      <c r="E39"/>
      <c r="F39"/>
      <c r="G39"/>
      <c r="H39"/>
      <c r="I39"/>
      <c r="J39"/>
      <c r="K39"/>
      <c r="L39"/>
      <c r="M39"/>
      <c r="N39"/>
      <c r="O39"/>
      <c r="P39"/>
    </row>
    <row r="40" spans="1:16" ht="14.4" x14ac:dyDescent="0.3">
      <c r="A40"/>
      <c r="B40"/>
      <c r="C40"/>
      <c r="D40"/>
      <c r="E40"/>
      <c r="F40"/>
      <c r="G40"/>
      <c r="H40"/>
      <c r="I40"/>
      <c r="J40"/>
      <c r="K40"/>
      <c r="L40"/>
      <c r="M40"/>
      <c r="N40"/>
      <c r="O40"/>
      <c r="P40"/>
    </row>
    <row r="41" spans="1:16" ht="14.4" x14ac:dyDescent="0.3">
      <c r="A41"/>
      <c r="B41"/>
      <c r="C41"/>
      <c r="D41"/>
      <c r="E41"/>
      <c r="F41"/>
      <c r="G41"/>
      <c r="H41"/>
      <c r="I41"/>
      <c r="J41"/>
      <c r="K41"/>
      <c r="L41"/>
      <c r="M41"/>
      <c r="N41"/>
      <c r="O41"/>
      <c r="P41"/>
    </row>
    <row r="42" spans="1:16" ht="14.4" x14ac:dyDescent="0.3">
      <c r="A42"/>
      <c r="B42"/>
      <c r="C42"/>
      <c r="D42"/>
      <c r="E42"/>
      <c r="F42"/>
      <c r="G42"/>
      <c r="H42"/>
      <c r="I42"/>
      <c r="J42"/>
      <c r="K42"/>
      <c r="L42"/>
      <c r="M42"/>
      <c r="N42"/>
      <c r="O42"/>
      <c r="P42"/>
    </row>
    <row r="43" spans="1:16" ht="14.4" x14ac:dyDescent="0.3">
      <c r="A43"/>
      <c r="B43"/>
      <c r="C43"/>
      <c r="D43"/>
      <c r="E43"/>
      <c r="F43"/>
      <c r="G43"/>
      <c r="H43"/>
      <c r="I43"/>
      <c r="J43"/>
      <c r="K43"/>
      <c r="L43"/>
      <c r="M43"/>
      <c r="N43"/>
      <c r="O43"/>
      <c r="P43"/>
    </row>
    <row r="44" spans="1:16" ht="14.4" x14ac:dyDescent="0.3">
      <c r="A44"/>
      <c r="B44"/>
      <c r="C44"/>
      <c r="D44"/>
      <c r="E44"/>
      <c r="F44"/>
      <c r="G44"/>
      <c r="H44"/>
      <c r="I44"/>
      <c r="J44"/>
      <c r="K44"/>
      <c r="L44"/>
      <c r="M44"/>
      <c r="N44"/>
      <c r="O44"/>
      <c r="P44"/>
    </row>
    <row r="45" spans="1:16" ht="14.4" x14ac:dyDescent="0.3">
      <c r="A45"/>
      <c r="B45"/>
      <c r="C45"/>
      <c r="D45"/>
      <c r="E45"/>
      <c r="F45"/>
      <c r="G45"/>
      <c r="H45"/>
      <c r="I45"/>
      <c r="J45"/>
      <c r="K45"/>
      <c r="L45"/>
      <c r="M45"/>
      <c r="N45"/>
      <c r="O45"/>
      <c r="P45"/>
    </row>
    <row r="46" spans="1:16" ht="14.4" x14ac:dyDescent="0.3">
      <c r="A46"/>
      <c r="B46"/>
      <c r="C46"/>
      <c r="D46"/>
      <c r="E46"/>
      <c r="F46"/>
      <c r="G46"/>
      <c r="H46"/>
      <c r="I46"/>
      <c r="J46"/>
      <c r="K46"/>
      <c r="L46"/>
      <c r="M46"/>
      <c r="N46"/>
      <c r="O46"/>
      <c r="P46"/>
    </row>
    <row r="47" spans="1:16" ht="14.4" x14ac:dyDescent="0.3">
      <c r="A47"/>
      <c r="B47"/>
      <c r="C47"/>
      <c r="D47"/>
      <c r="E47"/>
      <c r="F47"/>
      <c r="G47"/>
      <c r="H47"/>
      <c r="I47"/>
      <c r="J47"/>
      <c r="K47"/>
      <c r="L47"/>
      <c r="M47"/>
      <c r="N47"/>
      <c r="O47"/>
      <c r="P47"/>
    </row>
    <row r="48" spans="1:16" ht="14.4" x14ac:dyDescent="0.3">
      <c r="A48"/>
      <c r="B48"/>
      <c r="C48"/>
      <c r="D48"/>
      <c r="E48"/>
      <c r="F48"/>
      <c r="G48"/>
      <c r="H48"/>
      <c r="I48"/>
      <c r="J48"/>
      <c r="K48"/>
      <c r="L48"/>
      <c r="M48"/>
      <c r="N48"/>
      <c r="O48"/>
      <c r="P48"/>
    </row>
    <row r="49" spans="1:16" ht="14.4" x14ac:dyDescent="0.3">
      <c r="A49"/>
      <c r="B49"/>
      <c r="C49"/>
      <c r="D49"/>
      <c r="E49"/>
      <c r="F49"/>
      <c r="G49"/>
      <c r="H49"/>
      <c r="I49"/>
      <c r="J49"/>
      <c r="K49"/>
      <c r="L49"/>
      <c r="M49"/>
      <c r="N49"/>
      <c r="O49"/>
      <c r="P49"/>
    </row>
    <row r="50" spans="1:16" ht="14.4" x14ac:dyDescent="0.3">
      <c r="A50"/>
      <c r="B50"/>
      <c r="C50"/>
      <c r="D50"/>
      <c r="E50"/>
      <c r="F50"/>
      <c r="G50"/>
      <c r="H50"/>
      <c r="I50"/>
      <c r="J50"/>
      <c r="K50"/>
      <c r="L50"/>
      <c r="M50"/>
      <c r="N50"/>
      <c r="O50"/>
      <c r="P50"/>
    </row>
    <row r="51" spans="1:16" ht="14.4" x14ac:dyDescent="0.3">
      <c r="A51"/>
      <c r="B51"/>
      <c r="C51"/>
      <c r="D51"/>
      <c r="E51"/>
      <c r="F51"/>
      <c r="G51"/>
      <c r="H51"/>
      <c r="I51"/>
      <c r="J51"/>
      <c r="K51"/>
      <c r="L51"/>
      <c r="M51"/>
      <c r="N51"/>
      <c r="O51"/>
      <c r="P51"/>
    </row>
    <row r="59" spans="1:16" x14ac:dyDescent="0.3">
      <c r="A59" s="419" t="s">
        <v>5</v>
      </c>
      <c r="B59" s="418" t="s">
        <v>917</v>
      </c>
    </row>
    <row r="60" spans="1:16" x14ac:dyDescent="0.3">
      <c r="A60" s="419" t="s">
        <v>850</v>
      </c>
      <c r="B60" s="418" t="s">
        <v>917</v>
      </c>
    </row>
    <row r="61" spans="1:16" x14ac:dyDescent="0.3">
      <c r="A61" s="419" t="s">
        <v>879</v>
      </c>
      <c r="B61" s="418" t="s">
        <v>917</v>
      </c>
    </row>
    <row r="62" spans="1:16" x14ac:dyDescent="0.3">
      <c r="A62" s="419" t="s">
        <v>920</v>
      </c>
      <c r="B62" s="418" t="s">
        <v>917</v>
      </c>
    </row>
    <row r="63" spans="1:16" x14ac:dyDescent="0.3">
      <c r="A63" s="419" t="s">
        <v>848</v>
      </c>
      <c r="B63" s="418" t="s">
        <v>917</v>
      </c>
    </row>
    <row r="65" spans="1:16" ht="55.2" x14ac:dyDescent="0.3">
      <c r="A65" s="413" t="s">
        <v>910</v>
      </c>
      <c r="B65" s="414" t="s">
        <v>929</v>
      </c>
      <c r="C65" s="414" t="s">
        <v>916</v>
      </c>
      <c r="D65" s="414" t="s">
        <v>921</v>
      </c>
      <c r="E65" s="414" t="s">
        <v>915</v>
      </c>
      <c r="F65" s="414" t="s">
        <v>922</v>
      </c>
      <c r="G65" s="414" t="s">
        <v>914</v>
      </c>
      <c r="H65" s="414" t="s">
        <v>925</v>
      </c>
      <c r="I65" s="414" t="s">
        <v>913</v>
      </c>
      <c r="J65" s="414" t="s">
        <v>926</v>
      </c>
      <c r="K65" s="414" t="s">
        <v>912</v>
      </c>
      <c r="L65" s="414" t="s">
        <v>918</v>
      </c>
      <c r="M65" s="414" t="s">
        <v>919</v>
      </c>
      <c r="N65" s="414" t="s">
        <v>935</v>
      </c>
      <c r="O65" s="414" t="s">
        <v>931</v>
      </c>
      <c r="P65" s="414" t="s">
        <v>934</v>
      </c>
    </row>
    <row r="66" spans="1:16" x14ac:dyDescent="0.3">
      <c r="A66" s="415" t="s">
        <v>817</v>
      </c>
      <c r="B66" s="420">
        <v>40052</v>
      </c>
      <c r="C66" s="417">
        <v>2.7171874999999996</v>
      </c>
      <c r="D66" s="420">
        <v>1078</v>
      </c>
      <c r="E66" s="416"/>
      <c r="F66" s="420"/>
      <c r="G66" s="416">
        <v>1.1494100823395987E-2</v>
      </c>
      <c r="H66" s="420">
        <v>447</v>
      </c>
      <c r="I66" s="416">
        <v>0</v>
      </c>
      <c r="J66" s="420">
        <v>0</v>
      </c>
      <c r="K66" s="416">
        <v>3.8571863005019545E-2</v>
      </c>
      <c r="L66" s="420"/>
      <c r="M66" s="420">
        <v>32</v>
      </c>
      <c r="N66" s="420">
        <v>41577</v>
      </c>
      <c r="O66" s="421">
        <v>0</v>
      </c>
      <c r="P66" s="420">
        <v>0</v>
      </c>
    </row>
    <row r="67" spans="1:16" x14ac:dyDescent="0.3">
      <c r="A67" s="415" t="s">
        <v>815</v>
      </c>
      <c r="B67" s="420">
        <v>73685</v>
      </c>
      <c r="C67" s="417">
        <v>3.1409090909090884</v>
      </c>
      <c r="D67" s="420">
        <v>2306</v>
      </c>
      <c r="E67" s="416">
        <v>0.04</v>
      </c>
      <c r="F67" s="420">
        <v>436</v>
      </c>
      <c r="G67" s="416">
        <v>6.9319731248719523E-3</v>
      </c>
      <c r="H67" s="420">
        <v>507</v>
      </c>
      <c r="I67" s="416">
        <v>0</v>
      </c>
      <c r="J67" s="420">
        <v>0</v>
      </c>
      <c r="K67" s="416">
        <v>4.4892121101123027E-2</v>
      </c>
      <c r="L67" s="420">
        <v>1</v>
      </c>
      <c r="M67" s="420">
        <v>55</v>
      </c>
      <c r="N67" s="420">
        <v>76926</v>
      </c>
      <c r="O67" s="421">
        <v>8.6666666666666661</v>
      </c>
      <c r="P67" s="420">
        <v>0</v>
      </c>
    </row>
    <row r="68" spans="1:16" x14ac:dyDescent="0.3">
      <c r="A68" s="415" t="s">
        <v>816</v>
      </c>
      <c r="B68" s="420">
        <v>69291</v>
      </c>
      <c r="C68" s="417">
        <v>3.0709302325581378</v>
      </c>
      <c r="D68" s="420">
        <v>2098</v>
      </c>
      <c r="E68" s="416">
        <v>0.04</v>
      </c>
      <c r="F68" s="420">
        <v>156</v>
      </c>
      <c r="G68" s="416">
        <v>4.9482901520752675E-3</v>
      </c>
      <c r="H68" s="420">
        <v>341</v>
      </c>
      <c r="I68" s="416">
        <v>0</v>
      </c>
      <c r="J68" s="420">
        <v>0</v>
      </c>
      <c r="K68" s="416">
        <v>3.8589781053839096E-2</v>
      </c>
      <c r="L68" s="420"/>
      <c r="M68" s="420">
        <v>43</v>
      </c>
      <c r="N68" s="420">
        <v>71746</v>
      </c>
      <c r="O68" s="421">
        <v>151.66666666666666</v>
      </c>
      <c r="P68" s="420">
        <v>0</v>
      </c>
    </row>
    <row r="69" spans="1:16" x14ac:dyDescent="0.3">
      <c r="A69" s="415" t="s">
        <v>911</v>
      </c>
      <c r="B69" s="420">
        <v>183028</v>
      </c>
      <c r="C69" s="417">
        <v>3.0134615384615402</v>
      </c>
      <c r="D69" s="420">
        <v>5482</v>
      </c>
      <c r="E69" s="416">
        <v>3.9999999999999994E-2</v>
      </c>
      <c r="F69" s="420">
        <v>592</v>
      </c>
      <c r="G69" s="416">
        <v>7.3988171135066583E-3</v>
      </c>
      <c r="H69" s="420">
        <v>1295</v>
      </c>
      <c r="I69" s="416">
        <v>0</v>
      </c>
      <c r="J69" s="420">
        <v>0</v>
      </c>
      <c r="K69" s="416">
        <v>4.1251745092595944E-2</v>
      </c>
      <c r="L69" s="420">
        <v>1</v>
      </c>
      <c r="M69" s="420">
        <v>130</v>
      </c>
      <c r="N69" s="420">
        <v>190249</v>
      </c>
      <c r="O69" s="421">
        <v>160.33333333333334</v>
      </c>
      <c r="P69" s="420">
        <v>0</v>
      </c>
    </row>
    <row r="70" spans="1:16" ht="14.4" x14ac:dyDescent="0.3">
      <c r="A70"/>
      <c r="B70"/>
      <c r="C70"/>
      <c r="D70"/>
      <c r="E70"/>
      <c r="F70"/>
      <c r="G70"/>
      <c r="H70"/>
      <c r="I70"/>
      <c r="J70"/>
      <c r="K70"/>
      <c r="L70"/>
      <c r="M70"/>
      <c r="N70"/>
      <c r="O70"/>
      <c r="P70"/>
    </row>
    <row r="71" spans="1:16" ht="14.4" x14ac:dyDescent="0.3">
      <c r="A71"/>
      <c r="B71"/>
      <c r="C71"/>
      <c r="D71"/>
      <c r="E71"/>
      <c r="F71"/>
      <c r="G71"/>
      <c r="H71"/>
      <c r="I71"/>
      <c r="J71"/>
      <c r="K71"/>
      <c r="L71"/>
      <c r="M71"/>
      <c r="N71"/>
      <c r="O71"/>
      <c r="P71"/>
    </row>
    <row r="72" spans="1:16" ht="14.4" x14ac:dyDescent="0.3">
      <c r="A72"/>
      <c r="B72"/>
      <c r="C72"/>
      <c r="D72"/>
      <c r="E72"/>
      <c r="F72"/>
      <c r="G72"/>
      <c r="H72"/>
      <c r="I72"/>
      <c r="J72"/>
      <c r="K72"/>
      <c r="L72"/>
      <c r="M72"/>
      <c r="N72"/>
      <c r="O72"/>
      <c r="P72"/>
    </row>
    <row r="73" spans="1:16" ht="14.4" x14ac:dyDescent="0.3">
      <c r="A73"/>
      <c r="B73"/>
      <c r="C73"/>
      <c r="D73"/>
      <c r="E73"/>
      <c r="F73"/>
      <c r="G73"/>
      <c r="H73"/>
      <c r="I73"/>
      <c r="J73"/>
      <c r="K73"/>
      <c r="L73"/>
      <c r="M73"/>
      <c r="N73"/>
      <c r="O73"/>
      <c r="P73"/>
    </row>
    <row r="74" spans="1:16" ht="14.4" x14ac:dyDescent="0.3">
      <c r="A74"/>
      <c r="B74"/>
      <c r="C74"/>
      <c r="D74"/>
      <c r="E74"/>
      <c r="F74"/>
      <c r="G74"/>
      <c r="H74"/>
      <c r="I74"/>
      <c r="J74"/>
      <c r="K74"/>
      <c r="L74"/>
      <c r="M74"/>
      <c r="N74"/>
      <c r="O74"/>
      <c r="P74"/>
    </row>
    <row r="75" spans="1:16" ht="14.4" x14ac:dyDescent="0.3">
      <c r="A75"/>
      <c r="B75"/>
      <c r="C75"/>
      <c r="D75"/>
      <c r="E75"/>
      <c r="F75"/>
      <c r="G75"/>
      <c r="H75"/>
      <c r="I75"/>
      <c r="J75"/>
      <c r="K75"/>
      <c r="L75"/>
      <c r="M75"/>
      <c r="N75"/>
      <c r="O75"/>
      <c r="P75"/>
    </row>
    <row r="76" spans="1:16" ht="14.4" x14ac:dyDescent="0.3">
      <c r="A76"/>
      <c r="B76"/>
      <c r="C76"/>
      <c r="D76"/>
      <c r="E76"/>
      <c r="F76"/>
      <c r="G76"/>
      <c r="H76"/>
      <c r="I76"/>
      <c r="J76"/>
      <c r="K76"/>
      <c r="L76"/>
      <c r="M76"/>
      <c r="N76"/>
      <c r="O76"/>
      <c r="P76"/>
    </row>
    <row r="77" spans="1:16" ht="14.4" x14ac:dyDescent="0.3">
      <c r="A77"/>
      <c r="B77"/>
      <c r="C77"/>
      <c r="D77"/>
      <c r="E77"/>
      <c r="F77"/>
      <c r="G77"/>
      <c r="H77"/>
      <c r="I77"/>
      <c r="J77"/>
      <c r="K77"/>
      <c r="L77"/>
      <c r="M77"/>
      <c r="N77"/>
      <c r="O77"/>
      <c r="P77"/>
    </row>
    <row r="78" spans="1:16" ht="14.4" x14ac:dyDescent="0.3">
      <c r="A78"/>
      <c r="B78"/>
      <c r="C78"/>
      <c r="D78"/>
      <c r="E78"/>
      <c r="F78"/>
      <c r="G78"/>
      <c r="H78"/>
      <c r="I78"/>
      <c r="J78"/>
      <c r="K78"/>
      <c r="L78"/>
      <c r="M78"/>
      <c r="N78"/>
      <c r="O78"/>
      <c r="P78"/>
    </row>
    <row r="79" spans="1:16" ht="14.4" x14ac:dyDescent="0.3">
      <c r="A79"/>
      <c r="B79"/>
      <c r="C79"/>
      <c r="D79"/>
      <c r="E79"/>
      <c r="F79"/>
      <c r="G79"/>
      <c r="H79"/>
      <c r="I79"/>
      <c r="J79"/>
      <c r="K79"/>
      <c r="L79"/>
      <c r="M79"/>
      <c r="N79"/>
      <c r="O79"/>
      <c r="P79"/>
    </row>
    <row r="80" spans="1:16" ht="14.4" x14ac:dyDescent="0.3">
      <c r="A80"/>
      <c r="B80"/>
      <c r="C80"/>
      <c r="D80"/>
      <c r="E80"/>
      <c r="F80"/>
      <c r="G80"/>
      <c r="H80"/>
      <c r="I80"/>
      <c r="J80"/>
      <c r="K80"/>
      <c r="L80"/>
      <c r="M80"/>
      <c r="N80"/>
      <c r="O80"/>
      <c r="P80"/>
    </row>
    <row r="81" spans="1:16" ht="14.4" x14ac:dyDescent="0.3">
      <c r="A81"/>
      <c r="B81"/>
      <c r="C81"/>
      <c r="D81"/>
      <c r="E81"/>
      <c r="F81"/>
      <c r="G81"/>
      <c r="H81"/>
      <c r="I81"/>
      <c r="J81"/>
      <c r="K81"/>
      <c r="L81"/>
      <c r="M81"/>
      <c r="N81"/>
      <c r="O81"/>
      <c r="P81"/>
    </row>
    <row r="82" spans="1:16" ht="14.4" x14ac:dyDescent="0.3">
      <c r="A82"/>
      <c r="B82"/>
      <c r="C82"/>
      <c r="D82"/>
      <c r="E82"/>
      <c r="F82"/>
      <c r="G82"/>
      <c r="H82"/>
      <c r="I82"/>
      <c r="J82"/>
      <c r="K82"/>
      <c r="L82"/>
      <c r="M82"/>
      <c r="N82"/>
      <c r="O82"/>
      <c r="P82"/>
    </row>
  </sheetData>
  <pageMargins left="0.7" right="0.7" top="0.75" bottom="0.75" header="0.3" footer="0.3"/>
  <pageSetup paperSize="9"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Guide</vt:lpstr>
      <vt:lpstr>Link WS </vt:lpstr>
      <vt:lpstr>PAI NEDL_OP</vt:lpstr>
      <vt:lpstr>P PAI</vt:lpstr>
      <vt:lpstr>'PAI NEDL_OP'!Print_Area</vt:lpstr>
      <vt:lpstr>'PAI NEDL_OP'!Print_Titles</vt:lpstr>
      <vt:lpstr>'PAI NEDL_OP'!TblTmp</vt:lpstr>
    </vt:vector>
  </TitlesOfParts>
  <Manager>Oh Wai Some / Paul Sam</Manager>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Ee PAI Listing</dc:title>
  <dc:subject>C&amp;B</dc:subject>
  <dc:creator>May Ng</dc:creator>
  <cp:lastModifiedBy>KOK WEI KHONG XIQQU</cp:lastModifiedBy>
  <cp:lastPrinted>2016-08-12T02:29:24Z</cp:lastPrinted>
  <dcterms:created xsi:type="dcterms:W3CDTF">2015-08-14T10:11:54Z</dcterms:created>
  <dcterms:modified xsi:type="dcterms:W3CDTF">2023-04-19T03:41:55Z</dcterms:modified>
</cp:coreProperties>
</file>