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MAN\Desktop\Yassine PhD\"/>
    </mc:Choice>
  </mc:AlternateContent>
  <bookViews>
    <workbookView xWindow="0" yWindow="0" windowWidth="20490" windowHeight="7620" tabRatio="597" activeTab="1"/>
  </bookViews>
  <sheets>
    <sheet name="Data" sheetId="1" r:id="rId1"/>
    <sheet name="Data_2" sheetId="2" r:id="rId2"/>
  </sheets>
  <calcPr calcId="162913"/>
</workbook>
</file>

<file path=xl/calcChain.xml><?xml version="1.0" encoding="utf-8"?>
<calcChain xmlns="http://schemas.openxmlformats.org/spreadsheetml/2006/main">
  <c r="N32" i="1" l="1"/>
  <c r="M32" i="1" l="1"/>
  <c r="L32" i="1"/>
  <c r="N31" i="1"/>
  <c r="M31" i="1"/>
  <c r="L31" i="1"/>
  <c r="M30" i="1"/>
  <c r="L30" i="1"/>
  <c r="N29" i="1"/>
  <c r="M29" i="1"/>
  <c r="L29" i="1"/>
  <c r="M28" i="1"/>
  <c r="L28" i="1"/>
  <c r="M27" i="1"/>
  <c r="L27" i="1"/>
  <c r="M26" i="1"/>
  <c r="L26" i="1"/>
  <c r="N25" i="1"/>
  <c r="M25" i="1"/>
  <c r="L25" i="1"/>
  <c r="M24" i="1"/>
  <c r="L24" i="1"/>
  <c r="M23" i="1"/>
  <c r="L23" i="1"/>
  <c r="N22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<sst xmlns="http://schemas.openxmlformats.org/spreadsheetml/2006/main" count="91" uniqueCount="20">
  <si>
    <t>RSE</t>
  </si>
  <si>
    <t>ROA</t>
  </si>
  <si>
    <t>ROE</t>
  </si>
  <si>
    <t>ROS</t>
  </si>
  <si>
    <t>ROCE</t>
  </si>
  <si>
    <t>MBN</t>
  </si>
  <si>
    <t>MARGE OPERA</t>
  </si>
  <si>
    <t>MARGE IBITDA</t>
  </si>
  <si>
    <t>EBE</t>
  </si>
  <si>
    <t>TAILLE</t>
  </si>
  <si>
    <t>RISQUE</t>
  </si>
  <si>
    <t>AGE</t>
  </si>
  <si>
    <t>TAQA</t>
  </si>
  <si>
    <t>AFG</t>
  </si>
  <si>
    <t>ID</t>
  </si>
  <si>
    <t>Groupe</t>
  </si>
  <si>
    <t>Year</t>
  </si>
  <si>
    <t>TOTAL_MAROC</t>
  </si>
  <si>
    <t>MARGE_IBITDA</t>
  </si>
  <si>
    <t>MARGE_OPERA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</si>
</sst>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B1" zoomScale="70" zoomScaleNormal="70" workbookViewId="0">
      <selection activeCell="I1" sqref="I1:I1048576"/>
    </sheetView>
  </sheetViews>
  <sheetFormatPr defaultColWidth="11.42578125" defaultRowHeight="15" x14ac:dyDescent="0.25"/>
  <cols>
    <col min="1" max="1" width="24.5703125" customWidth="1"/>
    <col min="2" max="2" width="10.42578125" customWidth="1"/>
    <col min="3" max="3" width="10.7109375" customWidth="1"/>
    <col min="4" max="4" width="14.7109375" style="1" customWidth="1"/>
    <col min="5" max="5" width="18.42578125" style="2" customWidth="1"/>
    <col min="6" max="6" width="23.42578125" style="2" customWidth="1"/>
    <col min="7" max="7" width="19.85546875" style="7" customWidth="1"/>
    <col min="8" max="8" width="19.7109375" style="2" customWidth="1"/>
    <col min="9" max="9" width="20.28515625" style="7" customWidth="1"/>
    <col min="10" max="10" width="17.140625" style="2" customWidth="1"/>
    <col min="11" max="11" width="20.42578125" style="2" customWidth="1"/>
    <col min="12" max="12" width="18.7109375" style="2" customWidth="1"/>
    <col min="13" max="13" width="18.5703125" style="3" customWidth="1"/>
    <col min="14" max="14" width="14.140625" style="3" customWidth="1"/>
    <col min="15" max="15" width="14" style="3" customWidth="1"/>
  </cols>
  <sheetData>
    <row r="1" spans="1:15" x14ac:dyDescent="0.25">
      <c r="A1" s="4" t="s">
        <v>15</v>
      </c>
      <c r="B1" s="4" t="s">
        <v>14</v>
      </c>
      <c r="C1" s="4" t="s">
        <v>16</v>
      </c>
      <c r="D1" s="4" t="s">
        <v>0</v>
      </c>
      <c r="E1" s="4" t="s">
        <v>1</v>
      </c>
      <c r="F1" s="4" t="s">
        <v>2</v>
      </c>
      <c r="G1" s="5" t="s">
        <v>3</v>
      </c>
      <c r="H1" s="4" t="s">
        <v>4</v>
      </c>
      <c r="I1" s="5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</row>
    <row r="2" spans="1:15" x14ac:dyDescent="0.25">
      <c r="A2" s="4" t="s">
        <v>17</v>
      </c>
      <c r="B2" s="4">
        <v>1</v>
      </c>
      <c r="C2" s="4">
        <v>2011</v>
      </c>
      <c r="D2" s="4">
        <v>0</v>
      </c>
      <c r="E2" s="4">
        <v>9.2800781700000001E-2</v>
      </c>
      <c r="F2" s="4">
        <v>0.295681423</v>
      </c>
      <c r="G2" s="5">
        <v>1.5964391000000001E-2</v>
      </c>
      <c r="H2" s="4">
        <v>0.17396355999999999</v>
      </c>
      <c r="I2" s="5">
        <v>1.5964391000000001E-2</v>
      </c>
      <c r="J2" s="4">
        <v>3.0746210999999999E-2</v>
      </c>
      <c r="K2" s="4">
        <v>2.9230850309999998</v>
      </c>
      <c r="L2" s="4">
        <f>521241901.0591/1000000</f>
        <v>521.24190105909997</v>
      </c>
      <c r="M2" s="4">
        <f>810213721.2/1000000</f>
        <v>810.21372120000001</v>
      </c>
      <c r="N2" s="4">
        <v>65.38</v>
      </c>
      <c r="O2" s="4">
        <v>84</v>
      </c>
    </row>
    <row r="3" spans="1:15" x14ac:dyDescent="0.25">
      <c r="A3" s="4" t="s">
        <v>17</v>
      </c>
      <c r="B3" s="4">
        <v>1</v>
      </c>
      <c r="C3" s="4">
        <v>2012</v>
      </c>
      <c r="D3" s="4">
        <v>0</v>
      </c>
      <c r="E3" s="4">
        <v>9.3866057633908512E-2</v>
      </c>
      <c r="F3" s="4">
        <v>0.3210049371741388</v>
      </c>
      <c r="G3" s="5">
        <v>1.837742251165414E-2</v>
      </c>
      <c r="H3" s="4">
        <v>0.17932299486461628</v>
      </c>
      <c r="I3" s="5">
        <v>1.837742251165414E-2</v>
      </c>
      <c r="J3" s="4">
        <v>3.184097605039362E-2</v>
      </c>
      <c r="K3" s="4">
        <v>3.8576858374814567</v>
      </c>
      <c r="L3" s="4">
        <f>531839968.660735/1000000</f>
        <v>531.83996866073505</v>
      </c>
      <c r="M3" s="4">
        <f>830161854.385/1000000</f>
        <v>830.16185438499997</v>
      </c>
      <c r="N3" s="4">
        <v>66.479231109374382</v>
      </c>
      <c r="O3" s="4">
        <v>85</v>
      </c>
    </row>
    <row r="4" spans="1:15" x14ac:dyDescent="0.25">
      <c r="A4" s="4" t="s">
        <v>17</v>
      </c>
      <c r="B4" s="4">
        <v>1</v>
      </c>
      <c r="C4" s="4">
        <v>2013</v>
      </c>
      <c r="D4" s="4">
        <v>0</v>
      </c>
      <c r="E4" s="4">
        <v>9.4931333567817022E-2</v>
      </c>
      <c r="F4" s="4">
        <v>0.34632845134827767</v>
      </c>
      <c r="G4" s="5">
        <v>2.0790454023308279E-2</v>
      </c>
      <c r="H4" s="4">
        <v>0.1846824297292326</v>
      </c>
      <c r="I4" s="5">
        <v>2.0790454023308279E-2</v>
      </c>
      <c r="J4" s="4">
        <v>3.2935741100787237E-2</v>
      </c>
      <c r="K4" s="4">
        <v>4.792286643962913</v>
      </c>
      <c r="L4" s="4">
        <f>542536423.26237/1000000</f>
        <v>542.53642326237002</v>
      </c>
      <c r="M4" s="4">
        <f>850109987.57/1000000</f>
        <v>850.10998757000004</v>
      </c>
      <c r="N4" s="4">
        <v>67.578462218748768</v>
      </c>
      <c r="O4" s="4">
        <v>86</v>
      </c>
    </row>
    <row r="5" spans="1:15" x14ac:dyDescent="0.25">
      <c r="A5" s="4" t="s">
        <v>17</v>
      </c>
      <c r="B5" s="4">
        <v>1</v>
      </c>
      <c r="C5" s="4">
        <v>2014</v>
      </c>
      <c r="D5" s="4">
        <v>0</v>
      </c>
      <c r="E5" s="4">
        <v>0.10685832691392291</v>
      </c>
      <c r="F5" s="4">
        <v>0.38361273167110682</v>
      </c>
      <c r="G5" s="5">
        <v>2.8318948394642648E-2</v>
      </c>
      <c r="H5" s="4">
        <v>0.21908584110336687</v>
      </c>
      <c r="I5" s="5">
        <v>2.8318948394642648E-2</v>
      </c>
      <c r="J5" s="4">
        <v>4.1410903507234087E-2</v>
      </c>
      <c r="K5" s="4">
        <v>6.2190773085022846</v>
      </c>
      <c r="L5" s="4">
        <f>605840940.81/1000000</f>
        <v>605.84094080999989</v>
      </c>
      <c r="M5" s="4">
        <f>970668670.87/1000000</f>
        <v>970.66867087000003</v>
      </c>
      <c r="N5" s="4">
        <v>60.654752075266835</v>
      </c>
      <c r="O5" s="4">
        <v>87</v>
      </c>
    </row>
    <row r="6" spans="1:15" x14ac:dyDescent="0.25">
      <c r="A6" s="4" t="s">
        <v>17</v>
      </c>
      <c r="B6" s="4">
        <v>1</v>
      </c>
      <c r="C6" s="4">
        <v>2015</v>
      </c>
      <c r="D6" s="4">
        <v>1</v>
      </c>
      <c r="E6" s="4">
        <v>0.1187853202600288</v>
      </c>
      <c r="F6" s="4">
        <v>0.42089701199393598</v>
      </c>
      <c r="G6" s="5">
        <v>3.5847442765977018E-2</v>
      </c>
      <c r="H6" s="4">
        <v>0.25348925247750115</v>
      </c>
      <c r="I6" s="5">
        <v>3.5847442765977018E-2</v>
      </c>
      <c r="J6" s="4">
        <v>4.9886065913680937E-2</v>
      </c>
      <c r="K6" s="4">
        <v>7.6458679730416561</v>
      </c>
      <c r="L6" s="4">
        <f>669145619.25/1000000</f>
        <v>669.14561924999998</v>
      </c>
      <c r="M6" s="4">
        <f>1091227354.17/1000000</f>
        <v>1091.2273541700001</v>
      </c>
      <c r="N6" s="4">
        <v>53.731041931784908</v>
      </c>
      <c r="O6" s="4">
        <v>88</v>
      </c>
    </row>
    <row r="7" spans="1:15" x14ac:dyDescent="0.25">
      <c r="A7" s="4" t="s">
        <v>17</v>
      </c>
      <c r="B7" s="4">
        <v>1</v>
      </c>
      <c r="C7" s="4">
        <v>2016</v>
      </c>
      <c r="D7" s="4">
        <v>1</v>
      </c>
      <c r="E7" s="4">
        <v>0.26079024196700645</v>
      </c>
      <c r="F7" s="4">
        <v>0.61894741883669391</v>
      </c>
      <c r="G7" s="5">
        <v>8.0155331017269502E-2</v>
      </c>
      <c r="H7" s="4">
        <v>0.43571896811613237</v>
      </c>
      <c r="I7" s="5">
        <v>8.0155331017269502E-2</v>
      </c>
      <c r="J7" s="4">
        <v>0.11593205592751933</v>
      </c>
      <c r="K7" s="4">
        <v>13.833625388373818</v>
      </c>
      <c r="L7" s="4">
        <f>1426239805.47/1000000</f>
        <v>1426.23980547</v>
      </c>
      <c r="M7" s="4">
        <f>1997391863.24/1000000</f>
        <v>1997.39186324</v>
      </c>
      <c r="N7" s="4">
        <v>11.323488574923701</v>
      </c>
      <c r="O7" s="4">
        <v>89</v>
      </c>
    </row>
    <row r="8" spans="1:15" x14ac:dyDescent="0.25">
      <c r="A8" s="4" t="s">
        <v>17</v>
      </c>
      <c r="B8" s="4">
        <v>1</v>
      </c>
      <c r="C8" s="4">
        <v>2017</v>
      </c>
      <c r="D8" s="4">
        <v>1</v>
      </c>
      <c r="E8" s="4">
        <v>0.23353283184882023</v>
      </c>
      <c r="F8" s="4">
        <v>0.52197527004927857</v>
      </c>
      <c r="G8" s="5">
        <v>8.0802624845964108E-2</v>
      </c>
      <c r="H8" s="4">
        <v>0.43099697320129504</v>
      </c>
      <c r="I8" s="5">
        <v>8.0802624845964108E-2</v>
      </c>
      <c r="J8" s="4">
        <v>0.10716184864949267</v>
      </c>
      <c r="K8" s="4">
        <v>13.838934611733054</v>
      </c>
      <c r="L8" s="4">
        <f>1561869030.74/1000000</f>
        <v>1561.86903074</v>
      </c>
      <c r="M8" s="4">
        <f>2700708577.33/1000000</f>
        <v>2700.70857733</v>
      </c>
      <c r="N8" s="4">
        <v>26.499654831853874</v>
      </c>
      <c r="O8" s="4">
        <v>90</v>
      </c>
    </row>
    <row r="9" spans="1:15" x14ac:dyDescent="0.25">
      <c r="A9" s="4" t="s">
        <v>17</v>
      </c>
      <c r="B9" s="4">
        <v>1</v>
      </c>
      <c r="C9" s="4">
        <v>2018</v>
      </c>
      <c r="D9" s="4">
        <v>1</v>
      </c>
      <c r="E9" s="4">
        <v>0.30464849979054798</v>
      </c>
      <c r="F9" s="4">
        <v>0.36494543144296904</v>
      </c>
      <c r="G9" s="5">
        <v>5.4891359106429852E-2</v>
      </c>
      <c r="H9" s="4">
        <v>0.31081926455646791</v>
      </c>
      <c r="I9" s="5">
        <v>5.4891359106429852E-2</v>
      </c>
      <c r="J9" s="4">
        <v>6.4326938566116473E-2</v>
      </c>
      <c r="K9" s="4">
        <v>9.7239630354918614</v>
      </c>
      <c r="L9" s="4">
        <f>1145696647.97/1000000</f>
        <v>1145.69664797</v>
      </c>
      <c r="M9" s="4">
        <f>2692326623.37/1000000</f>
        <v>2692.3266233700001</v>
      </c>
      <c r="N9" s="4">
        <v>-13.070441817621825</v>
      </c>
      <c r="O9" s="4">
        <v>91</v>
      </c>
    </row>
    <row r="10" spans="1:15" x14ac:dyDescent="0.25">
      <c r="A10" s="4" t="s">
        <v>17</v>
      </c>
      <c r="B10" s="4">
        <v>1</v>
      </c>
      <c r="C10" s="4">
        <v>2019</v>
      </c>
      <c r="D10" s="4">
        <v>1</v>
      </c>
      <c r="E10" s="4">
        <v>0.14180369309995866</v>
      </c>
      <c r="F10" s="4">
        <v>0.27378871541057792</v>
      </c>
      <c r="G10" s="5">
        <v>5.4891359000000001E-2</v>
      </c>
      <c r="H10" s="4">
        <v>0.27055383139429456</v>
      </c>
      <c r="I10" s="5">
        <v>4.3473258138610436E-2</v>
      </c>
      <c r="J10" s="4">
        <v>6.0959662346647236E-2</v>
      </c>
      <c r="K10" s="4">
        <v>8.9050773635622011</v>
      </c>
      <c r="L10" s="4">
        <f>1112768757.28/1000000</f>
        <v>1112.76875728</v>
      </c>
      <c r="M10" s="4">
        <f>2676266460.11/1000000</f>
        <v>2676.26646011</v>
      </c>
      <c r="N10" s="4">
        <v>22.624676127744063</v>
      </c>
      <c r="O10" s="4">
        <v>92</v>
      </c>
    </row>
    <row r="11" spans="1:15" x14ac:dyDescent="0.25">
      <c r="A11" s="4" t="s">
        <v>17</v>
      </c>
      <c r="B11" s="4">
        <v>1</v>
      </c>
      <c r="C11" s="4">
        <v>2020</v>
      </c>
      <c r="D11" s="4">
        <v>1</v>
      </c>
      <c r="E11" s="4">
        <v>0.13010873110658841</v>
      </c>
      <c r="F11" s="4">
        <v>0.19212297810511111</v>
      </c>
      <c r="G11" s="5">
        <v>4.068701071942267E-2</v>
      </c>
      <c r="H11" s="4">
        <v>0.23930710062251592</v>
      </c>
      <c r="I11" s="5">
        <v>4.068701071942267E-2</v>
      </c>
      <c r="J11" s="4">
        <v>7.3099990372172602E-2</v>
      </c>
      <c r="K11" s="4">
        <v>12.442749707918098</v>
      </c>
      <c r="L11" s="4">
        <f>1035017565.64/1000000</f>
        <v>1035.0175656399999</v>
      </c>
      <c r="M11" s="4">
        <f>2512987460.76/1000000</f>
        <v>2512.9874607600004</v>
      </c>
      <c r="N11" s="4">
        <v>-35.116999999999997</v>
      </c>
      <c r="O11" s="4">
        <v>93</v>
      </c>
    </row>
    <row r="12" spans="1:15" x14ac:dyDescent="0.25">
      <c r="A12" s="4" t="s">
        <v>12</v>
      </c>
      <c r="B12" s="4">
        <v>2</v>
      </c>
      <c r="C12" s="4">
        <v>2011</v>
      </c>
      <c r="D12" s="4">
        <v>0</v>
      </c>
      <c r="E12" s="4">
        <v>0.12621601396857071</v>
      </c>
      <c r="F12" s="4">
        <v>0.10963371801304565</v>
      </c>
      <c r="G12" s="5">
        <v>8.0597565473994839E-2</v>
      </c>
      <c r="H12" s="4">
        <v>0.66989664082687339</v>
      </c>
      <c r="I12" s="5">
        <v>8.0597565473994839E-2</v>
      </c>
      <c r="J12" s="4">
        <v>0.2799704905938768</v>
      </c>
      <c r="K12" s="4">
        <v>30.855772777572852</v>
      </c>
      <c r="L12" s="4">
        <v>1703</v>
      </c>
      <c r="M12" s="4">
        <v>4753</v>
      </c>
      <c r="N12" s="4">
        <v>142.54892122428501</v>
      </c>
      <c r="O12" s="4">
        <v>6</v>
      </c>
    </row>
    <row r="13" spans="1:15" x14ac:dyDescent="0.25">
      <c r="A13" s="4" t="s">
        <v>12</v>
      </c>
      <c r="B13" s="4">
        <v>2</v>
      </c>
      <c r="C13" s="4">
        <v>2012</v>
      </c>
      <c r="D13" s="4">
        <v>0</v>
      </c>
      <c r="E13" s="4">
        <v>6.5356871660573773E-2</v>
      </c>
      <c r="F13" s="4">
        <v>5.4530284594989681E-2</v>
      </c>
      <c r="G13" s="5">
        <v>6.9615218831693651E-2</v>
      </c>
      <c r="H13" s="4">
        <v>7.6089505675455249E-2</v>
      </c>
      <c r="I13" s="5">
        <v>6.9615218831693651E-2</v>
      </c>
      <c r="J13" s="4">
        <v>0.16767297139089546</v>
      </c>
      <c r="K13" s="4">
        <v>31.330905866600457</v>
      </c>
      <c r="L13" s="4">
        <f>1389269528.55/1000000</f>
        <v>1389.2695285499999</v>
      </c>
      <c r="M13" s="4">
        <f>7291383314.5/1000000</f>
        <v>7291.3833144999999</v>
      </c>
      <c r="N13" s="4">
        <v>-2.707660094265095</v>
      </c>
      <c r="O13" s="4">
        <v>7</v>
      </c>
    </row>
    <row r="14" spans="1:15" x14ac:dyDescent="0.25">
      <c r="A14" s="4" t="s">
        <v>12</v>
      </c>
      <c r="B14" s="4">
        <v>2</v>
      </c>
      <c r="C14" s="4">
        <v>2013</v>
      </c>
      <c r="D14" s="4">
        <v>0</v>
      </c>
      <c r="E14" s="4">
        <v>8.8288880561668823E-2</v>
      </c>
      <c r="F14" s="4">
        <v>0.10593059698938395</v>
      </c>
      <c r="G14" s="5">
        <v>8.0273262682650351E-2</v>
      </c>
      <c r="H14" s="4">
        <v>0.10487649019571678</v>
      </c>
      <c r="I14" s="5">
        <v>8.0273262682650351E-2</v>
      </c>
      <c r="J14" s="4">
        <v>0.17493804585772582</v>
      </c>
      <c r="K14" s="4">
        <v>29.514766196046242</v>
      </c>
      <c r="L14" s="4">
        <f>1506765415.38/1000000</f>
        <v>1506.7654153800001</v>
      </c>
      <c r="M14" s="4">
        <f>5529776452.76/1000000</f>
        <v>5529.7764527600002</v>
      </c>
      <c r="N14" s="4">
        <v>5.3782081774515991</v>
      </c>
      <c r="O14" s="4">
        <v>8</v>
      </c>
    </row>
    <row r="15" spans="1:15" x14ac:dyDescent="0.25">
      <c r="A15" s="4" t="s">
        <v>12</v>
      </c>
      <c r="B15" s="4">
        <v>2</v>
      </c>
      <c r="C15" s="4">
        <v>2014</v>
      </c>
      <c r="D15" s="4">
        <v>0</v>
      </c>
      <c r="E15" s="4">
        <v>6.7550985897226579E-2</v>
      </c>
      <c r="F15" s="4">
        <v>0.11828386290566623</v>
      </c>
      <c r="G15" s="5">
        <v>0.104160059466911</v>
      </c>
      <c r="H15" s="4">
        <v>7.5821420841501244E-2</v>
      </c>
      <c r="I15" s="5">
        <v>0.104160059466911</v>
      </c>
      <c r="J15" s="4">
        <v>0.14422103043392523</v>
      </c>
      <c r="K15" s="4">
        <v>27.027492881393155</v>
      </c>
      <c r="L15" s="4">
        <f>1302895747.93/1000000</f>
        <v>1302.89574793</v>
      </c>
      <c r="M15" s="4">
        <f>2889066722.79/1000000</f>
        <v>2889.0667227899999</v>
      </c>
      <c r="N15" s="4">
        <v>85.112619084343308</v>
      </c>
      <c r="O15" s="4">
        <v>9</v>
      </c>
    </row>
    <row r="16" spans="1:15" x14ac:dyDescent="0.25">
      <c r="A16" s="4" t="s">
        <v>12</v>
      </c>
      <c r="B16" s="4">
        <v>2</v>
      </c>
      <c r="C16" s="4">
        <v>2015</v>
      </c>
      <c r="D16" s="4">
        <v>1</v>
      </c>
      <c r="E16" s="4">
        <v>7.5019865206014766E-2</v>
      </c>
      <c r="F16" s="4">
        <v>0.18224152464808072</v>
      </c>
      <c r="G16" s="5">
        <v>0.17220708498973203</v>
      </c>
      <c r="H16" s="4">
        <v>0.11621150229749472</v>
      </c>
      <c r="I16" s="5">
        <v>0.17220708498973203</v>
      </c>
      <c r="J16" s="4">
        <v>0.15802157427723149</v>
      </c>
      <c r="K16" s="4">
        <v>33.331099256314012</v>
      </c>
      <c r="L16" s="4">
        <f>1316091635.77/1000000</f>
        <v>1316.09163577</v>
      </c>
      <c r="M16" s="4">
        <f>5494028272.8/1000000</f>
        <v>5494.0282728000002</v>
      </c>
      <c r="N16" s="4">
        <v>97.123645056200175</v>
      </c>
      <c r="O16" s="4">
        <v>10</v>
      </c>
    </row>
    <row r="17" spans="1:15" x14ac:dyDescent="0.25">
      <c r="A17" s="4" t="s">
        <v>12</v>
      </c>
      <c r="B17" s="4">
        <v>2</v>
      </c>
      <c r="C17" s="4">
        <v>2016</v>
      </c>
      <c r="D17" s="4">
        <v>1</v>
      </c>
      <c r="E17" s="4">
        <v>7.4774834217994399E-2</v>
      </c>
      <c r="F17" s="4">
        <v>0.19358039023771967</v>
      </c>
      <c r="G17" s="5">
        <v>0.20833414333843564</v>
      </c>
      <c r="H17" s="4">
        <v>0.15180968528917299</v>
      </c>
      <c r="I17" s="5">
        <v>0.20833414333843564</v>
      </c>
      <c r="J17" s="4">
        <v>0.20833414333843564</v>
      </c>
      <c r="K17" s="4">
        <v>42.703034337690752</v>
      </c>
      <c r="L17" s="4">
        <f>1310043650.34/1000000</f>
        <v>1310.0436503399999</v>
      </c>
      <c r="M17" s="4">
        <f>5630744868.78/1000000</f>
        <v>5630.7448687799997</v>
      </c>
      <c r="N17" s="4">
        <v>59.269912218168564</v>
      </c>
      <c r="O17" s="4">
        <v>11</v>
      </c>
    </row>
    <row r="18" spans="1:15" x14ac:dyDescent="0.25">
      <c r="A18" s="4" t="s">
        <v>12</v>
      </c>
      <c r="B18" s="4">
        <v>2</v>
      </c>
      <c r="C18" s="4">
        <v>2017</v>
      </c>
      <c r="D18" s="4">
        <v>1</v>
      </c>
      <c r="E18" s="4">
        <v>5.9757641719700952E-2</v>
      </c>
      <c r="F18" s="4">
        <v>0.19649191939383212</v>
      </c>
      <c r="G18" s="5">
        <v>0.19649191939383212</v>
      </c>
      <c r="H18" s="4">
        <v>0.15868437386522063</v>
      </c>
      <c r="I18" s="5">
        <v>0.2210686214200199</v>
      </c>
      <c r="J18" s="4">
        <v>0.17521604891291956</v>
      </c>
      <c r="K18" s="4">
        <v>44.703214721790388</v>
      </c>
      <c r="L18" s="4">
        <f>1330979082.22/1000000</f>
        <v>1330.97908222</v>
      </c>
      <c r="M18" s="4">
        <f>5616067834.88/1000000</f>
        <v>5616.0678348800002</v>
      </c>
      <c r="N18" s="4">
        <v>50.596640575343365</v>
      </c>
      <c r="O18" s="4">
        <v>12</v>
      </c>
    </row>
    <row r="19" spans="1:15" x14ac:dyDescent="0.25">
      <c r="A19" s="4" t="s">
        <v>12</v>
      </c>
      <c r="B19" s="4">
        <v>2</v>
      </c>
      <c r="C19" s="4">
        <v>2018</v>
      </c>
      <c r="D19" s="4">
        <v>1</v>
      </c>
      <c r="E19" s="4">
        <v>8.1123495038690527E-2</v>
      </c>
      <c r="F19" s="4">
        <v>0.1711984841392514</v>
      </c>
      <c r="G19" s="5">
        <v>0.1711984841392514</v>
      </c>
      <c r="H19" s="4">
        <v>0.14983037795969881</v>
      </c>
      <c r="I19" s="5">
        <v>0.17917976691837281</v>
      </c>
      <c r="J19" s="4">
        <v>0.16671154876133562</v>
      </c>
      <c r="K19" s="4">
        <v>39.40025215360555</v>
      </c>
      <c r="L19" s="4">
        <f>1340271865.32/1000000</f>
        <v>1340.27186532</v>
      </c>
      <c r="M19" s="4">
        <f>5289807564.32/1000000</f>
        <v>5289.80756432</v>
      </c>
      <c r="N19" s="4">
        <v>42.923294760026501</v>
      </c>
      <c r="O19" s="4">
        <v>13</v>
      </c>
    </row>
    <row r="20" spans="1:15" x14ac:dyDescent="0.25">
      <c r="A20" s="4" t="s">
        <v>12</v>
      </c>
      <c r="B20" s="4">
        <v>2</v>
      </c>
      <c r="C20" s="4">
        <v>2019</v>
      </c>
      <c r="D20" s="4">
        <v>1</v>
      </c>
      <c r="E20" s="4">
        <v>8.4792837878679791E-2</v>
      </c>
      <c r="F20" s="4">
        <v>0.16002605750215898</v>
      </c>
      <c r="G20" s="5">
        <v>0.14459358641956083</v>
      </c>
      <c r="H20" s="4">
        <v>0.14864754423543036</v>
      </c>
      <c r="I20" s="5">
        <v>0.14459358641956083</v>
      </c>
      <c r="J20" s="4">
        <v>0.14677137649201405</v>
      </c>
      <c r="K20" s="4">
        <v>33.788196433949189</v>
      </c>
      <c r="L20" s="4">
        <f>1344792611.24/1000000</f>
        <v>1344.79261124</v>
      </c>
      <c r="M20" s="4">
        <f>5031426225.91/1000000</f>
        <v>5031.4262259099996</v>
      </c>
      <c r="N20" s="4">
        <v>36.293235233969199</v>
      </c>
      <c r="O20" s="4">
        <v>14</v>
      </c>
    </row>
    <row r="21" spans="1:15" x14ac:dyDescent="0.25">
      <c r="A21" s="4" t="s">
        <v>12</v>
      </c>
      <c r="B21" s="4">
        <v>2</v>
      </c>
      <c r="C21" s="4">
        <v>2020</v>
      </c>
      <c r="D21" s="4">
        <v>1</v>
      </c>
      <c r="E21" s="4">
        <v>7.9308591764107775E-2</v>
      </c>
      <c r="F21" s="4">
        <v>0.17754569190600522</v>
      </c>
      <c r="G21" s="5">
        <v>0.10476312748748234</v>
      </c>
      <c r="H21" s="4">
        <v>0.15617758572645263</v>
      </c>
      <c r="I21" s="5">
        <v>0.10476312748748234</v>
      </c>
      <c r="J21" s="4">
        <v>0.10014122480421107</v>
      </c>
      <c r="K21" s="4">
        <v>18.70586724868404</v>
      </c>
      <c r="L21" s="4">
        <f>1118207284.16/1000000</f>
        <v>1118.2072841600002</v>
      </c>
      <c r="M21" s="4">
        <v>4945.7317950400002</v>
      </c>
      <c r="N21" s="4">
        <v>37.216529993995699</v>
      </c>
      <c r="O21" s="4">
        <v>15</v>
      </c>
    </row>
    <row r="22" spans="1:15" x14ac:dyDescent="0.25">
      <c r="A22" s="4" t="s">
        <v>13</v>
      </c>
      <c r="B22" s="4">
        <v>3</v>
      </c>
      <c r="C22" s="4">
        <v>2010</v>
      </c>
      <c r="D22" s="4">
        <v>0</v>
      </c>
      <c r="E22" s="4">
        <v>7.5123653562970655E-2</v>
      </c>
      <c r="F22" s="4">
        <v>0.18352599368149294</v>
      </c>
      <c r="G22" s="5">
        <v>9.5013567605108054E-2</v>
      </c>
      <c r="H22" s="4">
        <v>0.18255975607612734</v>
      </c>
      <c r="I22" s="5">
        <v>9.5013567605108054E-2</v>
      </c>
      <c r="J22" s="4">
        <v>0.12984924957021859</v>
      </c>
      <c r="K22" s="4">
        <v>19.472595600198492</v>
      </c>
      <c r="L22" s="4">
        <f>615790678.61/1000000</f>
        <v>615.79067860999999</v>
      </c>
      <c r="M22" s="4">
        <f>2160769490.95/1000000</f>
        <v>2160.7694909499996</v>
      </c>
      <c r="N22" s="4">
        <f>0.0690204037012529*100</f>
        <v>6.9020403701252899</v>
      </c>
      <c r="O22" s="4">
        <v>45</v>
      </c>
    </row>
    <row r="23" spans="1:15" x14ac:dyDescent="0.25">
      <c r="A23" s="4" t="s">
        <v>13</v>
      </c>
      <c r="B23" s="4">
        <v>3</v>
      </c>
      <c r="C23" s="4">
        <v>2011</v>
      </c>
      <c r="D23" s="4">
        <v>0</v>
      </c>
      <c r="E23" s="4">
        <v>7.4806632474208531E-2</v>
      </c>
      <c r="F23" s="4">
        <v>0.18293791072115154</v>
      </c>
      <c r="G23" s="5">
        <v>9.5539411375906366E-2</v>
      </c>
      <c r="H23" s="4">
        <v>0.17339174927311449</v>
      </c>
      <c r="I23" s="5">
        <v>9.5539411375906366E-2</v>
      </c>
      <c r="J23" s="4">
        <v>0.12465375582312956</v>
      </c>
      <c r="K23" s="4">
        <v>19.371036028772352</v>
      </c>
      <c r="L23" s="4">
        <f>562927551.12/1000000</f>
        <v>562.92755111999998</v>
      </c>
      <c r="M23" s="4">
        <f>2050835159.54/1000000</f>
        <v>2050.8351595399999</v>
      </c>
      <c r="N23" s="4">
        <v>24</v>
      </c>
      <c r="O23" s="4">
        <v>46</v>
      </c>
    </row>
    <row r="24" spans="1:15" x14ac:dyDescent="0.25">
      <c r="A24" s="4" t="s">
        <v>13</v>
      </c>
      <c r="B24" s="4">
        <v>3</v>
      </c>
      <c r="C24" s="4">
        <v>2012</v>
      </c>
      <c r="D24" s="4">
        <v>0</v>
      </c>
      <c r="E24" s="4">
        <v>8.3585183238825175E-2</v>
      </c>
      <c r="F24" s="4">
        <v>0.19221211385384118</v>
      </c>
      <c r="G24" s="5">
        <v>8.3783367420246418E-2</v>
      </c>
      <c r="H24" s="4">
        <v>0.19914877997897429</v>
      </c>
      <c r="I24" s="5">
        <v>3.8740465536755135E-2</v>
      </c>
      <c r="J24" s="4">
        <v>8.3783367420246418E-2</v>
      </c>
      <c r="K24" s="4">
        <v>17.763352425323241</v>
      </c>
      <c r="L24" s="4">
        <f>722790186.2/1000000</f>
        <v>722.79018619999999</v>
      </c>
      <c r="M24" s="4">
        <f>2266202467.61/1000000</f>
        <v>2266.20246761</v>
      </c>
      <c r="N24" s="4">
        <v>20</v>
      </c>
      <c r="O24" s="4">
        <v>47</v>
      </c>
    </row>
    <row r="25" spans="1:15" x14ac:dyDescent="0.25">
      <c r="A25" s="4" t="s">
        <v>13</v>
      </c>
      <c r="B25" s="4">
        <v>3</v>
      </c>
      <c r="C25" s="4">
        <v>2013</v>
      </c>
      <c r="D25" s="4">
        <v>0</v>
      </c>
      <c r="E25" s="4">
        <v>7.5087855007073115E-2</v>
      </c>
      <c r="F25" s="4">
        <v>0.18762152060225618</v>
      </c>
      <c r="G25" s="5">
        <v>8.6238866723203855E-2</v>
      </c>
      <c r="H25" s="4">
        <v>0.17338743272146337</v>
      </c>
      <c r="I25" s="5">
        <v>8.6238866723203855E-2</v>
      </c>
      <c r="J25" s="4">
        <v>0.11635322871336223</v>
      </c>
      <c r="K25" s="4">
        <v>18.1204843012593</v>
      </c>
      <c r="L25" s="4">
        <f>676144155.51/1000000</f>
        <v>676.14415551000002</v>
      </c>
      <c r="M25" s="4">
        <f>2259293303.21/1000000</f>
        <v>2259.29330321</v>
      </c>
      <c r="N25" s="4">
        <f>-0.221379777351962*100</f>
        <v>-22.137977735196198</v>
      </c>
      <c r="O25" s="4">
        <v>48</v>
      </c>
    </row>
    <row r="26" spans="1:15" x14ac:dyDescent="0.25">
      <c r="A26" s="4" t="s">
        <v>13</v>
      </c>
      <c r="B26" s="4">
        <v>3</v>
      </c>
      <c r="C26" s="4">
        <v>2014</v>
      </c>
      <c r="D26" s="4">
        <v>0</v>
      </c>
      <c r="E26" s="4">
        <v>7.9687061114008889E-2</v>
      </c>
      <c r="F26" s="4">
        <v>7.469580238712395E-2</v>
      </c>
      <c r="G26" s="5">
        <v>8.6266559646148239E-2</v>
      </c>
      <c r="H26" s="4">
        <v>0.13237253959457523</v>
      </c>
      <c r="I26" s="5">
        <v>8.6266559646148239E-2</v>
      </c>
      <c r="J26" s="4">
        <v>1.3694707471286647</v>
      </c>
      <c r="K26" s="4">
        <v>14.533474130043251</v>
      </c>
      <c r="L26" s="4">
        <f>698534136.19/1000000</f>
        <v>698.53413619000003</v>
      </c>
      <c r="M26" s="4">
        <f>2277687561.71/1000000</f>
        <v>2277.68756171</v>
      </c>
      <c r="N26" s="4">
        <v>10.409734696637871</v>
      </c>
      <c r="O26" s="4">
        <v>49</v>
      </c>
    </row>
    <row r="27" spans="1:15" x14ac:dyDescent="0.25">
      <c r="A27" s="4" t="s">
        <v>13</v>
      </c>
      <c r="B27" s="4">
        <v>3</v>
      </c>
      <c r="C27" s="4">
        <v>2015</v>
      </c>
      <c r="D27" s="4">
        <v>0</v>
      </c>
      <c r="E27" s="4">
        <v>9.2009755333082824E-2</v>
      </c>
      <c r="F27" s="4">
        <v>0.18987750680710941</v>
      </c>
      <c r="G27" s="5">
        <v>0.10395939804476216</v>
      </c>
      <c r="H27" s="4">
        <v>0.18431112783465414</v>
      </c>
      <c r="I27" s="5">
        <v>0.10395939804476216</v>
      </c>
      <c r="J27" s="4">
        <v>0.13637216872462518</v>
      </c>
      <c r="K27" s="4">
        <v>21.223215201016824</v>
      </c>
      <c r="L27" s="4">
        <f>707237097.19/1000000</f>
        <v>707.2370971900001</v>
      </c>
      <c r="M27" s="4">
        <f>2337191056.76/1000000</f>
        <v>2337.1910567600003</v>
      </c>
      <c r="N27" s="4">
        <v>8.5542650443342758</v>
      </c>
      <c r="O27" s="4">
        <v>50</v>
      </c>
    </row>
    <row r="28" spans="1:15" x14ac:dyDescent="0.25">
      <c r="A28" s="4" t="s">
        <v>13</v>
      </c>
      <c r="B28" s="4">
        <v>3</v>
      </c>
      <c r="C28" s="4">
        <v>2016</v>
      </c>
      <c r="D28" s="4">
        <v>0</v>
      </c>
      <c r="E28" s="4">
        <v>0.11257727453742998</v>
      </c>
      <c r="F28" s="4">
        <v>0.20666324436305883</v>
      </c>
      <c r="G28" s="5">
        <v>0.11534550963967317</v>
      </c>
      <c r="H28" s="4">
        <v>0.20630484658186757</v>
      </c>
      <c r="I28" s="5">
        <v>0.11534550963967317</v>
      </c>
      <c r="J28" s="4">
        <v>0.15998173443808597</v>
      </c>
      <c r="K28" s="4">
        <v>22.812288828543341</v>
      </c>
      <c r="L28" s="4">
        <f>808591326.12/1000000</f>
        <v>808.59132611999996</v>
      </c>
      <c r="M28" s="4">
        <f>2499650155.6/1000000</f>
        <v>2499.6501555999998</v>
      </c>
      <c r="N28" s="4">
        <v>23.617833378468369</v>
      </c>
      <c r="O28" s="4">
        <v>51</v>
      </c>
    </row>
    <row r="29" spans="1:15" x14ac:dyDescent="0.25">
      <c r="A29" s="4" t="s">
        <v>13</v>
      </c>
      <c r="B29" s="4">
        <v>3</v>
      </c>
      <c r="C29" s="4">
        <v>2017</v>
      </c>
      <c r="D29" s="4">
        <v>0</v>
      </c>
      <c r="E29" s="4">
        <v>0.11658488333691303</v>
      </c>
      <c r="F29" s="4">
        <v>0.22800077608563196</v>
      </c>
      <c r="G29" s="5">
        <v>9.924173956079671E-2</v>
      </c>
      <c r="H29" s="4">
        <v>0.23321877409182984</v>
      </c>
      <c r="I29" s="5">
        <v>9.924173956079671E-2</v>
      </c>
      <c r="J29" s="4">
        <v>0.14084191194070686</v>
      </c>
      <c r="K29" s="4">
        <v>19.505869004073396</v>
      </c>
      <c r="L29" s="4">
        <f>973090690.12/1000000</f>
        <v>973.09069011999998</v>
      </c>
      <c r="M29" s="4">
        <f>2813766132.53/1000000</f>
        <v>2813.76613253</v>
      </c>
      <c r="N29" s="4">
        <f>-0.226164548988748</f>
        <v>-0.22616454898874799</v>
      </c>
      <c r="O29" s="4">
        <v>52</v>
      </c>
    </row>
    <row r="30" spans="1:15" x14ac:dyDescent="0.25">
      <c r="A30" s="4" t="s">
        <v>13</v>
      </c>
      <c r="B30" s="4">
        <v>3</v>
      </c>
      <c r="C30" s="4">
        <v>2018</v>
      </c>
      <c r="D30" s="4">
        <v>0</v>
      </c>
      <c r="E30" s="4">
        <v>0.1005112844700745</v>
      </c>
      <c r="F30" s="4">
        <v>0.24060962373350256</v>
      </c>
      <c r="G30" s="5">
        <v>9.6825728946621906E-2</v>
      </c>
      <c r="H30" s="4">
        <v>0.24085435184756335</v>
      </c>
      <c r="I30" s="5">
        <v>9.6825728946621906E-2</v>
      </c>
      <c r="J30" s="4">
        <v>0.12102187947071942</v>
      </c>
      <c r="K30" s="4">
        <v>17.879132706691799</v>
      </c>
      <c r="L30" s="4">
        <f>973936252.04/1000000</f>
        <v>973.93625204</v>
      </c>
      <c r="M30" s="4">
        <f>2988372656.76/1000000</f>
        <v>2988.3726567600002</v>
      </c>
      <c r="N30" s="4">
        <v>3.9009672795810602</v>
      </c>
      <c r="O30" s="4">
        <v>53</v>
      </c>
    </row>
    <row r="31" spans="1:15" x14ac:dyDescent="0.25">
      <c r="A31" s="4" t="s">
        <v>13</v>
      </c>
      <c r="B31" s="4">
        <v>3</v>
      </c>
      <c r="C31" s="4">
        <v>2019</v>
      </c>
      <c r="D31" s="4">
        <v>0</v>
      </c>
      <c r="E31" s="4">
        <v>0.10293332825395267</v>
      </c>
      <c r="F31" s="4">
        <v>0.22749517859455645</v>
      </c>
      <c r="G31" s="5">
        <v>0.10975729632502798</v>
      </c>
      <c r="H31" s="4">
        <v>0.25018278405404537</v>
      </c>
      <c r="I31" s="5">
        <v>0.10975729632502798</v>
      </c>
      <c r="J31" s="4">
        <v>0.13893644597838198</v>
      </c>
      <c r="K31" s="4">
        <v>20.061656669784821</v>
      </c>
      <c r="L31" s="4">
        <f>1049440806.58/1000000</f>
        <v>1049.4408065800001</v>
      </c>
      <c r="M31" s="4">
        <f>3285303409.84/1000000</f>
        <v>3285.3034098400003</v>
      </c>
      <c r="N31" s="4">
        <f>-7.6854228659567</f>
        <v>-7.6854228659567001</v>
      </c>
      <c r="O31" s="4">
        <v>54</v>
      </c>
    </row>
    <row r="32" spans="1:15" x14ac:dyDescent="0.25">
      <c r="A32" s="4" t="s">
        <v>13</v>
      </c>
      <c r="B32" s="4">
        <v>3</v>
      </c>
      <c r="C32" s="4">
        <v>2020</v>
      </c>
      <c r="D32" s="4">
        <v>0</v>
      </c>
      <c r="E32" s="4">
        <v>0.13010873110658841</v>
      </c>
      <c r="F32" s="4">
        <v>0.19212297810511111</v>
      </c>
      <c r="G32" s="5">
        <v>4.068701071942267E-2</v>
      </c>
      <c r="H32" s="4">
        <v>0.23930710062251592</v>
      </c>
      <c r="I32" s="5">
        <v>4.068701071942267E-2</v>
      </c>
      <c r="J32" s="4">
        <v>7.3099990372172602E-2</v>
      </c>
      <c r="K32" s="4">
        <v>12.442749707918098</v>
      </c>
      <c r="L32" s="4">
        <f>1035017565.64/1000000</f>
        <v>1035.0175656399999</v>
      </c>
      <c r="M32" s="4">
        <f>2512987460.76/1000000</f>
        <v>2512.9874607600004</v>
      </c>
      <c r="N32" s="4">
        <f>-0.351171728800515*100</f>
        <v>-35.117172880051498</v>
      </c>
      <c r="O32" s="4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B1" workbookViewId="0">
      <selection activeCell="I1" sqref="I1"/>
    </sheetView>
  </sheetViews>
  <sheetFormatPr defaultRowHeight="15" x14ac:dyDescent="0.25"/>
  <cols>
    <col min="1" max="1" width="13.7109375" customWidth="1"/>
    <col min="2" max="2" width="6.7109375" style="11" customWidth="1"/>
    <col min="3" max="3" width="12.42578125" style="11" customWidth="1"/>
    <col min="4" max="4" width="7.42578125" customWidth="1"/>
    <col min="5" max="6" width="13.7109375" customWidth="1"/>
    <col min="7" max="7" width="16.42578125" style="6" customWidth="1"/>
    <col min="8" max="8" width="13.7109375" customWidth="1"/>
    <col min="9" max="9" width="16.140625" style="6" customWidth="1"/>
    <col min="10" max="10" width="16.85546875" customWidth="1"/>
    <col min="11" max="11" width="15.28515625" customWidth="1"/>
    <col min="12" max="15" width="13.7109375" customWidth="1"/>
  </cols>
  <sheetData>
    <row r="1" spans="1:15" x14ac:dyDescent="0.25">
      <c r="A1" s="8" t="s">
        <v>15</v>
      </c>
      <c r="B1" s="10" t="s">
        <v>14</v>
      </c>
      <c r="C1" s="10" t="s">
        <v>16</v>
      </c>
      <c r="D1" s="8" t="s">
        <v>0</v>
      </c>
      <c r="E1" s="8" t="s">
        <v>1</v>
      </c>
      <c r="F1" s="8" t="s">
        <v>2</v>
      </c>
      <c r="G1" s="9" t="s">
        <v>3</v>
      </c>
      <c r="H1" s="8" t="s">
        <v>4</v>
      </c>
      <c r="I1" s="9" t="s">
        <v>5</v>
      </c>
      <c r="J1" s="8" t="s">
        <v>19</v>
      </c>
      <c r="K1" s="8" t="s">
        <v>18</v>
      </c>
      <c r="L1" s="8" t="s">
        <v>8</v>
      </c>
      <c r="M1" s="8" t="s">
        <v>9</v>
      </c>
      <c r="N1" s="8" t="s">
        <v>10</v>
      </c>
      <c r="O1" s="8" t="s">
        <v>11</v>
      </c>
    </row>
    <row r="2" spans="1:15" x14ac:dyDescent="0.25">
      <c r="A2" s="8" t="s">
        <v>17</v>
      </c>
      <c r="B2" s="10">
        <v>1</v>
      </c>
      <c r="C2" s="10">
        <v>2011</v>
      </c>
      <c r="D2" s="8">
        <v>0</v>
      </c>
      <c r="E2" s="8">
        <v>9.2800781700000001E-2</v>
      </c>
      <c r="F2" s="8">
        <v>0.295681423</v>
      </c>
      <c r="G2" s="9">
        <v>1.5964391000000001E-2</v>
      </c>
      <c r="H2" s="8">
        <v>0.17396355999999999</v>
      </c>
      <c r="I2" s="9">
        <v>1.5964391000000001E-2</v>
      </c>
      <c r="J2" s="8">
        <v>3.0746210999999999E-2</v>
      </c>
      <c r="K2" s="8">
        <v>2.9230850309999998</v>
      </c>
      <c r="L2" s="8">
        <v>521.24190105909997</v>
      </c>
      <c r="M2" s="8">
        <v>810.21372120000001</v>
      </c>
      <c r="N2" s="8">
        <v>65.38</v>
      </c>
      <c r="O2" s="8">
        <v>84</v>
      </c>
    </row>
    <row r="3" spans="1:15" x14ac:dyDescent="0.25">
      <c r="A3" s="8" t="s">
        <v>17</v>
      </c>
      <c r="B3" s="10">
        <v>1</v>
      </c>
      <c r="C3" s="10">
        <v>2012</v>
      </c>
      <c r="D3" s="8">
        <v>0</v>
      </c>
      <c r="E3" s="8">
        <v>9.3866057633908512E-2</v>
      </c>
      <c r="F3" s="8">
        <v>0.3210049371741388</v>
      </c>
      <c r="G3" s="9">
        <v>1.837742251165414E-2</v>
      </c>
      <c r="H3" s="8">
        <v>0.17932299486461628</v>
      </c>
      <c r="I3" s="9">
        <v>1.837742251165414E-2</v>
      </c>
      <c r="J3" s="8">
        <v>3.184097605039362E-2</v>
      </c>
      <c r="K3" s="8">
        <v>3.8576858374814567</v>
      </c>
      <c r="L3" s="8">
        <v>531.83996866073505</v>
      </c>
      <c r="M3" s="8">
        <v>830.16185438499997</v>
      </c>
      <c r="N3" s="8">
        <v>66.479231109374382</v>
      </c>
      <c r="O3" s="8">
        <v>85</v>
      </c>
    </row>
    <row r="4" spans="1:15" x14ac:dyDescent="0.25">
      <c r="A4" s="8" t="s">
        <v>17</v>
      </c>
      <c r="B4" s="10">
        <v>1</v>
      </c>
      <c r="C4" s="10">
        <v>2013</v>
      </c>
      <c r="D4" s="8">
        <v>0</v>
      </c>
      <c r="E4" s="8">
        <v>9.4931333567817022E-2</v>
      </c>
      <c r="F4" s="8">
        <v>0.34632845134827767</v>
      </c>
      <c r="G4" s="9">
        <v>2.0790454023308279E-2</v>
      </c>
      <c r="H4" s="8">
        <v>0.1846824297292326</v>
      </c>
      <c r="I4" s="9">
        <v>2.0790454023308279E-2</v>
      </c>
      <c r="J4" s="8">
        <v>3.2935741100787237E-2</v>
      </c>
      <c r="K4" s="8">
        <v>4.792286643962913</v>
      </c>
      <c r="L4" s="8">
        <v>542.53642326237002</v>
      </c>
      <c r="M4" s="8">
        <v>850.10998757000004</v>
      </c>
      <c r="N4" s="8">
        <v>67.578462218748768</v>
      </c>
      <c r="O4" s="8">
        <v>86</v>
      </c>
    </row>
    <row r="5" spans="1:15" x14ac:dyDescent="0.25">
      <c r="A5" s="8" t="s">
        <v>17</v>
      </c>
      <c r="B5" s="10">
        <v>1</v>
      </c>
      <c r="C5" s="10">
        <v>2014</v>
      </c>
      <c r="D5" s="8">
        <v>0</v>
      </c>
      <c r="E5" s="8">
        <v>0.10685832691392291</v>
      </c>
      <c r="F5" s="8">
        <v>0.38361273167110682</v>
      </c>
      <c r="G5" s="9">
        <v>2.8318948394642648E-2</v>
      </c>
      <c r="H5" s="8">
        <v>0.21908584110336687</v>
      </c>
      <c r="I5" s="9">
        <v>2.8318948394642648E-2</v>
      </c>
      <c r="J5" s="8">
        <v>4.1410903507234087E-2</v>
      </c>
      <c r="K5" s="8">
        <v>6.2190773085022846</v>
      </c>
      <c r="L5" s="8">
        <v>605.84094080999989</v>
      </c>
      <c r="M5" s="8">
        <v>970.66867087000003</v>
      </c>
      <c r="N5" s="8">
        <v>60.654752075266835</v>
      </c>
      <c r="O5" s="8">
        <v>87</v>
      </c>
    </row>
    <row r="6" spans="1:15" x14ac:dyDescent="0.25">
      <c r="A6" s="8" t="s">
        <v>17</v>
      </c>
      <c r="B6" s="10">
        <v>1</v>
      </c>
      <c r="C6" s="10">
        <v>2015</v>
      </c>
      <c r="D6" s="8">
        <v>1</v>
      </c>
      <c r="E6" s="8">
        <v>0.1187853202600288</v>
      </c>
      <c r="F6" s="8">
        <v>0.42089701199393598</v>
      </c>
      <c r="G6" s="9">
        <v>3.5847442765977018E-2</v>
      </c>
      <c r="H6" s="8">
        <v>0.25348925247750115</v>
      </c>
      <c r="I6" s="9">
        <v>3.5847442765977018E-2</v>
      </c>
      <c r="J6" s="8">
        <v>4.9886065913680937E-2</v>
      </c>
      <c r="K6" s="8">
        <v>7.6458679730416561</v>
      </c>
      <c r="L6" s="8">
        <v>669.14561924999998</v>
      </c>
      <c r="M6" s="8">
        <v>1091.2273541700001</v>
      </c>
      <c r="N6" s="8">
        <v>53.731041931784908</v>
      </c>
      <c r="O6" s="8">
        <v>88</v>
      </c>
    </row>
    <row r="7" spans="1:15" x14ac:dyDescent="0.25">
      <c r="A7" s="8" t="s">
        <v>17</v>
      </c>
      <c r="B7" s="10">
        <v>1</v>
      </c>
      <c r="C7" s="10">
        <v>2016</v>
      </c>
      <c r="D7" s="8">
        <v>1</v>
      </c>
      <c r="E7" s="8">
        <v>0.26079024196700645</v>
      </c>
      <c r="F7" s="8">
        <v>0.61894741883669391</v>
      </c>
      <c r="G7" s="9">
        <v>8.0155331017269502E-2</v>
      </c>
      <c r="H7" s="8">
        <v>0.43571896811613237</v>
      </c>
      <c r="I7" s="9">
        <v>8.0155331017269502E-2</v>
      </c>
      <c r="J7" s="8">
        <v>0.11593205592751933</v>
      </c>
      <c r="K7" s="8">
        <v>13.833625388373818</v>
      </c>
      <c r="L7" s="8">
        <v>1426.23980547</v>
      </c>
      <c r="M7" s="8">
        <v>1997.39186324</v>
      </c>
      <c r="N7" s="8">
        <v>11.323488574923701</v>
      </c>
      <c r="O7" s="8">
        <v>89</v>
      </c>
    </row>
    <row r="8" spans="1:15" x14ac:dyDescent="0.25">
      <c r="A8" s="8" t="s">
        <v>17</v>
      </c>
      <c r="B8" s="10">
        <v>1</v>
      </c>
      <c r="C8" s="10">
        <v>2017</v>
      </c>
      <c r="D8" s="8">
        <v>1</v>
      </c>
      <c r="E8" s="8">
        <v>0.23353283184882023</v>
      </c>
      <c r="F8" s="8">
        <v>0.52197527004927857</v>
      </c>
      <c r="G8" s="9">
        <v>8.0802624845964108E-2</v>
      </c>
      <c r="H8" s="8">
        <v>0.43099697320129504</v>
      </c>
      <c r="I8" s="9">
        <v>8.0802624845964108E-2</v>
      </c>
      <c r="J8" s="8">
        <v>0.10716184864949267</v>
      </c>
      <c r="K8" s="8">
        <v>13.838934611733054</v>
      </c>
      <c r="L8" s="8">
        <v>1561.86903074</v>
      </c>
      <c r="M8" s="8">
        <v>2700.70857733</v>
      </c>
      <c r="N8" s="8">
        <v>26.499654831853874</v>
      </c>
      <c r="O8" s="8">
        <v>90</v>
      </c>
    </row>
    <row r="9" spans="1:15" x14ac:dyDescent="0.25">
      <c r="A9" s="8" t="s">
        <v>17</v>
      </c>
      <c r="B9" s="10">
        <v>1</v>
      </c>
      <c r="C9" s="10">
        <v>2018</v>
      </c>
      <c r="D9" s="8">
        <v>1</v>
      </c>
      <c r="E9" s="8">
        <v>0.30464849979054798</v>
      </c>
      <c r="F9" s="8">
        <v>0.36494543144296904</v>
      </c>
      <c r="G9" s="9">
        <v>5.4891359106429852E-2</v>
      </c>
      <c r="H9" s="8">
        <v>0.31081926455646791</v>
      </c>
      <c r="I9" s="9">
        <v>5.4891359106429852E-2</v>
      </c>
      <c r="J9" s="8">
        <v>6.4326938566116473E-2</v>
      </c>
      <c r="K9" s="8">
        <v>9.7239630354918614</v>
      </c>
      <c r="L9" s="8">
        <v>1145.69664797</v>
      </c>
      <c r="M9" s="8">
        <v>2692.3266233700001</v>
      </c>
      <c r="N9" s="8">
        <v>-13.070441817621825</v>
      </c>
      <c r="O9" s="8">
        <v>91</v>
      </c>
    </row>
    <row r="10" spans="1:15" x14ac:dyDescent="0.25">
      <c r="A10" s="8" t="s">
        <v>17</v>
      </c>
      <c r="B10" s="10">
        <v>1</v>
      </c>
      <c r="C10" s="10">
        <v>2019</v>
      </c>
      <c r="D10" s="8">
        <v>1</v>
      </c>
      <c r="E10" s="8">
        <v>0.14180369309995866</v>
      </c>
      <c r="F10" s="8">
        <v>0.27378871541057792</v>
      </c>
      <c r="G10" s="9">
        <v>5.4891359000000001E-2</v>
      </c>
      <c r="H10" s="8">
        <v>0.27055383139429456</v>
      </c>
      <c r="I10" s="9">
        <v>4.3473258138610436E-2</v>
      </c>
      <c r="J10" s="8">
        <v>6.0959662346647236E-2</v>
      </c>
      <c r="K10" s="8">
        <v>8.9050773635622011</v>
      </c>
      <c r="L10" s="8">
        <v>1112.76875728</v>
      </c>
      <c r="M10" s="8">
        <v>2676.26646011</v>
      </c>
      <c r="N10" s="8">
        <v>22.624676127744063</v>
      </c>
      <c r="O10" s="8">
        <v>92</v>
      </c>
    </row>
    <row r="11" spans="1:15" x14ac:dyDescent="0.25">
      <c r="A11" s="8" t="s">
        <v>17</v>
      </c>
      <c r="B11" s="10">
        <v>1</v>
      </c>
      <c r="C11" s="10">
        <v>2020</v>
      </c>
      <c r="D11" s="8">
        <v>1</v>
      </c>
      <c r="E11" s="8">
        <v>0.13010873110658841</v>
      </c>
      <c r="F11" s="8">
        <v>0.19212297810511111</v>
      </c>
      <c r="G11" s="9">
        <v>4.068701071942267E-2</v>
      </c>
      <c r="H11" s="8">
        <v>0.23930710062251592</v>
      </c>
      <c r="I11" s="9">
        <v>4.068701071942267E-2</v>
      </c>
      <c r="J11" s="8">
        <v>7.3099990372172602E-2</v>
      </c>
      <c r="K11" s="8">
        <v>12.442749707918098</v>
      </c>
      <c r="L11" s="8">
        <v>1035.0175656399999</v>
      </c>
      <c r="M11" s="8">
        <v>2512.9874607600004</v>
      </c>
      <c r="N11" s="8">
        <v>-35.116999999999997</v>
      </c>
      <c r="O11" s="8">
        <v>93</v>
      </c>
    </row>
    <row r="12" spans="1:15" x14ac:dyDescent="0.25">
      <c r="A12" s="8" t="s">
        <v>12</v>
      </c>
      <c r="B12" s="10">
        <v>2</v>
      </c>
      <c r="C12" s="10">
        <v>2011</v>
      </c>
      <c r="D12" s="8">
        <v>0</v>
      </c>
      <c r="E12" s="8">
        <v>0.12621601396857071</v>
      </c>
      <c r="F12" s="8">
        <v>0.10963371801304565</v>
      </c>
      <c r="G12" s="9">
        <v>8.0597565473994839E-2</v>
      </c>
      <c r="H12" s="8">
        <v>0.66989664082687339</v>
      </c>
      <c r="I12" s="9">
        <v>8.0597565473994839E-2</v>
      </c>
      <c r="J12" s="8">
        <v>0.2799704905938768</v>
      </c>
      <c r="K12" s="8">
        <v>30.855772777572852</v>
      </c>
      <c r="L12" s="8">
        <v>1703</v>
      </c>
      <c r="M12" s="8">
        <v>4753</v>
      </c>
      <c r="N12" s="8">
        <v>142.54892122428501</v>
      </c>
      <c r="O12" s="8">
        <v>6</v>
      </c>
    </row>
    <row r="13" spans="1:15" x14ac:dyDescent="0.25">
      <c r="A13" s="8" t="s">
        <v>12</v>
      </c>
      <c r="B13" s="10">
        <v>2</v>
      </c>
      <c r="C13" s="10">
        <v>2012</v>
      </c>
      <c r="D13" s="8">
        <v>0</v>
      </c>
      <c r="E13" s="8">
        <v>6.5356871660573773E-2</v>
      </c>
      <c r="F13" s="8">
        <v>5.4530284594989681E-2</v>
      </c>
      <c r="G13" s="9">
        <v>6.9615218831693651E-2</v>
      </c>
      <c r="H13" s="8">
        <v>7.6089505675455249E-2</v>
      </c>
      <c r="I13" s="9">
        <v>6.9615218831693651E-2</v>
      </c>
      <c r="J13" s="8">
        <v>0.16767297139089546</v>
      </c>
      <c r="K13" s="8">
        <v>31.330905866600457</v>
      </c>
      <c r="L13" s="8">
        <v>1389.2695285499999</v>
      </c>
      <c r="M13" s="8">
        <v>7291.3833144999999</v>
      </c>
      <c r="N13" s="8">
        <v>-2.707660094265095</v>
      </c>
      <c r="O13" s="8">
        <v>7</v>
      </c>
    </row>
    <row r="14" spans="1:15" x14ac:dyDescent="0.25">
      <c r="A14" s="8" t="s">
        <v>12</v>
      </c>
      <c r="B14" s="10">
        <v>2</v>
      </c>
      <c r="C14" s="10">
        <v>2013</v>
      </c>
      <c r="D14" s="8">
        <v>0</v>
      </c>
      <c r="E14" s="8">
        <v>8.8288880561668823E-2</v>
      </c>
      <c r="F14" s="8">
        <v>0.10593059698938395</v>
      </c>
      <c r="G14" s="9">
        <v>8.0273262682650351E-2</v>
      </c>
      <c r="H14" s="8">
        <v>0.10487649019571678</v>
      </c>
      <c r="I14" s="9">
        <v>8.0273262682650351E-2</v>
      </c>
      <c r="J14" s="8">
        <v>0.17493804585772582</v>
      </c>
      <c r="K14" s="8">
        <v>29.514766196046242</v>
      </c>
      <c r="L14" s="8">
        <v>1506.7654153800001</v>
      </c>
      <c r="M14" s="8">
        <v>5529.7764527600002</v>
      </c>
      <c r="N14" s="8">
        <v>5.3782081774515991</v>
      </c>
      <c r="O14" s="8">
        <v>8</v>
      </c>
    </row>
    <row r="15" spans="1:15" x14ac:dyDescent="0.25">
      <c r="A15" s="8" t="s">
        <v>12</v>
      </c>
      <c r="B15" s="10">
        <v>2</v>
      </c>
      <c r="C15" s="10">
        <v>2014</v>
      </c>
      <c r="D15" s="8">
        <v>0</v>
      </c>
      <c r="E15" s="8">
        <v>6.7550985897226579E-2</v>
      </c>
      <c r="F15" s="8">
        <v>0.11828386290566623</v>
      </c>
      <c r="G15" s="9">
        <v>0.104160059466911</v>
      </c>
      <c r="H15" s="8">
        <v>7.5821420841501244E-2</v>
      </c>
      <c r="I15" s="9">
        <v>0.104160059466911</v>
      </c>
      <c r="J15" s="8">
        <v>0.14422103043392523</v>
      </c>
      <c r="K15" s="8">
        <v>27.027492881393155</v>
      </c>
      <c r="L15" s="8">
        <v>1302.89574793</v>
      </c>
      <c r="M15" s="8">
        <v>2889.0667227899999</v>
      </c>
      <c r="N15" s="8">
        <v>85.112619084343308</v>
      </c>
      <c r="O15" s="8">
        <v>9</v>
      </c>
    </row>
    <row r="16" spans="1:15" x14ac:dyDescent="0.25">
      <c r="A16" s="8" t="s">
        <v>12</v>
      </c>
      <c r="B16" s="10">
        <v>2</v>
      </c>
      <c r="C16" s="10">
        <v>2015</v>
      </c>
      <c r="D16" s="8">
        <v>1</v>
      </c>
      <c r="E16" s="8">
        <v>7.5019865206014766E-2</v>
      </c>
      <c r="F16" s="8">
        <v>0.18224152464808072</v>
      </c>
      <c r="G16" s="9">
        <v>0.17220708498973203</v>
      </c>
      <c r="H16" s="8">
        <v>0.11621150229749472</v>
      </c>
      <c r="I16" s="9">
        <v>0.17220708498973203</v>
      </c>
      <c r="J16" s="8">
        <v>0.15802157427723149</v>
      </c>
      <c r="K16" s="8">
        <v>33.331099256314012</v>
      </c>
      <c r="L16" s="8">
        <v>1316.09163577</v>
      </c>
      <c r="M16" s="8">
        <v>5494.0282728000002</v>
      </c>
      <c r="N16" s="8">
        <v>97.123645056200175</v>
      </c>
      <c r="O16" s="8">
        <v>10</v>
      </c>
    </row>
    <row r="17" spans="1:15" x14ac:dyDescent="0.25">
      <c r="A17" s="8" t="s">
        <v>12</v>
      </c>
      <c r="B17" s="10">
        <v>2</v>
      </c>
      <c r="C17" s="10">
        <v>2016</v>
      </c>
      <c r="D17" s="8">
        <v>1</v>
      </c>
      <c r="E17" s="8">
        <v>7.4774834217994399E-2</v>
      </c>
      <c r="F17" s="8">
        <v>0.19358039023771967</v>
      </c>
      <c r="G17" s="9">
        <v>0.20833414333843564</v>
      </c>
      <c r="H17" s="8">
        <v>0.15180968528917299</v>
      </c>
      <c r="I17" s="9">
        <v>0.20833414333843564</v>
      </c>
      <c r="J17" s="8">
        <v>0.20833414333843564</v>
      </c>
      <c r="K17" s="8">
        <v>42.703034337690752</v>
      </c>
      <c r="L17" s="8">
        <v>1310.0436503399999</v>
      </c>
      <c r="M17" s="8">
        <v>5630.7448687799997</v>
      </c>
      <c r="N17" s="8">
        <v>59.269912218168564</v>
      </c>
      <c r="O17" s="8">
        <v>11</v>
      </c>
    </row>
    <row r="18" spans="1:15" x14ac:dyDescent="0.25">
      <c r="A18" s="8" t="s">
        <v>12</v>
      </c>
      <c r="B18" s="10">
        <v>2</v>
      </c>
      <c r="C18" s="10">
        <v>2017</v>
      </c>
      <c r="D18" s="8">
        <v>1</v>
      </c>
      <c r="E18" s="8">
        <v>5.9757641719700952E-2</v>
      </c>
      <c r="F18" s="8">
        <v>0.19649191939383212</v>
      </c>
      <c r="G18" s="9">
        <v>0.19649191939383212</v>
      </c>
      <c r="H18" s="8">
        <v>0.15868437386522063</v>
      </c>
      <c r="I18" s="9">
        <v>0.2210686214200199</v>
      </c>
      <c r="J18" s="8">
        <v>0.17521604891291956</v>
      </c>
      <c r="K18" s="8">
        <v>44.703214721790388</v>
      </c>
      <c r="L18" s="8">
        <v>1330.97908222</v>
      </c>
      <c r="M18" s="8">
        <v>5616.0678348800002</v>
      </c>
      <c r="N18" s="8">
        <v>50.596640575343365</v>
      </c>
      <c r="O18" s="8">
        <v>12</v>
      </c>
    </row>
    <row r="19" spans="1:15" x14ac:dyDescent="0.25">
      <c r="A19" s="8" t="s">
        <v>12</v>
      </c>
      <c r="B19" s="10">
        <v>2</v>
      </c>
      <c r="C19" s="10">
        <v>2018</v>
      </c>
      <c r="D19" s="8">
        <v>1</v>
      </c>
      <c r="E19" s="8">
        <v>8.1123495038690527E-2</v>
      </c>
      <c r="F19" s="8">
        <v>0.1711984841392514</v>
      </c>
      <c r="G19" s="9">
        <v>0.1711984841392514</v>
      </c>
      <c r="H19" s="8">
        <v>0.14983037795969881</v>
      </c>
      <c r="I19" s="9">
        <v>0.17917976691837281</v>
      </c>
      <c r="J19" s="8">
        <v>0.16671154876133562</v>
      </c>
      <c r="K19" s="8">
        <v>39.40025215360555</v>
      </c>
      <c r="L19" s="8">
        <v>1340.27186532</v>
      </c>
      <c r="M19" s="8">
        <v>5289.80756432</v>
      </c>
      <c r="N19" s="8">
        <v>42.923294760026501</v>
      </c>
      <c r="O19" s="8">
        <v>13</v>
      </c>
    </row>
    <row r="20" spans="1:15" x14ac:dyDescent="0.25">
      <c r="A20" s="8" t="s">
        <v>12</v>
      </c>
      <c r="B20" s="10">
        <v>2</v>
      </c>
      <c r="C20" s="10">
        <v>2019</v>
      </c>
      <c r="D20" s="8">
        <v>1</v>
      </c>
      <c r="E20" s="8">
        <v>8.4792837878679791E-2</v>
      </c>
      <c r="F20" s="8">
        <v>0.16002605750215898</v>
      </c>
      <c r="G20" s="9">
        <v>0.14459358641956083</v>
      </c>
      <c r="H20" s="8">
        <v>0.14864754423543036</v>
      </c>
      <c r="I20" s="9">
        <v>0.14459358641956083</v>
      </c>
      <c r="J20" s="8">
        <v>0.14677137649201405</v>
      </c>
      <c r="K20" s="8">
        <v>33.788196433949189</v>
      </c>
      <c r="L20" s="8">
        <v>1344.79261124</v>
      </c>
      <c r="M20" s="8">
        <v>5031.4262259099996</v>
      </c>
      <c r="N20" s="8">
        <v>36.293235233969199</v>
      </c>
      <c r="O20" s="8">
        <v>14</v>
      </c>
    </row>
    <row r="21" spans="1:15" x14ac:dyDescent="0.25">
      <c r="A21" s="8" t="s">
        <v>12</v>
      </c>
      <c r="B21" s="10">
        <v>2</v>
      </c>
      <c r="C21" s="10">
        <v>2020</v>
      </c>
      <c r="D21" s="8">
        <v>1</v>
      </c>
      <c r="E21" s="8">
        <v>7.9308591764107775E-2</v>
      </c>
      <c r="F21" s="8">
        <v>0.17754569190600522</v>
      </c>
      <c r="G21" s="9">
        <v>0.10476312748748234</v>
      </c>
      <c r="H21" s="8">
        <v>0.15617758572645263</v>
      </c>
      <c r="I21" s="9">
        <v>0.10476312748748234</v>
      </c>
      <c r="J21" s="8">
        <v>0.10014122480421107</v>
      </c>
      <c r="K21" s="8">
        <v>18.70586724868404</v>
      </c>
      <c r="L21" s="8">
        <v>1118.2072841600002</v>
      </c>
      <c r="M21" s="8">
        <v>4945.7317950400002</v>
      </c>
      <c r="N21" s="8">
        <v>37.216529993995699</v>
      </c>
      <c r="O21" s="8">
        <v>15</v>
      </c>
    </row>
    <row r="22" spans="1:15" x14ac:dyDescent="0.25">
      <c r="A22" s="8" t="s">
        <v>13</v>
      </c>
      <c r="B22" s="10">
        <v>3</v>
      </c>
      <c r="C22" s="10">
        <v>2011</v>
      </c>
      <c r="D22" s="8">
        <v>0</v>
      </c>
      <c r="E22" s="8">
        <v>7.4806632474208531E-2</v>
      </c>
      <c r="F22" s="8">
        <v>0.18293791072115154</v>
      </c>
      <c r="G22" s="9">
        <v>9.5539411375906366E-2</v>
      </c>
      <c r="H22" s="8">
        <v>0.17339174927311449</v>
      </c>
      <c r="I22" s="9">
        <v>9.5539411375906366E-2</v>
      </c>
      <c r="J22" s="8">
        <v>0.12465375582312956</v>
      </c>
      <c r="K22" s="8">
        <v>19.371036028772352</v>
      </c>
      <c r="L22" s="8">
        <v>562.92755111999998</v>
      </c>
      <c r="M22" s="8">
        <v>2050.8351595399999</v>
      </c>
      <c r="N22" s="8">
        <v>24</v>
      </c>
      <c r="O22" s="8">
        <v>46</v>
      </c>
    </row>
    <row r="23" spans="1:15" x14ac:dyDescent="0.25">
      <c r="A23" s="8" t="s">
        <v>13</v>
      </c>
      <c r="B23" s="10">
        <v>3</v>
      </c>
      <c r="C23" s="10">
        <v>2012</v>
      </c>
      <c r="D23" s="8">
        <v>0</v>
      </c>
      <c r="E23" s="8">
        <v>8.3585183238825175E-2</v>
      </c>
      <c r="F23" s="8">
        <v>0.19221211385384118</v>
      </c>
      <c r="G23" s="9">
        <v>8.3783367420246418E-2</v>
      </c>
      <c r="H23" s="8">
        <v>0.19914877997897429</v>
      </c>
      <c r="I23" s="9">
        <v>3.8740465536755135E-2</v>
      </c>
      <c r="J23" s="8">
        <v>8.3783367420246418E-2</v>
      </c>
      <c r="K23" s="8">
        <v>17.763352425323241</v>
      </c>
      <c r="L23" s="8">
        <v>722.79018619999999</v>
      </c>
      <c r="M23" s="8">
        <v>2266.20246761</v>
      </c>
      <c r="N23" s="8">
        <v>20</v>
      </c>
      <c r="O23" s="8">
        <v>47</v>
      </c>
    </row>
    <row r="24" spans="1:15" x14ac:dyDescent="0.25">
      <c r="A24" s="8" t="s">
        <v>13</v>
      </c>
      <c r="B24" s="10">
        <v>3</v>
      </c>
      <c r="C24" s="10">
        <v>2013</v>
      </c>
      <c r="D24" s="8">
        <v>0</v>
      </c>
      <c r="E24" s="8">
        <v>7.5087855007073115E-2</v>
      </c>
      <c r="F24" s="8">
        <v>0.18762152060225618</v>
      </c>
      <c r="G24" s="9">
        <v>8.6238866723203855E-2</v>
      </c>
      <c r="H24" s="8">
        <v>0.17338743272146337</v>
      </c>
      <c r="I24" s="9">
        <v>8.6238866723203855E-2</v>
      </c>
      <c r="J24" s="8">
        <v>0.11635322871336223</v>
      </c>
      <c r="K24" s="8">
        <v>18.1204843012593</v>
      </c>
      <c r="L24" s="8">
        <v>676.14415551000002</v>
      </c>
      <c r="M24" s="8">
        <v>2259.29330321</v>
      </c>
      <c r="N24" s="8">
        <v>-22.137977735196198</v>
      </c>
      <c r="O24" s="8">
        <v>48</v>
      </c>
    </row>
    <row r="25" spans="1:15" x14ac:dyDescent="0.25">
      <c r="A25" s="8" t="s">
        <v>13</v>
      </c>
      <c r="B25" s="10">
        <v>3</v>
      </c>
      <c r="C25" s="10">
        <v>2014</v>
      </c>
      <c r="D25" s="8">
        <v>0</v>
      </c>
      <c r="E25" s="8">
        <v>7.9687061114008889E-2</v>
      </c>
      <c r="F25" s="8">
        <v>7.469580238712395E-2</v>
      </c>
      <c r="G25" s="9">
        <v>8.6266559646148239E-2</v>
      </c>
      <c r="H25" s="8">
        <v>0.13237253959457523</v>
      </c>
      <c r="I25" s="9">
        <v>8.6266559646148239E-2</v>
      </c>
      <c r="J25" s="8">
        <v>1.3694707471286647</v>
      </c>
      <c r="K25" s="8">
        <v>14.533474130043251</v>
      </c>
      <c r="L25" s="8">
        <v>698.53413619000003</v>
      </c>
      <c r="M25" s="8">
        <v>2277.68756171</v>
      </c>
      <c r="N25" s="8">
        <v>10.409734696637871</v>
      </c>
      <c r="O25" s="8">
        <v>49</v>
      </c>
    </row>
    <row r="26" spans="1:15" x14ac:dyDescent="0.25">
      <c r="A26" s="8" t="s">
        <v>13</v>
      </c>
      <c r="B26" s="10">
        <v>3</v>
      </c>
      <c r="C26" s="10">
        <v>2015</v>
      </c>
      <c r="D26" s="8">
        <v>0</v>
      </c>
      <c r="E26" s="8">
        <v>9.2009755333082824E-2</v>
      </c>
      <c r="F26" s="8">
        <v>0.18987750680710941</v>
      </c>
      <c r="G26" s="9">
        <v>0.10395939804476216</v>
      </c>
      <c r="H26" s="8">
        <v>0.18431112783465414</v>
      </c>
      <c r="I26" s="9">
        <v>0.10395939804476216</v>
      </c>
      <c r="J26" s="8">
        <v>0.13637216872462518</v>
      </c>
      <c r="K26" s="8">
        <v>21.223215201016824</v>
      </c>
      <c r="L26" s="8">
        <v>707.2370971900001</v>
      </c>
      <c r="M26" s="8">
        <v>2337.1910567600003</v>
      </c>
      <c r="N26" s="8">
        <v>8.5542650443342758</v>
      </c>
      <c r="O26" s="8">
        <v>50</v>
      </c>
    </row>
    <row r="27" spans="1:15" x14ac:dyDescent="0.25">
      <c r="A27" s="8" t="s">
        <v>13</v>
      </c>
      <c r="B27" s="10">
        <v>3</v>
      </c>
      <c r="C27" s="10">
        <v>2016</v>
      </c>
      <c r="D27" s="8">
        <v>0</v>
      </c>
      <c r="E27" s="8">
        <v>0.11257727453742998</v>
      </c>
      <c r="F27" s="8">
        <v>0.20666324436305883</v>
      </c>
      <c r="G27" s="9">
        <v>0.11534550963967317</v>
      </c>
      <c r="H27" s="8">
        <v>0.20630484658186757</v>
      </c>
      <c r="I27" s="9">
        <v>0.11534550963967317</v>
      </c>
      <c r="J27" s="8">
        <v>0.15998173443808597</v>
      </c>
      <c r="K27" s="8">
        <v>22.812288828543341</v>
      </c>
      <c r="L27" s="8">
        <v>808.59132611999996</v>
      </c>
      <c r="M27" s="8">
        <v>2499.6501555999998</v>
      </c>
      <c r="N27" s="8">
        <v>23.617833378468369</v>
      </c>
      <c r="O27" s="8">
        <v>51</v>
      </c>
    </row>
    <row r="28" spans="1:15" x14ac:dyDescent="0.25">
      <c r="A28" s="8" t="s">
        <v>13</v>
      </c>
      <c r="B28" s="10">
        <v>3</v>
      </c>
      <c r="C28" s="10">
        <v>2017</v>
      </c>
      <c r="D28" s="8">
        <v>0</v>
      </c>
      <c r="E28" s="8">
        <v>0.11658488333691303</v>
      </c>
      <c r="F28" s="8">
        <v>0.22800077608563196</v>
      </c>
      <c r="G28" s="9">
        <v>9.924173956079671E-2</v>
      </c>
      <c r="H28" s="8">
        <v>0.23321877409182984</v>
      </c>
      <c r="I28" s="9">
        <v>9.924173956079671E-2</v>
      </c>
      <c r="J28" s="8">
        <v>0.14084191194070686</v>
      </c>
      <c r="K28" s="8">
        <v>19.505869004073396</v>
      </c>
      <c r="L28" s="8">
        <v>973.09069011999998</v>
      </c>
      <c r="M28" s="8">
        <v>2813.76613253</v>
      </c>
      <c r="N28" s="8">
        <v>-0.22616454898874799</v>
      </c>
      <c r="O28" s="8">
        <v>52</v>
      </c>
    </row>
    <row r="29" spans="1:15" x14ac:dyDescent="0.25">
      <c r="A29" s="8" t="s">
        <v>13</v>
      </c>
      <c r="B29" s="10">
        <v>3</v>
      </c>
      <c r="C29" s="10">
        <v>2018</v>
      </c>
      <c r="D29" s="8">
        <v>0</v>
      </c>
      <c r="E29" s="8">
        <v>0.1005112844700745</v>
      </c>
      <c r="F29" s="8">
        <v>0.24060962373350256</v>
      </c>
      <c r="G29" s="9">
        <v>9.6825728946621906E-2</v>
      </c>
      <c r="H29" s="8">
        <v>0.24085435184756335</v>
      </c>
      <c r="I29" s="9">
        <v>9.6825728946621906E-2</v>
      </c>
      <c r="J29" s="8">
        <v>0.12102187947071942</v>
      </c>
      <c r="K29" s="8">
        <v>17.879132706691799</v>
      </c>
      <c r="L29" s="8">
        <v>973.93625204</v>
      </c>
      <c r="M29" s="8">
        <v>2988.3726567600002</v>
      </c>
      <c r="N29" s="8">
        <v>3.9009672795810602</v>
      </c>
      <c r="O29" s="8">
        <v>53</v>
      </c>
    </row>
    <row r="30" spans="1:15" x14ac:dyDescent="0.25">
      <c r="A30" s="8" t="s">
        <v>13</v>
      </c>
      <c r="B30" s="10">
        <v>3</v>
      </c>
      <c r="C30" s="10">
        <v>2019</v>
      </c>
      <c r="D30" s="8">
        <v>0</v>
      </c>
      <c r="E30" s="8">
        <v>0.10293332825395267</v>
      </c>
      <c r="F30" s="8">
        <v>0.22749517859455645</v>
      </c>
      <c r="G30" s="9">
        <v>0.10975729632502798</v>
      </c>
      <c r="H30" s="8">
        <v>0.25018278405404537</v>
      </c>
      <c r="I30" s="9">
        <v>0.10975729632502798</v>
      </c>
      <c r="J30" s="8">
        <v>0.13893644597838198</v>
      </c>
      <c r="K30" s="8">
        <v>20.061656669784821</v>
      </c>
      <c r="L30" s="8">
        <v>1049.4408065800001</v>
      </c>
      <c r="M30" s="8">
        <v>3285.3034098400003</v>
      </c>
      <c r="N30" s="8">
        <v>-7.6854228659567001</v>
      </c>
      <c r="O30" s="8">
        <v>54</v>
      </c>
    </row>
    <row r="31" spans="1:15" x14ac:dyDescent="0.25">
      <c r="A31" s="8" t="s">
        <v>13</v>
      </c>
      <c r="B31" s="10">
        <v>3</v>
      </c>
      <c r="C31" s="10">
        <v>2020</v>
      </c>
      <c r="D31" s="8">
        <v>0</v>
      </c>
      <c r="E31" s="8">
        <v>0.13010873110658841</v>
      </c>
      <c r="F31" s="8">
        <v>0.19212297810511111</v>
      </c>
      <c r="G31" s="9">
        <v>4.068701071942267E-2</v>
      </c>
      <c r="H31" s="8">
        <v>0.23930710062251592</v>
      </c>
      <c r="I31" s="9">
        <v>4.068701071942267E-2</v>
      </c>
      <c r="J31" s="8">
        <v>7.3099990372172602E-2</v>
      </c>
      <c r="K31" s="8">
        <v>12.442749707918098</v>
      </c>
      <c r="L31" s="8">
        <v>1035.0175656399999</v>
      </c>
      <c r="M31" s="8">
        <v>2512.9874607600004</v>
      </c>
      <c r="N31" s="8">
        <v>-35.117172880051498</v>
      </c>
      <c r="O31" s="8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LOKMAN</cp:lastModifiedBy>
  <dcterms:created xsi:type="dcterms:W3CDTF">2021-08-24T10:21:47Z</dcterms:created>
  <dcterms:modified xsi:type="dcterms:W3CDTF">2021-08-28T12:14:49Z</dcterms:modified>
</cp:coreProperties>
</file>