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cuments\manuscript Carboxylative Glycolysis\NATURE\scripts with their input data\"/>
    </mc:Choice>
  </mc:AlternateContent>
  <bookViews>
    <workbookView xWindow="-108" yWindow="-108" windowWidth="23256" windowHeight="12456"/>
  </bookViews>
  <sheets>
    <sheet name="data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D2" i="6"/>
  <c r="A16" i="6" l="1"/>
  <c r="D16" i="6" s="1"/>
  <c r="A15" i="6"/>
  <c r="D15" i="6" s="1"/>
  <c r="A14" i="6"/>
  <c r="D14" i="6" s="1"/>
  <c r="A13" i="6"/>
  <c r="D13" i="6" s="1"/>
  <c r="A12" i="6"/>
  <c r="D12" i="6" s="1"/>
  <c r="A11" i="6"/>
  <c r="D11" i="6" s="1"/>
  <c r="A10" i="6"/>
  <c r="D10" i="6" s="1"/>
  <c r="A9" i="6"/>
  <c r="D9" i="6" s="1"/>
  <c r="A8" i="6"/>
  <c r="D8" i="6" s="1"/>
  <c r="A7" i="6"/>
  <c r="D7" i="6" s="1"/>
  <c r="A6" i="6"/>
  <c r="D6" i="6" s="1"/>
  <c r="A5" i="6"/>
  <c r="D5" i="6" s="1"/>
  <c r="A4" i="6"/>
  <c r="D4" i="6" s="1"/>
  <c r="A3" i="6"/>
  <c r="D3" i="6" s="1"/>
  <c r="G6" i="6" s="1"/>
  <c r="G8" i="6" s="1"/>
  <c r="H6" i="6" l="1"/>
  <c r="H8" i="6" s="1"/>
  <c r="I11" i="6" s="1"/>
  <c r="H11" i="6"/>
</calcChain>
</file>

<file path=xl/sharedStrings.xml><?xml version="1.0" encoding="utf-8"?>
<sst xmlns="http://schemas.openxmlformats.org/spreadsheetml/2006/main" count="16" uniqueCount="16">
  <si>
    <t>Acetate conc (mg/L)</t>
  </si>
  <si>
    <t>Acetate</t>
  </si>
  <si>
    <t>Phosphate</t>
  </si>
  <si>
    <t>Time (min)</t>
  </si>
  <si>
    <t>Time (h)</t>
  </si>
  <si>
    <t>Mw Pi (g/mol)</t>
  </si>
  <si>
    <t>Mw Acetate (g/mol)</t>
  </si>
  <si>
    <t>Pi conc (mg PO4-P/L)</t>
  </si>
  <si>
    <t>[Ac] (mmol/L)</t>
  </si>
  <si>
    <t>[Pi] (mmol/L)</t>
  </si>
  <si>
    <t>Biomass concentration (gCDW/L)</t>
  </si>
  <si>
    <t>slope Ac (mmol Ac/L/h)</t>
  </si>
  <si>
    <t>slope Pi (mmol Pi/L/h)</t>
  </si>
  <si>
    <t>qAc (mmol Ac/gCDW/h)</t>
  </si>
  <si>
    <t>qPi (mmol Pi/gCDW/h)</t>
  </si>
  <si>
    <t>q-rates during labeling (mmol/gCDW/h)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</si>
</sst>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2" fontId="18" fillId="0" borderId="0" xfId="0" applyNumberFormat="1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G1" sqref="G1:G1048576"/>
    </sheetView>
  </sheetViews>
  <sheetFormatPr defaultColWidth="11.19921875" defaultRowHeight="15.6" x14ac:dyDescent="0.3"/>
  <cols>
    <col min="1" max="1" width="28.8984375" style="3" bestFit="1" customWidth="1"/>
    <col min="2" max="2" width="19.296875" style="3" customWidth="1"/>
    <col min="3" max="3" width="22.19921875" style="3" customWidth="1"/>
    <col min="4" max="4" width="7.796875" style="3" bestFit="1" customWidth="1"/>
    <col min="5" max="5" width="12.5" style="3" bestFit="1" customWidth="1"/>
    <col min="6" max="6" width="12.69921875" style="3" customWidth="1"/>
    <col min="7" max="7" width="34.8984375" style="3" bestFit="1" customWidth="1"/>
    <col min="8" max="8" width="19.59765625" style="3" bestFit="1" customWidth="1"/>
    <col min="9" max="9" width="13" bestFit="1" customWidth="1"/>
    <col min="10" max="10" width="30.296875" bestFit="1" customWidth="1"/>
    <col min="11" max="11" width="12.5" bestFit="1" customWidth="1"/>
    <col min="12" max="12" width="24.5" customWidth="1"/>
  </cols>
  <sheetData>
    <row r="1" spans="1:12" s="2" customFormat="1" x14ac:dyDescent="0.3">
      <c r="A1" s="1" t="s">
        <v>3</v>
      </c>
      <c r="B1" s="1" t="s">
        <v>0</v>
      </c>
      <c r="C1" s="1" t="s">
        <v>7</v>
      </c>
      <c r="D1" s="1" t="s">
        <v>4</v>
      </c>
      <c r="E1" s="5" t="s">
        <v>8</v>
      </c>
      <c r="F1" s="5" t="s">
        <v>9</v>
      </c>
      <c r="G1" s="6" t="s">
        <v>10</v>
      </c>
      <c r="H1" s="6" t="s">
        <v>6</v>
      </c>
      <c r="I1" s="6" t="s">
        <v>5</v>
      </c>
    </row>
    <row r="2" spans="1:12" x14ac:dyDescent="0.3">
      <c r="A2" s="3">
        <v>-1E-3</v>
      </c>
      <c r="B2" s="7">
        <v>0</v>
      </c>
      <c r="C2" s="7">
        <v>0.29915999999999998</v>
      </c>
      <c r="D2" s="7">
        <f t="shared" ref="D2:D16" si="0">A2/60</f>
        <v>-1.6666666666666667E-5</v>
      </c>
      <c r="E2" s="7">
        <f>((B2/1000)/$H$2)*1000</f>
        <v>0</v>
      </c>
      <c r="F2" s="7">
        <f>((C2/1000)/$I$2)*1000</f>
        <v>9.6584231936462841E-3</v>
      </c>
      <c r="G2" s="7">
        <v>8.0959732709614602</v>
      </c>
      <c r="H2" s="7">
        <v>60.052</v>
      </c>
      <c r="I2" s="11">
        <v>30.974</v>
      </c>
    </row>
    <row r="3" spans="1:12" x14ac:dyDescent="0.3">
      <c r="A3" s="3">
        <f>0</f>
        <v>0</v>
      </c>
      <c r="B3" s="7">
        <v>390.87033378392431</v>
      </c>
      <c r="C3" s="7">
        <v>23.23536</v>
      </c>
      <c r="D3" s="7">
        <f t="shared" si="0"/>
        <v>0</v>
      </c>
      <c r="E3" s="7">
        <f>((B3/1000)/$H$2)*1000</f>
        <v>6.5088645471245643</v>
      </c>
      <c r="F3" s="7">
        <f>((C3/1000)/$I$2)*1000</f>
        <v>0.7501569057919546</v>
      </c>
    </row>
    <row r="4" spans="1:12" x14ac:dyDescent="0.3">
      <c r="A4" s="3">
        <f>1</f>
        <v>1</v>
      </c>
      <c r="B4" s="7">
        <v>381.61588853072681</v>
      </c>
      <c r="C4" s="7">
        <v>34.243360000000003</v>
      </c>
      <c r="D4" s="7">
        <f t="shared" si="0"/>
        <v>1.6666666666666666E-2</v>
      </c>
      <c r="E4" s="7">
        <f>((B4/1000)/$H$2)*1000</f>
        <v>6.3547573524733032</v>
      </c>
      <c r="F4" s="7">
        <f>((C4/1000)/$I$2)*1000</f>
        <v>1.1055517530832311</v>
      </c>
    </row>
    <row r="5" spans="1:12" x14ac:dyDescent="0.3">
      <c r="A5" s="3">
        <f>2</f>
        <v>2</v>
      </c>
      <c r="B5" s="7">
        <v>391.3902464385983</v>
      </c>
      <c r="C5" s="7">
        <v>41.921779999999998</v>
      </c>
      <c r="D5" s="7">
        <f t="shared" si="0"/>
        <v>3.3333333333333333E-2</v>
      </c>
      <c r="E5" s="7">
        <f>((B5/1000)/$H$2)*1000</f>
        <v>6.5175222546892417</v>
      </c>
      <c r="F5" s="7">
        <f>((C5/1000)/$I$2)*1000</f>
        <v>1.3534506360173049</v>
      </c>
      <c r="G5" s="4" t="s">
        <v>11</v>
      </c>
      <c r="H5" s="4" t="s">
        <v>12</v>
      </c>
      <c r="I5" s="2"/>
    </row>
    <row r="6" spans="1:12" x14ac:dyDescent="0.3">
      <c r="A6" s="3">
        <f>3</f>
        <v>3</v>
      </c>
      <c r="B6" s="7">
        <v>364.25080586461473</v>
      </c>
      <c r="C6" s="7">
        <v>45.843220000000002</v>
      </c>
      <c r="D6" s="7">
        <f t="shared" si="0"/>
        <v>0.05</v>
      </c>
      <c r="E6" s="7">
        <f>((B6/1000)/$H$2)*1000</f>
        <v>6.0655899198130747</v>
      </c>
      <c r="F6" s="7">
        <f>((C6/1000)/$I$2)*1000</f>
        <v>1.4800548847420418</v>
      </c>
      <c r="G6" s="7">
        <f>SLOPE(E3:E14,D3:D14)</f>
        <v>-4.2145036021090174</v>
      </c>
      <c r="H6" s="7">
        <f>SLOPE(F3:F14,D3:D14)</f>
        <v>9.3797038393287124</v>
      </c>
    </row>
    <row r="7" spans="1:12" x14ac:dyDescent="0.3">
      <c r="A7" s="3">
        <f>4</f>
        <v>4</v>
      </c>
      <c r="B7" s="7">
        <v>359.77955703441819</v>
      </c>
      <c r="C7" s="7">
        <v>50.857869999999998</v>
      </c>
      <c r="D7" s="7">
        <f t="shared" si="0"/>
        <v>6.6666666666666666E-2</v>
      </c>
      <c r="E7" s="7">
        <f>((B7/1000)/$H$2)*1000</f>
        <v>5.9911336347568467</v>
      </c>
      <c r="F7" s="7">
        <f>((C7/1000)/$I$2)*1000</f>
        <v>1.6419535739652611</v>
      </c>
      <c r="G7" s="3" t="s">
        <v>13</v>
      </c>
      <c r="H7" s="3" t="s">
        <v>14</v>
      </c>
      <c r="L7" s="3"/>
    </row>
    <row r="8" spans="1:12" x14ac:dyDescent="0.3">
      <c r="A8" s="3">
        <f>5</f>
        <v>5</v>
      </c>
      <c r="B8" s="7">
        <v>369.03400228761569</v>
      </c>
      <c r="C8" s="7">
        <v>58.497010000000003</v>
      </c>
      <c r="D8" s="7">
        <f t="shared" si="0"/>
        <v>8.3333333333333329E-2</v>
      </c>
      <c r="E8" s="7">
        <f>((B8/1000)/$H$2)*1000</f>
        <v>6.1452408294081078</v>
      </c>
      <c r="F8" s="7">
        <f>((C8/1000)/$I$2)*1000</f>
        <v>1.8885842965067476</v>
      </c>
      <c r="G8" s="7">
        <f>G6/G2</f>
        <v>-0.5205678750479017</v>
      </c>
      <c r="H8" s="7">
        <f>H6/G2</f>
        <v>1.1585640818469252</v>
      </c>
      <c r="J8" s="7"/>
    </row>
    <row r="9" spans="1:12" x14ac:dyDescent="0.3">
      <c r="A9" s="3">
        <f>6</f>
        <v>6</v>
      </c>
      <c r="B9" s="7">
        <v>393.67786211916393</v>
      </c>
      <c r="C9" s="7">
        <v>61.571120000000001</v>
      </c>
      <c r="D9" s="7">
        <f t="shared" si="0"/>
        <v>0.1</v>
      </c>
      <c r="E9" s="7">
        <f>((B9/1000)/$H$2)*1000</f>
        <v>6.5556161679738221</v>
      </c>
      <c r="F9" s="7">
        <f>((C9/1000)/$I$2)*1000</f>
        <v>1.9878323755407761</v>
      </c>
    </row>
    <row r="10" spans="1:12" x14ac:dyDescent="0.3">
      <c r="A10" s="3">
        <f>7</f>
        <v>7</v>
      </c>
      <c r="B10" s="7">
        <v>366.01850889050638</v>
      </c>
      <c r="C10" s="7">
        <v>79.548860000000005</v>
      </c>
      <c r="D10" s="7">
        <f t="shared" si="0"/>
        <v>0.11666666666666667</v>
      </c>
      <c r="E10" s="7">
        <f>((B10/1000)/$H$2)*1000</f>
        <v>6.0950261255329767</v>
      </c>
      <c r="F10" s="7">
        <f>((C10/1000)/$I$2)*1000</f>
        <v>2.5682462710660552</v>
      </c>
      <c r="G10" s="10"/>
      <c r="H10" s="9" t="s">
        <v>1</v>
      </c>
      <c r="I10" s="9" t="s">
        <v>2</v>
      </c>
    </row>
    <row r="11" spans="1:12" x14ac:dyDescent="0.3">
      <c r="A11" s="3">
        <f>8</f>
        <v>8</v>
      </c>
      <c r="B11" s="7">
        <v>355.3083082042217</v>
      </c>
      <c r="C11" s="7">
        <v>70.852329999999995</v>
      </c>
      <c r="D11" s="7">
        <f t="shared" si="0"/>
        <v>0.13333333333333333</v>
      </c>
      <c r="E11" s="7">
        <f>((B11/1000)/$H$2)*1000</f>
        <v>5.9166773497006213</v>
      </c>
      <c r="F11" s="7">
        <f>((C11/1000)/$I$2)*1000</f>
        <v>2.2874775618260474</v>
      </c>
      <c r="G11" s="9" t="s">
        <v>15</v>
      </c>
      <c r="H11" s="8">
        <f>G8</f>
        <v>-0.5205678750479017</v>
      </c>
      <c r="I11" s="8">
        <f>H8</f>
        <v>1.1585640818469252</v>
      </c>
    </row>
    <row r="12" spans="1:12" x14ac:dyDescent="0.3">
      <c r="A12" s="3">
        <f>9</f>
        <v>9</v>
      </c>
      <c r="B12" s="7">
        <v>344.49412498700218</v>
      </c>
      <c r="C12" s="7">
        <v>89.680949999999996</v>
      </c>
      <c r="D12" s="7">
        <f t="shared" si="0"/>
        <v>0.15</v>
      </c>
      <c r="E12" s="7">
        <f>((B12/1000)/$H$2)*1000</f>
        <v>5.7365970323553279</v>
      </c>
      <c r="F12" s="7">
        <f>((C12/1000)/$I$2)*1000</f>
        <v>2.8953622392974752</v>
      </c>
    </row>
    <row r="13" spans="1:12" x14ac:dyDescent="0.3">
      <c r="A13" s="3">
        <f>10</f>
        <v>10</v>
      </c>
      <c r="B13" s="7">
        <v>330.35250077986893</v>
      </c>
      <c r="C13" s="7">
        <v>79.798519999999996</v>
      </c>
      <c r="D13" s="7">
        <f t="shared" si="0"/>
        <v>0.16666666666666666</v>
      </c>
      <c r="E13" s="7">
        <f>((B13/1000)/$H$2)*1000</f>
        <v>5.5011073865960984</v>
      </c>
      <c r="F13" s="7">
        <f>((C13/1000)/$I$2)*1000</f>
        <v>2.5763065797120164</v>
      </c>
    </row>
    <row r="14" spans="1:12" x14ac:dyDescent="0.3">
      <c r="A14" s="3">
        <f>20</f>
        <v>20</v>
      </c>
      <c r="B14" s="7">
        <v>308.82811687636473</v>
      </c>
      <c r="C14" s="7">
        <v>120.5018</v>
      </c>
      <c r="D14" s="7">
        <f t="shared" si="0"/>
        <v>0.33333333333333331</v>
      </c>
      <c r="E14" s="7">
        <f>((B14/1000)/$H$2)*1000</f>
        <v>5.1426782934184496</v>
      </c>
      <c r="F14" s="7">
        <f>((C14/1000)/$I$2)*1000</f>
        <v>3.8904177697423648</v>
      </c>
    </row>
    <row r="15" spans="1:12" x14ac:dyDescent="0.3">
      <c r="A15" s="3">
        <f>60</f>
        <v>60</v>
      </c>
      <c r="B15" s="7">
        <v>124.98700218363317</v>
      </c>
      <c r="C15" s="7">
        <v>495.58229999999998</v>
      </c>
      <c r="D15" s="7">
        <f t="shared" si="0"/>
        <v>1</v>
      </c>
      <c r="E15" s="7">
        <f>((B15/1000)/$H$2)*1000</f>
        <v>2.0813128985484775</v>
      </c>
      <c r="F15" s="7">
        <f>((C15/1000)/$I$2)*1000</f>
        <v>15.999945115257958</v>
      </c>
    </row>
    <row r="16" spans="1:12" x14ac:dyDescent="0.3">
      <c r="A16" s="3">
        <f>134</f>
        <v>134</v>
      </c>
      <c r="B16" s="7">
        <v>0</v>
      </c>
      <c r="C16" s="7">
        <v>541.67129999999997</v>
      </c>
      <c r="D16" s="7">
        <f t="shared" si="0"/>
        <v>2.2333333333333334</v>
      </c>
      <c r="E16" s="7">
        <f>((B16/1000)/$H$2)*1000</f>
        <v>0</v>
      </c>
      <c r="F16" s="7">
        <f>((C16/1000)/$I$2)*1000</f>
        <v>17.487935042293536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Sony Vaio</cp:lastModifiedBy>
  <dcterms:created xsi:type="dcterms:W3CDTF">2022-05-23T13:15:09Z</dcterms:created>
  <dcterms:modified xsi:type="dcterms:W3CDTF">2025-05-06T13:12:51Z</dcterms:modified>
</cp:coreProperties>
</file>