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inancialmodeling\"/>
    </mc:Choice>
  </mc:AlternateContent>
  <xr:revisionPtr revIDLastSave="0" documentId="13_ncr:1_{960DAAC6-B499-4248-840A-C66C026FBE4E}" xr6:coauthVersionLast="47" xr6:coauthVersionMax="47" xr10:uidLastSave="{00000000-0000-0000-0000-000000000000}"/>
  <bookViews>
    <workbookView xWindow="-108" yWindow="-108" windowWidth="23256" windowHeight="12456" xr2:uid="{76EABC28-CE80-48F5-AF1A-1D11912E4D68}"/>
  </bookViews>
  <sheets>
    <sheet name="Complex Cash Budget" sheetId="3" r:id="rId1"/>
    <sheet name="Scenario Summary" sheetId="2" r:id="rId2"/>
    <sheet name="Cash Budget" sheetId="1" r:id="rId3"/>
  </sheets>
  <definedNames>
    <definedName name="August" localSheetId="2">'Cash Budget'!$G$25</definedName>
    <definedName name="August" localSheetId="0">'Complex Cash Budget'!$G$26</definedName>
    <definedName name="July" localSheetId="2">'Cash Budget'!$F$25</definedName>
    <definedName name="July" localSheetId="0">'Complex Cash Budget'!$F$26</definedName>
    <definedName name="June" localSheetId="2">'Cash Budget'!$E$25</definedName>
    <definedName name="June" localSheetId="0">'Complex Cash Budget'!$E$26</definedName>
    <definedName name="September" localSheetId="2">'Cash Budget'!$H$25</definedName>
    <definedName name="September" localSheetId="0">'Complex Cash Budget'!$H$26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D32" i="3" s="1"/>
  <c r="D40" i="3"/>
  <c r="D39" i="3"/>
  <c r="H20" i="3"/>
  <c r="G20" i="3"/>
  <c r="F20" i="3"/>
  <c r="E20" i="3"/>
  <c r="G11" i="3"/>
  <c r="H13" i="3" s="1"/>
  <c r="F11" i="3"/>
  <c r="G13" i="3" s="1"/>
  <c r="E11" i="3"/>
  <c r="G14" i="3" s="1"/>
  <c r="D11" i="3"/>
  <c r="F14" i="3" s="1"/>
  <c r="C11" i="3"/>
  <c r="E14" i="3" s="1"/>
  <c r="J10" i="3"/>
  <c r="H9" i="3"/>
  <c r="G9" i="3"/>
  <c r="F9" i="3"/>
  <c r="E9" i="3"/>
  <c r="H8" i="3"/>
  <c r="G8" i="3"/>
  <c r="F8" i="3"/>
  <c r="E8" i="3"/>
  <c r="H7" i="3"/>
  <c r="G7" i="3"/>
  <c r="F7" i="3"/>
  <c r="E7" i="3"/>
  <c r="C4" i="3"/>
  <c r="D4" i="3" s="1"/>
  <c r="E4" i="3" s="1"/>
  <c r="D32" i="1"/>
  <c r="E27" i="1"/>
  <c r="H20" i="1"/>
  <c r="G20" i="1"/>
  <c r="F20" i="1"/>
  <c r="E20" i="1"/>
  <c r="G11" i="1"/>
  <c r="H13" i="1" s="1"/>
  <c r="F11" i="1"/>
  <c r="G13" i="1" s="1"/>
  <c r="E11" i="1"/>
  <c r="G14" i="1" s="1"/>
  <c r="D11" i="1"/>
  <c r="F14" i="1" s="1"/>
  <c r="C11" i="1"/>
  <c r="E14" i="1" s="1"/>
  <c r="H9" i="1"/>
  <c r="G9" i="1"/>
  <c r="F9" i="1"/>
  <c r="E9" i="1"/>
  <c r="H8" i="1"/>
  <c r="G8" i="1"/>
  <c r="F8" i="1"/>
  <c r="E8" i="1"/>
  <c r="H7" i="1"/>
  <c r="G7" i="1"/>
  <c r="F7" i="1"/>
  <c r="E7" i="1"/>
  <c r="J10" i="1"/>
  <c r="C4" i="1"/>
  <c r="D4" i="1" s="1"/>
  <c r="E4" i="1" s="1"/>
  <c r="D33" i="3" l="1"/>
  <c r="E28" i="3" s="1"/>
  <c r="D34" i="3"/>
  <c r="E23" i="3" s="1"/>
  <c r="E35" i="3" s="1"/>
  <c r="G10" i="3"/>
  <c r="G17" i="3" s="1"/>
  <c r="H10" i="3"/>
  <c r="H17" i="3" s="1"/>
  <c r="E10" i="3"/>
  <c r="E17" i="3" s="1"/>
  <c r="F10" i="3"/>
  <c r="F17" i="3" s="1"/>
  <c r="E13" i="3"/>
  <c r="E15" i="3" s="1"/>
  <c r="E19" i="3" s="1"/>
  <c r="E27" i="3" s="1"/>
  <c r="F13" i="3"/>
  <c r="F15" i="3" s="1"/>
  <c r="F19" i="3" s="1"/>
  <c r="G15" i="3"/>
  <c r="G19" i="3" s="1"/>
  <c r="F4" i="3"/>
  <c r="G4" i="3" s="1"/>
  <c r="H4" i="3" s="1"/>
  <c r="A3" i="3" s="1"/>
  <c r="H14" i="3"/>
  <c r="H15" i="3" s="1"/>
  <c r="H19" i="3" s="1"/>
  <c r="G15" i="1"/>
  <c r="G19" i="1" s="1"/>
  <c r="G26" i="1" s="1"/>
  <c r="H10" i="1"/>
  <c r="H17" i="1" s="1"/>
  <c r="F10" i="1"/>
  <c r="F17" i="1" s="1"/>
  <c r="G10" i="1"/>
  <c r="G17" i="1" s="1"/>
  <c r="E10" i="1"/>
  <c r="E17" i="1" s="1"/>
  <c r="H14" i="1"/>
  <c r="H15" i="1" s="1"/>
  <c r="H19" i="1" s="1"/>
  <c r="H26" i="1" s="1"/>
  <c r="H28" i="1" s="1"/>
  <c r="F13" i="1"/>
  <c r="F15" i="1" s="1"/>
  <c r="F19" i="1" s="1"/>
  <c r="F26" i="1" s="1"/>
  <c r="E13" i="1"/>
  <c r="E15" i="1" s="1"/>
  <c r="E19" i="1" s="1"/>
  <c r="E26" i="1" s="1"/>
  <c r="A3" i="1"/>
  <c r="F4" i="1"/>
  <c r="G4" i="1" s="1"/>
  <c r="H4" i="1" s="1"/>
  <c r="E29" i="3" l="1"/>
  <c r="E30" i="3" s="1"/>
  <c r="G28" i="1"/>
  <c r="E28" i="1"/>
  <c r="E29" i="1" s="1"/>
  <c r="E30" i="1" s="1"/>
  <c r="E32" i="1" s="1"/>
  <c r="F28" i="1"/>
  <c r="E31" i="3" l="1"/>
  <c r="E31" i="1"/>
  <c r="F27" i="1" s="1"/>
  <c r="F29" i="1" s="1"/>
  <c r="F30" i="1" s="1"/>
  <c r="F32" i="1" s="1"/>
  <c r="E32" i="3" l="1"/>
  <c r="E33" i="3" s="1"/>
  <c r="F28" i="3" s="1"/>
  <c r="F31" i="1"/>
  <c r="G27" i="1" s="1"/>
  <c r="G29" i="1" s="1"/>
  <c r="G30" i="1" s="1"/>
  <c r="G31" i="1" s="1"/>
  <c r="H27" i="1" s="1"/>
  <c r="H29" i="1" s="1"/>
  <c r="E34" i="3" l="1"/>
  <c r="F23" i="3" s="1"/>
  <c r="G32" i="1"/>
  <c r="F35" i="3" l="1"/>
  <c r="F27" i="3"/>
  <c r="F29" i="3" s="1"/>
  <c r="F30" i="3" s="1"/>
  <c r="H30" i="1"/>
  <c r="H31" i="1" s="1"/>
  <c r="F31" i="3" l="1"/>
  <c r="H32" i="1"/>
  <c r="J32" i="1" s="1"/>
  <c r="F32" i="3" l="1"/>
  <c r="F33" i="3" s="1"/>
  <c r="G28" i="3" s="1"/>
  <c r="F34" i="3" l="1"/>
  <c r="G23" i="3" s="1"/>
  <c r="G27" i="3" l="1"/>
  <c r="G29" i="3" s="1"/>
  <c r="G30" i="3" s="1"/>
  <c r="G35" i="3"/>
  <c r="G31" i="3" l="1"/>
  <c r="G32" i="3" s="1"/>
  <c r="G33" i="3" s="1"/>
  <c r="H28" i="3" s="1"/>
  <c r="G34" i="3" l="1"/>
  <c r="H23" i="3" s="1"/>
  <c r="H27" i="3" l="1"/>
  <c r="H29" i="3" s="1"/>
  <c r="H30" i="3" s="1"/>
  <c r="H31" i="3" s="1"/>
  <c r="H32" i="3" s="1"/>
  <c r="H33" i="3" s="1"/>
  <c r="H35" i="3"/>
  <c r="H34" i="3" l="1"/>
  <c r="J34" i="3" s="1"/>
</calcChain>
</file>

<file path=xl/sharedStrings.xml><?xml version="1.0" encoding="utf-8"?>
<sst xmlns="http://schemas.openxmlformats.org/spreadsheetml/2006/main" count="89" uniqueCount="54">
  <si>
    <t xml:space="preserve">Bithlo Barbecues </t>
  </si>
  <si>
    <t>Cash Budget</t>
  </si>
  <si>
    <t>June</t>
  </si>
  <si>
    <t>July</t>
  </si>
  <si>
    <t>August</t>
  </si>
  <si>
    <t>September</t>
  </si>
  <si>
    <t xml:space="preserve">Sales </t>
  </si>
  <si>
    <t>Collections</t>
  </si>
  <si>
    <t>Cash</t>
  </si>
  <si>
    <t>First Month</t>
  </si>
  <si>
    <t>Second Month</t>
  </si>
  <si>
    <t>Total Collections</t>
  </si>
  <si>
    <t>Purchases</t>
  </si>
  <si>
    <t>Payments:</t>
  </si>
  <si>
    <t>Total Payments</t>
  </si>
  <si>
    <t>Collections:</t>
  </si>
  <si>
    <t>Less Disbursements:</t>
  </si>
  <si>
    <t>Total Disbursements</t>
  </si>
  <si>
    <t xml:space="preserve">  Inventory Payments</t>
  </si>
  <si>
    <t xml:space="preserve">  Wages</t>
  </si>
  <si>
    <t xml:space="preserve">  Lease Payment</t>
  </si>
  <si>
    <t xml:space="preserve">  Interest</t>
  </si>
  <si>
    <t xml:space="preserve">  Dividend (Common)</t>
  </si>
  <si>
    <t xml:space="preserve">  Taxes</t>
  </si>
  <si>
    <t xml:space="preserve">  Capital Outlays</t>
  </si>
  <si>
    <t>Beginning Cash Balance</t>
  </si>
  <si>
    <t>Collections - Disbursements</t>
  </si>
  <si>
    <t>Unadjusted Cash Balance</t>
  </si>
  <si>
    <t>Current Borrowing</t>
  </si>
  <si>
    <t>Ending Cash Balance</t>
  </si>
  <si>
    <t>Notes:</t>
  </si>
  <si>
    <t>Minimum Acceptable Cash</t>
  </si>
  <si>
    <t>Cumulative Borrowing</t>
  </si>
  <si>
    <t>$J$32</t>
  </si>
  <si>
    <t>Expenditure in June</t>
  </si>
  <si>
    <t>Created by Chris Kollbaum on 10/24/2022
Modified by Chris Kollbaum on 10/24/2022</t>
  </si>
  <si>
    <t>Ependiture in July</t>
  </si>
  <si>
    <t>Created by Chris Kollbaum on 10/24/2022</t>
  </si>
  <si>
    <t>Ependiture in August</t>
  </si>
  <si>
    <t>Expenditure in September</t>
  </si>
  <si>
    <t>Scenario Summary</t>
  </si>
  <si>
    <t>Changing Cells: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</si>
  <si>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</si>
  <si>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</si>
  <si>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</si>
  <si>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</si>
  <si>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 xml:space="preserve">Maximum Acceptable Cash </t>
  </si>
  <si>
    <t>Borrowing Rate (Annual)</t>
  </si>
  <si>
    <t>Monthly</t>
  </si>
  <si>
    <t>Lending Rate (Annual)</t>
  </si>
  <si>
    <t>Current Investing</t>
  </si>
  <si>
    <t>Cumulative Borrowing (Investing)</t>
  </si>
  <si>
    <t>Cumulative Interest Expense (Inc.)</t>
  </si>
  <si>
    <t>Short-Term Interest Expense(Inc.)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</si>
</sst>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0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3" fontId="2" fillId="0" borderId="0" xfId="0" applyNumberFormat="1" applyFont="1"/>
    <xf numFmtId="3" fontId="2" fillId="0" borderId="2" xfId="0" applyNumberFormat="1" applyFont="1" applyBorder="1"/>
    <xf numFmtId="3" fontId="1" fillId="0" borderId="0" xfId="0" applyNumberFormat="1" applyFont="1"/>
    <xf numFmtId="3" fontId="1" fillId="0" borderId="3" xfId="0" applyNumberFormat="1" applyFont="1" applyBorder="1"/>
    <xf numFmtId="9" fontId="2" fillId="0" borderId="0" xfId="0" applyNumberFormat="1" applyFont="1"/>
    <xf numFmtId="9" fontId="1" fillId="0" borderId="0" xfId="0" applyNumberFormat="1" applyFont="1"/>
    <xf numFmtId="3" fontId="1" fillId="0" borderId="4" xfId="0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" fontId="0" fillId="0" borderId="0" xfId="0" applyNumberFormat="1"/>
    <xf numFmtId="9" fontId="0" fillId="0" borderId="0" xfId="0" applyNumberFormat="1"/>
    <xf numFmtId="0" fontId="1" fillId="0" borderId="5" xfId="0" applyFont="1" applyBorder="1"/>
    <xf numFmtId="3" fontId="1" fillId="0" borderId="6" xfId="0" applyNumberFormat="1" applyFont="1" applyBorder="1"/>
    <xf numFmtId="0" fontId="1" fillId="0" borderId="7" xfId="0" applyFont="1" applyBorder="1" applyAlignment="1">
      <alignment horizontal="left"/>
    </xf>
    <xf numFmtId="0" fontId="1" fillId="0" borderId="7" xfId="0" applyFont="1" applyBorder="1"/>
    <xf numFmtId="3" fontId="1" fillId="0" borderId="7" xfId="0" applyNumberFormat="1" applyFont="1" applyBorder="1"/>
    <xf numFmtId="3" fontId="2" fillId="0" borderId="8" xfId="0" applyNumberFormat="1" applyFont="1" applyBorder="1"/>
    <xf numFmtId="0" fontId="2" fillId="0" borderId="8" xfId="0" applyFont="1" applyBorder="1"/>
    <xf numFmtId="3" fontId="0" fillId="0" borderId="5" xfId="0" applyNumberFormat="1" applyBorder="1"/>
    <xf numFmtId="0" fontId="4" fillId="3" borderId="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0" fillId="0" borderId="9" xfId="0" applyBorder="1"/>
    <xf numFmtId="0" fontId="5" fillId="4" borderId="0" xfId="0" applyFont="1" applyFill="1" applyAlignment="1">
      <alignment horizontal="left"/>
    </xf>
    <xf numFmtId="0" fontId="6" fillId="4" borderId="9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3" fontId="0" fillId="5" borderId="0" xfId="0" applyNumberFormat="1" applyFill="1"/>
    <xf numFmtId="0" fontId="8" fillId="0" borderId="0" xfId="0" applyFont="1" applyAlignment="1">
      <alignment vertical="top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89B5-63C9-4818-A5D4-E83E304B2ADB}">
  <dimension ref="A1:J40"/>
  <sheetViews>
    <sheetView tabSelected="1" topLeftCell="A14" workbookViewId="0">
      <selection activeCell="E31" sqref="E31"/>
    </sheetView>
  </sheetViews>
  <sheetFormatPr defaultRowHeight="14.4" outlineLevelRow="1" x14ac:dyDescent="0.3"/>
  <cols>
    <col min="1" max="1" width="29.88671875" customWidth="1"/>
    <col min="8" max="8" width="10.6640625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0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0" ht="15" thickBot="1" x14ac:dyDescent="0.35">
      <c r="A3" s="1" t="str">
        <f>"For the Period "&amp;TEXT(E4, "mmmm")&amp;" to" &amp;TEXT(H4,  " mmmm yyyy")</f>
        <v>For the Period June to September 2021</v>
      </c>
      <c r="B3" s="1"/>
      <c r="C3" s="1"/>
      <c r="D3" s="1"/>
      <c r="E3" s="1"/>
      <c r="F3" s="1"/>
      <c r="G3" s="1"/>
      <c r="H3" s="1"/>
    </row>
    <row r="4" spans="1:10" ht="15.6" thickTop="1" thickBot="1" x14ac:dyDescent="0.35">
      <c r="A4" s="2"/>
      <c r="B4" s="2"/>
      <c r="C4" s="3">
        <f>DATE(2021,4,1)</f>
        <v>44287</v>
      </c>
      <c r="D4" s="3">
        <f>DATE(YEAR(C4), MONTH(C4) +1, DAY(C4))</f>
        <v>44317</v>
      </c>
      <c r="E4" s="3">
        <f t="shared" ref="E4:H4" si="0">DATE(YEAR(D4), MONTH(D4) +1, DAY(D4))</f>
        <v>44348</v>
      </c>
      <c r="F4" s="3">
        <f t="shared" si="0"/>
        <v>44378</v>
      </c>
      <c r="G4" s="3">
        <f t="shared" si="0"/>
        <v>44409</v>
      </c>
      <c r="H4" s="3">
        <f t="shared" si="0"/>
        <v>44440</v>
      </c>
    </row>
    <row r="5" spans="1:10" ht="15" hidden="1" outlineLevel="1" thickTop="1" x14ac:dyDescent="0.3">
      <c r="A5" s="5" t="s">
        <v>6</v>
      </c>
      <c r="B5" s="5"/>
      <c r="C5" s="7">
        <v>291000</v>
      </c>
      <c r="D5" s="7">
        <v>365000</v>
      </c>
      <c r="E5" s="7">
        <v>387000</v>
      </c>
      <c r="F5" s="7">
        <v>329000</v>
      </c>
      <c r="G5" s="7">
        <v>238000</v>
      </c>
      <c r="H5" s="7">
        <v>145000</v>
      </c>
    </row>
    <row r="6" spans="1:10" ht="15" hidden="1" outlineLevel="1" thickTop="1" x14ac:dyDescent="0.3">
      <c r="A6" s="16" t="s">
        <v>15</v>
      </c>
      <c r="B6" s="5"/>
      <c r="C6" s="7"/>
      <c r="D6" s="7"/>
      <c r="E6" s="7"/>
      <c r="F6" s="7"/>
      <c r="G6" s="7"/>
      <c r="H6" s="7"/>
    </row>
    <row r="7" spans="1:10" ht="15" hidden="1" outlineLevel="1" thickTop="1" x14ac:dyDescent="0.3">
      <c r="A7" s="15" t="s">
        <v>8</v>
      </c>
      <c r="B7" s="11">
        <v>0.4</v>
      </c>
      <c r="C7" s="7"/>
      <c r="D7" s="7"/>
      <c r="E7" s="7">
        <f>E5*$B7</f>
        <v>154800</v>
      </c>
      <c r="F7" s="7">
        <f t="shared" ref="F7:H7" si="1">F5*$B7</f>
        <v>131600</v>
      </c>
      <c r="G7" s="7">
        <f t="shared" si="1"/>
        <v>95200</v>
      </c>
      <c r="H7" s="7">
        <f t="shared" si="1"/>
        <v>58000</v>
      </c>
    </row>
    <row r="8" spans="1:10" ht="15" hidden="1" outlineLevel="1" thickTop="1" x14ac:dyDescent="0.3">
      <c r="A8" s="15" t="s">
        <v>9</v>
      </c>
      <c r="B8" s="11">
        <v>0.45</v>
      </c>
      <c r="C8" s="7"/>
      <c r="D8" s="7"/>
      <c r="E8" s="7">
        <f>D5*$B8</f>
        <v>164250</v>
      </c>
      <c r="F8" s="7">
        <f t="shared" ref="F8:H8" si="2">E5*$B8</f>
        <v>174150</v>
      </c>
      <c r="G8" s="7">
        <f t="shared" si="2"/>
        <v>148050</v>
      </c>
      <c r="H8" s="7">
        <f t="shared" si="2"/>
        <v>107100</v>
      </c>
    </row>
    <row r="9" spans="1:10" ht="15" hidden="1" outlineLevel="1" thickTop="1" x14ac:dyDescent="0.3">
      <c r="A9" s="15" t="s">
        <v>10</v>
      </c>
      <c r="B9" s="11">
        <v>0.15</v>
      </c>
      <c r="C9" s="7"/>
      <c r="D9" s="7"/>
      <c r="E9" s="8">
        <f>C5*$B9</f>
        <v>43650</v>
      </c>
      <c r="F9" s="8">
        <f t="shared" ref="F9:H9" si="3">D5*$B9</f>
        <v>54750</v>
      </c>
      <c r="G9" s="8">
        <f t="shared" si="3"/>
        <v>58050</v>
      </c>
      <c r="H9" s="8">
        <f t="shared" si="3"/>
        <v>49350</v>
      </c>
    </row>
    <row r="10" spans="1:10" ht="15.6" collapsed="1" thickTop="1" thickBot="1" x14ac:dyDescent="0.35">
      <c r="A10" s="6" t="s">
        <v>11</v>
      </c>
      <c r="B10" s="12"/>
      <c r="C10" s="9"/>
      <c r="D10" s="9"/>
      <c r="E10" s="10">
        <f>SUM(E7:E9)</f>
        <v>362700</v>
      </c>
      <c r="F10" s="10">
        <f t="shared" ref="F10:H10" si="4">SUM(F7:F9)</f>
        <v>360500</v>
      </c>
      <c r="G10" s="10">
        <f t="shared" si="4"/>
        <v>301300</v>
      </c>
      <c r="H10" s="10">
        <f t="shared" si="4"/>
        <v>214450</v>
      </c>
      <c r="J10" t="str">
        <f>J8&amp;" "&amp;J9</f>
        <v xml:space="preserve"> </v>
      </c>
    </row>
    <row r="11" spans="1:10" ht="15" thickTop="1" x14ac:dyDescent="0.3">
      <c r="A11" s="5" t="s">
        <v>12</v>
      </c>
      <c r="B11" s="11">
        <v>0.5</v>
      </c>
      <c r="C11" s="7">
        <f>$B11*D5</f>
        <v>182500</v>
      </c>
      <c r="D11" s="7">
        <f t="shared" ref="D11:G11" si="5">$B11*E5</f>
        <v>193500</v>
      </c>
      <c r="E11" s="7">
        <f t="shared" si="5"/>
        <v>164500</v>
      </c>
      <c r="F11" s="7">
        <f t="shared" si="5"/>
        <v>119000</v>
      </c>
      <c r="G11" s="7">
        <f t="shared" si="5"/>
        <v>72500</v>
      </c>
      <c r="H11" s="7">
        <v>46000</v>
      </c>
    </row>
    <row r="12" spans="1:10" x14ac:dyDescent="0.3">
      <c r="A12" s="14" t="s">
        <v>13</v>
      </c>
      <c r="B12" s="11"/>
      <c r="C12" s="7"/>
      <c r="D12" s="7"/>
      <c r="E12" s="7"/>
      <c r="F12" s="7"/>
      <c r="G12" s="7"/>
      <c r="H12" s="7"/>
    </row>
    <row r="13" spans="1:10" x14ac:dyDescent="0.3">
      <c r="A13" s="15" t="s">
        <v>9</v>
      </c>
      <c r="B13" s="11">
        <v>0.6</v>
      </c>
      <c r="C13" s="7"/>
      <c r="D13" s="7"/>
      <c r="E13" s="7">
        <f>$B13*D11</f>
        <v>116100</v>
      </c>
      <c r="F13" s="7">
        <f t="shared" ref="F13:H13" si="6">$B13*E11</f>
        <v>98700</v>
      </c>
      <c r="G13" s="7">
        <f t="shared" si="6"/>
        <v>71400</v>
      </c>
      <c r="H13" s="7">
        <f t="shared" si="6"/>
        <v>43500</v>
      </c>
    </row>
    <row r="14" spans="1:10" ht="15" thickBot="1" x14ac:dyDescent="0.35">
      <c r="A14" s="15" t="s">
        <v>10</v>
      </c>
      <c r="B14" s="11">
        <v>0.4</v>
      </c>
      <c r="C14" s="7"/>
      <c r="D14" s="7"/>
      <c r="E14" s="7">
        <f>$B14*C11</f>
        <v>73000</v>
      </c>
      <c r="F14" s="7">
        <f t="shared" ref="F14:H14" si="7">$B14*D11</f>
        <v>77400</v>
      </c>
      <c r="G14" s="7">
        <f t="shared" si="7"/>
        <v>65800</v>
      </c>
      <c r="H14" s="7">
        <f t="shared" si="7"/>
        <v>47600</v>
      </c>
    </row>
    <row r="15" spans="1:10" ht="15" thickBot="1" x14ac:dyDescent="0.35">
      <c r="A15" s="6" t="s">
        <v>14</v>
      </c>
      <c r="B15" s="5"/>
      <c r="C15" s="5"/>
      <c r="D15" s="5"/>
      <c r="E15" s="13">
        <f>SUM(E13:E14)</f>
        <v>189100</v>
      </c>
      <c r="F15" s="13">
        <f t="shared" ref="F15:H15" si="8">SUM(F13:F14)</f>
        <v>176100</v>
      </c>
      <c r="G15" s="13">
        <f t="shared" si="8"/>
        <v>137200</v>
      </c>
      <c r="H15" s="13">
        <f t="shared" si="8"/>
        <v>91100</v>
      </c>
    </row>
    <row r="16" spans="1:10" ht="15" thickTop="1" x14ac:dyDescent="0.3"/>
    <row r="17" spans="1:8" x14ac:dyDescent="0.3">
      <c r="A17" s="5" t="s">
        <v>7</v>
      </c>
      <c r="B17" s="5"/>
      <c r="C17" s="5"/>
      <c r="D17" s="5"/>
      <c r="E17" s="7">
        <f>E10</f>
        <v>362700</v>
      </c>
      <c r="F17" s="7">
        <f t="shared" ref="F17:H17" si="9">F10</f>
        <v>360500</v>
      </c>
      <c r="G17" s="7">
        <f t="shared" si="9"/>
        <v>301300</v>
      </c>
      <c r="H17" s="7">
        <f t="shared" si="9"/>
        <v>214450</v>
      </c>
    </row>
    <row r="18" spans="1:8" x14ac:dyDescent="0.3">
      <c r="A18" s="14" t="s">
        <v>16</v>
      </c>
      <c r="B18" s="5"/>
      <c r="C18" s="5"/>
      <c r="D18" s="5"/>
      <c r="E18" s="7"/>
      <c r="F18" s="7"/>
      <c r="G18" s="7"/>
      <c r="H18" s="7"/>
    </row>
    <row r="19" spans="1:8" x14ac:dyDescent="0.3">
      <c r="A19" s="4" t="s">
        <v>18</v>
      </c>
      <c r="B19" s="5"/>
      <c r="C19" s="5"/>
      <c r="D19" s="5"/>
      <c r="E19" s="7">
        <f>E15</f>
        <v>189100</v>
      </c>
      <c r="F19" s="7">
        <f t="shared" ref="F19:H19" si="10">F15</f>
        <v>176100</v>
      </c>
      <c r="G19" s="7">
        <f t="shared" si="10"/>
        <v>137200</v>
      </c>
      <c r="H19" s="7">
        <f t="shared" si="10"/>
        <v>91100</v>
      </c>
    </row>
    <row r="20" spans="1:8" x14ac:dyDescent="0.3">
      <c r="A20" s="4" t="s">
        <v>19</v>
      </c>
      <c r="B20" s="11">
        <v>0.2</v>
      </c>
      <c r="C20" s="5"/>
      <c r="D20" s="5"/>
      <c r="E20" s="7">
        <f>$B20*E5</f>
        <v>77400</v>
      </c>
      <c r="F20" s="7">
        <f t="shared" ref="F20:H20" si="11">$B20*F5</f>
        <v>65800</v>
      </c>
      <c r="G20" s="7">
        <f t="shared" si="11"/>
        <v>47600</v>
      </c>
      <c r="H20" s="7">
        <f t="shared" si="11"/>
        <v>29000</v>
      </c>
    </row>
    <row r="21" spans="1:8" x14ac:dyDescent="0.3">
      <c r="A21" s="4" t="s">
        <v>20</v>
      </c>
      <c r="B21" s="5"/>
      <c r="C21" s="5"/>
      <c r="D21" s="5"/>
      <c r="E21" s="7">
        <v>10000</v>
      </c>
      <c r="F21" s="7">
        <v>10000</v>
      </c>
      <c r="G21" s="7">
        <v>10000</v>
      </c>
      <c r="H21" s="7">
        <v>10000</v>
      </c>
    </row>
    <row r="22" spans="1:8" x14ac:dyDescent="0.3">
      <c r="A22" s="4" t="s">
        <v>21</v>
      </c>
      <c r="B22" s="5"/>
      <c r="C22" s="5"/>
      <c r="D22" s="5"/>
      <c r="E22" s="7">
        <v>30000</v>
      </c>
      <c r="F22" s="7">
        <v>0</v>
      </c>
      <c r="G22" s="7">
        <v>0</v>
      </c>
      <c r="H22" s="7">
        <v>30000</v>
      </c>
    </row>
    <row r="23" spans="1:8" x14ac:dyDescent="0.3">
      <c r="A23" s="4" t="s">
        <v>53</v>
      </c>
      <c r="B23" s="5"/>
      <c r="C23" s="5"/>
      <c r="D23" s="5"/>
      <c r="E23" s="7">
        <f>IF(D34&gt;0, D34*$D$39, D34*$D$40)</f>
        <v>-25</v>
      </c>
      <c r="F23" s="7">
        <f t="shared" ref="F23:H23" si="12">IF(E34&gt;0, E34*$D$39, E34*$D$40)</f>
        <v>91.833333333333343</v>
      </c>
      <c r="G23" s="7">
        <f t="shared" si="12"/>
        <v>701.77888888888924</v>
      </c>
      <c r="H23" s="7">
        <f t="shared" si="12"/>
        <v>-2.6569388888886896</v>
      </c>
    </row>
    <row r="24" spans="1:8" x14ac:dyDescent="0.3">
      <c r="A24" s="4" t="s">
        <v>22</v>
      </c>
      <c r="B24" s="5"/>
      <c r="C24" s="5"/>
      <c r="D24" s="5"/>
      <c r="E24" s="7">
        <v>50000</v>
      </c>
      <c r="F24" s="7">
        <v>0</v>
      </c>
      <c r="G24" s="7">
        <v>0</v>
      </c>
      <c r="H24" s="7">
        <v>0</v>
      </c>
    </row>
    <row r="25" spans="1:8" x14ac:dyDescent="0.3">
      <c r="A25" s="4" t="s">
        <v>23</v>
      </c>
      <c r="B25" s="5"/>
      <c r="C25" s="5"/>
      <c r="D25" s="5"/>
      <c r="E25" s="7">
        <v>25000</v>
      </c>
      <c r="F25" s="7">
        <v>0</v>
      </c>
      <c r="G25" s="7">
        <v>0</v>
      </c>
      <c r="H25" s="7">
        <v>25000</v>
      </c>
    </row>
    <row r="26" spans="1:8" ht="15" thickBot="1" x14ac:dyDescent="0.35">
      <c r="A26" s="4" t="s">
        <v>24</v>
      </c>
      <c r="B26" s="5"/>
      <c r="C26" s="5"/>
      <c r="D26" s="5"/>
      <c r="E26" s="7">
        <v>0</v>
      </c>
      <c r="F26" s="7">
        <v>200000</v>
      </c>
      <c r="G26" s="7">
        <v>0</v>
      </c>
      <c r="H26" s="7">
        <v>0</v>
      </c>
    </row>
    <row r="27" spans="1:8" ht="15" thickBot="1" x14ac:dyDescent="0.35">
      <c r="A27" s="19" t="s">
        <v>17</v>
      </c>
      <c r="B27" s="19"/>
      <c r="C27" s="19"/>
      <c r="D27" s="19"/>
      <c r="E27" s="20">
        <f>SUM(E19:E26)</f>
        <v>381475</v>
      </c>
      <c r="F27" s="20">
        <f t="shared" ref="F27:H27" si="13">SUM(F19:F26)</f>
        <v>451991.83333333337</v>
      </c>
      <c r="G27" s="20">
        <f t="shared" si="13"/>
        <v>195501.77888888889</v>
      </c>
      <c r="H27" s="20">
        <f t="shared" si="13"/>
        <v>185097.34306111111</v>
      </c>
    </row>
    <row r="28" spans="1:8" x14ac:dyDescent="0.3">
      <c r="A28" s="4" t="s">
        <v>25</v>
      </c>
      <c r="B28" s="5"/>
      <c r="C28" s="5"/>
      <c r="D28" s="7"/>
      <c r="E28" s="7">
        <f>D33</f>
        <v>15000</v>
      </c>
      <c r="F28" s="7">
        <f t="shared" ref="F28:H28" si="14">E33</f>
        <v>15000</v>
      </c>
      <c r="G28" s="7">
        <f t="shared" si="14"/>
        <v>15000</v>
      </c>
      <c r="H28" s="7">
        <f t="shared" si="14"/>
        <v>15000</v>
      </c>
    </row>
    <row r="29" spans="1:8" x14ac:dyDescent="0.3">
      <c r="A29" s="4" t="s">
        <v>26</v>
      </c>
      <c r="B29" s="5"/>
      <c r="C29" s="5"/>
      <c r="D29" s="7"/>
      <c r="E29" s="7">
        <f>E17-E27</f>
        <v>-18775</v>
      </c>
      <c r="F29" s="7">
        <f t="shared" ref="F29:H29" si="15">F17-F27</f>
        <v>-91491.833333333372</v>
      </c>
      <c r="G29" s="7">
        <f t="shared" si="15"/>
        <v>105798.22111111111</v>
      </c>
      <c r="H29" s="7">
        <f t="shared" si="15"/>
        <v>29352.656938888889</v>
      </c>
    </row>
    <row r="30" spans="1:8" ht="15" thickBot="1" x14ac:dyDescent="0.35">
      <c r="A30" s="4" t="s">
        <v>27</v>
      </c>
      <c r="B30" s="5"/>
      <c r="C30" s="5"/>
      <c r="D30" s="7">
        <v>20000</v>
      </c>
      <c r="E30" s="7">
        <f>SUM(E28:E29)</f>
        <v>-3775</v>
      </c>
      <c r="F30" s="7">
        <f t="shared" ref="F30:H30" si="16">SUM(F28:F29)</f>
        <v>-76491.833333333372</v>
      </c>
      <c r="G30" s="7">
        <f t="shared" si="16"/>
        <v>120798.22111111111</v>
      </c>
      <c r="H30" s="7">
        <f t="shared" si="16"/>
        <v>44352.656938888889</v>
      </c>
    </row>
    <row r="31" spans="1:8" x14ac:dyDescent="0.3">
      <c r="A31" s="4" t="s">
        <v>28</v>
      </c>
      <c r="B31" s="5"/>
      <c r="C31" s="25"/>
      <c r="D31" s="24">
        <f>IF(D30&lt;$B$37,IF(C34&lt;0,MAX($B$37+C34-D30,0),$B$37-D30),IF(C34&gt;0,-MIN(C34,D30-$B$37),0))</f>
        <v>0</v>
      </c>
      <c r="E31" s="24">
        <f>IF(E30&lt;$B$37,IF(D34&lt;0,MAX($B$37+D34-E30,0),$B$37-E30),IF(D34&gt;0,-MIN(D34,E30-$B$37),0))</f>
        <v>13775</v>
      </c>
      <c r="F31" s="24">
        <f t="shared" ref="F31:H31" si="17">IF(F30&lt;=$B$37,IF(E34&lt;0,MAX($B$37+E34-F30,0),$B$37-F30),IF(E34&gt;0,-MIN(E34,F30-$B$37),0))</f>
        <v>91491.833333333372</v>
      </c>
      <c r="G31" s="24">
        <f t="shared" si="17"/>
        <v>-105266.83333333337</v>
      </c>
      <c r="H31" s="24">
        <f t="shared" si="17"/>
        <v>0</v>
      </c>
    </row>
    <row r="32" spans="1:8" x14ac:dyDescent="0.3">
      <c r="A32" s="4" t="s">
        <v>50</v>
      </c>
      <c r="B32" s="5"/>
      <c r="C32" s="5"/>
      <c r="D32" s="7">
        <f>IF(AND(D30+D31&lt;$B$37,C34&lt;0),D30+D31-$B$37,IF(D30+D31&gt;$B$38,D30+D31-$B$38,0))</f>
        <v>5000</v>
      </c>
      <c r="E32" s="7">
        <f>IF(AND(E30+E31&lt;$B$37,D34&lt;0),E30+E31-$B$37,IF(E30+E31&gt;$B$38,E30+E31-$B$38,0))</f>
        <v>-5000</v>
      </c>
      <c r="F32" s="7">
        <f t="shared" ref="F32:H32" si="18">IF(AND(F30+F31&lt;$B$37,E34&lt;0),F30+F31-$B$37,IF(F30+F31&gt;$B$38,F30+F31-$B$38,0))</f>
        <v>0</v>
      </c>
      <c r="G32" s="7">
        <f t="shared" si="18"/>
        <v>531.38777777773794</v>
      </c>
      <c r="H32" s="7">
        <f t="shared" si="18"/>
        <v>29352.656938888889</v>
      </c>
    </row>
    <row r="33" spans="1:10" ht="15" thickBot="1" x14ac:dyDescent="0.35">
      <c r="A33" s="21" t="s">
        <v>29</v>
      </c>
      <c r="B33" s="22"/>
      <c r="C33" s="22"/>
      <c r="D33" s="23">
        <f>SUM(D30:D31)-D32</f>
        <v>15000</v>
      </c>
      <c r="E33" s="23">
        <f>SUM(E30:E31)-E32</f>
        <v>15000</v>
      </c>
      <c r="F33" s="23">
        <f t="shared" ref="F33:H33" si="19">SUM(F30:F31)-F32</f>
        <v>15000</v>
      </c>
      <c r="G33" s="23">
        <f t="shared" si="19"/>
        <v>15000</v>
      </c>
      <c r="H33" s="23">
        <f t="shared" si="19"/>
        <v>15000</v>
      </c>
    </row>
    <row r="34" spans="1:10" ht="15" thickTop="1" x14ac:dyDescent="0.3">
      <c r="A34" s="4" t="s">
        <v>51</v>
      </c>
      <c r="B34" s="6"/>
      <c r="C34" s="6"/>
      <c r="D34" s="9">
        <f>C34 +D31-D32</f>
        <v>-5000</v>
      </c>
      <c r="E34" s="9">
        <f t="shared" ref="E34:H34" si="20">D34 +E31-E32</f>
        <v>13775</v>
      </c>
      <c r="F34" s="9">
        <f t="shared" si="20"/>
        <v>105266.83333333337</v>
      </c>
      <c r="G34" s="9">
        <f t="shared" si="20"/>
        <v>-531.38777777773794</v>
      </c>
      <c r="H34" s="9">
        <f t="shared" si="20"/>
        <v>-29884.044716666627</v>
      </c>
      <c r="J34" s="17">
        <f>MAX(D34:H34)</f>
        <v>105266.83333333337</v>
      </c>
    </row>
    <row r="35" spans="1:10" x14ac:dyDescent="0.3">
      <c r="A35" s="4" t="s">
        <v>52</v>
      </c>
      <c r="B35" s="6"/>
      <c r="C35" s="6"/>
      <c r="D35" s="9"/>
      <c r="E35" s="9">
        <f>D35+E23</f>
        <v>-25</v>
      </c>
      <c r="F35" s="9">
        <f t="shared" ref="F35:H35" si="21">E35+F23</f>
        <v>66.833333333333343</v>
      </c>
      <c r="G35" s="9">
        <f t="shared" si="21"/>
        <v>768.61222222222261</v>
      </c>
      <c r="H35" s="9">
        <f t="shared" si="21"/>
        <v>765.95528333333391</v>
      </c>
      <c r="J35" s="17"/>
    </row>
    <row r="36" spans="1:10" x14ac:dyDescent="0.3">
      <c r="A36" s="4" t="s">
        <v>30</v>
      </c>
      <c r="B36" s="5"/>
      <c r="C36" s="5"/>
      <c r="D36" s="5"/>
      <c r="E36" s="5"/>
      <c r="F36" s="5"/>
      <c r="G36" s="5"/>
      <c r="H36" s="5"/>
    </row>
    <row r="37" spans="1:10" x14ac:dyDescent="0.3">
      <c r="A37" s="4" t="s">
        <v>31</v>
      </c>
      <c r="B37" s="7">
        <v>15000</v>
      </c>
      <c r="C37" s="5"/>
      <c r="D37" s="5"/>
      <c r="E37" s="5"/>
      <c r="F37" s="5"/>
      <c r="G37" s="5"/>
      <c r="H37" s="5"/>
    </row>
    <row r="38" spans="1:10" x14ac:dyDescent="0.3">
      <c r="A38" s="4" t="s">
        <v>46</v>
      </c>
      <c r="B38" s="7">
        <v>15000</v>
      </c>
    </row>
    <row r="39" spans="1:10" x14ac:dyDescent="0.3">
      <c r="A39" s="4" t="s">
        <v>47</v>
      </c>
      <c r="B39" s="18">
        <v>0.08</v>
      </c>
      <c r="C39" t="s">
        <v>48</v>
      </c>
      <c r="D39" s="37">
        <f>B39/12</f>
        <v>6.6666666666666671E-3</v>
      </c>
    </row>
    <row r="40" spans="1:10" x14ac:dyDescent="0.3">
      <c r="A40" s="4" t="s">
        <v>49</v>
      </c>
      <c r="B40" s="18">
        <v>0.06</v>
      </c>
      <c r="C40" t="s">
        <v>48</v>
      </c>
      <c r="D40" s="37">
        <f>B40/12</f>
        <v>5.0000000000000001E-3</v>
      </c>
    </row>
  </sheetData>
  <scenarios current="1" show="1" sqref="J32">
    <scenario name="Expenditure in June" locked="1" count="4" user="Chris Kollbaum" comment="Created by Chris Kollbaum on 10/24/2022_x000a_Modified by Chris Kollbaum on 10/24/2022">
      <inputCells r="E26" val="200000" numFmtId="3"/>
      <inputCells r="F26" val="0" numFmtId="3"/>
      <inputCells r="G26" val="0" numFmtId="3"/>
      <inputCells r="H26" val="0" numFmtId="3"/>
    </scenario>
    <scenario name="Ependiture in July" locked="1" count="4" user="Chris Kollbaum" comment="Created by Chris Kollbaum on 10/24/2022">
      <inputCells r="E26" val="0" numFmtId="3"/>
      <inputCells r="F26" val="200000" numFmtId="3"/>
      <inputCells r="G26" val="0" numFmtId="3"/>
      <inputCells r="H26" val="0" numFmtId="3"/>
    </scenario>
    <scenario name="Ependiture in August" locked="1" count="4" user="Chris Kollbaum" comment="Created by Chris Kollbaum on 10/24/2022">
      <inputCells r="E26" val="0" numFmtId="3"/>
      <inputCells r="F26" val="0" numFmtId="3"/>
      <inputCells r="G26" val="200000" numFmtId="3"/>
      <inputCells r="H26" val="0" numFmtId="3"/>
    </scenario>
    <scenario name="Expenditure in September" locked="1" count="4" user="Chris Kollbaum" comment="Created by Chris Kollbaum on 10/24/2022">
      <inputCells r="E26" val="0" numFmtId="3"/>
      <inputCells r="F26" val="0" numFmtId="3"/>
      <inputCells r="G26" val="0" numFmtId="3"/>
      <inputCells r="H26" val="200000" numFmtId="3"/>
    </scenario>
  </scenario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99E2-3DE3-4819-8EB6-197545A5B963}">
  <sheetPr>
    <outlinePr summaryBelow="0"/>
  </sheetPr>
  <dimension ref="B1:G14"/>
  <sheetViews>
    <sheetView workbookViewId="0">
      <selection activeCell="G18" sqref="G18"/>
    </sheetView>
  </sheetViews>
  <sheetFormatPr defaultRowHeight="14.4" outlineLevelRow="1" outlineLevelCol="1" x14ac:dyDescent="0.3"/>
  <cols>
    <col min="3" max="3" width="10.21875" bestFit="1" customWidth="1"/>
    <col min="4" max="7" width="21.33203125" customWidth="1" outlineLevel="1"/>
  </cols>
  <sheetData>
    <row r="1" spans="2:7" ht="15" thickBot="1" x14ac:dyDescent="0.35"/>
    <row r="2" spans="2:7" ht="15.6" x14ac:dyDescent="0.3">
      <c r="B2" s="28" t="s">
        <v>40</v>
      </c>
      <c r="C2" s="28"/>
      <c r="D2" s="33"/>
      <c r="E2" s="33"/>
      <c r="F2" s="33"/>
      <c r="G2" s="33"/>
    </row>
    <row r="3" spans="2:7" ht="15.6" x14ac:dyDescent="0.3">
      <c r="B3" s="27"/>
      <c r="C3" s="27"/>
      <c r="D3" s="34" t="s">
        <v>34</v>
      </c>
      <c r="E3" s="34" t="s">
        <v>36</v>
      </c>
      <c r="F3" s="34" t="s">
        <v>38</v>
      </c>
      <c r="G3" s="34" t="s">
        <v>39</v>
      </c>
    </row>
    <row r="4" spans="2:7" ht="40.799999999999997" outlineLevel="1" x14ac:dyDescent="0.3">
      <c r="B4" s="30"/>
      <c r="C4" s="30"/>
      <c r="D4" s="36" t="s">
        <v>35</v>
      </c>
      <c r="E4" s="36" t="s">
        <v>37</v>
      </c>
      <c r="F4" s="36" t="s">
        <v>37</v>
      </c>
      <c r="G4" s="36" t="s">
        <v>37</v>
      </c>
    </row>
    <row r="5" spans="2:7" x14ac:dyDescent="0.3">
      <c r="B5" s="31" t="s">
        <v>41</v>
      </c>
      <c r="C5" s="31"/>
      <c r="D5" s="29"/>
      <c r="E5" s="29"/>
      <c r="F5" s="29"/>
      <c r="G5" s="29"/>
    </row>
    <row r="6" spans="2:7" outlineLevel="1" x14ac:dyDescent="0.3">
      <c r="B6" s="30"/>
      <c r="C6" s="30" t="s">
        <v>2</v>
      </c>
      <c r="D6" s="35">
        <v>200000</v>
      </c>
      <c r="E6" s="35">
        <v>0</v>
      </c>
      <c r="F6" s="35">
        <v>0</v>
      </c>
      <c r="G6" s="35">
        <v>0</v>
      </c>
    </row>
    <row r="7" spans="2:7" outlineLevel="1" x14ac:dyDescent="0.3">
      <c r="B7" s="30"/>
      <c r="C7" s="30" t="s">
        <v>3</v>
      </c>
      <c r="D7" s="35">
        <v>0</v>
      </c>
      <c r="E7" s="35">
        <v>200000</v>
      </c>
      <c r="F7" s="35">
        <v>0</v>
      </c>
      <c r="G7" s="35">
        <v>0</v>
      </c>
    </row>
    <row r="8" spans="2:7" outlineLevel="1" x14ac:dyDescent="0.3">
      <c r="B8" s="30"/>
      <c r="C8" s="30" t="s">
        <v>4</v>
      </c>
      <c r="D8" s="35">
        <v>0</v>
      </c>
      <c r="E8" s="35">
        <v>0</v>
      </c>
      <c r="F8" s="35">
        <v>200000</v>
      </c>
      <c r="G8" s="35">
        <v>0</v>
      </c>
    </row>
    <row r="9" spans="2:7" outlineLevel="1" x14ac:dyDescent="0.3">
      <c r="B9" s="30"/>
      <c r="C9" s="30" t="s">
        <v>5</v>
      </c>
      <c r="D9" s="35">
        <v>0</v>
      </c>
      <c r="E9" s="35">
        <v>0</v>
      </c>
      <c r="F9" s="35">
        <v>0</v>
      </c>
      <c r="G9" s="35">
        <v>200000</v>
      </c>
    </row>
    <row r="10" spans="2:7" x14ac:dyDescent="0.3">
      <c r="B10" s="31" t="s">
        <v>42</v>
      </c>
      <c r="C10" s="31"/>
      <c r="D10" s="29"/>
      <c r="E10" s="29"/>
      <c r="F10" s="29"/>
      <c r="G10" s="29"/>
    </row>
    <row r="11" spans="2:7" ht="15" outlineLevel="1" thickBot="1" x14ac:dyDescent="0.35">
      <c r="B11" s="32"/>
      <c r="C11" s="32" t="s">
        <v>33</v>
      </c>
      <c r="D11" s="26">
        <v>213800</v>
      </c>
      <c r="E11" s="26">
        <v>105200</v>
      </c>
      <c r="F11" s="26">
        <v>13800</v>
      </c>
      <c r="G11" s="26">
        <v>13800</v>
      </c>
    </row>
    <row r="12" spans="2:7" x14ac:dyDescent="0.3">
      <c r="B12" t="s">
        <v>43</v>
      </c>
    </row>
    <row r="13" spans="2:7" x14ac:dyDescent="0.3">
      <c r="B13" t="s">
        <v>44</v>
      </c>
    </row>
    <row r="14" spans="2:7" x14ac:dyDescent="0.3">
      <c r="B1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326C-F68D-4096-BA97-E7D3FC1B4BC1}">
  <dimension ref="A1:J34"/>
  <sheetViews>
    <sheetView workbookViewId="0"/>
  </sheetViews>
  <sheetFormatPr defaultRowHeight="14.4" outlineLevelRow="1" x14ac:dyDescent="0.3"/>
  <cols>
    <col min="1" max="1" width="24.21875" customWidth="1"/>
    <col min="8" max="8" width="10.6640625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0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0" ht="15" thickBot="1" x14ac:dyDescent="0.35">
      <c r="A3" s="1" t="str">
        <f>"For the Period "&amp;TEXT(E4, "mmmm")&amp;" to" &amp;TEXT(H4,  " mmmm yyyy")</f>
        <v>For the Period June to September 2021</v>
      </c>
      <c r="B3" s="1"/>
      <c r="C3" s="1"/>
      <c r="D3" s="1"/>
      <c r="E3" s="1"/>
      <c r="F3" s="1"/>
      <c r="G3" s="1"/>
      <c r="H3" s="1"/>
    </row>
    <row r="4" spans="1:10" ht="15.6" thickTop="1" thickBot="1" x14ac:dyDescent="0.35">
      <c r="A4" s="2"/>
      <c r="B4" s="2"/>
      <c r="C4" s="3">
        <f>DATE(2021,4,1)</f>
        <v>44287</v>
      </c>
      <c r="D4" s="3">
        <f>DATE(YEAR(C4), MONTH(C4) +1, DAY(C4))</f>
        <v>44317</v>
      </c>
      <c r="E4" s="3">
        <f t="shared" ref="E4:H4" si="0">DATE(YEAR(D4), MONTH(D4) +1, DAY(D4))</f>
        <v>44348</v>
      </c>
      <c r="F4" s="3">
        <f t="shared" si="0"/>
        <v>44378</v>
      </c>
      <c r="G4" s="3">
        <f t="shared" si="0"/>
        <v>44409</v>
      </c>
      <c r="H4" s="3">
        <f t="shared" si="0"/>
        <v>44440</v>
      </c>
    </row>
    <row r="5" spans="1:10" ht="15" hidden="1" outlineLevel="1" thickTop="1" x14ac:dyDescent="0.3">
      <c r="A5" s="5" t="s">
        <v>6</v>
      </c>
      <c r="B5" s="5"/>
      <c r="C5" s="7">
        <v>291000</v>
      </c>
      <c r="D5" s="7">
        <v>365000</v>
      </c>
      <c r="E5" s="7">
        <v>387000</v>
      </c>
      <c r="F5" s="7">
        <v>329000</v>
      </c>
      <c r="G5" s="7">
        <v>238000</v>
      </c>
      <c r="H5" s="7">
        <v>145000</v>
      </c>
    </row>
    <row r="6" spans="1:10" hidden="1" outlineLevel="1" x14ac:dyDescent="0.3">
      <c r="A6" s="16" t="s">
        <v>15</v>
      </c>
      <c r="B6" s="5"/>
      <c r="C6" s="7"/>
      <c r="D6" s="7"/>
      <c r="E6" s="7"/>
      <c r="F6" s="7"/>
      <c r="G6" s="7"/>
      <c r="H6" s="7"/>
    </row>
    <row r="7" spans="1:10" hidden="1" outlineLevel="1" x14ac:dyDescent="0.3">
      <c r="A7" s="15" t="s">
        <v>8</v>
      </c>
      <c r="B7" s="11">
        <v>0.4</v>
      </c>
      <c r="C7" s="7"/>
      <c r="D7" s="7"/>
      <c r="E7" s="7">
        <f>E5*$B7</f>
        <v>154800</v>
      </c>
      <c r="F7" s="7">
        <f t="shared" ref="F7:H7" si="1">F5*$B7</f>
        <v>131600</v>
      </c>
      <c r="G7" s="7">
        <f t="shared" si="1"/>
        <v>95200</v>
      </c>
      <c r="H7" s="7">
        <f t="shared" si="1"/>
        <v>58000</v>
      </c>
    </row>
    <row r="8" spans="1:10" hidden="1" outlineLevel="1" x14ac:dyDescent="0.3">
      <c r="A8" s="15" t="s">
        <v>9</v>
      </c>
      <c r="B8" s="11">
        <v>0.45</v>
      </c>
      <c r="C8" s="7"/>
      <c r="D8" s="7"/>
      <c r="E8" s="7">
        <f>D5*$B8</f>
        <v>164250</v>
      </c>
      <c r="F8" s="7">
        <f t="shared" ref="F8:H8" si="2">E5*$B8</f>
        <v>174150</v>
      </c>
      <c r="G8" s="7">
        <f t="shared" si="2"/>
        <v>148050</v>
      </c>
      <c r="H8" s="7">
        <f t="shared" si="2"/>
        <v>107100</v>
      </c>
    </row>
    <row r="9" spans="1:10" hidden="1" outlineLevel="1" x14ac:dyDescent="0.3">
      <c r="A9" s="15" t="s">
        <v>10</v>
      </c>
      <c r="B9" s="11">
        <v>0.15</v>
      </c>
      <c r="C9" s="7"/>
      <c r="D9" s="7"/>
      <c r="E9" s="8">
        <f>C5*$B9</f>
        <v>43650</v>
      </c>
      <c r="F9" s="8">
        <f t="shared" ref="F9:H9" si="3">D5*$B9</f>
        <v>54750</v>
      </c>
      <c r="G9" s="8">
        <f t="shared" si="3"/>
        <v>58050</v>
      </c>
      <c r="H9" s="8">
        <f t="shared" si="3"/>
        <v>49350</v>
      </c>
    </row>
    <row r="10" spans="1:10" ht="15.6" collapsed="1" thickTop="1" thickBot="1" x14ac:dyDescent="0.35">
      <c r="A10" s="6" t="s">
        <v>11</v>
      </c>
      <c r="B10" s="12"/>
      <c r="C10" s="9"/>
      <c r="D10" s="9"/>
      <c r="E10" s="10">
        <f>SUM(E7:E9)</f>
        <v>362700</v>
      </c>
      <c r="F10" s="10">
        <f t="shared" ref="F10:H10" si="4">SUM(F7:F9)</f>
        <v>360500</v>
      </c>
      <c r="G10" s="10">
        <f t="shared" si="4"/>
        <v>301300</v>
      </c>
      <c r="H10" s="10">
        <f t="shared" si="4"/>
        <v>214450</v>
      </c>
      <c r="J10" t="str">
        <f>J8&amp;" "&amp;J9</f>
        <v xml:space="preserve"> </v>
      </c>
    </row>
    <row r="11" spans="1:10" ht="15" thickTop="1" x14ac:dyDescent="0.3">
      <c r="A11" s="5" t="s">
        <v>12</v>
      </c>
      <c r="B11" s="11">
        <v>0.5</v>
      </c>
      <c r="C11" s="7">
        <f>$B11*D5</f>
        <v>182500</v>
      </c>
      <c r="D11" s="7">
        <f t="shared" ref="D11:G11" si="5">$B11*E5</f>
        <v>193500</v>
      </c>
      <c r="E11" s="7">
        <f t="shared" si="5"/>
        <v>164500</v>
      </c>
      <c r="F11" s="7">
        <f t="shared" si="5"/>
        <v>119000</v>
      </c>
      <c r="G11" s="7">
        <f t="shared" si="5"/>
        <v>72500</v>
      </c>
      <c r="H11" s="7">
        <v>46000</v>
      </c>
    </row>
    <row r="12" spans="1:10" x14ac:dyDescent="0.3">
      <c r="A12" s="14" t="s">
        <v>13</v>
      </c>
      <c r="B12" s="11"/>
      <c r="C12" s="7"/>
      <c r="D12" s="7"/>
      <c r="E12" s="7"/>
      <c r="F12" s="7"/>
      <c r="G12" s="7"/>
      <c r="H12" s="7"/>
    </row>
    <row r="13" spans="1:10" x14ac:dyDescent="0.3">
      <c r="A13" s="15" t="s">
        <v>9</v>
      </c>
      <c r="B13" s="11">
        <v>0.6</v>
      </c>
      <c r="C13" s="7"/>
      <c r="D13" s="7"/>
      <c r="E13" s="7">
        <f>$B13*D11</f>
        <v>116100</v>
      </c>
      <c r="F13" s="7">
        <f t="shared" ref="F13:H13" si="6">$B13*E11</f>
        <v>98700</v>
      </c>
      <c r="G13" s="7">
        <f t="shared" si="6"/>
        <v>71400</v>
      </c>
      <c r="H13" s="7">
        <f t="shared" si="6"/>
        <v>43500</v>
      </c>
    </row>
    <row r="14" spans="1:10" ht="15" thickBot="1" x14ac:dyDescent="0.35">
      <c r="A14" s="15" t="s">
        <v>10</v>
      </c>
      <c r="B14" s="11">
        <v>0.4</v>
      </c>
      <c r="C14" s="7"/>
      <c r="D14" s="7"/>
      <c r="E14" s="7">
        <f>$B14*C11</f>
        <v>73000</v>
      </c>
      <c r="F14" s="7">
        <f t="shared" ref="F14:H14" si="7">$B14*D11</f>
        <v>77400</v>
      </c>
      <c r="G14" s="7">
        <f t="shared" si="7"/>
        <v>65800</v>
      </c>
      <c r="H14" s="7">
        <f t="shared" si="7"/>
        <v>47600</v>
      </c>
    </row>
    <row r="15" spans="1:10" ht="15" thickBot="1" x14ac:dyDescent="0.35">
      <c r="A15" s="6" t="s">
        <v>14</v>
      </c>
      <c r="B15" s="5"/>
      <c r="C15" s="5"/>
      <c r="D15" s="5"/>
      <c r="E15" s="13">
        <f>SUM(E13:E14)</f>
        <v>189100</v>
      </c>
      <c r="F15" s="13">
        <f t="shared" ref="F15:H15" si="8">SUM(F13:F14)</f>
        <v>176100</v>
      </c>
      <c r="G15" s="13">
        <f t="shared" si="8"/>
        <v>137200</v>
      </c>
      <c r="H15" s="13">
        <f t="shared" si="8"/>
        <v>91100</v>
      </c>
    </row>
    <row r="16" spans="1:10" ht="15" thickTop="1" x14ac:dyDescent="0.3"/>
    <row r="17" spans="1:10" x14ac:dyDescent="0.3">
      <c r="A17" s="5" t="s">
        <v>7</v>
      </c>
      <c r="B17" s="5"/>
      <c r="C17" s="5"/>
      <c r="D17" s="5"/>
      <c r="E17" s="7">
        <f>E10</f>
        <v>362700</v>
      </c>
      <c r="F17" s="7">
        <f t="shared" ref="F17:H17" si="9">F10</f>
        <v>360500</v>
      </c>
      <c r="G17" s="7">
        <f t="shared" si="9"/>
        <v>301300</v>
      </c>
      <c r="H17" s="7">
        <f t="shared" si="9"/>
        <v>214450</v>
      </c>
    </row>
    <row r="18" spans="1:10" x14ac:dyDescent="0.3">
      <c r="A18" s="14" t="s">
        <v>16</v>
      </c>
      <c r="B18" s="5"/>
      <c r="C18" s="5"/>
      <c r="D18" s="5"/>
      <c r="E18" s="7"/>
      <c r="F18" s="7"/>
      <c r="G18" s="7"/>
      <c r="H18" s="7"/>
    </row>
    <row r="19" spans="1:10" x14ac:dyDescent="0.3">
      <c r="A19" s="4" t="s">
        <v>18</v>
      </c>
      <c r="B19" s="5"/>
      <c r="C19" s="5"/>
      <c r="D19" s="5"/>
      <c r="E19" s="7">
        <f>E15</f>
        <v>189100</v>
      </c>
      <c r="F19" s="7">
        <f t="shared" ref="F19:H19" si="10">F15</f>
        <v>176100</v>
      </c>
      <c r="G19" s="7">
        <f t="shared" si="10"/>
        <v>137200</v>
      </c>
      <c r="H19" s="7">
        <f t="shared" si="10"/>
        <v>91100</v>
      </c>
    </row>
    <row r="20" spans="1:10" x14ac:dyDescent="0.3">
      <c r="A20" s="4" t="s">
        <v>19</v>
      </c>
      <c r="B20" s="11">
        <v>0.2</v>
      </c>
      <c r="C20" s="5"/>
      <c r="D20" s="5"/>
      <c r="E20" s="7">
        <f>$B20*E5</f>
        <v>77400</v>
      </c>
      <c r="F20" s="7">
        <f t="shared" ref="F20:H20" si="11">$B20*F5</f>
        <v>65800</v>
      </c>
      <c r="G20" s="7">
        <f t="shared" si="11"/>
        <v>47600</v>
      </c>
      <c r="H20" s="7">
        <f t="shared" si="11"/>
        <v>29000</v>
      </c>
    </row>
    <row r="21" spans="1:10" x14ac:dyDescent="0.3">
      <c r="A21" s="4" t="s">
        <v>20</v>
      </c>
      <c r="B21" s="5"/>
      <c r="C21" s="5"/>
      <c r="D21" s="5"/>
      <c r="E21" s="7">
        <v>10000</v>
      </c>
      <c r="F21" s="7">
        <v>10000</v>
      </c>
      <c r="G21" s="7">
        <v>10000</v>
      </c>
      <c r="H21" s="7">
        <v>10000</v>
      </c>
    </row>
    <row r="22" spans="1:10" x14ac:dyDescent="0.3">
      <c r="A22" s="4" t="s">
        <v>21</v>
      </c>
      <c r="B22" s="5"/>
      <c r="C22" s="5"/>
      <c r="D22" s="5"/>
      <c r="E22" s="7">
        <v>30000</v>
      </c>
      <c r="F22" s="7">
        <v>0</v>
      </c>
      <c r="G22" s="7">
        <v>0</v>
      </c>
      <c r="H22" s="7">
        <v>30000</v>
      </c>
    </row>
    <row r="23" spans="1:10" x14ac:dyDescent="0.3">
      <c r="A23" s="4" t="s">
        <v>22</v>
      </c>
      <c r="B23" s="5"/>
      <c r="C23" s="5"/>
      <c r="D23" s="5"/>
      <c r="E23" s="7">
        <v>50000</v>
      </c>
      <c r="F23" s="7">
        <v>0</v>
      </c>
      <c r="G23" s="7">
        <v>0</v>
      </c>
      <c r="H23" s="7">
        <v>0</v>
      </c>
    </row>
    <row r="24" spans="1:10" x14ac:dyDescent="0.3">
      <c r="A24" s="4" t="s">
        <v>23</v>
      </c>
      <c r="B24" s="5"/>
      <c r="C24" s="5"/>
      <c r="D24" s="5"/>
      <c r="E24" s="7">
        <v>25000</v>
      </c>
      <c r="F24" s="7">
        <v>0</v>
      </c>
      <c r="G24" s="7">
        <v>0</v>
      </c>
      <c r="H24" s="7">
        <v>25000</v>
      </c>
    </row>
    <row r="25" spans="1:10" ht="15" thickBot="1" x14ac:dyDescent="0.35">
      <c r="A25" s="4" t="s">
        <v>24</v>
      </c>
      <c r="B25" s="5"/>
      <c r="C25" s="5"/>
      <c r="D25" s="5"/>
      <c r="E25" s="7">
        <v>0</v>
      </c>
      <c r="F25" s="7">
        <v>200000</v>
      </c>
      <c r="G25" s="7">
        <v>0</v>
      </c>
      <c r="H25" s="7">
        <v>0</v>
      </c>
    </row>
    <row r="26" spans="1:10" ht="15" thickBot="1" x14ac:dyDescent="0.35">
      <c r="A26" s="19" t="s">
        <v>17</v>
      </c>
      <c r="B26" s="19"/>
      <c r="C26" s="19"/>
      <c r="D26" s="19"/>
      <c r="E26" s="20">
        <f>SUM(E19:E25)</f>
        <v>381500</v>
      </c>
      <c r="F26" s="20">
        <f t="shared" ref="F26:H26" si="12">SUM(F19:F25)</f>
        <v>451900</v>
      </c>
      <c r="G26" s="20">
        <f t="shared" si="12"/>
        <v>194800</v>
      </c>
      <c r="H26" s="20">
        <f t="shared" si="12"/>
        <v>185100</v>
      </c>
    </row>
    <row r="27" spans="1:10" x14ac:dyDescent="0.3">
      <c r="A27" s="4" t="s">
        <v>25</v>
      </c>
      <c r="B27" s="5"/>
      <c r="C27" s="5"/>
      <c r="D27" s="7"/>
      <c r="E27" s="7">
        <f>D31</f>
        <v>20000</v>
      </c>
      <c r="F27" s="7">
        <f t="shared" ref="F27:H27" si="13">E31</f>
        <v>15000</v>
      </c>
      <c r="G27" s="7">
        <f t="shared" si="13"/>
        <v>15000</v>
      </c>
      <c r="H27" s="7">
        <f t="shared" si="13"/>
        <v>16300</v>
      </c>
    </row>
    <row r="28" spans="1:10" x14ac:dyDescent="0.3">
      <c r="A28" s="4" t="s">
        <v>26</v>
      </c>
      <c r="B28" s="5"/>
      <c r="C28" s="5"/>
      <c r="D28" s="7"/>
      <c r="E28" s="7">
        <f>E17-E26</f>
        <v>-18800</v>
      </c>
      <c r="F28" s="7">
        <f t="shared" ref="F28:H28" si="14">F17-F26</f>
        <v>-91400</v>
      </c>
      <c r="G28" s="7">
        <f t="shared" si="14"/>
        <v>106500</v>
      </c>
      <c r="H28" s="7">
        <f t="shared" si="14"/>
        <v>29350</v>
      </c>
    </row>
    <row r="29" spans="1:10" ht="15" thickBot="1" x14ac:dyDescent="0.35">
      <c r="A29" s="4" t="s">
        <v>27</v>
      </c>
      <c r="B29" s="5"/>
      <c r="C29" s="5"/>
      <c r="D29" s="7"/>
      <c r="E29" s="7">
        <f>SUM(E27:E28)</f>
        <v>1200</v>
      </c>
      <c r="F29" s="7">
        <f t="shared" ref="F29:H29" si="15">SUM(F27:F28)</f>
        <v>-76400</v>
      </c>
      <c r="G29" s="7">
        <f t="shared" si="15"/>
        <v>121500</v>
      </c>
      <c r="H29" s="7">
        <f t="shared" si="15"/>
        <v>45650</v>
      </c>
    </row>
    <row r="30" spans="1:10" x14ac:dyDescent="0.3">
      <c r="A30" s="4" t="s">
        <v>28</v>
      </c>
      <c r="B30" s="5"/>
      <c r="C30" s="25"/>
      <c r="D30" s="24"/>
      <c r="E30" s="24">
        <f>IF(E29&lt;=$B34, $B34-E29,-MIN(D32,E29-$B$34))</f>
        <v>13800</v>
      </c>
      <c r="F30" s="24">
        <f t="shared" ref="F30:H30" si="16">IF(F29&lt;=$B34, $B34-F29,-MIN(E32,F29-$B$34))</f>
        <v>91400</v>
      </c>
      <c r="G30" s="24">
        <f t="shared" si="16"/>
        <v>-105200</v>
      </c>
      <c r="H30" s="24">
        <f t="shared" si="16"/>
        <v>0</v>
      </c>
    </row>
    <row r="31" spans="1:10" ht="15" thickBot="1" x14ac:dyDescent="0.35">
      <c r="A31" s="21" t="s">
        <v>29</v>
      </c>
      <c r="B31" s="22"/>
      <c r="C31" s="22"/>
      <c r="D31" s="23">
        <v>20000</v>
      </c>
      <c r="E31" s="23">
        <f>SUM(E29:E30)</f>
        <v>15000</v>
      </c>
      <c r="F31" s="23">
        <f t="shared" ref="F31:H31" si="17">SUM(F29:F30)</f>
        <v>15000</v>
      </c>
      <c r="G31" s="23">
        <f t="shared" si="17"/>
        <v>16300</v>
      </c>
      <c r="H31" s="23">
        <f t="shared" si="17"/>
        <v>45650</v>
      </c>
    </row>
    <row r="32" spans="1:10" ht="15" thickTop="1" x14ac:dyDescent="0.3">
      <c r="A32" s="4" t="s">
        <v>32</v>
      </c>
      <c r="B32" s="6"/>
      <c r="C32" s="6"/>
      <c r="D32" s="9">
        <f>C32 +D30</f>
        <v>0</v>
      </c>
      <c r="E32" s="9">
        <f t="shared" ref="E32:H32" si="18">D32 +E30</f>
        <v>13800</v>
      </c>
      <c r="F32" s="9">
        <f t="shared" si="18"/>
        <v>105200</v>
      </c>
      <c r="G32" s="9">
        <f t="shared" si="18"/>
        <v>0</v>
      </c>
      <c r="H32" s="9">
        <f t="shared" si="18"/>
        <v>0</v>
      </c>
      <c r="J32" s="17">
        <f>MAX(D32:H32)</f>
        <v>105200</v>
      </c>
    </row>
    <row r="33" spans="1:8" x14ac:dyDescent="0.3">
      <c r="A33" s="4" t="s">
        <v>30</v>
      </c>
      <c r="B33" s="5"/>
      <c r="C33" s="5"/>
      <c r="D33" s="5"/>
      <c r="E33" s="5"/>
      <c r="F33" s="5"/>
      <c r="G33" s="5"/>
      <c r="H33" s="5"/>
    </row>
    <row r="34" spans="1:8" x14ac:dyDescent="0.3">
      <c r="A34" s="4" t="s">
        <v>31</v>
      </c>
      <c r="B34" s="7">
        <v>15000</v>
      </c>
      <c r="C34" s="5"/>
      <c r="D34" s="5"/>
      <c r="E34" s="5"/>
      <c r="F34" s="5"/>
      <c r="G34" s="5"/>
      <c r="H34" s="5"/>
    </row>
  </sheetData>
  <scenarios current="1" show="1" sqref="J32">
    <scenario name="Expenditure in June" locked="1" count="4" user="Chris Kollbaum" comment="Created by Chris Kollbaum on 10/24/2022_x000a_Modified by Chris Kollbaum on 10/24/2022">
      <inputCells r="E25" val="200000" numFmtId="3"/>
      <inputCells r="F25" val="0" numFmtId="3"/>
      <inputCells r="G25" val="0" numFmtId="3"/>
      <inputCells r="H25" val="0" numFmtId="3"/>
    </scenario>
    <scenario name="Ependiture in July" locked="1" count="4" user="Chris Kollbaum" comment="Created by Chris Kollbaum on 10/24/2022">
      <inputCells r="E25" val="0" numFmtId="3"/>
      <inputCells r="F25" val="200000" numFmtId="3"/>
      <inputCells r="G25" val="0" numFmtId="3"/>
      <inputCells r="H25" val="0" numFmtId="3"/>
    </scenario>
    <scenario name="Ependiture in August" locked="1" count="4" user="Chris Kollbaum" comment="Created by Chris Kollbaum on 10/24/2022">
      <inputCells r="E25" val="0" numFmtId="3"/>
      <inputCells r="F25" val="0" numFmtId="3"/>
      <inputCells r="G25" val="200000" numFmtId="3"/>
      <inputCells r="H25" val="0" numFmtId="3"/>
    </scenario>
    <scenario name="Expenditure in September" locked="1" count="4" user="Chris Kollbaum" comment="Created by Chris Kollbaum on 10/24/2022">
      <inputCells r="E25" val="0" numFmtId="3"/>
      <inputCells r="F25" val="0" numFmtId="3"/>
      <inputCells r="G25" val="0" numFmtId="3"/>
      <inputCells r="H25" val="200000" numFmtId="3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Complex Cash Budget</vt:lpstr>
      <vt:lpstr>Scenario Summary</vt:lpstr>
      <vt:lpstr>Cash Budget</vt:lpstr>
      <vt:lpstr>'Cash Budget'!August</vt:lpstr>
      <vt:lpstr>'Complex Cash Budget'!August</vt:lpstr>
      <vt:lpstr>'Cash Budget'!July</vt:lpstr>
      <vt:lpstr>'Complex Cash Budget'!July</vt:lpstr>
      <vt:lpstr>'Cash Budget'!June</vt:lpstr>
      <vt:lpstr>'Complex Cash Budget'!June</vt:lpstr>
      <vt:lpstr>'Cash Budget'!September</vt:lpstr>
      <vt:lpstr>'Complex Cash Budget'!September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Kollbaum</dc:creator>
  <cp:lastModifiedBy>Chris Kollbaum</cp:lastModifiedBy>
  <dcterms:created xsi:type="dcterms:W3CDTF">2022-10-23T22:05:02Z</dcterms:created>
  <dcterms:modified xsi:type="dcterms:W3CDTF">2022-10-30T18:31:39Z</dcterms:modified>
</cp:coreProperties>
</file>