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workbookProtection workbookAlgorithmName="SHA-512" workbookHashValue="wfcXD7c/ZP4sdLZBYMRzsGUiz/G8krc3r7ofj1MWQRDox1zwU6sAJHQPYAl59SB7hJ3fXIx1jZ4jJek9NDQIQw==" workbookSaltValue="10dRZu577/SSRpetzz1ylA==" workbookSpinCount="100000" lockStructure="1"/>
  <bookViews>
    <workbookView xWindow="0" yWindow="0" windowWidth="19200" windowHeight="12180" tabRatio="725" activeTab="4"/>
  </bookViews>
  <sheets>
    <sheet name="Notes" sheetId="14" r:id="rId1"/>
    <sheet name="Instructions" sheetId="12" r:id="rId2"/>
    <sheet name="Federal GS Scale" sheetId="3" r:id="rId3"/>
    <sheet name="Fields" sheetId="4" state="hidden" r:id="rId4"/>
    <sheet name="Budget Request" sheetId="1" r:id="rId5"/>
    <sheet name="1st Qtr Report" sheetId="5" r:id="rId6"/>
    <sheet name="2nd Qtr Report" sheetId="9" r:id="rId7"/>
    <sheet name="3rd Qtr Report" sheetId="10" r:id="rId8"/>
    <sheet name="4th Qtr Report" sheetId="11" r:id="rId9"/>
    <sheet name="Budget Mods" sheetId="13" r:id="rId10"/>
  </sheets>
  <externalReferences>
    <externalReference r:id="rId11"/>
    <externalReference r:id="rId12"/>
  </externalReferences>
  <definedNames>
    <definedName name="AnnualTarget">Fields!$D$2:$D$23</definedName>
    <definedName name="BudgetSubmission" localSheetId="0">[1]Fields!$B$2:$B$32</definedName>
    <definedName name="BudgetSubmission">Fields!$B$2:$B$32</definedName>
    <definedName name="Class1" localSheetId="0">[1]Fields!$E$2:$E$302</definedName>
    <definedName name="Class1">Fields!$E$2:$E$302</definedName>
    <definedName name="Class2" localSheetId="0">[1]Fields!$F$2:$F$302</definedName>
    <definedName name="Class2">Fields!$F$2:$F$302</definedName>
    <definedName name="EmployeeName">[2]Information!$C$7</definedName>
    <definedName name="FedFiscalYear" localSheetId="0">[1]Fields!$G$2:$G$12</definedName>
    <definedName name="FedFiscalYear">Fields!$G$2:$G$12</definedName>
    <definedName name="FirstFS1">[2]Information!$C$15</definedName>
    <definedName name="FirstFS2">[2]Information!$C$17</definedName>
    <definedName name="FirstFS3">[2]Information!$C$19</definedName>
    <definedName name="FirstFS4">[2]Information!$C$21</definedName>
    <definedName name="FirstFS5">[2]Information!$C$23</definedName>
    <definedName name="FirstFS6">[2]Information!$C$25</definedName>
    <definedName name="FirstFS7">[2]Information!$C$27</definedName>
    <definedName name="FirstFS8">[2]Information!$C$29</definedName>
    <definedName name="FirstFS9">[2]Information!$C$31</definedName>
    <definedName name="FirstPI1">[2]Information!$C$14</definedName>
    <definedName name="FirstPI2">[2]Information!$C$16</definedName>
    <definedName name="FirstPI3">[2]Information!$C$18</definedName>
    <definedName name="FirstPI4">[2]Information!$C$20</definedName>
    <definedName name="FirstPI5">[2]Information!$C$22</definedName>
    <definedName name="FirstPI6">[2]Information!$C$24</definedName>
    <definedName name="FirstPI7">[2]Information!$C$26</definedName>
    <definedName name="FirstPI8">[2]Information!$C$28</definedName>
    <definedName name="FirstPI9">[2]Information!$C$30</definedName>
    <definedName name="FourthFS1">[2]Information!$F$15</definedName>
    <definedName name="FourthFS2">[2]Information!$F$17</definedName>
    <definedName name="FourthFS3">[2]Information!$F$19</definedName>
    <definedName name="FourthFS4">[2]Information!$F$21</definedName>
    <definedName name="FourthFS5">[2]Information!$F$23</definedName>
    <definedName name="FourthFS6">[2]Information!$F$25</definedName>
    <definedName name="FourthFS7">[2]Information!$F$27</definedName>
    <definedName name="FourthFS8">[2]Information!$F$29</definedName>
    <definedName name="FourthFS9">[2]Information!$F$31</definedName>
    <definedName name="FourthPI1">[2]Information!$F$14</definedName>
    <definedName name="FourthPI2">[2]Information!$F$16</definedName>
    <definedName name="FourthPI3">[2]Information!$F$18</definedName>
    <definedName name="FourthPI4">[2]Information!$F$20</definedName>
    <definedName name="FourthPI5">[2]Information!$F$22</definedName>
    <definedName name="FourthPI6">[2]Information!$F$24</definedName>
    <definedName name="FourthPI7">[2]Information!$F$26</definedName>
    <definedName name="FourthPI8">[2]Information!$F$28</definedName>
    <definedName name="FourthPI9">[2]Information!$F$30</definedName>
    <definedName name="LV_Codes">[2]Information!$H$12:$H$23</definedName>
    <definedName name="OT_Codes">[2]Information!$H$3:$H$4</definedName>
    <definedName name="Personnel_Number">[2]Information!$C$8</definedName>
    <definedName name="Program?" localSheetId="0">[1]Fields!$A$2:$A$41</definedName>
    <definedName name="Program?">Fields!$A$2:$A$41</definedName>
    <definedName name="Quarters" localSheetId="0">[1]Fields!$B$50:$B$54</definedName>
    <definedName name="Quarters">Fields!$B$50:$B$54</definedName>
    <definedName name="SecondFS1">[2]Information!$D$15</definedName>
    <definedName name="SecondFS2">[2]Information!$D$17</definedName>
    <definedName name="SecondFS3">[2]Information!$D$19</definedName>
    <definedName name="SecondFS4">[2]Information!$D$21</definedName>
    <definedName name="SecondFS5">[2]Information!$D$23</definedName>
    <definedName name="SecondFS6">[2]Information!$D$25</definedName>
    <definedName name="SecondFS7">[2]Information!$D$27</definedName>
    <definedName name="SecondFS8">[2]Information!$D$29</definedName>
    <definedName name="SecondFS9">[2]Information!$D$31</definedName>
    <definedName name="SecondPI1">[2]Information!$D$14</definedName>
    <definedName name="SecondPI2">[2]Information!$D$16</definedName>
    <definedName name="SecondPI3">[2]Information!$D$18</definedName>
    <definedName name="SecondPI4">[2]Information!$D$20</definedName>
    <definedName name="SecondPI5">[2]Information!$D$22</definedName>
    <definedName name="SecondPI6">[2]Information!$D$24</definedName>
    <definedName name="SecondPI7">[2]Information!$D$26</definedName>
    <definedName name="SecondPI8">[2]Information!$D$28</definedName>
    <definedName name="SecondPI9">[2]Information!$D$30</definedName>
    <definedName name="Site?" localSheetId="0">[1]Fields!$C$2:$C$41</definedName>
    <definedName name="Site?">Fields!$C$2:$C$41</definedName>
    <definedName name="ThirdFS1">[2]Information!$E$15</definedName>
    <definedName name="ThirdFS2">[2]Information!$E$17</definedName>
    <definedName name="ThirdFS3">[2]Information!$E$19</definedName>
    <definedName name="ThirdFS4">[2]Information!$E$21</definedName>
    <definedName name="ThirdFS5">[2]Information!$E$23</definedName>
    <definedName name="ThirdFS6">[2]Information!$E$25</definedName>
    <definedName name="ThirdFS7">[2]Information!$E$27</definedName>
    <definedName name="ThirdFS8">[2]Information!$E$29</definedName>
    <definedName name="ThirdFS9">[2]Information!$E$31</definedName>
    <definedName name="ThirdPI1">[2]Information!$E$14</definedName>
    <definedName name="ThirdPI2">[2]Information!$E$16</definedName>
    <definedName name="ThirdPI3">[2]Information!$E$18</definedName>
    <definedName name="ThirdPI4">[2]Information!$E$20</definedName>
    <definedName name="ThirdPI5">[2]Information!$E$22</definedName>
    <definedName name="ThirdPI6">[2]Information!$E$24</definedName>
    <definedName name="ThirdPI7">[2]Information!$E$26</definedName>
    <definedName name="ThirdPI8">[2]Information!$E$28</definedName>
    <definedName name="ThirdPI9">[2]Information!$E$30</definedName>
    <definedName name="WkPayCodes">[2]Information!$H$7:$H$9</definedName>
    <definedName name="WorkPayCategory">[2]Information!$C$9</definedName>
    <definedName name="WorkWeekBegins">[2]Information!$C$11</definedName>
    <definedName name="WorkWeekSched">[2]Information!$C$10</definedName>
  </definedNames>
  <calcPr calcId="145621"/>
</workbook>
</file>

<file path=xl/calcChain.xml><?xml version="1.0" encoding="utf-8"?>
<calcChain xmlns="http://schemas.openxmlformats.org/spreadsheetml/2006/main">
  <c r="Q29" i="5" l="1"/>
  <c r="V29" i="5" s="1"/>
  <c r="P29" i="5"/>
  <c r="U29" i="5" s="1"/>
  <c r="O29" i="5"/>
  <c r="N29" i="5"/>
  <c r="M29" i="5"/>
  <c r="H53" i="1"/>
  <c r="T29" i="5"/>
  <c r="S29" i="5"/>
  <c r="N29" i="9"/>
  <c r="S29" i="9" s="1"/>
  <c r="O29" i="9"/>
  <c r="T29" i="9" s="1"/>
  <c r="G31" i="11"/>
  <c r="F31" i="11"/>
  <c r="E31" i="11"/>
  <c r="D31" i="11"/>
  <c r="G30" i="11"/>
  <c r="F30" i="11"/>
  <c r="E30" i="11"/>
  <c r="D30" i="11"/>
  <c r="G29" i="11"/>
  <c r="F29" i="11"/>
  <c r="E29" i="11"/>
  <c r="D29" i="11"/>
  <c r="C29" i="5"/>
  <c r="G31" i="10"/>
  <c r="F31" i="10"/>
  <c r="E31" i="10"/>
  <c r="D31" i="10"/>
  <c r="G30" i="10"/>
  <c r="F30" i="10"/>
  <c r="E30" i="10"/>
  <c r="D30" i="10"/>
  <c r="G29" i="10"/>
  <c r="F29" i="10"/>
  <c r="E29" i="10"/>
  <c r="D29" i="10"/>
  <c r="G31" i="9"/>
  <c r="F31" i="9"/>
  <c r="E31" i="9"/>
  <c r="D31" i="9"/>
  <c r="G30" i="9"/>
  <c r="F30" i="9"/>
  <c r="E30" i="9"/>
  <c r="D30" i="9"/>
  <c r="G29" i="9"/>
  <c r="F29" i="9"/>
  <c r="E29" i="9"/>
  <c r="D29" i="9"/>
  <c r="C31" i="5"/>
  <c r="C30" i="5"/>
  <c r="N29" i="10" l="1"/>
  <c r="N29" i="11" s="1"/>
  <c r="S29" i="11" s="1"/>
  <c r="P29" i="9"/>
  <c r="O29" i="10"/>
  <c r="R29" i="5"/>
  <c r="Q29" i="9"/>
  <c r="C29" i="10"/>
  <c r="C29" i="9"/>
  <c r="S29" i="10" l="1"/>
  <c r="T29" i="10"/>
  <c r="O29" i="11"/>
  <c r="T29" i="11" s="1"/>
  <c r="Q29" i="10"/>
  <c r="V29" i="9"/>
  <c r="P29" i="10"/>
  <c r="U29" i="9"/>
  <c r="Q29" i="11" l="1"/>
  <c r="V29" i="11" s="1"/>
  <c r="V29" i="10"/>
  <c r="P29" i="11"/>
  <c r="U29" i="11" s="1"/>
  <c r="U29" i="10"/>
  <c r="G354" i="1"/>
  <c r="G356" i="1"/>
  <c r="I288" i="1" l="1"/>
  <c r="H287" i="1"/>
  <c r="G287" i="1"/>
  <c r="H286" i="1"/>
  <c r="G286" i="1"/>
  <c r="G52" i="1" l="1"/>
  <c r="H52" i="1"/>
  <c r="G53" i="1"/>
  <c r="H6" i="13" l="1"/>
  <c r="L22" i="13"/>
  <c r="K22" i="13"/>
  <c r="J22" i="13"/>
  <c r="I22" i="13"/>
  <c r="H21" i="13"/>
  <c r="H20" i="13"/>
  <c r="H19" i="13"/>
  <c r="H18" i="13"/>
  <c r="H17" i="13"/>
  <c r="H16" i="13"/>
  <c r="H15" i="13"/>
  <c r="H14" i="13"/>
  <c r="H13" i="13"/>
  <c r="H12" i="13"/>
  <c r="H11" i="13"/>
  <c r="H10" i="13"/>
  <c r="H9" i="13"/>
  <c r="H8" i="13"/>
  <c r="H7" i="13"/>
  <c r="L2" i="13"/>
  <c r="I2" i="13"/>
  <c r="I1" i="13"/>
  <c r="D1" i="13"/>
  <c r="C1" i="13"/>
  <c r="H22" i="13" l="1"/>
  <c r="H1" i="1"/>
  <c r="O178" i="1"/>
  <c r="N178" i="1"/>
  <c r="M178" i="1"/>
  <c r="L178" i="1"/>
  <c r="K178" i="1"/>
  <c r="J178" i="1"/>
  <c r="I178" i="1"/>
  <c r="N288" i="1"/>
  <c r="M288" i="1"/>
  <c r="L288" i="1"/>
  <c r="K288" i="1"/>
  <c r="J288" i="1"/>
  <c r="O297" i="1"/>
  <c r="N297" i="1"/>
  <c r="M297" i="1"/>
  <c r="L297" i="1"/>
  <c r="K297" i="1"/>
  <c r="J297" i="1"/>
  <c r="I297" i="1"/>
  <c r="O307" i="1"/>
  <c r="N307" i="1"/>
  <c r="M307" i="1"/>
  <c r="L307" i="1"/>
  <c r="K307" i="1"/>
  <c r="J307" i="1"/>
  <c r="I307" i="1"/>
  <c r="O317" i="1"/>
  <c r="N317" i="1"/>
  <c r="M317" i="1"/>
  <c r="L317" i="1"/>
  <c r="K317" i="1"/>
  <c r="J317" i="1"/>
  <c r="I317" i="1"/>
  <c r="O326" i="1"/>
  <c r="N326" i="1"/>
  <c r="M326" i="1"/>
  <c r="L326" i="1"/>
  <c r="K326" i="1"/>
  <c r="J326" i="1"/>
  <c r="I326" i="1"/>
  <c r="O340" i="1"/>
  <c r="N340" i="1"/>
  <c r="M340" i="1"/>
  <c r="L340" i="1"/>
  <c r="K340" i="1"/>
  <c r="J340" i="1"/>
  <c r="I340" i="1"/>
  <c r="O352" i="1"/>
  <c r="N352" i="1"/>
  <c r="M352" i="1"/>
  <c r="L352" i="1"/>
  <c r="K352" i="1"/>
  <c r="J352" i="1"/>
  <c r="I352" i="1"/>
  <c r="O361" i="1"/>
  <c r="N361" i="1"/>
  <c r="M361" i="1"/>
  <c r="L361" i="1"/>
  <c r="K361" i="1"/>
  <c r="J361" i="1"/>
  <c r="I361" i="1"/>
  <c r="O372" i="1"/>
  <c r="N372" i="1"/>
  <c r="M372" i="1"/>
  <c r="L372" i="1"/>
  <c r="K372" i="1"/>
  <c r="J372" i="1"/>
  <c r="I372" i="1"/>
  <c r="O399" i="1"/>
  <c r="N399" i="1"/>
  <c r="M399" i="1"/>
  <c r="L399" i="1"/>
  <c r="K399" i="1"/>
  <c r="J399" i="1"/>
  <c r="I399" i="1"/>
  <c r="O408" i="1"/>
  <c r="N408" i="1"/>
  <c r="M408" i="1"/>
  <c r="L408" i="1"/>
  <c r="K408" i="1"/>
  <c r="J408" i="1"/>
  <c r="I408" i="1"/>
  <c r="O417" i="1"/>
  <c r="N417" i="1"/>
  <c r="M417" i="1"/>
  <c r="L417" i="1"/>
  <c r="K417" i="1"/>
  <c r="J417" i="1"/>
  <c r="I417" i="1"/>
  <c r="O421" i="1"/>
  <c r="N421" i="1"/>
  <c r="M421" i="1"/>
  <c r="L421" i="1"/>
  <c r="K421" i="1"/>
  <c r="J421" i="1"/>
  <c r="I421" i="1"/>
  <c r="O434" i="1"/>
  <c r="N434" i="1"/>
  <c r="M434" i="1"/>
  <c r="L434" i="1"/>
  <c r="K434" i="1"/>
  <c r="J434" i="1"/>
  <c r="I434" i="1"/>
  <c r="O445" i="1"/>
  <c r="N445" i="1"/>
  <c r="M445" i="1"/>
  <c r="L445" i="1"/>
  <c r="K445" i="1"/>
  <c r="J445" i="1"/>
  <c r="I445" i="1"/>
  <c r="H398" i="1"/>
  <c r="G398" i="1"/>
  <c r="H397" i="1"/>
  <c r="G397" i="1"/>
  <c r="H322" i="1"/>
  <c r="G322" i="1"/>
  <c r="H145" i="1"/>
  <c r="G145" i="1"/>
  <c r="F145" i="1"/>
  <c r="H324" i="1"/>
  <c r="G324" i="1"/>
  <c r="H314" i="1"/>
  <c r="G314" i="1"/>
  <c r="H313" i="1"/>
  <c r="G313" i="1"/>
  <c r="H305" i="1"/>
  <c r="G305" i="1"/>
  <c r="H295" i="1"/>
  <c r="G295" i="1"/>
  <c r="H294" i="1"/>
  <c r="G294" i="1"/>
  <c r="H293" i="1"/>
  <c r="G293"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J282" i="1"/>
  <c r="I282"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F191" i="1"/>
  <c r="F190" i="1"/>
  <c r="F189" i="1"/>
  <c r="F188" i="1"/>
  <c r="H191" i="1"/>
  <c r="G191" i="1"/>
  <c r="H190" i="1"/>
  <c r="G190" i="1"/>
  <c r="H189" i="1"/>
  <c r="G189" i="1"/>
  <c r="H188" i="1"/>
  <c r="G188" i="1"/>
  <c r="F181" i="1"/>
  <c r="H181" i="1"/>
  <c r="G181" i="1"/>
  <c r="J283" i="1" l="1"/>
  <c r="J446" i="1" s="1"/>
  <c r="I283" i="1"/>
  <c r="I446" i="1" s="1"/>
  <c r="H5" i="9" l="1"/>
  <c r="D21" i="1" l="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F144" i="1"/>
  <c r="F143" i="1"/>
  <c r="H144" i="1"/>
  <c r="G144" i="1"/>
  <c r="H143" i="1"/>
  <c r="G143" i="1"/>
  <c r="F140" i="1"/>
  <c r="F139" i="1"/>
  <c r="H140" i="1"/>
  <c r="G140" i="1"/>
  <c r="H139" i="1"/>
  <c r="G139" i="1"/>
  <c r="F141" i="1"/>
  <c r="G141" i="1"/>
  <c r="H141" i="1"/>
  <c r="F135" i="1"/>
  <c r="F137" i="1"/>
  <c r="F136" i="1"/>
  <c r="H135" i="1"/>
  <c r="G135" i="1"/>
  <c r="H137" i="1"/>
  <c r="G137" i="1"/>
  <c r="F134" i="1"/>
  <c r="F133" i="1"/>
  <c r="F132" i="1"/>
  <c r="H134" i="1"/>
  <c r="G134" i="1"/>
  <c r="H133" i="1"/>
  <c r="G133" i="1"/>
  <c r="H132" i="1"/>
  <c r="G132" i="1"/>
  <c r="F129" i="1"/>
  <c r="F128" i="1"/>
  <c r="F127" i="1"/>
  <c r="F126" i="1"/>
  <c r="F125" i="1"/>
  <c r="F124" i="1"/>
  <c r="F123" i="1"/>
  <c r="F122" i="1"/>
  <c r="F121" i="1"/>
  <c r="F120" i="1"/>
  <c r="F119" i="1"/>
  <c r="F118" i="1"/>
  <c r="F117" i="1"/>
  <c r="F116" i="1"/>
  <c r="F115" i="1"/>
  <c r="F114" i="1"/>
  <c r="F113" i="1"/>
  <c r="F112" i="1"/>
  <c r="F111" i="1"/>
  <c r="F110" i="1"/>
  <c r="F109" i="1"/>
  <c r="F108" i="1"/>
  <c r="F107"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F106" i="1"/>
  <c r="F105" i="1"/>
  <c r="H105" i="1"/>
  <c r="G105" i="1"/>
  <c r="F83" i="1"/>
  <c r="F103" i="1"/>
  <c r="H103" i="1"/>
  <c r="G103" i="1"/>
  <c r="F95" i="1"/>
  <c r="H95" i="1"/>
  <c r="G95" i="1"/>
  <c r="F80" i="1"/>
  <c r="F92" i="1"/>
  <c r="F91" i="1"/>
  <c r="F90" i="1"/>
  <c r="F89" i="1"/>
  <c r="F88" i="1"/>
  <c r="F87" i="1"/>
  <c r="F86" i="1"/>
  <c r="F85" i="1"/>
  <c r="F84" i="1"/>
  <c r="H92" i="1"/>
  <c r="G92" i="1"/>
  <c r="H91" i="1"/>
  <c r="G91" i="1"/>
  <c r="H90" i="1"/>
  <c r="G90" i="1"/>
  <c r="H89" i="1"/>
  <c r="G89" i="1"/>
  <c r="H88" i="1"/>
  <c r="G88" i="1"/>
  <c r="H87" i="1"/>
  <c r="G87" i="1"/>
  <c r="H86" i="1"/>
  <c r="G86" i="1"/>
  <c r="H85" i="1"/>
  <c r="G85" i="1"/>
  <c r="H84" i="1"/>
  <c r="G84" i="1"/>
  <c r="H83" i="1"/>
  <c r="G83" i="1"/>
  <c r="F78" i="1"/>
  <c r="F77" i="1"/>
  <c r="F76" i="1"/>
  <c r="F75" i="1"/>
  <c r="F74" i="1"/>
  <c r="F73" i="1"/>
  <c r="F72" i="1"/>
  <c r="F71" i="1"/>
  <c r="F70" i="1"/>
  <c r="F69" i="1"/>
  <c r="F68" i="1"/>
  <c r="F67" i="1"/>
  <c r="F66" i="1"/>
  <c r="F65" i="1"/>
  <c r="F64" i="1"/>
  <c r="F63"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F53" i="1"/>
  <c r="F52" i="1"/>
  <c r="O5" i="5" l="1"/>
  <c r="N5" i="5"/>
  <c r="I1" i="10" l="1"/>
  <c r="I1" i="11"/>
  <c r="I1" i="9"/>
  <c r="I1" i="5"/>
  <c r="C3" i="1"/>
  <c r="D1" i="11"/>
  <c r="D1" i="10"/>
  <c r="D1" i="9"/>
  <c r="F2" i="11"/>
  <c r="F2" i="10"/>
  <c r="D1" i="5"/>
  <c r="C1" i="5"/>
  <c r="I2" i="11"/>
  <c r="C1" i="11"/>
  <c r="I2" i="10"/>
  <c r="C1" i="10"/>
  <c r="I2" i="9"/>
  <c r="F2" i="9"/>
  <c r="C1" i="9"/>
  <c r="I2" i="5"/>
  <c r="F2" i="5"/>
  <c r="H31" i="11"/>
  <c r="C31" i="11"/>
  <c r="H30" i="11"/>
  <c r="C30" i="11"/>
  <c r="M29" i="11"/>
  <c r="R29" i="11" s="1"/>
  <c r="H29" i="11"/>
  <c r="C29" i="11"/>
  <c r="L21" i="11"/>
  <c r="K21" i="11"/>
  <c r="J21" i="11"/>
  <c r="I21" i="11"/>
  <c r="H20" i="11"/>
  <c r="H19" i="11"/>
  <c r="H18" i="11"/>
  <c r="H17" i="11"/>
  <c r="H16" i="11"/>
  <c r="H15" i="11"/>
  <c r="H14" i="11"/>
  <c r="H13" i="11"/>
  <c r="H12" i="11"/>
  <c r="H11" i="11"/>
  <c r="H10" i="11"/>
  <c r="H9" i="11"/>
  <c r="H8" i="11"/>
  <c r="H7" i="11"/>
  <c r="H6" i="11"/>
  <c r="H5" i="11"/>
  <c r="L2" i="11"/>
  <c r="H31" i="10"/>
  <c r="C31" i="10"/>
  <c r="H30" i="10"/>
  <c r="C30" i="10"/>
  <c r="M29" i="10"/>
  <c r="R29" i="10" s="1"/>
  <c r="H29" i="10"/>
  <c r="L21" i="10"/>
  <c r="K21" i="10"/>
  <c r="J21" i="10"/>
  <c r="I21" i="10"/>
  <c r="H20" i="10"/>
  <c r="H19" i="10"/>
  <c r="H18" i="10"/>
  <c r="H17" i="10"/>
  <c r="H16" i="10"/>
  <c r="H15" i="10"/>
  <c r="H14" i="10"/>
  <c r="H13" i="10"/>
  <c r="H12" i="10"/>
  <c r="H11" i="10"/>
  <c r="H10" i="10"/>
  <c r="H9" i="10"/>
  <c r="H8" i="10"/>
  <c r="H7" i="10"/>
  <c r="H6" i="10"/>
  <c r="H5" i="10"/>
  <c r="L2" i="10"/>
  <c r="O5" i="9"/>
  <c r="O5" i="10" s="1"/>
  <c r="O5" i="11" s="1"/>
  <c r="O6" i="13" s="1"/>
  <c r="H31" i="9"/>
  <c r="C31" i="9"/>
  <c r="H30" i="9"/>
  <c r="H29" i="9"/>
  <c r="L21" i="9"/>
  <c r="K21" i="9"/>
  <c r="J21" i="9"/>
  <c r="I21" i="9"/>
  <c r="H20" i="9"/>
  <c r="H19" i="9"/>
  <c r="H18" i="9"/>
  <c r="H17" i="9"/>
  <c r="H16" i="9"/>
  <c r="H15" i="9"/>
  <c r="H14" i="9"/>
  <c r="H13" i="9"/>
  <c r="H12" i="9"/>
  <c r="H11" i="9"/>
  <c r="H10" i="9"/>
  <c r="H9" i="9"/>
  <c r="H8" i="9"/>
  <c r="H7" i="9"/>
  <c r="H6" i="9"/>
  <c r="L2" i="9"/>
  <c r="L2" i="5"/>
  <c r="F180" i="1"/>
  <c r="F213" i="1"/>
  <c r="F212" i="1"/>
  <c r="F211" i="1"/>
  <c r="F210" i="1"/>
  <c r="F209" i="1"/>
  <c r="F208" i="1"/>
  <c r="F207" i="1"/>
  <c r="F206" i="1"/>
  <c r="F205" i="1"/>
  <c r="F204" i="1"/>
  <c r="F203" i="1"/>
  <c r="F202" i="1"/>
  <c r="F201" i="1"/>
  <c r="F200" i="1"/>
  <c r="F199" i="1"/>
  <c r="F198" i="1"/>
  <c r="F197" i="1"/>
  <c r="F196" i="1"/>
  <c r="F195" i="1"/>
  <c r="F194" i="1"/>
  <c r="F193" i="1"/>
  <c r="F192" i="1"/>
  <c r="F149" i="1"/>
  <c r="F148" i="1"/>
  <c r="F147" i="1"/>
  <c r="F146" i="1"/>
  <c r="F142" i="1"/>
  <c r="F131" i="1"/>
  <c r="F187" i="1"/>
  <c r="F186" i="1"/>
  <c r="F185" i="1"/>
  <c r="F184" i="1"/>
  <c r="F183" i="1"/>
  <c r="F182" i="1"/>
  <c r="F104" i="1"/>
  <c r="F102" i="1"/>
  <c r="F101" i="1"/>
  <c r="F100" i="1"/>
  <c r="F99" i="1"/>
  <c r="F98" i="1"/>
  <c r="F97" i="1"/>
  <c r="F96" i="1"/>
  <c r="F130" i="1"/>
  <c r="F82" i="1"/>
  <c r="F81" i="1"/>
  <c r="F62" i="1"/>
  <c r="F61" i="1"/>
  <c r="F60" i="1"/>
  <c r="F59" i="1"/>
  <c r="F94" i="1"/>
  <c r="F179" i="1"/>
  <c r="F138" i="1"/>
  <c r="F93" i="1"/>
  <c r="F79" i="1"/>
  <c r="F58" i="1"/>
  <c r="F57" i="1"/>
  <c r="F56" i="1"/>
  <c r="F55" i="1"/>
  <c r="F54" i="1"/>
  <c r="H21" i="11" l="1"/>
  <c r="H21" i="10"/>
  <c r="C30" i="9"/>
  <c r="M29" i="9"/>
  <c r="R29" i="9" s="1"/>
  <c r="C2" i="5"/>
  <c r="C2" i="9"/>
  <c r="C2" i="10"/>
  <c r="C2" i="11"/>
  <c r="H21" i="9"/>
  <c r="Q31" i="5" l="1"/>
  <c r="P31" i="5"/>
  <c r="O31" i="5"/>
  <c r="N31" i="5"/>
  <c r="H31" i="5"/>
  <c r="Q30" i="5"/>
  <c r="P30" i="5"/>
  <c r="O30" i="5"/>
  <c r="N30" i="5"/>
  <c r="H30" i="5"/>
  <c r="H29" i="5"/>
  <c r="L21" i="5"/>
  <c r="K21" i="5"/>
  <c r="J21" i="5"/>
  <c r="I21" i="5"/>
  <c r="Q20" i="5"/>
  <c r="Q20" i="9" s="1"/>
  <c r="Q20" i="10" s="1"/>
  <c r="Q20" i="11" s="1"/>
  <c r="Q21" i="13" s="1"/>
  <c r="P20" i="5"/>
  <c r="P20" i="9" s="1"/>
  <c r="P20" i="10" s="1"/>
  <c r="P20" i="11" s="1"/>
  <c r="P21" i="13" s="1"/>
  <c r="O20" i="5"/>
  <c r="O20" i="9" s="1"/>
  <c r="O20" i="10" s="1"/>
  <c r="O20" i="11" s="1"/>
  <c r="O21" i="13" s="1"/>
  <c r="N20" i="5"/>
  <c r="N20" i="9" s="1"/>
  <c r="N20" i="10" s="1"/>
  <c r="H20" i="5"/>
  <c r="Q19" i="5"/>
  <c r="Q19" i="9" s="1"/>
  <c r="Q19" i="10" s="1"/>
  <c r="Q19" i="11" s="1"/>
  <c r="Q20" i="13" s="1"/>
  <c r="P19" i="5"/>
  <c r="P19" i="9" s="1"/>
  <c r="P19" i="10" s="1"/>
  <c r="P19" i="11" s="1"/>
  <c r="P20" i="13" s="1"/>
  <c r="O19" i="5"/>
  <c r="O19" i="9" s="1"/>
  <c r="O19" i="10" s="1"/>
  <c r="O19" i="11" s="1"/>
  <c r="O20" i="13" s="1"/>
  <c r="N19" i="5"/>
  <c r="N19" i="9" s="1"/>
  <c r="N19" i="10" s="1"/>
  <c r="H19" i="5"/>
  <c r="Q18" i="5"/>
  <c r="Q18" i="9" s="1"/>
  <c r="Q18" i="10" s="1"/>
  <c r="Q18" i="11" s="1"/>
  <c r="Q19" i="13" s="1"/>
  <c r="P18" i="5"/>
  <c r="P18" i="9" s="1"/>
  <c r="P18" i="10" s="1"/>
  <c r="P18" i="11" s="1"/>
  <c r="P19" i="13" s="1"/>
  <c r="O18" i="5"/>
  <c r="O18" i="9" s="1"/>
  <c r="O18" i="10" s="1"/>
  <c r="O18" i="11" s="1"/>
  <c r="O19" i="13" s="1"/>
  <c r="N18" i="5"/>
  <c r="N18" i="9" s="1"/>
  <c r="N18" i="10" s="1"/>
  <c r="H18" i="5"/>
  <c r="Q17" i="5"/>
  <c r="Q17" i="9" s="1"/>
  <c r="Q17" i="10" s="1"/>
  <c r="Q17" i="11" s="1"/>
  <c r="Q18" i="13" s="1"/>
  <c r="P17" i="5"/>
  <c r="P17" i="9" s="1"/>
  <c r="P17" i="10" s="1"/>
  <c r="P17" i="11" s="1"/>
  <c r="P18" i="13" s="1"/>
  <c r="O17" i="5"/>
  <c r="O17" i="9" s="1"/>
  <c r="O17" i="10" s="1"/>
  <c r="O17" i="11" s="1"/>
  <c r="O18" i="13" s="1"/>
  <c r="N17" i="5"/>
  <c r="H17" i="5"/>
  <c r="Q16" i="5"/>
  <c r="Q16" i="9" s="1"/>
  <c r="Q16" i="10" s="1"/>
  <c r="Q16" i="11" s="1"/>
  <c r="Q17" i="13" s="1"/>
  <c r="P16" i="5"/>
  <c r="P16" i="9" s="1"/>
  <c r="P16" i="10" s="1"/>
  <c r="P16" i="11" s="1"/>
  <c r="P17" i="13" s="1"/>
  <c r="O16" i="5"/>
  <c r="O16" i="9" s="1"/>
  <c r="O16" i="10" s="1"/>
  <c r="O16" i="11" s="1"/>
  <c r="O17" i="13" s="1"/>
  <c r="N16" i="5"/>
  <c r="H16" i="5"/>
  <c r="Q15" i="5"/>
  <c r="Q15" i="9" s="1"/>
  <c r="Q15" i="10" s="1"/>
  <c r="Q15" i="11" s="1"/>
  <c r="Q16" i="13" s="1"/>
  <c r="P15" i="5"/>
  <c r="P15" i="9" s="1"/>
  <c r="P15" i="10" s="1"/>
  <c r="P15" i="11" s="1"/>
  <c r="P16" i="13" s="1"/>
  <c r="O15" i="5"/>
  <c r="O15" i="9" s="1"/>
  <c r="O15" i="10" s="1"/>
  <c r="O15" i="11" s="1"/>
  <c r="O16" i="13" s="1"/>
  <c r="N15" i="5"/>
  <c r="H15" i="5"/>
  <c r="Q14" i="5"/>
  <c r="Q14" i="9" s="1"/>
  <c r="Q14" i="10" s="1"/>
  <c r="Q14" i="11" s="1"/>
  <c r="Q15" i="13" s="1"/>
  <c r="P14" i="5"/>
  <c r="P14" i="9" s="1"/>
  <c r="P14" i="10" s="1"/>
  <c r="P14" i="11" s="1"/>
  <c r="P15" i="13" s="1"/>
  <c r="O14" i="5"/>
  <c r="O14" i="9" s="1"/>
  <c r="O14" i="10" s="1"/>
  <c r="O14" i="11" s="1"/>
  <c r="O15" i="13" s="1"/>
  <c r="N14" i="5"/>
  <c r="N14" i="9" s="1"/>
  <c r="N14" i="10" s="1"/>
  <c r="H14" i="5"/>
  <c r="Q13" i="5"/>
  <c r="Q13" i="9" s="1"/>
  <c r="Q13" i="10" s="1"/>
  <c r="Q13" i="11" s="1"/>
  <c r="Q14" i="13" s="1"/>
  <c r="P13" i="5"/>
  <c r="P13" i="9" s="1"/>
  <c r="P13" i="10" s="1"/>
  <c r="P13" i="11" s="1"/>
  <c r="P14" i="13" s="1"/>
  <c r="O13" i="5"/>
  <c r="O13" i="9" s="1"/>
  <c r="O13" i="10" s="1"/>
  <c r="O13" i="11" s="1"/>
  <c r="O14" i="13" s="1"/>
  <c r="N13" i="5"/>
  <c r="H13" i="5"/>
  <c r="Q12" i="5"/>
  <c r="Q12" i="9" s="1"/>
  <c r="Q12" i="10" s="1"/>
  <c r="Q12" i="11" s="1"/>
  <c r="Q13" i="13" s="1"/>
  <c r="P12" i="5"/>
  <c r="P12" i="9" s="1"/>
  <c r="P12" i="10" s="1"/>
  <c r="P12" i="11" s="1"/>
  <c r="P13" i="13" s="1"/>
  <c r="O12" i="5"/>
  <c r="O12" i="9" s="1"/>
  <c r="O12" i="10" s="1"/>
  <c r="O12" i="11" s="1"/>
  <c r="O13" i="13" s="1"/>
  <c r="N12" i="5"/>
  <c r="H12" i="5"/>
  <c r="Q11" i="5"/>
  <c r="Q11" i="9" s="1"/>
  <c r="Q11" i="10" s="1"/>
  <c r="Q11" i="11" s="1"/>
  <c r="Q12" i="13" s="1"/>
  <c r="P11" i="5"/>
  <c r="P11" i="9" s="1"/>
  <c r="P11" i="10" s="1"/>
  <c r="P11" i="11" s="1"/>
  <c r="P12" i="13" s="1"/>
  <c r="O11" i="5"/>
  <c r="O11" i="9" s="1"/>
  <c r="O11" i="10" s="1"/>
  <c r="O11" i="11" s="1"/>
  <c r="O12" i="13" s="1"/>
  <c r="N11" i="5"/>
  <c r="H11" i="5"/>
  <c r="Q10" i="5"/>
  <c r="Q10" i="9" s="1"/>
  <c r="Q10" i="10" s="1"/>
  <c r="Q10" i="11" s="1"/>
  <c r="Q11" i="13" s="1"/>
  <c r="P10" i="5"/>
  <c r="P10" i="9" s="1"/>
  <c r="P10" i="10" s="1"/>
  <c r="P10" i="11" s="1"/>
  <c r="P11" i="13" s="1"/>
  <c r="O10" i="5"/>
  <c r="O10" i="9" s="1"/>
  <c r="O10" i="10" s="1"/>
  <c r="O10" i="11" s="1"/>
  <c r="O11" i="13" s="1"/>
  <c r="N10" i="5"/>
  <c r="H10" i="5"/>
  <c r="Q9" i="5"/>
  <c r="Q9" i="9" s="1"/>
  <c r="Q9" i="10" s="1"/>
  <c r="Q9" i="11" s="1"/>
  <c r="Q10" i="13" s="1"/>
  <c r="P9" i="5"/>
  <c r="P9" i="9" s="1"/>
  <c r="P9" i="10" s="1"/>
  <c r="P9" i="11" s="1"/>
  <c r="P10" i="13" s="1"/>
  <c r="O9" i="5"/>
  <c r="O9" i="9" s="1"/>
  <c r="O9" i="10" s="1"/>
  <c r="O9" i="11" s="1"/>
  <c r="O10" i="13" s="1"/>
  <c r="N9" i="5"/>
  <c r="N9" i="9" s="1"/>
  <c r="N9" i="10" s="1"/>
  <c r="H9" i="5"/>
  <c r="Q8" i="5"/>
  <c r="Q8" i="9" s="1"/>
  <c r="Q8" i="10" s="1"/>
  <c r="Q8" i="11" s="1"/>
  <c r="Q9" i="13" s="1"/>
  <c r="P8" i="5"/>
  <c r="P8" i="9" s="1"/>
  <c r="P8" i="10" s="1"/>
  <c r="P8" i="11" s="1"/>
  <c r="P9" i="13" s="1"/>
  <c r="O8" i="5"/>
  <c r="O8" i="9" s="1"/>
  <c r="O8" i="10" s="1"/>
  <c r="O8" i="11" s="1"/>
  <c r="O9" i="13" s="1"/>
  <c r="N8" i="5"/>
  <c r="N8" i="9" s="1"/>
  <c r="N8" i="10" s="1"/>
  <c r="H8" i="5"/>
  <c r="Q7" i="5"/>
  <c r="Q7" i="9" s="1"/>
  <c r="Q7" i="10" s="1"/>
  <c r="Q7" i="11" s="1"/>
  <c r="Q8" i="13" s="1"/>
  <c r="P7" i="5"/>
  <c r="P7" i="9" s="1"/>
  <c r="P7" i="10" s="1"/>
  <c r="P7" i="11" s="1"/>
  <c r="P8" i="13" s="1"/>
  <c r="O7" i="5"/>
  <c r="O7" i="9" s="1"/>
  <c r="O7" i="10" s="1"/>
  <c r="O7" i="11" s="1"/>
  <c r="O8" i="13" s="1"/>
  <c r="N7" i="5"/>
  <c r="H7" i="5"/>
  <c r="Q6" i="5"/>
  <c r="Q6" i="9" s="1"/>
  <c r="Q6" i="10" s="1"/>
  <c r="Q6" i="11" s="1"/>
  <c r="Q7" i="13" s="1"/>
  <c r="P6" i="5"/>
  <c r="P6" i="9" s="1"/>
  <c r="P6" i="10" s="1"/>
  <c r="P6" i="11" s="1"/>
  <c r="P7" i="13" s="1"/>
  <c r="O6" i="5"/>
  <c r="O6" i="9" s="1"/>
  <c r="O6" i="10" s="1"/>
  <c r="N6" i="5"/>
  <c r="N6" i="9" s="1"/>
  <c r="N6" i="10" s="1"/>
  <c r="H6" i="5"/>
  <c r="Q5" i="5"/>
  <c r="Q5" i="9" s="1"/>
  <c r="Q5" i="10" s="1"/>
  <c r="P5" i="5"/>
  <c r="P5" i="9" s="1"/>
  <c r="P5" i="10" s="1"/>
  <c r="P5" i="11" s="1"/>
  <c r="P6" i="13" s="1"/>
  <c r="N5" i="9"/>
  <c r="N5" i="10" s="1"/>
  <c r="H5" i="5"/>
  <c r="H42" i="4"/>
  <c r="I17" i="4"/>
  <c r="I2" i="4"/>
  <c r="I39" i="4" s="1"/>
  <c r="N31" i="9" l="1"/>
  <c r="S31" i="5"/>
  <c r="U30" i="5"/>
  <c r="P30" i="9"/>
  <c r="T31" i="5"/>
  <c r="O31" i="9"/>
  <c r="T30" i="5"/>
  <c r="O30" i="9"/>
  <c r="Q30" i="9"/>
  <c r="V30" i="5"/>
  <c r="U31" i="5"/>
  <c r="P31" i="9"/>
  <c r="N30" i="9"/>
  <c r="S30" i="5"/>
  <c r="Q31" i="9"/>
  <c r="V31" i="5"/>
  <c r="Q5" i="11"/>
  <c r="Q21" i="10"/>
  <c r="M8" i="10"/>
  <c r="N8" i="11"/>
  <c r="M20" i="10"/>
  <c r="N20" i="11"/>
  <c r="N19" i="11"/>
  <c r="M19" i="10"/>
  <c r="N9" i="11"/>
  <c r="M9" i="10"/>
  <c r="O6" i="11"/>
  <c r="O21" i="10"/>
  <c r="N5" i="11"/>
  <c r="M5" i="10"/>
  <c r="M6" i="10"/>
  <c r="N6" i="11"/>
  <c r="M14" i="10"/>
  <c r="N14" i="11"/>
  <c r="N18" i="11"/>
  <c r="M18" i="10"/>
  <c r="M9" i="9"/>
  <c r="M16" i="5"/>
  <c r="N16" i="9"/>
  <c r="M19" i="5"/>
  <c r="M19" i="9"/>
  <c r="C43" i="9" s="1"/>
  <c r="M10" i="5"/>
  <c r="N10" i="9"/>
  <c r="M14" i="5"/>
  <c r="M17" i="5"/>
  <c r="N17" i="9"/>
  <c r="M20" i="9"/>
  <c r="M13" i="5"/>
  <c r="N13" i="9"/>
  <c r="M11" i="5"/>
  <c r="N11" i="9"/>
  <c r="M14" i="9"/>
  <c r="M18" i="5"/>
  <c r="M12" i="5"/>
  <c r="N12" i="9"/>
  <c r="M15" i="5"/>
  <c r="N15" i="9"/>
  <c r="M18" i="9"/>
  <c r="M8" i="9"/>
  <c r="O21" i="9"/>
  <c r="M7" i="5"/>
  <c r="N7" i="9"/>
  <c r="Q21" i="9"/>
  <c r="M6" i="9"/>
  <c r="M5" i="9"/>
  <c r="N21" i="5"/>
  <c r="I3" i="4"/>
  <c r="I11" i="4"/>
  <c r="I19" i="4"/>
  <c r="I29" i="4"/>
  <c r="I9" i="4"/>
  <c r="I5" i="4"/>
  <c r="I13" i="4"/>
  <c r="I21" i="4"/>
  <c r="I34" i="4"/>
  <c r="I25" i="4"/>
  <c r="I7" i="4"/>
  <c r="I15" i="4"/>
  <c r="I23" i="4"/>
  <c r="I38" i="4"/>
  <c r="M8" i="5"/>
  <c r="M31" i="5"/>
  <c r="R31" i="5" s="1"/>
  <c r="H21" i="5"/>
  <c r="M6" i="5"/>
  <c r="M9" i="5"/>
  <c r="M20" i="5"/>
  <c r="M5" i="5"/>
  <c r="Q21" i="5"/>
  <c r="M30" i="5"/>
  <c r="R30" i="5" s="1"/>
  <c r="O21" i="5"/>
  <c r="I27" i="4"/>
  <c r="I31" i="4"/>
  <c r="I36" i="4"/>
  <c r="I40" i="4"/>
  <c r="I4" i="4"/>
  <c r="I8" i="4"/>
  <c r="I12" i="4"/>
  <c r="I16" i="4"/>
  <c r="I20" i="4"/>
  <c r="I24" i="4"/>
  <c r="I28" i="4"/>
  <c r="I33" i="4"/>
  <c r="I37" i="4"/>
  <c r="I41" i="4"/>
  <c r="I6" i="4"/>
  <c r="I10" i="4"/>
  <c r="I14" i="4"/>
  <c r="I18" i="4"/>
  <c r="I22" i="4"/>
  <c r="I26" i="4"/>
  <c r="I30" i="4"/>
  <c r="I35" i="4"/>
  <c r="Q31" i="10" l="1"/>
  <c r="V31" i="9"/>
  <c r="P31" i="10"/>
  <c r="U31" i="9"/>
  <c r="P30" i="10"/>
  <c r="U30" i="9"/>
  <c r="T31" i="9"/>
  <c r="O31" i="10"/>
  <c r="O30" i="10"/>
  <c r="T30" i="9"/>
  <c r="S30" i="9"/>
  <c r="N30" i="10"/>
  <c r="M30" i="9"/>
  <c r="R30" i="9" s="1"/>
  <c r="V30" i="9"/>
  <c r="Q30" i="10"/>
  <c r="N31" i="10"/>
  <c r="S31" i="9"/>
  <c r="M31" i="9"/>
  <c r="R31" i="9" s="1"/>
  <c r="M12" i="9"/>
  <c r="N12" i="10"/>
  <c r="N19" i="13"/>
  <c r="M19" i="13" s="1"/>
  <c r="M18" i="11"/>
  <c r="M8" i="11"/>
  <c r="N9" i="13"/>
  <c r="M9" i="13" s="1"/>
  <c r="M7" i="9"/>
  <c r="N7" i="10"/>
  <c r="M17" i="9"/>
  <c r="N17" i="10"/>
  <c r="N15" i="13"/>
  <c r="M15" i="13" s="1"/>
  <c r="M14" i="11"/>
  <c r="O7" i="13"/>
  <c r="O22" i="13" s="1"/>
  <c r="O21" i="11"/>
  <c r="N20" i="13"/>
  <c r="M20" i="13" s="1"/>
  <c r="M19" i="11"/>
  <c r="C43" i="11" s="1"/>
  <c r="M11" i="9"/>
  <c r="N11" i="10"/>
  <c r="M10" i="9"/>
  <c r="C41" i="9" s="1"/>
  <c r="N10" i="10"/>
  <c r="M15" i="9"/>
  <c r="N15" i="10"/>
  <c r="M13" i="9"/>
  <c r="C42" i="9" s="1"/>
  <c r="N13" i="10"/>
  <c r="N21" i="13"/>
  <c r="M21" i="13" s="1"/>
  <c r="M20" i="11"/>
  <c r="M16" i="9"/>
  <c r="N16" i="10"/>
  <c r="N7" i="13"/>
  <c r="M7" i="13" s="1"/>
  <c r="M6" i="11"/>
  <c r="N6" i="13"/>
  <c r="M5" i="11"/>
  <c r="N10" i="13"/>
  <c r="M10" i="13" s="1"/>
  <c r="M9" i="11"/>
  <c r="Q6" i="13"/>
  <c r="Q22" i="13" s="1"/>
  <c r="Q21" i="11"/>
  <c r="N21" i="9"/>
  <c r="C39" i="9" s="1"/>
  <c r="M21" i="9"/>
  <c r="C40" i="9" s="1"/>
  <c r="I42" i="4"/>
  <c r="M21" i="5"/>
  <c r="H290" i="1"/>
  <c r="H299" i="1"/>
  <c r="S30" i="10" l="1"/>
  <c r="N30" i="11"/>
  <c r="M30" i="10"/>
  <c r="R30" i="10" s="1"/>
  <c r="Q30" i="11"/>
  <c r="V30" i="11" s="1"/>
  <c r="V30" i="10"/>
  <c r="U31" i="10"/>
  <c r="P31" i="11"/>
  <c r="U31" i="11" s="1"/>
  <c r="S31" i="10"/>
  <c r="N31" i="11"/>
  <c r="M31" i="10"/>
  <c r="R31" i="10" s="1"/>
  <c r="T31" i="10"/>
  <c r="O31" i="11"/>
  <c r="T31" i="11" s="1"/>
  <c r="O30" i="11"/>
  <c r="T30" i="11" s="1"/>
  <c r="T30" i="10"/>
  <c r="P30" i="11"/>
  <c r="U30" i="11" s="1"/>
  <c r="U30" i="10"/>
  <c r="V31" i="10"/>
  <c r="Q31" i="11"/>
  <c r="V31" i="11" s="1"/>
  <c r="N10" i="11"/>
  <c r="M10" i="10"/>
  <c r="M6" i="13"/>
  <c r="N13" i="11"/>
  <c r="M13" i="10"/>
  <c r="N15" i="11"/>
  <c r="M15" i="10"/>
  <c r="N11" i="11"/>
  <c r="M11" i="10"/>
  <c r="N17" i="11"/>
  <c r="M17" i="10"/>
  <c r="N12" i="11"/>
  <c r="M12" i="10"/>
  <c r="N7" i="11"/>
  <c r="M7" i="10"/>
  <c r="N21" i="10"/>
  <c r="N16" i="11"/>
  <c r="M16" i="10"/>
  <c r="C34" i="9"/>
  <c r="C34" i="5"/>
  <c r="B20" i="3"/>
  <c r="S30" i="11" l="1"/>
  <c r="M30" i="11"/>
  <c r="R30" i="11" s="1"/>
  <c r="S31" i="11"/>
  <c r="M31" i="11"/>
  <c r="R31" i="11" s="1"/>
  <c r="N13" i="13"/>
  <c r="M13" i="13" s="1"/>
  <c r="M12" i="11"/>
  <c r="M11" i="11"/>
  <c r="N12" i="13"/>
  <c r="M12" i="13" s="1"/>
  <c r="M16" i="11"/>
  <c r="N17" i="13"/>
  <c r="M17" i="13" s="1"/>
  <c r="M21" i="10"/>
  <c r="C34" i="10" s="1"/>
  <c r="N8" i="13"/>
  <c r="M7" i="11"/>
  <c r="N21" i="11"/>
  <c r="C39" i="11" s="1"/>
  <c r="N18" i="13"/>
  <c r="M18" i="13" s="1"/>
  <c r="M17" i="11"/>
  <c r="M15" i="11"/>
  <c r="N16" i="13"/>
  <c r="M16" i="13" s="1"/>
  <c r="N14" i="13"/>
  <c r="M14" i="13" s="1"/>
  <c r="M13" i="11"/>
  <c r="C42" i="11" s="1"/>
  <c r="N11" i="13"/>
  <c r="M11" i="13" s="1"/>
  <c r="M10" i="11"/>
  <c r="C41" i="11" s="1"/>
  <c r="H339" i="1"/>
  <c r="G339" i="1"/>
  <c r="M8" i="13" l="1"/>
  <c r="M22" i="13" s="1"/>
  <c r="N22" i="13"/>
  <c r="M21" i="11"/>
  <c r="H382" i="1"/>
  <c r="G382" i="1"/>
  <c r="H331" i="1"/>
  <c r="G331" i="1"/>
  <c r="H330" i="1"/>
  <c r="G330" i="1"/>
  <c r="H329" i="1"/>
  <c r="G329" i="1"/>
  <c r="H335" i="1"/>
  <c r="G335" i="1"/>
  <c r="H179" i="1"/>
  <c r="H359" i="1"/>
  <c r="G359" i="1"/>
  <c r="H360" i="1"/>
  <c r="G360" i="1"/>
  <c r="H358" i="1"/>
  <c r="G358" i="1"/>
  <c r="H347" i="1"/>
  <c r="G347" i="1"/>
  <c r="H349" i="1"/>
  <c r="G349" i="1"/>
  <c r="H345" i="1"/>
  <c r="G345" i="1"/>
  <c r="H356" i="1"/>
  <c r="C40" i="11" l="1"/>
  <c r="C34" i="11"/>
  <c r="H281" i="1"/>
  <c r="H280" i="1"/>
  <c r="H213" i="1"/>
  <c r="H212" i="1"/>
  <c r="H211" i="1"/>
  <c r="H210" i="1"/>
  <c r="H209" i="1"/>
  <c r="H208" i="1"/>
  <c r="H207" i="1"/>
  <c r="H206" i="1"/>
  <c r="H205" i="1"/>
  <c r="H204" i="1"/>
  <c r="H203" i="1"/>
  <c r="H202" i="1"/>
  <c r="H201" i="1"/>
  <c r="H200" i="1"/>
  <c r="H199" i="1"/>
  <c r="H198" i="1"/>
  <c r="H197" i="1"/>
  <c r="H196" i="1"/>
  <c r="H195" i="1"/>
  <c r="H194" i="1"/>
  <c r="H193" i="1"/>
  <c r="H192" i="1"/>
  <c r="H187" i="1"/>
  <c r="H186" i="1"/>
  <c r="H185" i="1"/>
  <c r="H184" i="1"/>
  <c r="H183" i="1"/>
  <c r="H182" i="1"/>
  <c r="H180" i="1"/>
  <c r="G179" i="1"/>
  <c r="H282" i="1" l="1"/>
  <c r="H325" i="1"/>
  <c r="H323" i="1"/>
  <c r="H321" i="1"/>
  <c r="H320" i="1"/>
  <c r="H319" i="1"/>
  <c r="H54" i="1"/>
  <c r="H311" i="1"/>
  <c r="H312" i="1"/>
  <c r="H315" i="1"/>
  <c r="H97" i="1"/>
  <c r="H96" i="1"/>
  <c r="H94" i="1"/>
  <c r="H93" i="1"/>
  <c r="H55" i="1"/>
  <c r="H56" i="1"/>
  <c r="H57" i="1"/>
  <c r="H79" i="1"/>
  <c r="H80" i="1"/>
  <c r="H81" i="1"/>
  <c r="H82" i="1"/>
  <c r="G325" i="1"/>
  <c r="N21" i="1"/>
  <c r="O10" i="1"/>
  <c r="O288" i="1"/>
  <c r="L6" i="1"/>
  <c r="K6" i="1"/>
  <c r="J6" i="1"/>
  <c r="I6" i="1"/>
  <c r="F7" i="13" s="1"/>
  <c r="U7" i="13" s="1"/>
  <c r="H6" i="1"/>
  <c r="E7" i="13" s="1"/>
  <c r="T7" i="13" s="1"/>
  <c r="G6" i="1"/>
  <c r="G285" i="1"/>
  <c r="G288" i="1" s="1"/>
  <c r="H285" i="1"/>
  <c r="H288" i="1" s="1"/>
  <c r="O20" i="1"/>
  <c r="L20" i="1"/>
  <c r="K20" i="1"/>
  <c r="J20" i="1"/>
  <c r="I20" i="1"/>
  <c r="F21" i="13" s="1"/>
  <c r="U21" i="13" s="1"/>
  <c r="H20" i="1"/>
  <c r="E21" i="13" s="1"/>
  <c r="T21" i="13" s="1"/>
  <c r="G20" i="1"/>
  <c r="O19" i="1"/>
  <c r="L19" i="1"/>
  <c r="K19" i="1"/>
  <c r="G20" i="13" s="1"/>
  <c r="V20" i="13" s="1"/>
  <c r="J19" i="1"/>
  <c r="I19" i="1"/>
  <c r="F20" i="13" s="1"/>
  <c r="U20" i="13" s="1"/>
  <c r="H19" i="1"/>
  <c r="E20" i="13" s="1"/>
  <c r="T20" i="13" s="1"/>
  <c r="G19" i="1"/>
  <c r="G209" i="1"/>
  <c r="G202" i="1"/>
  <c r="G211" i="1"/>
  <c r="G196" i="1"/>
  <c r="G203" i="1"/>
  <c r="H63" i="1"/>
  <c r="G63" i="1"/>
  <c r="H62" i="1"/>
  <c r="G62" i="1"/>
  <c r="H61" i="1"/>
  <c r="G61" i="1"/>
  <c r="H60" i="1"/>
  <c r="G60" i="1"/>
  <c r="G184" i="1"/>
  <c r="G186" i="1"/>
  <c r="O282" i="1"/>
  <c r="O283" i="1" s="1"/>
  <c r="O446" i="1" s="1"/>
  <c r="N282" i="1"/>
  <c r="N283" i="1" s="1"/>
  <c r="N446" i="1" s="1"/>
  <c r="M282" i="1"/>
  <c r="M283" i="1" s="1"/>
  <c r="M446" i="1" s="1"/>
  <c r="L282" i="1"/>
  <c r="L283" i="1" s="1"/>
  <c r="L446" i="1" s="1"/>
  <c r="K282" i="1"/>
  <c r="K283" i="1" s="1"/>
  <c r="K446" i="1" s="1"/>
  <c r="G281" i="1"/>
  <c r="G280" i="1"/>
  <c r="G213" i="1"/>
  <c r="G212" i="1"/>
  <c r="G207" i="1"/>
  <c r="G210" i="1"/>
  <c r="G208" i="1"/>
  <c r="G205" i="1"/>
  <c r="G204" i="1"/>
  <c r="G201" i="1"/>
  <c r="G206" i="1"/>
  <c r="G200" i="1"/>
  <c r="G199" i="1"/>
  <c r="G198" i="1"/>
  <c r="G197" i="1"/>
  <c r="G195" i="1"/>
  <c r="G194" i="1"/>
  <c r="G193" i="1"/>
  <c r="G192" i="1"/>
  <c r="G187" i="1"/>
  <c r="G185" i="1"/>
  <c r="G183" i="1"/>
  <c r="G182" i="1"/>
  <c r="G180" i="1"/>
  <c r="H177" i="1"/>
  <c r="G177" i="1"/>
  <c r="H149" i="1"/>
  <c r="G149" i="1"/>
  <c r="H148" i="1"/>
  <c r="G148" i="1"/>
  <c r="H147" i="1"/>
  <c r="G147" i="1"/>
  <c r="H146" i="1"/>
  <c r="G146" i="1"/>
  <c r="H142" i="1"/>
  <c r="G142" i="1"/>
  <c r="H138" i="1"/>
  <c r="G138" i="1"/>
  <c r="H136" i="1"/>
  <c r="G136" i="1"/>
  <c r="H131" i="1"/>
  <c r="G131" i="1"/>
  <c r="H130" i="1"/>
  <c r="G130" i="1"/>
  <c r="H98" i="1"/>
  <c r="G98" i="1"/>
  <c r="H104" i="1"/>
  <c r="G104" i="1"/>
  <c r="H102" i="1"/>
  <c r="G102" i="1"/>
  <c r="H101" i="1"/>
  <c r="G101" i="1"/>
  <c r="H100" i="1"/>
  <c r="G100" i="1"/>
  <c r="H99" i="1"/>
  <c r="G99" i="1"/>
  <c r="G97" i="1"/>
  <c r="G96" i="1"/>
  <c r="G94" i="1"/>
  <c r="G93" i="1"/>
  <c r="G82" i="1"/>
  <c r="G81" i="1"/>
  <c r="G80" i="1"/>
  <c r="G79" i="1"/>
  <c r="H59" i="1"/>
  <c r="G59" i="1"/>
  <c r="H58" i="1"/>
  <c r="G58" i="1"/>
  <c r="G57" i="1"/>
  <c r="G56" i="1"/>
  <c r="G55" i="1"/>
  <c r="G54" i="1"/>
  <c r="H443" i="1"/>
  <c r="G443" i="1"/>
  <c r="H442" i="1"/>
  <c r="G442" i="1"/>
  <c r="H441" i="1"/>
  <c r="G441" i="1"/>
  <c r="H440" i="1"/>
  <c r="G440" i="1"/>
  <c r="H439" i="1"/>
  <c r="G439" i="1"/>
  <c r="H437" i="1"/>
  <c r="G437" i="1"/>
  <c r="H436" i="1"/>
  <c r="G436" i="1"/>
  <c r="H444" i="1"/>
  <c r="G444" i="1"/>
  <c r="H438" i="1"/>
  <c r="G438" i="1"/>
  <c r="H431" i="1"/>
  <c r="G431" i="1"/>
  <c r="H430" i="1"/>
  <c r="G430" i="1"/>
  <c r="H428" i="1"/>
  <c r="G428" i="1"/>
  <c r="H427" i="1"/>
  <c r="G427" i="1"/>
  <c r="H426" i="1"/>
  <c r="G426" i="1"/>
  <c r="H425" i="1"/>
  <c r="G425" i="1"/>
  <c r="H423" i="1"/>
  <c r="G423" i="1"/>
  <c r="O18" i="1"/>
  <c r="L18" i="1"/>
  <c r="K18" i="1"/>
  <c r="J18" i="1"/>
  <c r="I18" i="1"/>
  <c r="F19" i="13" s="1"/>
  <c r="U19" i="13" s="1"/>
  <c r="G18" i="1"/>
  <c r="H433" i="1"/>
  <c r="G433" i="1"/>
  <c r="H432" i="1"/>
  <c r="G432" i="1"/>
  <c r="H429" i="1"/>
  <c r="G429" i="1"/>
  <c r="H424" i="1"/>
  <c r="G424" i="1"/>
  <c r="H18" i="1"/>
  <c r="E19" i="13" s="1"/>
  <c r="T19" i="13" s="1"/>
  <c r="G402" i="1"/>
  <c r="G403" i="1"/>
  <c r="G404" i="1"/>
  <c r="H420" i="1"/>
  <c r="G420" i="1"/>
  <c r="H419" i="1"/>
  <c r="H421" i="1" s="1"/>
  <c r="G419" i="1"/>
  <c r="H415" i="1"/>
  <c r="G415" i="1"/>
  <c r="H413" i="1"/>
  <c r="G413" i="1"/>
  <c r="O17" i="1"/>
  <c r="L17" i="1"/>
  <c r="K17" i="1"/>
  <c r="G18" i="13" s="1"/>
  <c r="V18" i="13" s="1"/>
  <c r="J17" i="1"/>
  <c r="I17" i="1"/>
  <c r="F18" i="13" s="1"/>
  <c r="U18" i="13" s="1"/>
  <c r="H17" i="1"/>
  <c r="E18" i="13" s="1"/>
  <c r="T18" i="13" s="1"/>
  <c r="G17" i="1"/>
  <c r="H416" i="1"/>
  <c r="G416" i="1"/>
  <c r="H414" i="1"/>
  <c r="G414" i="1"/>
  <c r="H412" i="1"/>
  <c r="G412" i="1"/>
  <c r="H411" i="1"/>
  <c r="G411" i="1"/>
  <c r="H410" i="1"/>
  <c r="G410" i="1"/>
  <c r="H405" i="1"/>
  <c r="G405" i="1"/>
  <c r="O16" i="1"/>
  <c r="L16" i="1"/>
  <c r="K16" i="1"/>
  <c r="G17" i="13" s="1"/>
  <c r="V17" i="13" s="1"/>
  <c r="J16" i="1"/>
  <c r="I16" i="1"/>
  <c r="F17" i="13" s="1"/>
  <c r="U17" i="13" s="1"/>
  <c r="H16" i="1"/>
  <c r="E17" i="13" s="1"/>
  <c r="T17" i="13" s="1"/>
  <c r="G16" i="1"/>
  <c r="H407" i="1"/>
  <c r="G407" i="1"/>
  <c r="H406" i="1"/>
  <c r="G406" i="1"/>
  <c r="H404" i="1"/>
  <c r="H403" i="1"/>
  <c r="H402" i="1"/>
  <c r="H401" i="1"/>
  <c r="G401" i="1"/>
  <c r="G408" i="1" s="1"/>
  <c r="O15" i="1"/>
  <c r="L15" i="1"/>
  <c r="K15" i="1"/>
  <c r="G16" i="13" s="1"/>
  <c r="V16" i="13" s="1"/>
  <c r="J15" i="1"/>
  <c r="I15" i="1"/>
  <c r="F16" i="13" s="1"/>
  <c r="U16" i="13" s="1"/>
  <c r="H15" i="1"/>
  <c r="E16" i="13" s="1"/>
  <c r="T16" i="13" s="1"/>
  <c r="G15" i="1"/>
  <c r="H389" i="1"/>
  <c r="H396" i="1"/>
  <c r="G396" i="1"/>
  <c r="H395" i="1"/>
  <c r="G395" i="1"/>
  <c r="H394" i="1"/>
  <c r="G394" i="1"/>
  <c r="H393" i="1"/>
  <c r="G393" i="1"/>
  <c r="H392" i="1"/>
  <c r="G392" i="1"/>
  <c r="H391" i="1"/>
  <c r="G391" i="1"/>
  <c r="H390" i="1"/>
  <c r="G390" i="1"/>
  <c r="G389" i="1"/>
  <c r="H388" i="1"/>
  <c r="G388" i="1"/>
  <c r="H387" i="1"/>
  <c r="G387" i="1"/>
  <c r="H386" i="1"/>
  <c r="G386" i="1"/>
  <c r="H385" i="1"/>
  <c r="G385" i="1"/>
  <c r="H383" i="1"/>
  <c r="G383" i="1"/>
  <c r="H380" i="1"/>
  <c r="G380" i="1"/>
  <c r="H379" i="1"/>
  <c r="G379" i="1"/>
  <c r="H378" i="1"/>
  <c r="G378" i="1"/>
  <c r="H377" i="1"/>
  <c r="G377" i="1"/>
  <c r="H376" i="1"/>
  <c r="G376" i="1"/>
  <c r="H375" i="1"/>
  <c r="G375" i="1"/>
  <c r="H384" i="1"/>
  <c r="G384" i="1"/>
  <c r="H381" i="1"/>
  <c r="G381" i="1"/>
  <c r="H374" i="1"/>
  <c r="G374" i="1"/>
  <c r="H371" i="1"/>
  <c r="O14" i="1"/>
  <c r="L14" i="1"/>
  <c r="K14" i="1"/>
  <c r="J14" i="1"/>
  <c r="I14" i="1"/>
  <c r="F15" i="13" s="1"/>
  <c r="U15" i="13" s="1"/>
  <c r="H14" i="1"/>
  <c r="E15" i="13" s="1"/>
  <c r="T15" i="13" s="1"/>
  <c r="G14" i="1"/>
  <c r="H370" i="1"/>
  <c r="G370" i="1"/>
  <c r="H369" i="1"/>
  <c r="G369" i="1"/>
  <c r="H368" i="1"/>
  <c r="G368" i="1"/>
  <c r="H367" i="1"/>
  <c r="G367" i="1"/>
  <c r="H366" i="1"/>
  <c r="G366" i="1"/>
  <c r="H365" i="1"/>
  <c r="G365" i="1"/>
  <c r="H364" i="1"/>
  <c r="G364" i="1"/>
  <c r="G371" i="1"/>
  <c r="H363" i="1"/>
  <c r="G363" i="1"/>
  <c r="G372" i="1" s="1"/>
  <c r="O13" i="1"/>
  <c r="H357" i="1"/>
  <c r="G357" i="1"/>
  <c r="H355" i="1"/>
  <c r="G355" i="1"/>
  <c r="M1" i="1" s="1"/>
  <c r="L13" i="1"/>
  <c r="K13" i="1"/>
  <c r="J13" i="1"/>
  <c r="I13" i="1"/>
  <c r="F14" i="13" s="1"/>
  <c r="U14" i="13" s="1"/>
  <c r="H13" i="1"/>
  <c r="E14" i="13" s="1"/>
  <c r="T14" i="13" s="1"/>
  <c r="G13" i="1"/>
  <c r="G361" i="1"/>
  <c r="H354" i="1"/>
  <c r="H350" i="1"/>
  <c r="G350" i="1"/>
  <c r="H348" i="1"/>
  <c r="G348" i="1"/>
  <c r="H346" i="1"/>
  <c r="G346" i="1"/>
  <c r="H343" i="1"/>
  <c r="G343" i="1"/>
  <c r="O12" i="1"/>
  <c r="L12" i="1"/>
  <c r="J12" i="1"/>
  <c r="I12" i="1"/>
  <c r="F13" i="13" s="1"/>
  <c r="U13" i="13" s="1"/>
  <c r="G342" i="1"/>
  <c r="H351" i="1"/>
  <c r="G351" i="1"/>
  <c r="H342" i="1"/>
  <c r="O11" i="1"/>
  <c r="L11" i="1"/>
  <c r="K11" i="1"/>
  <c r="J11" i="1"/>
  <c r="I11" i="1"/>
  <c r="F12" i="13" s="1"/>
  <c r="U12" i="13" s="1"/>
  <c r="G11" i="1"/>
  <c r="H336" i="1"/>
  <c r="H337" i="1"/>
  <c r="G337" i="1"/>
  <c r="H328" i="1"/>
  <c r="H338" i="1"/>
  <c r="G338" i="1"/>
  <c r="G336" i="1"/>
  <c r="H334" i="1"/>
  <c r="G334" i="1"/>
  <c r="H333" i="1"/>
  <c r="G333" i="1"/>
  <c r="H332" i="1"/>
  <c r="G332" i="1"/>
  <c r="G328" i="1"/>
  <c r="G319" i="1"/>
  <c r="O9" i="1"/>
  <c r="L9" i="1"/>
  <c r="K9" i="1"/>
  <c r="J9" i="1"/>
  <c r="I9" i="1"/>
  <c r="F10" i="13" s="1"/>
  <c r="U10" i="13" s="1"/>
  <c r="H9" i="1"/>
  <c r="E10" i="13" s="1"/>
  <c r="T10" i="13" s="1"/>
  <c r="G9" i="1"/>
  <c r="G311" i="1"/>
  <c r="G323" i="1"/>
  <c r="G321" i="1"/>
  <c r="G320" i="1"/>
  <c r="H306" i="1"/>
  <c r="G306" i="1"/>
  <c r="H304" i="1"/>
  <c r="G304" i="1"/>
  <c r="H303" i="1"/>
  <c r="G303" i="1"/>
  <c r="H302" i="1"/>
  <c r="G302" i="1"/>
  <c r="H301" i="1"/>
  <c r="G301" i="1"/>
  <c r="H300" i="1"/>
  <c r="G300" i="1"/>
  <c r="H316" i="1"/>
  <c r="H310" i="1"/>
  <c r="G316" i="1"/>
  <c r="G315" i="1"/>
  <c r="G312" i="1"/>
  <c r="G310" i="1"/>
  <c r="G309" i="1"/>
  <c r="G317" i="1" s="1"/>
  <c r="H309" i="1"/>
  <c r="O8" i="1"/>
  <c r="L8" i="1"/>
  <c r="J8" i="1"/>
  <c r="I8" i="1"/>
  <c r="F9" i="13" s="1"/>
  <c r="U9" i="13" s="1"/>
  <c r="G291" i="1"/>
  <c r="H296" i="1"/>
  <c r="G296" i="1"/>
  <c r="H292" i="1"/>
  <c r="G292" i="1"/>
  <c r="G290" i="1"/>
  <c r="H291" i="1"/>
  <c r="O7" i="1"/>
  <c r="L7" i="1"/>
  <c r="M10" i="1"/>
  <c r="M21" i="1" s="1"/>
  <c r="L10" i="1"/>
  <c r="K7" i="1"/>
  <c r="G8" i="13" s="1"/>
  <c r="V8" i="13" s="1"/>
  <c r="K10" i="1"/>
  <c r="I10" i="1"/>
  <c r="F11" i="13" s="1"/>
  <c r="U11" i="13" s="1"/>
  <c r="J10" i="1"/>
  <c r="H10" i="1"/>
  <c r="E11" i="13" s="1"/>
  <c r="T11" i="13" s="1"/>
  <c r="G10" i="1"/>
  <c r="I7" i="1"/>
  <c r="F8" i="13" s="1"/>
  <c r="U8" i="13" s="1"/>
  <c r="J7" i="1"/>
  <c r="H7" i="1"/>
  <c r="E8" i="13" s="1"/>
  <c r="T8" i="13" s="1"/>
  <c r="G7" i="1"/>
  <c r="G344" i="1"/>
  <c r="G12" i="1"/>
  <c r="K12" i="1"/>
  <c r="G13" i="13" s="1"/>
  <c r="V13" i="13" s="1"/>
  <c r="H344" i="1"/>
  <c r="H12" i="1"/>
  <c r="E13" i="13" s="1"/>
  <c r="T13" i="13" s="1"/>
  <c r="H340" i="1" l="1"/>
  <c r="G399" i="1"/>
  <c r="G178" i="1"/>
  <c r="H399" i="1"/>
  <c r="F15" i="1" s="1"/>
  <c r="G417" i="1"/>
  <c r="H297" i="1"/>
  <c r="G340" i="1"/>
  <c r="H352" i="1"/>
  <c r="H361" i="1"/>
  <c r="G282" i="1"/>
  <c r="H372" i="1"/>
  <c r="F14" i="1" s="1"/>
  <c r="G14" i="13"/>
  <c r="V14" i="13" s="1"/>
  <c r="G11" i="13"/>
  <c r="V11" i="13" s="1"/>
  <c r="G10" i="5"/>
  <c r="G10" i="11"/>
  <c r="G10" i="10"/>
  <c r="V10" i="10" s="1"/>
  <c r="G10" i="9"/>
  <c r="H445" i="1"/>
  <c r="F20" i="1" s="1"/>
  <c r="G445" i="1"/>
  <c r="G19" i="13"/>
  <c r="V19" i="13" s="1"/>
  <c r="G421" i="1"/>
  <c r="G15" i="13"/>
  <c r="V15" i="13" s="1"/>
  <c r="G352" i="1"/>
  <c r="H317" i="1"/>
  <c r="F9" i="1" s="1"/>
  <c r="H307" i="1"/>
  <c r="G297" i="1"/>
  <c r="H178" i="1"/>
  <c r="H283" i="1" s="1"/>
  <c r="F5" i="1" s="1"/>
  <c r="G434" i="1"/>
  <c r="H434" i="1"/>
  <c r="F19" i="1" s="1"/>
  <c r="H417" i="1"/>
  <c r="F17" i="1" s="1"/>
  <c r="H408" i="1"/>
  <c r="F16" i="1" s="1"/>
  <c r="G326" i="1"/>
  <c r="H326" i="1"/>
  <c r="D21" i="13"/>
  <c r="S21" i="13" s="1"/>
  <c r="E20" i="1"/>
  <c r="C21" i="13" s="1"/>
  <c r="R21" i="13" s="1"/>
  <c r="D20" i="13"/>
  <c r="S20" i="13" s="1"/>
  <c r="E19" i="1"/>
  <c r="C20" i="13" s="1"/>
  <c r="R20" i="13" s="1"/>
  <c r="D19" i="13"/>
  <c r="S19" i="13" s="1"/>
  <c r="E18" i="1"/>
  <c r="C19" i="13" s="1"/>
  <c r="R19" i="13" s="1"/>
  <c r="D18" i="13"/>
  <c r="S18" i="13" s="1"/>
  <c r="E17" i="1"/>
  <c r="C18" i="13" s="1"/>
  <c r="R18" i="13" s="1"/>
  <c r="D17" i="13"/>
  <c r="S17" i="13" s="1"/>
  <c r="E16" i="1"/>
  <c r="C17" i="13" s="1"/>
  <c r="R17" i="13" s="1"/>
  <c r="D16" i="13"/>
  <c r="S16" i="13" s="1"/>
  <c r="E15" i="1"/>
  <c r="D15" i="13"/>
  <c r="S15" i="13" s="1"/>
  <c r="E14" i="1"/>
  <c r="C15" i="13" s="1"/>
  <c r="R15" i="13" s="1"/>
  <c r="D14" i="13"/>
  <c r="S14" i="13" s="1"/>
  <c r="E13" i="1"/>
  <c r="C14" i="13" s="1"/>
  <c r="R14" i="13" s="1"/>
  <c r="D13" i="13"/>
  <c r="S13" i="13" s="1"/>
  <c r="E12" i="1"/>
  <c r="C13" i="13" s="1"/>
  <c r="R13" i="13" s="1"/>
  <c r="D12" i="13"/>
  <c r="S12" i="13" s="1"/>
  <c r="D11" i="13"/>
  <c r="S11" i="13" s="1"/>
  <c r="E10" i="1"/>
  <c r="C11" i="13" s="1"/>
  <c r="R11" i="13" s="1"/>
  <c r="D10" i="13"/>
  <c r="S10" i="13" s="1"/>
  <c r="E9" i="1"/>
  <c r="C10" i="13" s="1"/>
  <c r="R10" i="13" s="1"/>
  <c r="D8" i="13"/>
  <c r="S8" i="13" s="1"/>
  <c r="E7" i="1"/>
  <c r="C8" i="13" s="1"/>
  <c r="R8" i="13" s="1"/>
  <c r="O6" i="1"/>
  <c r="E6" i="1" s="1"/>
  <c r="D7" i="13"/>
  <c r="S7" i="13" s="1"/>
  <c r="G12" i="13"/>
  <c r="V12" i="13" s="1"/>
  <c r="G21" i="13"/>
  <c r="V21" i="13" s="1"/>
  <c r="G10" i="13"/>
  <c r="V10" i="13" s="1"/>
  <c r="F10" i="1"/>
  <c r="F7" i="5"/>
  <c r="U7" i="5" s="1"/>
  <c r="F7" i="10"/>
  <c r="U7" i="10" s="1"/>
  <c r="F7" i="11"/>
  <c r="U7" i="11" s="1"/>
  <c r="F7" i="9"/>
  <c r="U7" i="9" s="1"/>
  <c r="G12" i="11"/>
  <c r="V12" i="11" s="1"/>
  <c r="G12" i="9"/>
  <c r="V12" i="9" s="1"/>
  <c r="G12" i="10"/>
  <c r="V12" i="10" s="1"/>
  <c r="D12" i="5"/>
  <c r="S12" i="5" s="1"/>
  <c r="D12" i="11"/>
  <c r="S12" i="11" s="1"/>
  <c r="D12" i="9"/>
  <c r="S12" i="9" s="1"/>
  <c r="D12" i="10"/>
  <c r="S12" i="10" s="1"/>
  <c r="D13" i="5"/>
  <c r="S13" i="5" s="1"/>
  <c r="D13" i="10"/>
  <c r="S13" i="10" s="1"/>
  <c r="D13" i="11"/>
  <c r="S13" i="11" s="1"/>
  <c r="D13" i="9"/>
  <c r="S13" i="9" s="1"/>
  <c r="G13" i="5"/>
  <c r="V13" i="5" s="1"/>
  <c r="G13" i="10"/>
  <c r="V13" i="10" s="1"/>
  <c r="G13" i="11"/>
  <c r="V13" i="11" s="1"/>
  <c r="G13" i="9"/>
  <c r="V13" i="9" s="1"/>
  <c r="D14" i="5"/>
  <c r="S14" i="5" s="1"/>
  <c r="D14" i="10"/>
  <c r="S14" i="10" s="1"/>
  <c r="D14" i="9"/>
  <c r="S14" i="9" s="1"/>
  <c r="D14" i="11"/>
  <c r="S14" i="11" s="1"/>
  <c r="G14" i="5"/>
  <c r="V14" i="5" s="1"/>
  <c r="G14" i="10"/>
  <c r="V14" i="10" s="1"/>
  <c r="G14" i="9"/>
  <c r="V14" i="9" s="1"/>
  <c r="G14" i="11"/>
  <c r="V14" i="11" s="1"/>
  <c r="D15" i="5"/>
  <c r="S15" i="5" s="1"/>
  <c r="D15" i="9"/>
  <c r="S15" i="9" s="1"/>
  <c r="D15" i="11"/>
  <c r="S15" i="11" s="1"/>
  <c r="D15" i="10"/>
  <c r="S15" i="10" s="1"/>
  <c r="G15" i="9"/>
  <c r="V15" i="9" s="1"/>
  <c r="G15" i="11"/>
  <c r="V15" i="11" s="1"/>
  <c r="G15" i="10"/>
  <c r="V15" i="10" s="1"/>
  <c r="D16" i="5"/>
  <c r="S16" i="5" s="1"/>
  <c r="D16" i="9"/>
  <c r="S16" i="9" s="1"/>
  <c r="D16" i="11"/>
  <c r="S16" i="11" s="1"/>
  <c r="D16" i="10"/>
  <c r="S16" i="10" s="1"/>
  <c r="G16" i="5"/>
  <c r="V16" i="5" s="1"/>
  <c r="G16" i="11"/>
  <c r="V16" i="11" s="1"/>
  <c r="G16" i="10"/>
  <c r="V16" i="10" s="1"/>
  <c r="G16" i="9"/>
  <c r="V16" i="9" s="1"/>
  <c r="E17" i="5"/>
  <c r="T17" i="5" s="1"/>
  <c r="E17" i="10"/>
  <c r="T17" i="10" s="1"/>
  <c r="E17" i="11"/>
  <c r="T17" i="11" s="1"/>
  <c r="E17" i="9"/>
  <c r="T17" i="9" s="1"/>
  <c r="D20" i="5"/>
  <c r="S20" i="5" s="1"/>
  <c r="D20" i="10"/>
  <c r="S20" i="10" s="1"/>
  <c r="D20" i="9"/>
  <c r="S20" i="9" s="1"/>
  <c r="D20" i="11"/>
  <c r="S20" i="11" s="1"/>
  <c r="G20" i="5"/>
  <c r="V20" i="5" s="1"/>
  <c r="G20" i="10"/>
  <c r="V20" i="10" s="1"/>
  <c r="G20" i="9"/>
  <c r="V20" i="9" s="1"/>
  <c r="G20" i="11"/>
  <c r="V20" i="11" s="1"/>
  <c r="E6" i="5"/>
  <c r="T6" i="5" s="1"/>
  <c r="E6" i="11"/>
  <c r="T6" i="11" s="1"/>
  <c r="E6" i="10"/>
  <c r="T6" i="10" s="1"/>
  <c r="E6" i="9"/>
  <c r="T6" i="9" s="1"/>
  <c r="E12" i="5"/>
  <c r="T12" i="5" s="1"/>
  <c r="E12" i="10"/>
  <c r="T12" i="10" s="1"/>
  <c r="E12" i="11"/>
  <c r="T12" i="11" s="1"/>
  <c r="E12" i="9"/>
  <c r="T12" i="9" s="1"/>
  <c r="F10" i="5"/>
  <c r="U10" i="5" s="1"/>
  <c r="F10" i="11"/>
  <c r="U10" i="11" s="1"/>
  <c r="F10" i="10"/>
  <c r="U10" i="10" s="1"/>
  <c r="F10" i="9"/>
  <c r="U10" i="9" s="1"/>
  <c r="F8" i="5"/>
  <c r="U8" i="5" s="1"/>
  <c r="F8" i="9"/>
  <c r="U8" i="9" s="1"/>
  <c r="F8" i="10"/>
  <c r="U8" i="10" s="1"/>
  <c r="F8" i="11"/>
  <c r="U8" i="11" s="1"/>
  <c r="D9" i="5"/>
  <c r="S9" i="5" s="1"/>
  <c r="D9" i="9"/>
  <c r="S9" i="9" s="1"/>
  <c r="D9" i="11"/>
  <c r="S9" i="11" s="1"/>
  <c r="D9" i="10"/>
  <c r="S9" i="10" s="1"/>
  <c r="G9" i="5"/>
  <c r="V9" i="5" s="1"/>
  <c r="G9" i="9"/>
  <c r="V9" i="9" s="1"/>
  <c r="G9" i="11"/>
  <c r="V9" i="11" s="1"/>
  <c r="G9" i="10"/>
  <c r="V9" i="10" s="1"/>
  <c r="F11" i="5"/>
  <c r="U11" i="5" s="1"/>
  <c r="F11" i="11"/>
  <c r="U11" i="11" s="1"/>
  <c r="F11" i="9"/>
  <c r="U11" i="9" s="1"/>
  <c r="F11" i="10"/>
  <c r="U11" i="10" s="1"/>
  <c r="E13" i="5"/>
  <c r="T13" i="5" s="1"/>
  <c r="E13" i="11"/>
  <c r="T13" i="11" s="1"/>
  <c r="E13" i="9"/>
  <c r="T13" i="9" s="1"/>
  <c r="E13" i="10"/>
  <c r="T13" i="10" s="1"/>
  <c r="E14" i="5"/>
  <c r="T14" i="5" s="1"/>
  <c r="E14" i="11"/>
  <c r="T14" i="11" s="1"/>
  <c r="E14" i="10"/>
  <c r="T14" i="10" s="1"/>
  <c r="E14" i="9"/>
  <c r="T14" i="9" s="1"/>
  <c r="E15" i="5"/>
  <c r="T15" i="5" s="1"/>
  <c r="E15" i="9"/>
  <c r="T15" i="9" s="1"/>
  <c r="E15" i="11"/>
  <c r="T15" i="11" s="1"/>
  <c r="E15" i="10"/>
  <c r="T15" i="10" s="1"/>
  <c r="E16" i="5"/>
  <c r="T16" i="5" s="1"/>
  <c r="E16" i="9"/>
  <c r="T16" i="9" s="1"/>
  <c r="E16" i="11"/>
  <c r="T16" i="11" s="1"/>
  <c r="E16" i="10"/>
  <c r="T16" i="10" s="1"/>
  <c r="F17" i="5"/>
  <c r="U17" i="5" s="1"/>
  <c r="F17" i="10"/>
  <c r="U17" i="10" s="1"/>
  <c r="F17" i="11"/>
  <c r="U17" i="11" s="1"/>
  <c r="F17" i="9"/>
  <c r="U17" i="9" s="1"/>
  <c r="E18" i="5"/>
  <c r="T18" i="5" s="1"/>
  <c r="E18" i="11"/>
  <c r="T18" i="11" s="1"/>
  <c r="E18" i="9"/>
  <c r="T18" i="9" s="1"/>
  <c r="E18" i="10"/>
  <c r="T18" i="10" s="1"/>
  <c r="G18" i="5"/>
  <c r="V18" i="5" s="1"/>
  <c r="G18" i="10"/>
  <c r="V18" i="10" s="1"/>
  <c r="G18" i="11"/>
  <c r="V18" i="11" s="1"/>
  <c r="G18" i="9"/>
  <c r="V18" i="9" s="1"/>
  <c r="D19" i="5"/>
  <c r="S19" i="5" s="1"/>
  <c r="D19" i="9"/>
  <c r="S19" i="9" s="1"/>
  <c r="D19" i="10"/>
  <c r="S19" i="10" s="1"/>
  <c r="D19" i="11"/>
  <c r="S19" i="11" s="1"/>
  <c r="G19" i="5"/>
  <c r="V19" i="5" s="1"/>
  <c r="G19" i="11"/>
  <c r="V19" i="11" s="1"/>
  <c r="G19" i="9"/>
  <c r="V19" i="9" s="1"/>
  <c r="G19" i="10"/>
  <c r="V19" i="10" s="1"/>
  <c r="E20" i="5"/>
  <c r="T20" i="5" s="1"/>
  <c r="E20" i="10"/>
  <c r="T20" i="10" s="1"/>
  <c r="E20" i="9"/>
  <c r="T20" i="9" s="1"/>
  <c r="E20" i="11"/>
  <c r="T20" i="11" s="1"/>
  <c r="F6" i="5"/>
  <c r="U6" i="5" s="1"/>
  <c r="F6" i="11"/>
  <c r="U6" i="11" s="1"/>
  <c r="F6" i="10"/>
  <c r="U6" i="10" s="1"/>
  <c r="F6" i="9"/>
  <c r="U6" i="9" s="1"/>
  <c r="D7" i="5"/>
  <c r="S7" i="5" s="1"/>
  <c r="D7" i="11"/>
  <c r="S7" i="11" s="1"/>
  <c r="D7" i="9"/>
  <c r="S7" i="9" s="1"/>
  <c r="D7" i="10"/>
  <c r="S7" i="10" s="1"/>
  <c r="D10" i="5"/>
  <c r="S10" i="5" s="1"/>
  <c r="D10" i="10"/>
  <c r="S10" i="10" s="1"/>
  <c r="D10" i="9"/>
  <c r="S10" i="9" s="1"/>
  <c r="D10" i="11"/>
  <c r="S10" i="11" s="1"/>
  <c r="V10" i="9"/>
  <c r="V10" i="11"/>
  <c r="E9" i="5"/>
  <c r="T9" i="5" s="1"/>
  <c r="E9" i="11"/>
  <c r="T9" i="11" s="1"/>
  <c r="E9" i="10"/>
  <c r="T9" i="10" s="1"/>
  <c r="E9" i="9"/>
  <c r="T9" i="9" s="1"/>
  <c r="F12" i="5"/>
  <c r="U12" i="5" s="1"/>
  <c r="F12" i="11"/>
  <c r="U12" i="11" s="1"/>
  <c r="F12" i="9"/>
  <c r="U12" i="9" s="1"/>
  <c r="F12" i="10"/>
  <c r="U12" i="10" s="1"/>
  <c r="F13" i="5"/>
  <c r="U13" i="5" s="1"/>
  <c r="F13" i="9"/>
  <c r="U13" i="9" s="1"/>
  <c r="F13" i="10"/>
  <c r="U13" i="10" s="1"/>
  <c r="F13" i="11"/>
  <c r="U13" i="11" s="1"/>
  <c r="F14" i="5"/>
  <c r="U14" i="5" s="1"/>
  <c r="F14" i="11"/>
  <c r="U14" i="11" s="1"/>
  <c r="F14" i="10"/>
  <c r="U14" i="10" s="1"/>
  <c r="F14" i="9"/>
  <c r="U14" i="9" s="1"/>
  <c r="F15" i="5"/>
  <c r="U15" i="5" s="1"/>
  <c r="F15" i="11"/>
  <c r="U15" i="11" s="1"/>
  <c r="F15" i="10"/>
  <c r="U15" i="10" s="1"/>
  <c r="F15" i="9"/>
  <c r="U15" i="9" s="1"/>
  <c r="F16" i="5"/>
  <c r="U16" i="5" s="1"/>
  <c r="F16" i="9"/>
  <c r="U16" i="9" s="1"/>
  <c r="F16" i="11"/>
  <c r="U16" i="11" s="1"/>
  <c r="F16" i="10"/>
  <c r="U16" i="10" s="1"/>
  <c r="D18" i="5"/>
  <c r="S18" i="5" s="1"/>
  <c r="D18" i="11"/>
  <c r="S18" i="11" s="1"/>
  <c r="D18" i="9"/>
  <c r="S18" i="9" s="1"/>
  <c r="D18" i="10"/>
  <c r="S18" i="10" s="1"/>
  <c r="E19" i="5"/>
  <c r="T19" i="5" s="1"/>
  <c r="E19" i="10"/>
  <c r="T19" i="10" s="1"/>
  <c r="E19" i="11"/>
  <c r="T19" i="11" s="1"/>
  <c r="E19" i="9"/>
  <c r="T19" i="9" s="1"/>
  <c r="F20" i="5"/>
  <c r="U20" i="5" s="1"/>
  <c r="F20" i="11"/>
  <c r="U20" i="11" s="1"/>
  <c r="F20" i="10"/>
  <c r="U20" i="10" s="1"/>
  <c r="F20" i="9"/>
  <c r="U20" i="9" s="1"/>
  <c r="E7" i="5"/>
  <c r="T7" i="5" s="1"/>
  <c r="E7" i="9"/>
  <c r="T7" i="9" s="1"/>
  <c r="E7" i="10"/>
  <c r="T7" i="10" s="1"/>
  <c r="E7" i="11"/>
  <c r="T7" i="11" s="1"/>
  <c r="E10" i="5"/>
  <c r="T10" i="5" s="1"/>
  <c r="E10" i="10"/>
  <c r="T10" i="10" s="1"/>
  <c r="E10" i="9"/>
  <c r="T10" i="9" s="1"/>
  <c r="E10" i="11"/>
  <c r="T10" i="11" s="1"/>
  <c r="G7" i="5"/>
  <c r="V7" i="5" s="1"/>
  <c r="G7" i="11"/>
  <c r="V7" i="11" s="1"/>
  <c r="G7" i="9"/>
  <c r="V7" i="9" s="1"/>
  <c r="G7" i="10"/>
  <c r="V7" i="10" s="1"/>
  <c r="F9" i="5"/>
  <c r="U9" i="5" s="1"/>
  <c r="F9" i="11"/>
  <c r="U9" i="11" s="1"/>
  <c r="F9" i="10"/>
  <c r="U9" i="10" s="1"/>
  <c r="F9" i="9"/>
  <c r="U9" i="9" s="1"/>
  <c r="D11" i="5"/>
  <c r="S11" i="5" s="1"/>
  <c r="D11" i="10"/>
  <c r="S11" i="10" s="1"/>
  <c r="D11" i="11"/>
  <c r="S11" i="11" s="1"/>
  <c r="D11" i="9"/>
  <c r="S11" i="9" s="1"/>
  <c r="G11" i="11"/>
  <c r="V11" i="11" s="1"/>
  <c r="G11" i="9"/>
  <c r="V11" i="9" s="1"/>
  <c r="G11" i="10"/>
  <c r="V11" i="10" s="1"/>
  <c r="D17" i="5"/>
  <c r="S17" i="5" s="1"/>
  <c r="D17" i="11"/>
  <c r="S17" i="11" s="1"/>
  <c r="D17" i="9"/>
  <c r="S17" i="9" s="1"/>
  <c r="D17" i="10"/>
  <c r="S17" i="10" s="1"/>
  <c r="G17" i="11"/>
  <c r="V17" i="11" s="1"/>
  <c r="G17" i="9"/>
  <c r="V17" i="9" s="1"/>
  <c r="G17" i="10"/>
  <c r="V17" i="10" s="1"/>
  <c r="F18" i="5"/>
  <c r="U18" i="5" s="1"/>
  <c r="F18" i="11"/>
  <c r="U18" i="11" s="1"/>
  <c r="F18" i="9"/>
  <c r="U18" i="9" s="1"/>
  <c r="F18" i="10"/>
  <c r="U18" i="10" s="1"/>
  <c r="F19" i="5"/>
  <c r="U19" i="5" s="1"/>
  <c r="F19" i="10"/>
  <c r="U19" i="10" s="1"/>
  <c r="F19" i="11"/>
  <c r="U19" i="11" s="1"/>
  <c r="F19" i="9"/>
  <c r="U19" i="9" s="1"/>
  <c r="D6" i="5"/>
  <c r="S6" i="5" s="1"/>
  <c r="D6" i="9"/>
  <c r="S6" i="9" s="1"/>
  <c r="D6" i="11"/>
  <c r="S6" i="11" s="1"/>
  <c r="D6" i="10"/>
  <c r="S6" i="10" s="1"/>
  <c r="G6" i="9"/>
  <c r="V6" i="9" s="1"/>
  <c r="G17" i="5"/>
  <c r="V17" i="5" s="1"/>
  <c r="G15" i="5"/>
  <c r="V15" i="5" s="1"/>
  <c r="G12" i="5"/>
  <c r="V12" i="5" s="1"/>
  <c r="G11" i="5"/>
  <c r="V11" i="5" s="1"/>
  <c r="V10" i="5"/>
  <c r="G5" i="1"/>
  <c r="H5" i="1"/>
  <c r="E6" i="13" s="1"/>
  <c r="J5" i="1"/>
  <c r="J21" i="1" s="1"/>
  <c r="O5" i="1"/>
  <c r="F18" i="1"/>
  <c r="F6" i="1"/>
  <c r="C16" i="13"/>
  <c r="R16" i="13" s="1"/>
  <c r="F12" i="1"/>
  <c r="F13" i="1"/>
  <c r="F11" i="1"/>
  <c r="F7" i="1"/>
  <c r="H11" i="1"/>
  <c r="E12" i="13" s="1"/>
  <c r="T12" i="13" s="1"/>
  <c r="G283" i="1" l="1"/>
  <c r="G446" i="1" s="1"/>
  <c r="G6" i="10"/>
  <c r="V6" i="10" s="1"/>
  <c r="G6" i="5"/>
  <c r="V6" i="5" s="1"/>
  <c r="G6" i="11"/>
  <c r="V6" i="11" s="1"/>
  <c r="G7" i="13"/>
  <c r="V7" i="13" s="1"/>
  <c r="H446" i="1"/>
  <c r="E11" i="1"/>
  <c r="C12" i="13" s="1"/>
  <c r="R12" i="13" s="1"/>
  <c r="C7" i="13"/>
  <c r="R7" i="13" s="1"/>
  <c r="D6" i="13"/>
  <c r="T6" i="13"/>
  <c r="E11" i="11"/>
  <c r="T11" i="11" s="1"/>
  <c r="E11" i="9"/>
  <c r="T11" i="9" s="1"/>
  <c r="E11" i="10"/>
  <c r="T11" i="10" s="1"/>
  <c r="E5" i="5"/>
  <c r="T5" i="5" s="1"/>
  <c r="E5" i="10"/>
  <c r="E5" i="11"/>
  <c r="E5" i="9"/>
  <c r="K1" i="1"/>
  <c r="C10" i="10"/>
  <c r="R10" i="10" s="1"/>
  <c r="C10" i="9"/>
  <c r="R10" i="9" s="1"/>
  <c r="C10" i="11"/>
  <c r="R10" i="11" s="1"/>
  <c r="D5" i="5"/>
  <c r="S5" i="5" s="1"/>
  <c r="D5" i="10"/>
  <c r="D5" i="11"/>
  <c r="D5" i="9"/>
  <c r="C15" i="5"/>
  <c r="R15" i="5" s="1"/>
  <c r="C15" i="9"/>
  <c r="R15" i="9" s="1"/>
  <c r="C15" i="11"/>
  <c r="R15" i="11" s="1"/>
  <c r="C15" i="10"/>
  <c r="R15" i="10" s="1"/>
  <c r="C6" i="5"/>
  <c r="R6" i="5" s="1"/>
  <c r="C6" i="9"/>
  <c r="C6" i="11"/>
  <c r="C6" i="10"/>
  <c r="C7" i="5"/>
  <c r="R7" i="5" s="1"/>
  <c r="C7" i="10"/>
  <c r="R7" i="10" s="1"/>
  <c r="C7" i="9"/>
  <c r="R7" i="9" s="1"/>
  <c r="C7" i="11"/>
  <c r="R7" i="11" s="1"/>
  <c r="C12" i="5"/>
  <c r="R12" i="5" s="1"/>
  <c r="C12" i="10"/>
  <c r="R12" i="10" s="1"/>
  <c r="C12" i="11"/>
  <c r="R12" i="11" s="1"/>
  <c r="C12" i="9"/>
  <c r="R12" i="9" s="1"/>
  <c r="O1" i="1"/>
  <c r="C19" i="10"/>
  <c r="R19" i="10" s="1"/>
  <c r="C19" i="9"/>
  <c r="R19" i="9" s="1"/>
  <c r="C19" i="11"/>
  <c r="R19" i="11" s="1"/>
  <c r="C16" i="5"/>
  <c r="R16" i="5" s="1"/>
  <c r="C16" i="10"/>
  <c r="R16" i="10" s="1"/>
  <c r="C16" i="9"/>
  <c r="R16" i="9" s="1"/>
  <c r="C16" i="11"/>
  <c r="R16" i="11" s="1"/>
  <c r="C20" i="5"/>
  <c r="R20" i="5" s="1"/>
  <c r="C20" i="11"/>
  <c r="R20" i="11" s="1"/>
  <c r="C20" i="10"/>
  <c r="R20" i="10" s="1"/>
  <c r="C20" i="9"/>
  <c r="R20" i="9" s="1"/>
  <c r="C9" i="5"/>
  <c r="R9" i="5" s="1"/>
  <c r="C9" i="10"/>
  <c r="R9" i="10" s="1"/>
  <c r="C9" i="9"/>
  <c r="R9" i="9" s="1"/>
  <c r="C9" i="11"/>
  <c r="R9" i="11" s="1"/>
  <c r="C17" i="5"/>
  <c r="R17" i="5" s="1"/>
  <c r="C17" i="10"/>
  <c r="R17" i="10" s="1"/>
  <c r="C17" i="9"/>
  <c r="R17" i="9" s="1"/>
  <c r="C17" i="11"/>
  <c r="R17" i="11" s="1"/>
  <c r="C13" i="5"/>
  <c r="R13" i="5" s="1"/>
  <c r="C13" i="10"/>
  <c r="R13" i="10" s="1"/>
  <c r="C13" i="9"/>
  <c r="R13" i="9" s="1"/>
  <c r="C13" i="11"/>
  <c r="R13" i="11" s="1"/>
  <c r="C14" i="5"/>
  <c r="R14" i="5" s="1"/>
  <c r="C14" i="11"/>
  <c r="R14" i="11" s="1"/>
  <c r="C14" i="10"/>
  <c r="R14" i="10" s="1"/>
  <c r="C14" i="9"/>
  <c r="R14" i="9" s="1"/>
  <c r="C18" i="5"/>
  <c r="R18" i="5" s="1"/>
  <c r="C18" i="11"/>
  <c r="R18" i="11" s="1"/>
  <c r="C18" i="10"/>
  <c r="R18" i="10" s="1"/>
  <c r="C18" i="9"/>
  <c r="R18" i="9" s="1"/>
  <c r="C19" i="5"/>
  <c r="R19" i="5" s="1"/>
  <c r="O21" i="1"/>
  <c r="C10" i="5"/>
  <c r="R10" i="5" s="1"/>
  <c r="E11" i="5"/>
  <c r="T11" i="5" s="1"/>
  <c r="I5" i="1"/>
  <c r="F6" i="13" s="1"/>
  <c r="L5" i="1"/>
  <c r="L21" i="1" s="1"/>
  <c r="K5" i="1"/>
  <c r="G6" i="13" s="1"/>
  <c r="E5" i="1" l="1"/>
  <c r="C6" i="13" s="1"/>
  <c r="S6" i="13"/>
  <c r="V6" i="13"/>
  <c r="F22" i="13"/>
  <c r="U22" i="13" s="1"/>
  <c r="U6" i="13"/>
  <c r="F5" i="11"/>
  <c r="F5" i="9"/>
  <c r="F5" i="10"/>
  <c r="S5" i="9"/>
  <c r="T5" i="9"/>
  <c r="S5" i="11"/>
  <c r="T5" i="11"/>
  <c r="G5" i="5"/>
  <c r="V5" i="5" s="1"/>
  <c r="G5" i="10"/>
  <c r="G5" i="11"/>
  <c r="G5" i="9"/>
  <c r="S5" i="10"/>
  <c r="T5" i="10"/>
  <c r="C11" i="5"/>
  <c r="R11" i="5" s="1"/>
  <c r="C11" i="10"/>
  <c r="R11" i="10" s="1"/>
  <c r="C11" i="9"/>
  <c r="R11" i="9" s="1"/>
  <c r="C11" i="11"/>
  <c r="R11" i="11" s="1"/>
  <c r="R6" i="10"/>
  <c r="R6" i="11"/>
  <c r="R6" i="9"/>
  <c r="I21" i="1"/>
  <c r="F5" i="5"/>
  <c r="U5" i="5" s="1"/>
  <c r="R6" i="13" l="1"/>
  <c r="C5" i="5"/>
  <c r="R5" i="5" s="1"/>
  <c r="C5" i="10"/>
  <c r="R5" i="10" s="1"/>
  <c r="C5" i="11"/>
  <c r="R5" i="11" s="1"/>
  <c r="C5" i="9"/>
  <c r="R5" i="9" s="1"/>
  <c r="V5" i="9"/>
  <c r="U5" i="10"/>
  <c r="F26" i="10"/>
  <c r="F21" i="10"/>
  <c r="U21" i="10" s="1"/>
  <c r="V5" i="11"/>
  <c r="U5" i="9"/>
  <c r="F21" i="9"/>
  <c r="U21" i="9" s="1"/>
  <c r="F26" i="9"/>
  <c r="V5" i="10"/>
  <c r="U5" i="11"/>
  <c r="F26" i="11"/>
  <c r="F21" i="11"/>
  <c r="U21" i="11" s="1"/>
  <c r="F26" i="5"/>
  <c r="F21" i="5"/>
  <c r="U21" i="5" s="1"/>
  <c r="H8" i="1"/>
  <c r="E9" i="13" s="1"/>
  <c r="G8" i="1"/>
  <c r="G299" i="1"/>
  <c r="G307" i="1" s="1"/>
  <c r="D9" i="13" l="1"/>
  <c r="S9" i="13" s="1"/>
  <c r="T9" i="13"/>
  <c r="E22" i="13"/>
  <c r="T22" i="13" s="1"/>
  <c r="D8" i="11"/>
  <c r="D8" i="9"/>
  <c r="D8" i="10"/>
  <c r="E8" i="5"/>
  <c r="T8" i="5" s="1"/>
  <c r="E8" i="11"/>
  <c r="E8" i="9"/>
  <c r="E8" i="10"/>
  <c r="G21" i="1"/>
  <c r="D8" i="5"/>
  <c r="S8" i="5" s="1"/>
  <c r="K8" i="1"/>
  <c r="G9" i="13" s="1"/>
  <c r="F8" i="1"/>
  <c r="F21" i="1" s="1"/>
  <c r="H21" i="1"/>
  <c r="E24" i="13" s="1"/>
  <c r="D22" i="13" l="1"/>
  <c r="S22" i="13" s="1"/>
  <c r="E8" i="1"/>
  <c r="E21" i="1" s="1"/>
  <c r="K24" i="1"/>
  <c r="H24" i="1"/>
  <c r="D24" i="13"/>
  <c r="G24" i="1"/>
  <c r="V9" i="13"/>
  <c r="G22" i="13"/>
  <c r="V22" i="13" s="1"/>
  <c r="C24" i="13"/>
  <c r="E26" i="5"/>
  <c r="E21" i="5"/>
  <c r="T21" i="5" s="1"/>
  <c r="T8" i="10"/>
  <c r="E21" i="10"/>
  <c r="T21" i="10" s="1"/>
  <c r="E26" i="10"/>
  <c r="S8" i="10"/>
  <c r="D26" i="10"/>
  <c r="D21" i="10"/>
  <c r="S21" i="10" s="1"/>
  <c r="C23" i="5"/>
  <c r="C23" i="11"/>
  <c r="C23" i="10"/>
  <c r="C23" i="9"/>
  <c r="T8" i="9"/>
  <c r="E26" i="9"/>
  <c r="E21" i="9"/>
  <c r="T21" i="9" s="1"/>
  <c r="S8" i="9"/>
  <c r="D26" i="9"/>
  <c r="D21" i="9"/>
  <c r="S21" i="9" s="1"/>
  <c r="E23" i="11"/>
  <c r="E23" i="10"/>
  <c r="E23" i="9"/>
  <c r="E23" i="5"/>
  <c r="G8" i="10"/>
  <c r="G8" i="11"/>
  <c r="G8" i="9"/>
  <c r="D23" i="11"/>
  <c r="D23" i="10"/>
  <c r="D23" i="9"/>
  <c r="D23" i="5"/>
  <c r="T8" i="11"/>
  <c r="E21" i="11"/>
  <c r="T21" i="11" s="1"/>
  <c r="E26" i="11"/>
  <c r="S8" i="11"/>
  <c r="D21" i="11"/>
  <c r="S21" i="11" s="1"/>
  <c r="D26" i="11"/>
  <c r="K21" i="1"/>
  <c r="G8" i="5"/>
  <c r="D21" i="5"/>
  <c r="S21" i="5" s="1"/>
  <c r="D26" i="5"/>
  <c r="C9" i="13"/>
  <c r="R9" i="13" l="1"/>
  <c r="C22" i="13"/>
  <c r="R22" i="13" s="1"/>
  <c r="V8" i="9"/>
  <c r="G26" i="9"/>
  <c r="G21" i="9"/>
  <c r="V21" i="9" s="1"/>
  <c r="V8" i="11"/>
  <c r="G21" i="11"/>
  <c r="V21" i="11" s="1"/>
  <c r="G26" i="11"/>
  <c r="V8" i="10"/>
  <c r="G26" i="10"/>
  <c r="G21" i="10"/>
  <c r="V21" i="10" s="1"/>
  <c r="C8" i="5"/>
  <c r="R8" i="5" s="1"/>
  <c r="C8" i="10"/>
  <c r="C8" i="11"/>
  <c r="C8" i="9"/>
  <c r="V8" i="5"/>
  <c r="G21" i="5"/>
  <c r="V21" i="5" s="1"/>
  <c r="G26" i="5"/>
  <c r="C33" i="5" l="1"/>
  <c r="L23" i="1"/>
  <c r="H23" i="1"/>
  <c r="G23" i="1"/>
  <c r="O23" i="1"/>
  <c r="K23" i="1"/>
  <c r="N23" i="1"/>
  <c r="J23" i="1"/>
  <c r="M23" i="1"/>
  <c r="I23" i="1"/>
  <c r="C21" i="5"/>
  <c r="R21" i="5" s="1"/>
  <c r="R8" i="9"/>
  <c r="C21" i="9"/>
  <c r="R8" i="10"/>
  <c r="C21" i="10"/>
  <c r="R8" i="11"/>
  <c r="C21" i="11"/>
  <c r="C35" i="5" l="1"/>
  <c r="C36" i="5"/>
  <c r="C33" i="10"/>
  <c r="C36" i="10" s="1"/>
  <c r="R21" i="10"/>
  <c r="C33" i="11"/>
  <c r="C36" i="11" s="1"/>
  <c r="R21" i="11"/>
  <c r="C33" i="9"/>
  <c r="C36" i="9" s="1"/>
  <c r="R21" i="9"/>
  <c r="C35" i="9" l="1"/>
  <c r="C35" i="10"/>
  <c r="C35" i="11"/>
</calcChain>
</file>

<file path=xl/comments1.xml><?xml version="1.0" encoding="utf-8"?>
<comments xmlns="http://schemas.openxmlformats.org/spreadsheetml/2006/main">
  <authors>
    <author>Karl Case</author>
  </authors>
  <commentList>
    <comment ref="E1" authorId="0">
      <text>
        <r>
          <rPr>
            <b/>
            <sz val="10"/>
            <color indexed="81"/>
            <rFont val="Calibri"/>
            <family val="2"/>
            <scheme val="minor"/>
          </rPr>
          <t>NGB-AY:</t>
        </r>
        <r>
          <rPr>
            <sz val="10"/>
            <color indexed="81"/>
            <rFont val="Calibri"/>
            <family val="2"/>
            <scheme val="minor"/>
          </rPr>
          <t xml:space="preserve">
Budget Officers - Ensure you update your program's local federal GS scale annually. </t>
        </r>
      </text>
    </comment>
  </commentList>
</comments>
</file>

<file path=xl/comments2.xml><?xml version="1.0" encoding="utf-8"?>
<comments xmlns="http://schemas.openxmlformats.org/spreadsheetml/2006/main">
  <authors>
    <author>Karl Case</author>
    <author>Administrator</author>
  </authors>
  <commentList>
    <comment ref="C1" authorId="0">
      <text>
        <r>
          <rPr>
            <b/>
            <sz val="10"/>
            <color indexed="81"/>
            <rFont val="Calibri"/>
            <family val="2"/>
            <scheme val="minor"/>
          </rPr>
          <t>NGB-AY:</t>
        </r>
        <r>
          <rPr>
            <sz val="10"/>
            <color indexed="81"/>
            <rFont val="Calibri"/>
            <family val="2"/>
            <scheme val="minor"/>
          </rPr>
          <t xml:space="preserve">
Select your Program from drop- down menu.</t>
        </r>
      </text>
    </comment>
    <comment ref="D1" authorId="0">
      <text>
        <r>
          <rPr>
            <b/>
            <sz val="10"/>
            <color indexed="81"/>
            <rFont val="Calibri"/>
            <family val="2"/>
            <scheme val="minor"/>
          </rPr>
          <t>NGB-AY:</t>
        </r>
        <r>
          <rPr>
            <sz val="10"/>
            <color indexed="81"/>
            <rFont val="Calibri"/>
            <family val="2"/>
            <scheme val="minor"/>
          </rPr>
          <t xml:space="preserve">
Select YEAR &amp; either INITIAL, REVISED, or FINAL from drop-down menu.</t>
        </r>
      </text>
    </comment>
    <comment ref="E1" authorId="0">
      <text>
        <r>
          <rPr>
            <b/>
            <sz val="10"/>
            <color indexed="81"/>
            <rFont val="Calibri"/>
            <family val="2"/>
            <scheme val="minor"/>
          </rPr>
          <t>NGB-AY:</t>
        </r>
        <r>
          <rPr>
            <sz val="10"/>
            <color indexed="81"/>
            <rFont val="Calibri"/>
            <family val="2"/>
            <scheme val="minor"/>
          </rPr>
          <t xml:space="preserve">
Select Program's Location from drop-down menu.</t>
        </r>
      </text>
    </comment>
    <comment ref="C2" authorId="0">
      <text>
        <r>
          <rPr>
            <b/>
            <sz val="10"/>
            <color indexed="81"/>
            <rFont val="Calibri"/>
            <family val="2"/>
            <scheme val="minor"/>
          </rPr>
          <t>NGB-AY:</t>
        </r>
        <r>
          <rPr>
            <sz val="10"/>
            <color indexed="81"/>
            <rFont val="Calibri"/>
            <family val="2"/>
            <scheme val="minor"/>
          </rPr>
          <t xml:space="preserve">
Manually enter as Mmm D Year-Mmm D Year.</t>
        </r>
      </text>
    </comment>
    <comment ref="F2" authorId="1">
      <text>
        <r>
          <rPr>
            <b/>
            <sz val="10"/>
            <color indexed="81"/>
            <rFont val="Calibri"/>
            <family val="2"/>
            <scheme val="minor"/>
          </rPr>
          <t>NGB-AY:</t>
        </r>
        <r>
          <rPr>
            <sz val="10"/>
            <color indexed="81"/>
            <rFont val="Calibri"/>
            <family val="2"/>
            <scheme val="minor"/>
          </rPr>
          <t xml:space="preserve">
Average the prior two years </t>
        </r>
        <r>
          <rPr>
            <b/>
            <u/>
            <sz val="10"/>
            <color indexed="81"/>
            <rFont val="Calibri"/>
            <family val="2"/>
            <scheme val="minor"/>
          </rPr>
          <t>actual</t>
        </r>
        <r>
          <rPr>
            <sz val="10"/>
            <color indexed="81"/>
            <rFont val="Calibri"/>
            <family val="2"/>
            <scheme val="minor"/>
          </rPr>
          <t xml:space="preserve"> graduates and manually enter here.</t>
        </r>
      </text>
    </comment>
    <comment ref="F3" authorId="1">
      <text>
        <r>
          <rPr>
            <b/>
            <sz val="10"/>
            <color indexed="81"/>
            <rFont val="Calibri"/>
            <family val="2"/>
            <scheme val="minor"/>
          </rPr>
          <t>NGB-AY:</t>
        </r>
        <r>
          <rPr>
            <sz val="10"/>
            <color indexed="81"/>
            <rFont val="Calibri"/>
            <family val="2"/>
            <scheme val="minor"/>
          </rPr>
          <t xml:space="preserve">
Average the </t>
        </r>
        <r>
          <rPr>
            <b/>
            <u/>
            <sz val="10"/>
            <color indexed="81"/>
            <rFont val="Calibri"/>
            <family val="2"/>
            <scheme val="minor"/>
          </rPr>
          <t>baseline</t>
        </r>
        <r>
          <rPr>
            <sz val="10"/>
            <color indexed="81"/>
            <rFont val="Calibri"/>
            <family val="2"/>
            <scheme val="minor"/>
          </rPr>
          <t xml:space="preserve"> cost per graduate for the last 4 classes and manually enter here.</t>
        </r>
      </text>
    </comment>
    <comment ref="N10" authorId="1">
      <text>
        <r>
          <rPr>
            <b/>
            <sz val="10"/>
            <color indexed="81"/>
            <rFont val="Calibri"/>
            <family val="2"/>
            <scheme val="minor"/>
          </rPr>
          <t>NGB-AY:</t>
        </r>
        <r>
          <rPr>
            <sz val="10"/>
            <color indexed="81"/>
            <rFont val="Calibri"/>
            <family val="2"/>
            <scheme val="minor"/>
          </rPr>
          <t xml:space="preserve">
Enter Program Income from estimated cash meal sales (if applicable) in this cell </t>
        </r>
        <r>
          <rPr>
            <b/>
            <sz val="10"/>
            <color indexed="81"/>
            <rFont val="Calibri"/>
            <family val="2"/>
            <scheme val="minor"/>
          </rPr>
          <t>ONLY</t>
        </r>
        <r>
          <rPr>
            <sz val="10"/>
            <color indexed="81"/>
            <rFont val="Calibri"/>
            <family val="2"/>
            <scheme val="minor"/>
          </rPr>
          <t xml:space="preserve"> (nowhere else).</t>
        </r>
      </text>
    </comment>
    <comment ref="N24" authorId="0">
      <text>
        <r>
          <rPr>
            <b/>
            <sz val="10"/>
            <color indexed="81"/>
            <rFont val="Calibri"/>
            <family val="2"/>
            <scheme val="minor"/>
          </rPr>
          <t>NGB-AY:</t>
        </r>
        <r>
          <rPr>
            <sz val="10"/>
            <color indexed="81"/>
            <rFont val="Calibri"/>
            <family val="2"/>
            <scheme val="minor"/>
          </rPr>
          <t xml:space="preserve">
Leave blank.  For NGB-AY purposes only.</t>
        </r>
      </text>
    </comment>
    <comment ref="A53" authorId="0">
      <text>
        <r>
          <rPr>
            <b/>
            <sz val="10"/>
            <color indexed="81"/>
            <rFont val="Calibri"/>
            <family val="2"/>
            <scheme val="minor"/>
          </rPr>
          <t>NGB-AY:</t>
        </r>
        <r>
          <rPr>
            <sz val="10"/>
            <color indexed="81"/>
            <rFont val="Calibri"/>
            <family val="2"/>
            <scheme val="minor"/>
          </rPr>
          <t xml:space="preserve">
Hide these top two positions (rows) if your state isn't authorized to have them.</t>
        </r>
      </text>
    </comment>
    <comment ref="A145" authorId="0">
      <text>
        <r>
          <rPr>
            <b/>
            <sz val="10"/>
            <color indexed="81"/>
            <rFont val="Calibri"/>
            <family val="2"/>
            <scheme val="minor"/>
          </rPr>
          <t>NGB-AY:</t>
        </r>
        <r>
          <rPr>
            <sz val="10"/>
            <color indexed="81"/>
            <rFont val="Calibri"/>
            <family val="2"/>
            <scheme val="minor"/>
          </rPr>
          <t xml:space="preserve">
Most programs are not authorized this position.  Please hide the row before submitting.</t>
        </r>
      </text>
    </comment>
    <comment ref="O319" authorId="1">
      <text>
        <r>
          <rPr>
            <b/>
            <sz val="10"/>
            <color indexed="81"/>
            <rFont val="Calibri"/>
            <family val="2"/>
            <scheme val="minor"/>
          </rPr>
          <t>NGB-AY:</t>
        </r>
        <r>
          <rPr>
            <sz val="10"/>
            <color indexed="81"/>
            <rFont val="Calibri"/>
            <family val="2"/>
            <scheme val="minor"/>
          </rPr>
          <t xml:space="preserve">
Enter USDA/National School Lunch Program Revenue in the "Other" column only.</t>
        </r>
      </text>
    </comment>
  </commentList>
</comments>
</file>

<file path=xl/comments3.xml><?xml version="1.0" encoding="utf-8"?>
<comments xmlns="http://schemas.openxmlformats.org/spreadsheetml/2006/main">
  <authors>
    <author>klc245</author>
  </authors>
  <commentList>
    <comment ref="O1" authorId="0">
      <text>
        <r>
          <rPr>
            <b/>
            <sz val="10"/>
            <color indexed="81"/>
            <rFont val="Calibri"/>
            <family val="2"/>
            <scheme val="minor"/>
          </rPr>
          <t>NGB-AY:</t>
        </r>
        <r>
          <rPr>
            <sz val="10"/>
            <color indexed="81"/>
            <rFont val="Calibri"/>
            <family val="2"/>
            <scheme val="minor"/>
          </rPr>
          <t xml:space="preserve">
Enter Quarter dates here;
e.g., 1 Jul 2017 to 30 Sep 2017</t>
        </r>
      </text>
    </comment>
  </commentList>
</comments>
</file>

<file path=xl/comments4.xml><?xml version="1.0" encoding="utf-8"?>
<comments xmlns="http://schemas.openxmlformats.org/spreadsheetml/2006/main">
  <authors>
    <author>klc245</author>
    <author>Karl Case</author>
  </authors>
  <commentList>
    <comment ref="O1" authorId="0">
      <text>
        <r>
          <rPr>
            <b/>
            <sz val="10"/>
            <color indexed="81"/>
            <rFont val="Calibri"/>
            <family val="2"/>
            <scheme val="minor"/>
          </rPr>
          <t>NGB-AY:</t>
        </r>
        <r>
          <rPr>
            <sz val="10"/>
            <color indexed="81"/>
            <rFont val="Calibri"/>
            <family val="2"/>
            <scheme val="minor"/>
          </rPr>
          <t xml:space="preserve">
Enter Quarter dates here;
e.g., 1 Jul 2017 to 30 Sep 2017</t>
        </r>
      </text>
    </comment>
    <comment ref="C38" authorId="1">
      <text>
        <r>
          <rPr>
            <b/>
            <sz val="10"/>
            <color indexed="81"/>
            <rFont val="Calibri"/>
            <family val="2"/>
            <scheme val="minor"/>
          </rPr>
          <t>NGB-AY:</t>
        </r>
        <r>
          <rPr>
            <sz val="10"/>
            <color indexed="81"/>
            <rFont val="Calibri"/>
            <family val="2"/>
            <scheme val="minor"/>
          </rPr>
          <t xml:space="preserve">
Enter class graduates here.  </t>
        </r>
        <r>
          <rPr>
            <i/>
            <sz val="10"/>
            <color indexed="81"/>
            <rFont val="Calibri"/>
            <family val="2"/>
            <scheme val="minor"/>
          </rPr>
          <t>(Formatting will disappear.)</t>
        </r>
      </text>
    </comment>
  </commentList>
</comments>
</file>

<file path=xl/comments5.xml><?xml version="1.0" encoding="utf-8"?>
<comments xmlns="http://schemas.openxmlformats.org/spreadsheetml/2006/main">
  <authors>
    <author>klc245</author>
  </authors>
  <commentList>
    <comment ref="O1" authorId="0">
      <text>
        <r>
          <rPr>
            <b/>
            <sz val="10"/>
            <color indexed="81"/>
            <rFont val="Calibri"/>
            <family val="2"/>
            <scheme val="minor"/>
          </rPr>
          <t>NGB-AY:</t>
        </r>
        <r>
          <rPr>
            <sz val="10"/>
            <color indexed="81"/>
            <rFont val="Calibri"/>
            <family val="2"/>
            <scheme val="minor"/>
          </rPr>
          <t xml:space="preserve">
Enter Quarter dates here;
e.g., 1 Jul 2017 to 30 Sep 2017</t>
        </r>
      </text>
    </comment>
  </commentList>
</comments>
</file>

<file path=xl/comments6.xml><?xml version="1.0" encoding="utf-8"?>
<comments xmlns="http://schemas.openxmlformats.org/spreadsheetml/2006/main">
  <authors>
    <author>klc245</author>
    <author>Karl Case</author>
  </authors>
  <commentList>
    <comment ref="O1" authorId="0">
      <text>
        <r>
          <rPr>
            <b/>
            <sz val="10"/>
            <color indexed="81"/>
            <rFont val="Calibri"/>
            <family val="2"/>
            <scheme val="minor"/>
          </rPr>
          <t>NGB-AY:</t>
        </r>
        <r>
          <rPr>
            <sz val="10"/>
            <color indexed="81"/>
            <rFont val="Calibri"/>
            <family val="2"/>
            <scheme val="minor"/>
          </rPr>
          <t xml:space="preserve">
Enter Quarter dates here;
e.g., 1 Jul 2017 to 30 Sep 2017</t>
        </r>
      </text>
    </comment>
    <comment ref="C38" authorId="1">
      <text>
        <r>
          <rPr>
            <b/>
            <sz val="10"/>
            <color indexed="81"/>
            <rFont val="Calibri"/>
            <family val="2"/>
            <scheme val="minor"/>
          </rPr>
          <t>NGB-AY:</t>
        </r>
        <r>
          <rPr>
            <sz val="10"/>
            <color indexed="81"/>
            <rFont val="Calibri"/>
            <family val="2"/>
            <scheme val="minor"/>
          </rPr>
          <t xml:space="preserve">
Enter TOTAL graduates for the year here.  </t>
        </r>
        <r>
          <rPr>
            <i/>
            <sz val="10"/>
            <color indexed="81"/>
            <rFont val="Calibri"/>
            <family val="2"/>
            <scheme val="minor"/>
          </rPr>
          <t>(Formatting will disappear.)</t>
        </r>
      </text>
    </comment>
  </commentList>
</comments>
</file>

<file path=xl/comments7.xml><?xml version="1.0" encoding="utf-8"?>
<comments xmlns="http://schemas.openxmlformats.org/spreadsheetml/2006/main">
  <authors>
    <author>klc245</author>
  </authors>
  <commentList>
    <comment ref="O1" authorId="0">
      <text>
        <r>
          <rPr>
            <b/>
            <sz val="10"/>
            <color indexed="81"/>
            <rFont val="Calibri"/>
            <family val="2"/>
            <scheme val="minor"/>
          </rPr>
          <t>NGB-AY:</t>
        </r>
        <r>
          <rPr>
            <sz val="10"/>
            <color indexed="81"/>
            <rFont val="Calibri"/>
            <family val="2"/>
            <scheme val="minor"/>
          </rPr>
          <t xml:space="preserve">
Enter Quarter dates here;
e.g., 1 Jul 2017 to 30 Sep 2017</t>
        </r>
      </text>
    </comment>
  </commentList>
</comments>
</file>

<file path=xl/sharedStrings.xml><?xml version="1.0" encoding="utf-8"?>
<sst xmlns="http://schemas.openxmlformats.org/spreadsheetml/2006/main" count="1784" uniqueCount="709">
  <si>
    <t>A:</t>
  </si>
  <si>
    <t>B:</t>
  </si>
  <si>
    <t>C:</t>
  </si>
  <si>
    <t>D:</t>
  </si>
  <si>
    <t>E:</t>
  </si>
  <si>
    <t>F:</t>
  </si>
  <si>
    <t>G:</t>
  </si>
  <si>
    <t>H:</t>
  </si>
  <si>
    <t>I:</t>
  </si>
  <si>
    <t>J:</t>
  </si>
  <si>
    <t>K:</t>
  </si>
  <si>
    <t>L:</t>
  </si>
  <si>
    <t>M:</t>
  </si>
  <si>
    <t>N:</t>
  </si>
  <si>
    <t>O:</t>
  </si>
  <si>
    <t>P:</t>
  </si>
  <si>
    <t>AMSCO</t>
  </si>
  <si>
    <t>Staff</t>
  </si>
  <si>
    <t>Stipends</t>
  </si>
  <si>
    <t>Facility Requirements</t>
  </si>
  <si>
    <t>Furnishings</t>
  </si>
  <si>
    <t>Dining Operations</t>
  </si>
  <si>
    <t>Supplies</t>
  </si>
  <si>
    <t>Equipment</t>
  </si>
  <si>
    <t>Clothing</t>
  </si>
  <si>
    <t>Services</t>
  </si>
  <si>
    <t>Medical</t>
  </si>
  <si>
    <t>Communications</t>
  </si>
  <si>
    <t>Security</t>
  </si>
  <si>
    <t>Outreach</t>
  </si>
  <si>
    <t>Total Budget</t>
  </si>
  <si>
    <t>Percentage of Total Budget</t>
  </si>
  <si>
    <t>Base Budget</t>
  </si>
  <si>
    <t>Federal</t>
  </si>
  <si>
    <t>State</t>
  </si>
  <si>
    <t>In-Kind</t>
  </si>
  <si>
    <t>100% Fed</t>
  </si>
  <si>
    <t>100% State</t>
  </si>
  <si>
    <t>Self-Gen</t>
  </si>
  <si>
    <t>Other</t>
  </si>
  <si>
    <t>AMSCO A</t>
  </si>
  <si>
    <t>STAFFING</t>
  </si>
  <si>
    <t>AMSCO C</t>
  </si>
  <si>
    <t>FACILITIY REQUIREMENTS</t>
  </si>
  <si>
    <t>TOTALS</t>
  </si>
  <si>
    <t>AMSCO D</t>
  </si>
  <si>
    <t>FURNISHINGS</t>
  </si>
  <si>
    <t>AMSCO E</t>
  </si>
  <si>
    <t>TRANSPORTATION &amp; TRAVEL</t>
  </si>
  <si>
    <t>AMSCO F</t>
  </si>
  <si>
    <t>DINING OPERATIONS</t>
  </si>
  <si>
    <t>AMSCO G</t>
  </si>
  <si>
    <t>SUPPLIES</t>
  </si>
  <si>
    <t>AMSCO H</t>
  </si>
  <si>
    <t>EQUIPMENT</t>
  </si>
  <si>
    <t>AMSCO J</t>
  </si>
  <si>
    <t>AMSCO K</t>
  </si>
  <si>
    <t>SERVICES</t>
  </si>
  <si>
    <t>AMSCO L</t>
  </si>
  <si>
    <t>MEDICAL</t>
  </si>
  <si>
    <t>AMSCO M</t>
  </si>
  <si>
    <t>COMMUNICATIONS</t>
  </si>
  <si>
    <t>AMSCO O</t>
  </si>
  <si>
    <t>OUTREACH</t>
  </si>
  <si>
    <t>AMSCO P</t>
  </si>
  <si>
    <t>Outreach:</t>
  </si>
  <si>
    <t xml:space="preserve">Clothing: </t>
  </si>
  <si>
    <t>State Benefits Package</t>
  </si>
  <si>
    <t>Overtime</t>
  </si>
  <si>
    <t xml:space="preserve">C01: </t>
  </si>
  <si>
    <t>O - IKA</t>
  </si>
  <si>
    <t xml:space="preserve">M02: </t>
  </si>
  <si>
    <t xml:space="preserve">M04: </t>
  </si>
  <si>
    <t>Communication / Telephone Equipment</t>
  </si>
  <si>
    <t xml:space="preserve">M06: </t>
  </si>
  <si>
    <t>Communication Installation</t>
  </si>
  <si>
    <t>Internet Service &amp; Equipment (T-1 Line)</t>
  </si>
  <si>
    <t xml:space="preserve">O02: </t>
  </si>
  <si>
    <t xml:space="preserve">O07: </t>
  </si>
  <si>
    <t>GRAND TOTALS</t>
  </si>
  <si>
    <t>AMSCO B</t>
  </si>
  <si>
    <t>AMSCO N</t>
  </si>
  <si>
    <t>SECURITY</t>
  </si>
  <si>
    <t>GS Max</t>
  </si>
  <si>
    <t>N/A</t>
  </si>
  <si>
    <t>O -  IKA</t>
  </si>
  <si>
    <t>A15:</t>
  </si>
  <si>
    <t>A19:</t>
  </si>
  <si>
    <t>A22:</t>
  </si>
  <si>
    <t>A30:</t>
  </si>
  <si>
    <t>A31:</t>
  </si>
  <si>
    <t>Direct Administrative Costs (CPP)</t>
  </si>
  <si>
    <t>A39:</t>
  </si>
  <si>
    <t>Student Allowance for Expenses</t>
  </si>
  <si>
    <t>ALLOWANCE TOTALS</t>
  </si>
  <si>
    <t>B01:</t>
  </si>
  <si>
    <t>B02:</t>
  </si>
  <si>
    <t>B03:</t>
  </si>
  <si>
    <t>B04:</t>
  </si>
  <si>
    <t>C02:</t>
  </si>
  <si>
    <t>C05:</t>
  </si>
  <si>
    <t>FACILITIES TOTALS</t>
  </si>
  <si>
    <t>D01:</t>
  </si>
  <si>
    <t>D02:</t>
  </si>
  <si>
    <t>D04:</t>
  </si>
  <si>
    <t>D05:</t>
  </si>
  <si>
    <t>D06:</t>
  </si>
  <si>
    <t>E01:</t>
  </si>
  <si>
    <t>E24:</t>
  </si>
  <si>
    <t>FURNISHINGS TOTALS</t>
  </si>
  <si>
    <t>A01:</t>
  </si>
  <si>
    <t>A02:</t>
  </si>
  <si>
    <t>A03:</t>
  </si>
  <si>
    <t>A07:</t>
  </si>
  <si>
    <t>A08:</t>
  </si>
  <si>
    <t>A09:</t>
  </si>
  <si>
    <t>A10:</t>
  </si>
  <si>
    <t>A11:</t>
  </si>
  <si>
    <t>A12:</t>
  </si>
  <si>
    <t>A13:</t>
  </si>
  <si>
    <t>A14:</t>
  </si>
  <si>
    <t>A32:</t>
  </si>
  <si>
    <t>A33:</t>
  </si>
  <si>
    <t>A34:</t>
  </si>
  <si>
    <t>A35:</t>
  </si>
  <si>
    <t>A36:</t>
  </si>
  <si>
    <t>A38:</t>
  </si>
  <si>
    <t>E02:</t>
  </si>
  <si>
    <t>Student Travel - To and From Program Site (Travel)</t>
  </si>
  <si>
    <t>F01:</t>
  </si>
  <si>
    <t>G01:</t>
  </si>
  <si>
    <t>G02:</t>
  </si>
  <si>
    <t>G03:</t>
  </si>
  <si>
    <t>G07:</t>
  </si>
  <si>
    <t>G10:</t>
  </si>
  <si>
    <t>G11:</t>
  </si>
  <si>
    <t>G12:</t>
  </si>
  <si>
    <t>Postage - Other than RPM (Administrative)</t>
  </si>
  <si>
    <t>SUPPLIES TOTALS</t>
  </si>
  <si>
    <t>EQUIPMENT TOTALS</t>
  </si>
  <si>
    <t>H01:</t>
  </si>
  <si>
    <t>H02:</t>
  </si>
  <si>
    <t>H03:</t>
  </si>
  <si>
    <t>H04:</t>
  </si>
  <si>
    <t>H05:</t>
  </si>
  <si>
    <t>H10:</t>
  </si>
  <si>
    <t>H11:</t>
  </si>
  <si>
    <t>Postal Machines / Maintenance (Administrative)</t>
  </si>
  <si>
    <r>
      <t xml:space="preserve">AMSCO </t>
    </r>
    <r>
      <rPr>
        <b/>
        <sz val="9.75"/>
        <color indexed="9"/>
        <rFont val="Calibri"/>
        <family val="2"/>
      </rPr>
      <t>I</t>
    </r>
  </si>
  <si>
    <t>CLOTHING TOTALS</t>
  </si>
  <si>
    <t>ED / RECREATIONAL EQUIPMENT</t>
  </si>
  <si>
    <t>J01:</t>
  </si>
  <si>
    <t>J02:</t>
  </si>
  <si>
    <t>J03:</t>
  </si>
  <si>
    <t>J04:</t>
  </si>
  <si>
    <t>J05:</t>
  </si>
  <si>
    <t>J06:</t>
  </si>
  <si>
    <t>J07:</t>
  </si>
  <si>
    <t>J08:</t>
  </si>
  <si>
    <t>J09:</t>
  </si>
  <si>
    <t>ED / RECREATIONAL TOTALS</t>
  </si>
  <si>
    <t>Contracted Counseling Services (Educational)</t>
  </si>
  <si>
    <t>Contracted Instruction (Educational)</t>
  </si>
  <si>
    <t>Contracted Mentor Training (Educational)</t>
  </si>
  <si>
    <t>Drivers Education (Educational)</t>
  </si>
  <si>
    <t>GED Testing, Pre-Test, Re-Test, Qualification (Educational)</t>
  </si>
  <si>
    <t>Graduation Services (Educational)</t>
  </si>
  <si>
    <t>Other Contract Educators _________ (Educational)</t>
  </si>
  <si>
    <t>Extended Vehicle Payments - 100% State  (Travel)</t>
  </si>
  <si>
    <t>SERVICES TOTALS</t>
  </si>
  <si>
    <t>Utilities (Host Tenant Agreements)</t>
  </si>
  <si>
    <t>K01:</t>
  </si>
  <si>
    <t>K02:</t>
  </si>
  <si>
    <t>K03:</t>
  </si>
  <si>
    <t>K04:</t>
  </si>
  <si>
    <t>K05:</t>
  </si>
  <si>
    <t>K06:</t>
  </si>
  <si>
    <t>K08:</t>
  </si>
  <si>
    <t>K10:</t>
  </si>
  <si>
    <t>K09:</t>
  </si>
  <si>
    <t>K13:</t>
  </si>
  <si>
    <t>K14:</t>
  </si>
  <si>
    <t>K16:</t>
  </si>
  <si>
    <t>K17:</t>
  </si>
  <si>
    <t>K20:</t>
  </si>
  <si>
    <t>K22:</t>
  </si>
  <si>
    <t>K23:</t>
  </si>
  <si>
    <t>K24:</t>
  </si>
  <si>
    <t>Immunizations</t>
  </si>
  <si>
    <t>First Aid Kits / Supplies</t>
  </si>
  <si>
    <t>MEDICAL TOTALS</t>
  </si>
  <si>
    <t>L01:</t>
  </si>
  <si>
    <t>L02:</t>
  </si>
  <si>
    <t>L03:</t>
  </si>
  <si>
    <t>L04:</t>
  </si>
  <si>
    <t>L07:</t>
  </si>
  <si>
    <t xml:space="preserve">M01: </t>
  </si>
  <si>
    <t>800 Line Charges</t>
  </si>
  <si>
    <t xml:space="preserve">M05: </t>
  </si>
  <si>
    <t>Communication / Telephone Service Charges</t>
  </si>
  <si>
    <t xml:space="preserve">M07: </t>
  </si>
  <si>
    <t>Cellular Telephones / Blackberries</t>
  </si>
  <si>
    <t>COMMUNICATIONS TOTALS</t>
  </si>
  <si>
    <t>N01:</t>
  </si>
  <si>
    <t>N02:</t>
  </si>
  <si>
    <t>Contract Security Service</t>
  </si>
  <si>
    <t>N03:</t>
  </si>
  <si>
    <t>SECURITY TOTALS</t>
  </si>
  <si>
    <t>Regional Coordinator Reimbursable Expenses (Post-Res. Support)</t>
  </si>
  <si>
    <t xml:space="preserve">O01: </t>
  </si>
  <si>
    <t>Regional Coordinator/Case Managers/Volunteers (Post-Res. Support)</t>
  </si>
  <si>
    <t xml:space="preserve">O03: </t>
  </si>
  <si>
    <t xml:space="preserve">O04: </t>
  </si>
  <si>
    <t xml:space="preserve">O05: </t>
  </si>
  <si>
    <t xml:space="preserve">O06: </t>
  </si>
  <si>
    <t>Recruiting Advertising - Radio, TV, Posters (Post-Res. Support)</t>
  </si>
  <si>
    <t>Student Reunion (Post-Res. Support)</t>
  </si>
  <si>
    <t>Meetings (Post-Res. Support)</t>
  </si>
  <si>
    <t xml:space="preserve">O08: </t>
  </si>
  <si>
    <t xml:space="preserve">O09: </t>
  </si>
  <si>
    <t>PO Box Rental (Postal)</t>
  </si>
  <si>
    <t>OUTREACH TOTALS</t>
  </si>
  <si>
    <t>Computers Accessories - Cables, Mice, etc. (Administrative)</t>
  </si>
  <si>
    <t>P02:</t>
  </si>
  <si>
    <t>P04:</t>
  </si>
  <si>
    <t>P05:</t>
  </si>
  <si>
    <t>Computers Accessories - Cables, Mice, etc. (Educational)</t>
  </si>
  <si>
    <t>Other Computer Accessories (Educational)</t>
  </si>
  <si>
    <t>COMPUTERS &amp; SOFTWARE</t>
  </si>
  <si>
    <t>COMPUTERS &amp; SOFTWARE TOTALS</t>
  </si>
  <si>
    <t>Computers &amp; Software</t>
  </si>
  <si>
    <t>A04:</t>
  </si>
  <si>
    <t>A05:</t>
  </si>
  <si>
    <t>A06:</t>
  </si>
  <si>
    <t>Support Sub-Total</t>
  </si>
  <si>
    <t>Date</t>
  </si>
  <si>
    <r>
      <rPr>
        <sz val="10"/>
        <color indexed="8"/>
        <rFont val="Calibri"/>
        <family val="2"/>
      </rPr>
      <t>I</t>
    </r>
    <r>
      <rPr>
        <sz val="9.75"/>
        <color indexed="8"/>
        <rFont val="Calibri"/>
        <family val="2"/>
      </rPr>
      <t>01:</t>
    </r>
  </si>
  <si>
    <r>
      <rPr>
        <sz val="10"/>
        <color indexed="8"/>
        <rFont val="Calibri"/>
        <family val="2"/>
      </rPr>
      <t>I</t>
    </r>
    <r>
      <rPr>
        <sz val="9.75"/>
        <color indexed="8"/>
        <rFont val="Calibri"/>
        <family val="2"/>
      </rPr>
      <t>02:</t>
    </r>
  </si>
  <si>
    <r>
      <rPr>
        <sz val="10"/>
        <color indexed="8"/>
        <rFont val="Calibri"/>
        <family val="2"/>
      </rPr>
      <t>I</t>
    </r>
    <r>
      <rPr>
        <sz val="9.75"/>
        <color indexed="8"/>
        <rFont val="Calibri"/>
        <family val="2"/>
      </rPr>
      <t>04:</t>
    </r>
  </si>
  <si>
    <t>A17:</t>
  </si>
  <si>
    <t>A20:</t>
  </si>
  <si>
    <t>GS-1</t>
  </si>
  <si>
    <t>GS-2</t>
  </si>
  <si>
    <t>GS-3</t>
  </si>
  <si>
    <t>GS-4</t>
  </si>
  <si>
    <t>GS-5</t>
  </si>
  <si>
    <t>GS-6</t>
  </si>
  <si>
    <t>GS-7</t>
  </si>
  <si>
    <t>GS-8</t>
  </si>
  <si>
    <t>GS-9</t>
  </si>
  <si>
    <t>GS-10</t>
  </si>
  <si>
    <t>GS-11</t>
  </si>
  <si>
    <t>GS-12</t>
  </si>
  <si>
    <t>GS-13</t>
  </si>
  <si>
    <t>GS-14</t>
  </si>
  <si>
    <t>GS-15</t>
  </si>
  <si>
    <t>Average</t>
  </si>
  <si>
    <t>Transportation/Travel</t>
  </si>
  <si>
    <t>ED/Rec Equipment</t>
  </si>
  <si>
    <t>DOE/USDA</t>
  </si>
  <si>
    <t xml:space="preserve">    Date   </t>
  </si>
  <si>
    <t>SCALE</t>
  </si>
  <si>
    <t>STEP 10</t>
  </si>
  <si>
    <t>Total Requested</t>
  </si>
  <si>
    <t>Total Base Cost/Graduate:</t>
  </si>
  <si>
    <r>
      <t xml:space="preserve">Percentage of </t>
    </r>
    <r>
      <rPr>
        <b/>
        <u/>
        <sz val="11"/>
        <color indexed="8"/>
        <rFont val="Calibri"/>
        <family val="2"/>
      </rPr>
      <t>Base</t>
    </r>
    <r>
      <rPr>
        <b/>
        <sz val="11"/>
        <color indexed="8"/>
        <rFont val="Calibri"/>
        <family val="2"/>
      </rPr>
      <t xml:space="preserve"> Budget</t>
    </r>
  </si>
  <si>
    <t>Cadet Linens (Billets, e.g., Blankets, Sheets, Pillows, Pillow Cases, Mattress Covers)</t>
  </si>
  <si>
    <t>Audio/Visual/Computer Furniture (Administration; e.g., Podiums, Rolling Carts, TV Stands)</t>
  </si>
  <si>
    <t>Educational Furniture (Classroom; e.g., Desks, Chairs/Tables, Whiteboards, Pull-Down Screens)</t>
  </si>
  <si>
    <t>Wear &amp; Tear Maintenance (Administrative, Billets, Classrooms, Dayroom, Dining)</t>
  </si>
  <si>
    <t>Dispensary Furniture (Beds, Chairs, Exam Tables, Offices Desks)</t>
  </si>
  <si>
    <t>Hygiene Items (Individual; e.g., Soap, Shampoo, Towels, Wash Cloths)</t>
  </si>
  <si>
    <t>I03:</t>
  </si>
  <si>
    <t>Power Tools (Facility; e.g.,  Drills, Saws, Blowers, Bits, Blades, Mowers, Leaf &amp; Snow Blowers, Trimmers)</t>
  </si>
  <si>
    <t xml:space="preserve">Expendables (Administrative, e.g., Paper, Pencils/Pens, Markers, Tacks, Copier Paper, Tape) </t>
  </si>
  <si>
    <t>Office Equipment (Administrative; e.g., Calculators, Paper Cutters/Shredders, Staplers, Hole Punches)</t>
  </si>
  <si>
    <t>Cadet Phyical Fitness (Corps Member; e.g., Shorts, Shitts, Sweats, Gloves, Socks, Caps, Running Shoes)</t>
  </si>
  <si>
    <t>Cadet Dress Uniforms - Class A/B, L/S (Corps Member; e.g., Slacks, Shirts, Ties, Low Quarters, Berets)</t>
  </si>
  <si>
    <t>F05:</t>
  </si>
  <si>
    <t>ASVAB/G.E.D./Life Skills/TABE Prep Materials and DVD/Online Packages (Educational)</t>
  </si>
  <si>
    <t>Fire and Safety Items (Administrative; e.g., AED's, Fire Extinguishers, Protectives Glasses/Goggles)</t>
  </si>
  <si>
    <t>Cadet Distinctive Wear (Corps Member; e.g., Awards, Ribbons, Name Tags/Tapes, Patches)</t>
  </si>
  <si>
    <t>Non-Power Tools (Facility; e.g., Hammers, Pruners, Saws, Rakes, Shovels - Community Service Items)</t>
  </si>
  <si>
    <t>Shelving, Storage (Facility: e.g., Bins, Supply Cabinets/Drawers, Pallet Racks, Tri-Walls)</t>
  </si>
  <si>
    <t>I05:</t>
  </si>
  <si>
    <t>I06:</t>
  </si>
  <si>
    <t>I07:</t>
  </si>
  <si>
    <t>Maintenance Supplies (Facility; e.g., Brooms, Floors Cleaners/Stripper/Wax, Mops &amp; Buckets, etc.)</t>
  </si>
  <si>
    <t>G04:</t>
  </si>
  <si>
    <t>G05:</t>
  </si>
  <si>
    <t>Arts &amp; Craft Supplies (Educational)</t>
  </si>
  <si>
    <t>Table Games (Recreational; e.g., Billiards/Pool, Ping Pong, Air Hockey, etc.)</t>
  </si>
  <si>
    <t>Board Games (Recreational; e.g., Cards, Checkers, Chess, Monopoly, etc.)</t>
  </si>
  <si>
    <t>Water Hydration Items (Recreational; e.g., Ice Chests/Coolers, Lister Bags)</t>
  </si>
  <si>
    <t>Gym Equipment (Recreational; e.g., Exercise Machines, Free Weights, Universal Gyms, etc.)</t>
  </si>
  <si>
    <t>Instruments, Musical (Recreational)</t>
  </si>
  <si>
    <t>Coveralls, Work (Corps Member; e.g., Insulated Clothing/Boots, Work Boots)</t>
  </si>
  <si>
    <t>Cadet Duty Uniforms - ACU/ABU/BDU (Corps Member; e.g., Blouses, Trousers, Boots, Caps)</t>
  </si>
  <si>
    <t>Field Items (Cadet/Cadre; e.g., Ruck Sacks, Canteens w/Cover, Pistol Belts, Sleeping Bags/Mats, Gore-Tex)</t>
  </si>
  <si>
    <t>Bicycles/Canoe/Kayak Items (Outdoor Recreational - Purchase / Rental)</t>
  </si>
  <si>
    <t>Sports Equipment (Recreational; e.g., Balls, Bats, Backboards, Goals/Netting, Gloves, Protective Gear)</t>
  </si>
  <si>
    <t>Security-Related Equipment (CCTV's, DVR's, Fencing, Intrusion Alarms)</t>
  </si>
  <si>
    <t>Material Handling Equipment (Facility; e.g., Fork Lifts, Hand Trucks, Pallet Jacks - Purchase / Rental)</t>
  </si>
  <si>
    <t>Computer Software (Administrative; e.g., MS Office, MAC OS, etc.)</t>
  </si>
  <si>
    <t>P07:</t>
  </si>
  <si>
    <t>P08:</t>
  </si>
  <si>
    <t>P09:</t>
  </si>
  <si>
    <t>P10:</t>
  </si>
  <si>
    <t>Last 4 Class Avg. Cost Per Cadet:</t>
  </si>
  <si>
    <t>NGB Est. Cost/Grad:</t>
  </si>
  <si>
    <t>STIPENDS AND ALLOWANCES</t>
  </si>
  <si>
    <t>Barracks Furniture (Billets; e.g., Bunks/Beds, Mattresses, Foot/Wall Lockers, Chairs/Desks/Tables)</t>
  </si>
  <si>
    <t>Student Field Trips  (Travel) (Limited to $25.00 per month per Cadet)</t>
  </si>
  <si>
    <t>Dining Facility Personnel (Direct Cost/Contract)</t>
  </si>
  <si>
    <t>Cadet Expendable Items (Individual; e.g., Laundry Bags, Pad Locks, Clothes Hangers)</t>
  </si>
  <si>
    <t>Flags/Guidons</t>
  </si>
  <si>
    <t>Awards, Plaques, Trophies, Medals, etc.</t>
  </si>
  <si>
    <t>Training Aids</t>
  </si>
  <si>
    <t>Laundry/Linen Services</t>
  </si>
  <si>
    <t>Janitorial Contracted Services</t>
  </si>
  <si>
    <t xml:space="preserve">Equipment Rental/Admission Fees - Simulators, etc. </t>
  </si>
  <si>
    <t>Cable/Satellite TV</t>
  </si>
  <si>
    <t>Boy/Girl Scout Camp Rentals</t>
  </si>
  <si>
    <t xml:space="preserve">Cadet Urinalyses Confirmatory Testing </t>
  </si>
  <si>
    <t>Equipment Calibration/Testing</t>
  </si>
  <si>
    <t>Staff Background Checks</t>
  </si>
  <si>
    <t>Staff Urinalyses Testing</t>
  </si>
  <si>
    <t>Emergency / Medical Contract</t>
  </si>
  <si>
    <t>Medical Equipment (Blood Pressure Cuffs, Back Boards, Crutches, Scalpuls, Thermometers, Wheel Chairs)</t>
  </si>
  <si>
    <t>Hand-held 2-Way Radios</t>
  </si>
  <si>
    <t>Mentor Background Screening Fees</t>
  </si>
  <si>
    <t>Postal Equipment / Maintenance</t>
  </si>
  <si>
    <t>Computers Maintenance/Replacement/Repair/Installation</t>
  </si>
  <si>
    <t>Computers Maintenance/Replacement/Repair/Installation (Educational)</t>
  </si>
  <si>
    <t>Prior Approved Budget</t>
  </si>
  <si>
    <t>C03:</t>
  </si>
  <si>
    <t>C04:</t>
  </si>
  <si>
    <t>Facility Maintenance, Renovations &amp; Repairs (Host Tenant Agreement; e.g., CFMO Labor Costs)</t>
  </si>
  <si>
    <t>D03:</t>
  </si>
  <si>
    <t>D07:</t>
  </si>
  <si>
    <t>D08:</t>
  </si>
  <si>
    <t>E04:</t>
  </si>
  <si>
    <t>E03:</t>
  </si>
  <si>
    <t>E05:</t>
  </si>
  <si>
    <t>E06:</t>
  </si>
  <si>
    <t>F02:</t>
  </si>
  <si>
    <t>F03:</t>
  </si>
  <si>
    <t>F04:</t>
  </si>
  <si>
    <t>F06:</t>
  </si>
  <si>
    <t>G06:</t>
  </si>
  <si>
    <t>G08:</t>
  </si>
  <si>
    <t>G09:</t>
  </si>
  <si>
    <t>H06:</t>
  </si>
  <si>
    <t>H07:</t>
  </si>
  <si>
    <t>H08:</t>
  </si>
  <si>
    <t>H09:</t>
  </si>
  <si>
    <t>I08:</t>
  </si>
  <si>
    <t>J10:</t>
  </si>
  <si>
    <t>K07:</t>
  </si>
  <si>
    <t>K11:</t>
  </si>
  <si>
    <t>K12:</t>
  </si>
  <si>
    <t>K15:</t>
  </si>
  <si>
    <t>K18:</t>
  </si>
  <si>
    <t>K19:</t>
  </si>
  <si>
    <t>K21:</t>
  </si>
  <si>
    <t>L05:</t>
  </si>
  <si>
    <t>L06:</t>
  </si>
  <si>
    <t>L08:</t>
  </si>
  <si>
    <t xml:space="preserve">M03: </t>
  </si>
  <si>
    <t>M08:</t>
  </si>
  <si>
    <t xml:space="preserve">O10: </t>
  </si>
  <si>
    <t xml:space="preserve">O11: </t>
  </si>
  <si>
    <t>O12:</t>
  </si>
  <si>
    <t>P01:</t>
  </si>
  <si>
    <t>P06:</t>
  </si>
  <si>
    <t>(Last Name, 1st Initial or VACANT) - Program Director, GS13/14</t>
  </si>
  <si>
    <t>(Last Name, 1st Initial or VACANT) - Secretary, GS6</t>
  </si>
  <si>
    <t>(Last Name, 1st Initial or VACANT) - Deputy Director, GS12</t>
  </si>
  <si>
    <t>(Last Name, 1st Initial or VACANT) - Program Coordinator, GS10</t>
  </si>
  <si>
    <t>(Last Name, 1st Initial or VACANT) - Lead Instructor, GS10</t>
  </si>
  <si>
    <t>(Last Name, 1st Initial or VACANT) - Instructor, GS9</t>
  </si>
  <si>
    <t>(Last Name, 1st Initial or VACANT) - Lead Counselor, GS10</t>
  </si>
  <si>
    <t>(Last Name, 1st Initial or VACANT) - Counselor, GS9</t>
  </si>
  <si>
    <t>(Last Name, 1st Initial or VACANT) - RPM Coordinator, GS10</t>
  </si>
  <si>
    <t>(Last Name, 1st Initial or VACANT) - RPM Recruiter GS10</t>
  </si>
  <si>
    <t>(Last Name, 1st Initial or VACANT) - RPM Assistant, GS8</t>
  </si>
  <si>
    <t>(Last Name, 1st Initial or VACANT) - Nurse Practitioner, GS9</t>
  </si>
  <si>
    <t>(Last Name, 1st Initial or VACANT) - Medical Asst, GS7</t>
  </si>
  <si>
    <t>(Last Name, 1st Initial or VACANT) - Budget Officer, GS10</t>
  </si>
  <si>
    <t>(Last Name, 1st Initial or VACANT) - Admin/Log Spec., GS8</t>
  </si>
  <si>
    <t>(Last Name, 1st Initial or VACANT) - Admin/Log Asst., GS7</t>
  </si>
  <si>
    <t>(Last Name, 1st Initial or VACANT) - Cadre Staff Supervisor, GS10/11</t>
  </si>
  <si>
    <t>(Last Name, 1st Initial or VACANT) - Cadre Staff Supervisor Asst., GS9</t>
  </si>
  <si>
    <t>(Last Name, 1st Initial or VACANT) - Shift Supervisors, GS8</t>
  </si>
  <si>
    <t>(Last Name, 1st Initial or VACANT) - Team Leaders, GS7</t>
  </si>
  <si>
    <t>Annual Target:</t>
  </si>
  <si>
    <t>Last 2 Years Class Avg. Graduation Rate:</t>
  </si>
  <si>
    <t>State Match</t>
  </si>
  <si>
    <t>Class 1:</t>
  </si>
  <si>
    <t>Class 2:</t>
  </si>
  <si>
    <r>
      <t>TOTAL BASE</t>
    </r>
    <r>
      <rPr>
        <b/>
        <u/>
        <sz val="9"/>
        <color rgb="FF000000"/>
        <rFont val="Calibri"/>
        <family val="2"/>
      </rPr>
      <t>-</t>
    </r>
    <r>
      <rPr>
        <b/>
        <u/>
        <sz val="11"/>
        <color rgb="FF000000"/>
        <rFont val="Calibri"/>
        <family val="2"/>
      </rPr>
      <t>75/25</t>
    </r>
  </si>
  <si>
    <t>Select:</t>
  </si>
  <si>
    <t>2016 Avg. US</t>
  </si>
  <si>
    <t>AK-AN</t>
  </si>
  <si>
    <t>2016 FINAL</t>
  </si>
  <si>
    <t>Anchorage, AK</t>
  </si>
  <si>
    <t>AR-LR</t>
  </si>
  <si>
    <t>2017 FINAL</t>
  </si>
  <si>
    <t>North Little Rock, AR</t>
  </si>
  <si>
    <t>CA-GR</t>
  </si>
  <si>
    <t>2018 FINAL</t>
  </si>
  <si>
    <t>San Luis Obispo, CA</t>
  </si>
  <si>
    <t>2019 FINAL</t>
  </si>
  <si>
    <t>Stockton, CA</t>
  </si>
  <si>
    <t>CA-SB</t>
  </si>
  <si>
    <t>2020 FINAL</t>
  </si>
  <si>
    <t>Los Alamitos, CA</t>
  </si>
  <si>
    <t>DC-WA</t>
  </si>
  <si>
    <t>2021 FINAL</t>
  </si>
  <si>
    <t>Laurel, MD</t>
  </si>
  <si>
    <t>FL-ST</t>
  </si>
  <si>
    <t>2022 FINAL</t>
  </si>
  <si>
    <t>Starke, FL</t>
  </si>
  <si>
    <t>GA-FG</t>
  </si>
  <si>
    <t>2023 FINAL</t>
  </si>
  <si>
    <t>Fort Gordon, GA</t>
  </si>
  <si>
    <t>GA-FS</t>
  </si>
  <si>
    <t>2024 FINAL</t>
  </si>
  <si>
    <t>Fort Stewart, GA</t>
  </si>
  <si>
    <t>GA-MI</t>
  </si>
  <si>
    <t>2025 FINAL</t>
  </si>
  <si>
    <t>Milledgeville, GA</t>
  </si>
  <si>
    <t>HI-BP</t>
  </si>
  <si>
    <t>Barbers Point, HI</t>
  </si>
  <si>
    <t>HI-KU</t>
  </si>
  <si>
    <t xml:space="preserve">Kulani, Hawaii </t>
  </si>
  <si>
    <t>ID-PI</t>
  </si>
  <si>
    <t>Pierce, ID</t>
  </si>
  <si>
    <t>IL-RA</t>
  </si>
  <si>
    <t>Rantoul, IL</t>
  </si>
  <si>
    <t>IN-KN</t>
  </si>
  <si>
    <t>Knightstown, IN</t>
  </si>
  <si>
    <t>KY-HN</t>
  </si>
  <si>
    <t>Fort Knox, KY</t>
  </si>
  <si>
    <t>KY-FK</t>
  </si>
  <si>
    <t>Grays Knob, KY</t>
  </si>
  <si>
    <t>LA-CB</t>
  </si>
  <si>
    <t>Camp Beauregard, LA</t>
  </si>
  <si>
    <t>LA-CM</t>
  </si>
  <si>
    <t>Camp Minden, LA</t>
  </si>
  <si>
    <t>LA-GL</t>
  </si>
  <si>
    <t>Gillis Long, LA</t>
  </si>
  <si>
    <t>MD-AB</t>
  </si>
  <si>
    <t>Aberdeen, MD</t>
  </si>
  <si>
    <t>MI-BC</t>
  </si>
  <si>
    <t>Battle Creek, MI</t>
  </si>
  <si>
    <t>MS-CS</t>
  </si>
  <si>
    <t>Camp Shelby, MS</t>
  </si>
  <si>
    <t>MT-DI</t>
  </si>
  <si>
    <t>Dillon, MT</t>
  </si>
  <si>
    <t>NJ-DI</t>
  </si>
  <si>
    <t>Fort Dix, NJ</t>
  </si>
  <si>
    <t>NM-RO</t>
  </si>
  <si>
    <t>Roswell, NM</t>
  </si>
  <si>
    <t>NC-SA</t>
  </si>
  <si>
    <t>Salemburg, NC</t>
  </si>
  <si>
    <t>OK-PR</t>
  </si>
  <si>
    <t>Pryor, OK</t>
  </si>
  <si>
    <t>OR-BE</t>
  </si>
  <si>
    <t>Bend, OR</t>
  </si>
  <si>
    <t>PR-JD</t>
  </si>
  <si>
    <t>Juana Diaz, PR</t>
  </si>
  <si>
    <t>*Median household income for Puerto Rico</t>
  </si>
  <si>
    <t>SC-EA</t>
  </si>
  <si>
    <t>Eastover, SC</t>
  </si>
  <si>
    <t>TN-CL</t>
  </si>
  <si>
    <t>Clinton, TN</t>
  </si>
  <si>
    <t>TX-EA</t>
  </si>
  <si>
    <t>Eagle Lake, TX</t>
  </si>
  <si>
    <t>TX-WE</t>
  </si>
  <si>
    <t>Sheffield, TX</t>
  </si>
  <si>
    <t>VA-VB</t>
  </si>
  <si>
    <t>Virginia Beach, VA</t>
  </si>
  <si>
    <t>WA-BR</t>
  </si>
  <si>
    <t>Bremerton, WA</t>
  </si>
  <si>
    <t>WV-KI</t>
  </si>
  <si>
    <t>Kingwood, WV</t>
  </si>
  <si>
    <t>WI-FM</t>
  </si>
  <si>
    <t>Fort McCoy, WI</t>
  </si>
  <si>
    <t>WY-GU</t>
  </si>
  <si>
    <t>Guernsey, WY</t>
  </si>
  <si>
    <t>2016 avg. thru Challenge</t>
  </si>
  <si>
    <t>2016 INITIAL</t>
  </si>
  <si>
    <t>2017 INITIAL</t>
  </si>
  <si>
    <t>2018 INITIAL</t>
  </si>
  <si>
    <t>2016 REVISED</t>
  </si>
  <si>
    <t>2017 REVISED</t>
  </si>
  <si>
    <t>2018 REVISED</t>
  </si>
  <si>
    <t>2019 INITIAL</t>
  </si>
  <si>
    <t>2019 REVISED</t>
  </si>
  <si>
    <t>2020 INITIAL</t>
  </si>
  <si>
    <t>2020 REVISED</t>
  </si>
  <si>
    <t>2021 INITIAL</t>
  </si>
  <si>
    <t>2021 REVISED</t>
  </si>
  <si>
    <t>2022 INITIAL</t>
  </si>
  <si>
    <t>2022 REVISED</t>
  </si>
  <si>
    <t>2023 INITIAL</t>
  </si>
  <si>
    <t>2023 REVISED</t>
  </si>
  <si>
    <t>2024 INITIAL</t>
  </si>
  <si>
    <t>2024 REVISED</t>
  </si>
  <si>
    <t>2025 INITIAL</t>
  </si>
  <si>
    <t>2025 REVISED</t>
  </si>
  <si>
    <t>1st Quarter</t>
  </si>
  <si>
    <r>
      <rPr>
        <sz val="11"/>
        <color rgb="FF000000"/>
        <rFont val="Calibri"/>
        <family val="2"/>
      </rPr>
      <t>From:</t>
    </r>
    <r>
      <rPr>
        <b/>
        <sz val="11"/>
        <color rgb="FF000000"/>
        <rFont val="Calibri"/>
        <family val="2"/>
      </rPr>
      <t xml:space="preserve">  D Mon Year  </t>
    </r>
    <r>
      <rPr>
        <sz val="11"/>
        <color rgb="FF000000"/>
        <rFont val="Calibri"/>
        <family val="2"/>
      </rPr>
      <t>To:</t>
    </r>
    <r>
      <rPr>
        <b/>
        <sz val="11"/>
        <color rgb="FF000000"/>
        <rFont val="Calibri"/>
        <family val="2"/>
      </rPr>
      <t xml:space="preserve">  D Mon Year</t>
    </r>
  </si>
  <si>
    <t>Annual Cadet Target:</t>
  </si>
  <si>
    <t>Class Target:</t>
  </si>
  <si>
    <t>Program Year:</t>
  </si>
  <si>
    <t>Object Cost Code (OCC)</t>
  </si>
  <si>
    <t>Reporting Quarter</t>
  </si>
  <si>
    <t>Total to Date</t>
  </si>
  <si>
    <t>Cumulative %</t>
  </si>
  <si>
    <t>Total</t>
  </si>
  <si>
    <t>Fed.</t>
  </si>
  <si>
    <t>IKA</t>
  </si>
  <si>
    <t>A</t>
  </si>
  <si>
    <t>B</t>
  </si>
  <si>
    <t>C</t>
  </si>
  <si>
    <t>D</t>
  </si>
  <si>
    <t>E</t>
  </si>
  <si>
    <t>Transportation &amp; Travel</t>
  </si>
  <si>
    <t>F</t>
  </si>
  <si>
    <t>G</t>
  </si>
  <si>
    <t>H</t>
  </si>
  <si>
    <t>I</t>
  </si>
  <si>
    <t>J</t>
  </si>
  <si>
    <t>ED / Rec Equipment</t>
  </si>
  <si>
    <t>K</t>
  </si>
  <si>
    <t>L</t>
  </si>
  <si>
    <t>M</t>
  </si>
  <si>
    <t>N</t>
  </si>
  <si>
    <t>O</t>
  </si>
  <si>
    <t>P</t>
  </si>
  <si>
    <t>Computers</t>
  </si>
  <si>
    <t>Total Baseline Budget:</t>
  </si>
  <si>
    <t>Remaining O&amp;M Balances:</t>
  </si>
  <si>
    <t>E.1</t>
  </si>
  <si>
    <t>E.2</t>
  </si>
  <si>
    <t>Obligations to Date:</t>
  </si>
  <si>
    <t>Total Balance Remaining:</t>
  </si>
  <si>
    <t>Baseline Cost per Grad.:</t>
  </si>
  <si>
    <t>Total Cost per Graduate:</t>
  </si>
  <si>
    <t>Dining $ per Cadet:</t>
  </si>
  <si>
    <t>Clothing $ per Cadet:</t>
  </si>
  <si>
    <t>Outreach Costs:</t>
  </si>
  <si>
    <t>2nd Quarter</t>
  </si>
  <si>
    <t>Total Class Graduates:</t>
  </si>
  <si>
    <t>3rd Quarter</t>
  </si>
  <si>
    <t>4th Quarter</t>
  </si>
  <si>
    <t>E.3</t>
  </si>
  <si>
    <t>100% Federal Training</t>
  </si>
  <si>
    <t>100% Fed. OSD Funds</t>
  </si>
  <si>
    <t>COLA</t>
  </si>
  <si>
    <t>Site:</t>
  </si>
  <si>
    <t>Program/Budget:</t>
  </si>
  <si>
    <t xml:space="preserve">Dining : </t>
  </si>
  <si>
    <t>(First MI Last)</t>
  </si>
  <si>
    <t xml:space="preserve"> Budget Officer</t>
  </si>
  <si>
    <t>Program Director</t>
  </si>
  <si>
    <t>(Rank), Federal PM</t>
  </si>
  <si>
    <t>(Rank), USPFO (State)</t>
  </si>
  <si>
    <t>Fed. Fiscal Yr:</t>
  </si>
  <si>
    <t>TRANSPORTATION &amp; TRAVEL TOTALS</t>
  </si>
  <si>
    <t>DINING OPERATIONS TOTALS</t>
  </si>
  <si>
    <t>Physicals</t>
  </si>
  <si>
    <t>Approved Annual Budget:</t>
  </si>
  <si>
    <t>Total Percent Spent to Date:</t>
  </si>
  <si>
    <r>
      <t>Note</t>
    </r>
    <r>
      <rPr>
        <i/>
        <vertAlign val="superscript"/>
        <sz val="11"/>
        <color rgb="FFFF0000"/>
        <rFont val="Calibri"/>
        <family val="2"/>
      </rPr>
      <t>2</t>
    </r>
    <r>
      <rPr>
        <i/>
        <sz val="11"/>
        <color rgb="FFFF0000"/>
        <rFont val="Calibri"/>
        <family val="2"/>
      </rPr>
      <t xml:space="preserve"> AMSCO X - (Any comments you wish to make about AMSCO spending.  Otherwise, delete text &amp; remove highlighting.)</t>
    </r>
  </si>
  <si>
    <r>
      <t>Note</t>
    </r>
    <r>
      <rPr>
        <i/>
        <vertAlign val="superscript"/>
        <sz val="11"/>
        <color rgb="FFFF0000"/>
        <rFont val="Calibri"/>
        <family val="2"/>
      </rPr>
      <t>1</t>
    </r>
    <r>
      <rPr>
        <i/>
        <sz val="11"/>
        <color rgb="FFFF0000"/>
        <rFont val="Calibri"/>
        <family val="2"/>
      </rPr>
      <t xml:space="preserve"> AMSCO X - (Any comments you wish to make about AMSCO spending.  Otherwise, delete text &amp; remove highlighting.)</t>
    </r>
  </si>
  <si>
    <r>
      <t>Note</t>
    </r>
    <r>
      <rPr>
        <i/>
        <vertAlign val="superscript"/>
        <sz val="11"/>
        <color rgb="FFFF0000"/>
        <rFont val="Calibri"/>
        <family val="2"/>
      </rPr>
      <t>3</t>
    </r>
    <r>
      <rPr>
        <i/>
        <sz val="11"/>
        <color rgb="FFFF0000"/>
        <rFont val="Calibri"/>
        <family val="2"/>
      </rPr>
      <t xml:space="preserve"> AMSCO X - (Any comments you wish to make about AMSCO spending.  Otherwise, delete text &amp; remove highlighting.)</t>
    </r>
  </si>
  <si>
    <t>COMMENT(s):  (Note if an initial, follow-up, or final report &amp; brief explanation why.)</t>
  </si>
  <si>
    <t>Class Targets</t>
  </si>
  <si>
    <t>Total Graduates for PY:</t>
  </si>
  <si>
    <t>PROGRAM:</t>
  </si>
  <si>
    <t>(Last Name, 1st Initial or VACANT) - State Program Director, GS14/15</t>
  </si>
  <si>
    <t>(Last Name, 1st Initial or VACANT) - Senior Program Director, GS14</t>
  </si>
  <si>
    <r>
      <t xml:space="preserve">CA Authorization:  </t>
    </r>
    <r>
      <rPr>
        <b/>
        <i/>
        <u/>
        <sz val="11"/>
        <color theme="9" tint="-0.499984740745262"/>
        <rFont val="Calibri"/>
        <family val="2"/>
      </rPr>
      <t>Dining:  $20.00/Day</t>
    </r>
    <r>
      <rPr>
        <b/>
        <i/>
        <sz val="11"/>
        <color rgb="FF000000"/>
        <rFont val="Calibri"/>
        <family val="2"/>
      </rPr>
      <t xml:space="preserve"> - </t>
    </r>
    <r>
      <rPr>
        <b/>
        <i/>
        <u/>
        <sz val="11"/>
        <color theme="6" tint="-0.249977111117893"/>
        <rFont val="Calibri"/>
        <family val="2"/>
      </rPr>
      <t>Clothing:  $500.00/Cadet</t>
    </r>
    <r>
      <rPr>
        <b/>
        <i/>
        <sz val="11"/>
        <color rgb="FF000000"/>
        <rFont val="Calibri"/>
        <family val="2"/>
      </rPr>
      <t xml:space="preserve"> - </t>
    </r>
    <r>
      <rPr>
        <b/>
        <i/>
        <u/>
        <sz val="11"/>
        <color theme="8" tint="-0.499984740745262"/>
        <rFont val="Calibri"/>
        <family val="2"/>
      </rPr>
      <t>Outreach:  $30,000 Annual</t>
    </r>
  </si>
  <si>
    <t>(Last Name, 1st Initial or VACANT) - RPM Case Manager, GS6</t>
  </si>
  <si>
    <t>A16:</t>
  </si>
  <si>
    <t>(Last Name, 1st Initial or VACANT) - Assistant Budget Officer, GS8</t>
  </si>
  <si>
    <t>A18:</t>
  </si>
  <si>
    <t>(Last Name, 1st Initial or VACANT) - Discretionary Support Staff (Job Title), GS 7</t>
  </si>
  <si>
    <t>Date Prepared:</t>
  </si>
  <si>
    <t>In-Kind Asst.</t>
  </si>
  <si>
    <t>C06:</t>
  </si>
  <si>
    <t>C07:</t>
  </si>
  <si>
    <t>Administration Furniture; e.g., Chairs, Desks, Cubicle Work Areas, Filing Cabinets, Bookcases, etc.</t>
  </si>
  <si>
    <t>Vehicle Transportation Rentals (Buses, Cars, Trucks, &amp; Vans)</t>
  </si>
  <si>
    <t>Refrigerators/Freezers - Administrative/Dispensary (Food/Medication Refrigerating)</t>
  </si>
  <si>
    <t>Staff Travel - Conferences, TDY, etc. (Travel - Airfare, Per Diem, Registration Fees - Non 100% Federal)</t>
  </si>
  <si>
    <t>E07:</t>
  </si>
  <si>
    <t>Toll fees; e.g., Bridges/Highways</t>
  </si>
  <si>
    <t>Dining Facility Inspection Certification / Licensing Fees</t>
  </si>
  <si>
    <t>Dining Facility Consumable Supplies (Cleaning/Sanitizing, Paper Products, To-Go Meal Items, etc.)</t>
  </si>
  <si>
    <t>Activity/Text Books (Educational; e.g., Dictionaries/Encyclopedias, Journals, Library, Magazines, etc.)</t>
  </si>
  <si>
    <t>D09:</t>
  </si>
  <si>
    <t>E08:</t>
  </si>
  <si>
    <t>C08:</t>
  </si>
  <si>
    <t>A37:</t>
  </si>
  <si>
    <t>A21:</t>
  </si>
  <si>
    <t>(Last Name, 1st Initial or VACANT) - Public Relations Specialist, GS10</t>
  </si>
  <si>
    <t>(Last Name, 1st Initial or VACANT) - Mgnt. Information Specialist, GS10</t>
  </si>
  <si>
    <t>(Last Name, 1st Initial or VACANT) - Asst. Mgmt. Information Specialist, GS7</t>
  </si>
  <si>
    <t>Maintenance Agreements / Miscellaneous O&amp;M Costs (Direct Costs; e.g., Lawn Mowing, Landscaping)</t>
  </si>
  <si>
    <t>Facility Maintenance, Renovations &amp; Repairs (Direct Costs; e.g., Carpentry, Electrical, HVAC, Plumbing)</t>
  </si>
  <si>
    <t>Utilities (Direct Costs:  Electricity, Trash, Gas/Oil, Sewage, Water, Recycling, etc.)</t>
  </si>
  <si>
    <t>G13:</t>
  </si>
  <si>
    <t>F07:</t>
  </si>
  <si>
    <t>Signage &amp; Hardware</t>
  </si>
  <si>
    <t>Cadre Staff Sub-Total</t>
  </si>
  <si>
    <t>Funded &amp; Non-Cash Non-Match Staff Cost TOTAL</t>
  </si>
  <si>
    <t>F08:</t>
  </si>
  <si>
    <t>Dining Facility Equipment Maintenance Costs</t>
  </si>
  <si>
    <t>Dining Facility Equipment Purchases (Major Appliances, Food Prep Tools, etc.)</t>
  </si>
  <si>
    <t>Vehicle Costs (Fuel, Insurance, Maintenace, Major Repairs, Registrations)</t>
  </si>
  <si>
    <t>Expendables (Educational; e.g., Pencils/Pens, Paper, Notebooks, Staplers, Tape)</t>
  </si>
  <si>
    <t>Snow Removal &amp; Other Weather-Related Costs</t>
  </si>
  <si>
    <t>Dining Facility Equipment Rentals (Ex:  Appliances, Tables, Chairs, Plates, Glasses, Silverwear, Cloths)</t>
  </si>
  <si>
    <t>Laundering Supplies (Laundry; e.g., Bleach, Detergent, Fabric Softener, Clothes Pins, etc.)</t>
  </si>
  <si>
    <t>Audio/Visual Equipment (Administration; e.g., Cameras, Camcorders, TV's, Projectors, Screens)</t>
  </si>
  <si>
    <t>Laundering Equipment (Facility; e.g., Washers, Dryers, Irons, Ironing Boards, Shelving, Racks, etc.)</t>
  </si>
  <si>
    <t>Copiers/Multi-Function Printers/Scanners Purchases or Leases (Administrative &amp; Educational)</t>
  </si>
  <si>
    <t>Climbing/Mountaineering/Rappeling Equip. (Outdoor Receational; e.g., Ropes, Seats, Helmets, Snap Links)</t>
  </si>
  <si>
    <t>Facility/Room Rentals; e.g., Cadet Commencements</t>
  </si>
  <si>
    <t>In-House Staff Training - Group/Gang Dynamics, CPI, etc. (Administravtive/Educational)</t>
  </si>
  <si>
    <t>Staff Professional Training (Case Manager, Counseling, Fiscal Fitness Instr., Mentoring,  Safety Courses)</t>
  </si>
  <si>
    <t>Fire / Security Alarm Monitoring (Facility)</t>
  </si>
  <si>
    <t>Grounds Maintenance (Facility; e.g., Pest Control, Weed Spraying, Landscaping, Tree Trimming, etc.)</t>
  </si>
  <si>
    <t>Cadet Urinalysis Test Kits</t>
  </si>
  <si>
    <t>K25:</t>
  </si>
  <si>
    <t>K26:</t>
  </si>
  <si>
    <t>State Attorney General Fees; e.g., Policy Advisement, Worker Arbitration, Litigation, etc.</t>
  </si>
  <si>
    <t>Processing Fees - Contracts/Purchase Orders, State Indirect Charges (100% State ONLY), etc.</t>
  </si>
  <si>
    <t>Medical Supplies (Bandages, Gauze, Sun Screen, Bacterial/Pain Ointments, OTC Medicines, etc.)</t>
  </si>
  <si>
    <t>Express Mail - DHL, FedEx,  UPS, USPS</t>
  </si>
  <si>
    <t>Printing/Duplicating Services; e.g., Graduation Certificates/Diplomas, Cadet Handbooks</t>
  </si>
  <si>
    <t>Marketing/Printing; e.g., Brochures, Flyers, Parent Handbooks</t>
  </si>
  <si>
    <t>Postal Fees; e.g., USPS postage, Consolidated Mail Services</t>
  </si>
  <si>
    <t>Insurance Costs (Administravtie; e.g., Liability, Property Damage as Required by State Law)</t>
  </si>
  <si>
    <t>Copier / Multi-Function Printer Maintenance/Repair Costs (Administrative/Educational)</t>
  </si>
  <si>
    <t>Computer Software (Educational; e.g., ASVAB, G.E.D. TABE not covered in line G06)</t>
  </si>
  <si>
    <t>Computer/Network Leasing Fees (Private or State Contracted)</t>
  </si>
  <si>
    <t>CA-DI</t>
  </si>
  <si>
    <t>2) Using embedded drop-down menus select program &amp; budget submission,  city &amp; state, federal
fiscal year authorization, &amp; individual class targets.  Annual target cell will then auto calculate.</t>
  </si>
  <si>
    <t>3) Manually enter the site's program budget year.  Format entry as Mmm D Year-Mmm DD Year.</t>
  </si>
  <si>
    <t>QUARTERLY REPORTS TEMPLATE</t>
  </si>
  <si>
    <r>
      <t xml:space="preserve">1) Using a separate workbook, first calculate program's budget and respective federal, state, and other funding split percentages.  </t>
    </r>
    <r>
      <rPr>
        <u/>
        <sz val="11"/>
        <color rgb="FF000000"/>
        <rFont val="Calibri"/>
        <family val="2"/>
      </rPr>
      <t>Baseline</t>
    </r>
    <r>
      <rPr>
        <sz val="11"/>
        <color rgb="FF000000"/>
        <rFont val="Calibri"/>
        <family val="2"/>
      </rPr>
      <t xml:space="preserve"> amounts </t>
    </r>
    <r>
      <rPr>
        <u/>
        <sz val="11"/>
        <color rgb="FF000000"/>
        <rFont val="Calibri"/>
        <family val="2"/>
      </rPr>
      <t>must</t>
    </r>
    <r>
      <rPr>
        <sz val="11"/>
        <color rgb="FF000000"/>
        <rFont val="Calibri"/>
        <family val="2"/>
      </rPr>
      <t xml:space="preserve"> equal 75% federal and 25% state before entering data into the template.</t>
    </r>
  </si>
  <si>
    <t>21) Please manually enter program's city, state into the right header as formatting suggests.</t>
  </si>
  <si>
    <t>22) Note that program information is automatically linked from the Budget Request to individual Quarterly Reports.  As budget officers select program data in the Budget Request, embedded formulas link it into corresponding Quarterly Reports.</t>
  </si>
  <si>
    <t>23) Manually enter into Cell O1 the reporting period for the quarter as the formatting suggests.</t>
  </si>
  <si>
    <t>75/25 Federal SPFR</t>
  </si>
  <si>
    <t>Enter Manually</t>
  </si>
  <si>
    <t>Current Approved Annual Budget</t>
  </si>
  <si>
    <t>Period:</t>
  </si>
  <si>
    <t xml:space="preserve">MODIFICATIONS </t>
  </si>
  <si>
    <t>(≥ 10% of Total Budget Requires NGB Approval)</t>
  </si>
  <si>
    <t>Meals / Rations - Students/(Cadre Staff) only when in direct supervision of cadets</t>
  </si>
  <si>
    <t>At the Adjutant General’s discretion a Cadet graduation stipend of up to $2,200 may be paid during the Post-Residential Phase.  A graduation stipend may be used to facilitate Cadet success and ensure reporting accountability in the Post-Residential Phase, and to increase the number of prospective Cadets and successful Program graduates.  Cadets must have successfully graduated from the Residential Phase of the Program and be in a positive placement position in the Post-Residential Phase to quality for graduation stipend payments</t>
  </si>
  <si>
    <t>GFEBS FC</t>
  </si>
  <si>
    <r>
      <t xml:space="preserve">Meals / Rations - </t>
    </r>
    <r>
      <rPr>
        <b/>
        <sz val="9.75"/>
        <color rgb="FFFF0000"/>
        <rFont val="Calibri"/>
        <family val="2"/>
      </rPr>
      <t>Students/(Cadre Staff) only when in direct supervision of cadets</t>
    </r>
  </si>
  <si>
    <r>
      <t xml:space="preserve">Vehicle Purchases - </t>
    </r>
    <r>
      <rPr>
        <b/>
        <sz val="10"/>
        <color rgb="FFFF0000"/>
        <rFont val="Calibri"/>
        <family val="2"/>
      </rPr>
      <t>100% STATE FUNDS ONLY</t>
    </r>
  </si>
  <si>
    <r>
      <t xml:space="preserve">Graduation Allowance </t>
    </r>
    <r>
      <rPr>
        <b/>
        <sz val="10"/>
        <color rgb="FFFF0000"/>
        <rFont val="Calibri"/>
        <family val="2"/>
      </rPr>
      <t>($2,200 max per cadet in Post Res. Phase in positive placement)</t>
    </r>
  </si>
  <si>
    <r>
      <t xml:space="preserve">Peer Mentor Allowance - </t>
    </r>
    <r>
      <rPr>
        <b/>
        <sz val="10"/>
        <color rgb="FFFF0000"/>
        <rFont val="Calibri"/>
        <family val="2"/>
      </rPr>
      <t>NO LONGER AUTHORIZED WITH 75/25 FUNDS</t>
    </r>
  </si>
  <si>
    <r>
      <t xml:space="preserve">Cadre Uniforms (Drill Hats, BDU's, PT Clothing, Parkas, Shirts, Boots, Gloves) </t>
    </r>
    <r>
      <rPr>
        <b/>
        <sz val="9.75"/>
        <color rgb="FFFF0000"/>
        <rFont val="Calibri"/>
        <family val="2"/>
      </rPr>
      <t>NTE $300 PER CADRE</t>
    </r>
  </si>
  <si>
    <r>
      <t xml:space="preserve">      a.  </t>
    </r>
    <r>
      <rPr>
        <sz val="11"/>
        <color rgb="FF000000"/>
        <rFont val="Calibri"/>
        <family val="2"/>
        <scheme val="minor"/>
      </rPr>
      <t>Facility Expenses.</t>
    </r>
  </si>
  <si>
    <t xml:space="preserve">    (1)  The procurement of computers is an allowable expense.  The procurement of stand-alone systems including cost of printers will not exceed the amount specified in the approved Budget Plan.  Networks cannot exceed $250,000 per system.</t>
  </si>
  <si>
    <t>Repair or minor construction costs to a Program building not to exceed $250,000 per building.</t>
  </si>
  <si>
    <t xml:space="preserve">    (1)  Repair or minor construction to a Program building not in excess of $250,000 per building; or the amount specified in the current NGB Pamphlet 420-10.  All repair or minor construction to a NGYCP building shall have prior approval from NGB-ZC-AY.  This authorized cost does not pertain to the start up and establishment of new program sites.</t>
  </si>
  <si>
    <t>Costs for public liability and property damage insurance for personnel employed under this Agreement will be authorized only if required by State law or regulation.</t>
  </si>
  <si>
    <t xml:space="preserve">   (2)  Minor repairs attributed to fair wear and tear do not require prior approval from NGB-ZC-AY.</t>
  </si>
  <si>
    <r>
      <t xml:space="preserve">   (3)  </t>
    </r>
    <r>
      <rPr>
        <u/>
        <sz val="11"/>
        <color rgb="FF000000"/>
        <rFont val="Calibri"/>
        <family val="2"/>
        <scheme val="minor"/>
      </rPr>
      <t>Actual</t>
    </r>
    <r>
      <rPr>
        <sz val="11"/>
        <color rgb="FF000000"/>
        <rFont val="Calibri"/>
        <family val="2"/>
        <scheme val="minor"/>
      </rPr>
      <t xml:space="preserve"> costs of utilities are authorized.</t>
    </r>
  </si>
  <si>
    <t>(Enter manually if known)</t>
  </si>
  <si>
    <r>
      <t xml:space="preserve">CADET CLOTHING </t>
    </r>
    <r>
      <rPr>
        <b/>
        <sz val="11"/>
        <color rgb="FFFF0000"/>
        <rFont val="Calibri"/>
        <family val="2"/>
      </rPr>
      <t>NTE $500 PER CADET</t>
    </r>
  </si>
  <si>
    <r>
      <rPr>
        <b/>
        <sz val="14"/>
        <color rgb="FF0000FF"/>
        <rFont val="Calibri"/>
        <family val="2"/>
      </rPr>
      <t>2017</t>
    </r>
    <r>
      <rPr>
        <sz val="14"/>
        <color rgb="FF000000"/>
        <rFont val="Calibri"/>
        <family val="2"/>
      </rPr>
      <t xml:space="preserve"> Federal GS Pay Scale at Step 10 Shown</t>
    </r>
  </si>
  <si>
    <t>7) In the Budget Request header type in the program's city, state as the format shows.  Omit "Enter."  Budget officers will need to do the same in the Quarterly Report headers.</t>
  </si>
  <si>
    <r>
      <t xml:space="preserve">8) If the program has any </t>
    </r>
    <r>
      <rPr>
        <u/>
        <sz val="11"/>
        <color rgb="FF000000"/>
        <rFont val="Calibri"/>
        <family val="2"/>
      </rPr>
      <t>estimated</t>
    </r>
    <r>
      <rPr>
        <sz val="11"/>
        <color rgb="FF000000"/>
        <rFont val="Calibri"/>
        <family val="2"/>
      </rPr>
      <t xml:space="preserve"> "Program Income" </t>
    </r>
    <r>
      <rPr>
        <i/>
        <sz val="11"/>
        <color rgb="FF000000"/>
        <rFont val="Calibri"/>
        <family val="2"/>
      </rPr>
      <t>(ex:  cash meal sales to staff/guests/visitors or from facility rentals)</t>
    </r>
    <r>
      <rPr>
        <sz val="11"/>
        <color rgb="FF000000"/>
        <rFont val="Calibri"/>
        <family val="2"/>
      </rPr>
      <t xml:space="preserve"> enter that amount into rollup table Cell N10 and nowhere else.</t>
    </r>
  </si>
  <si>
    <t>9) In the Budget Request rollup table please leave Cell N24 blank (NGB Est. Cost/Grad:).</t>
  </si>
  <si>
    <r>
      <t xml:space="preserve">10) Update annually the </t>
    </r>
    <r>
      <rPr>
        <b/>
        <sz val="11"/>
        <color rgb="FFFF0000"/>
        <rFont val="Calibri"/>
        <family val="2"/>
      </rPr>
      <t>Federal GS Scale spreadsheet</t>
    </r>
    <r>
      <rPr>
        <sz val="11"/>
        <color rgb="FF000000"/>
        <rFont val="Calibri"/>
        <family val="2"/>
      </rPr>
      <t xml:space="preserve"> for the program's locality.  Please use the website referenced, and then add in the corresponding Step 10 pay scale in the gray shaded column.  Column F in the Budget Request will auto populate that data.</t>
    </r>
  </si>
  <si>
    <t>13) If certain funding columns per line item do not pertain to the program, please enter zero (0) in that cell.</t>
  </si>
  <si>
    <t>14) If the program operates with a Centralized Personnel Plan (CPP), enter those expenses on Line A30.</t>
  </si>
  <si>
    <t>15) Enter total estimated benefit costs on Line A36 and overtime costs on Line A37.</t>
  </si>
  <si>
    <t>16) Now enter estimated expenses for AMSCO's B thru P.  Again, if a particular line item isn't used please hide that row.  As with staff expenses, if a particular column's funding source doesn't pertain to the program please enter a zero (0) into that corresponding cell.</t>
  </si>
  <si>
    <t>17) AMSCO F - Dining Operations:  if the program receives USDA-National School Lunch Program funding, please calculate Dining expenses accordingly and enter that data Cell O319 to O325 and no where else.  Formulas in the rollup table will capture that data into Cell M10 (DOE/USDA).</t>
  </si>
  <si>
    <t>18) On the final page please enter names, dates, and positions of all Budget Request signatories.</t>
  </si>
  <si>
    <t>(First MI Last, Rank)</t>
  </si>
  <si>
    <t>USPFO, (State's Name)</t>
  </si>
  <si>
    <t>(Section/Division), Federal Prgm. Mgr.</t>
  </si>
  <si>
    <t>Budget Officer</t>
  </si>
  <si>
    <r>
      <t xml:space="preserve">26) </t>
    </r>
    <r>
      <rPr>
        <sz val="11"/>
        <color rgb="FFFF0000"/>
        <rFont val="Calibri"/>
        <family val="2"/>
      </rPr>
      <t>Areas on the Quarterly Reports in this format are for any comments the program wishes to make.</t>
    </r>
  </si>
  <si>
    <r>
      <t xml:space="preserve">20) </t>
    </r>
    <r>
      <rPr>
        <b/>
        <sz val="11"/>
        <color rgb="FF000000"/>
        <rFont val="Calibri"/>
        <family val="2"/>
      </rPr>
      <t>PLEASE DO NOT ATTEMPT TO ALTER ANY FORMULAS.  THESE TEMPLATES ARE LOCKED.</t>
    </r>
  </si>
  <si>
    <t>27) In Cell C38 on the 2nd and 4th Quarter Reports enter the total actual graduates for the first class (2nd Qtr.) and total graduates for the year (4th Qtr.).  Information in the table below that cell will then auto calculate, and the conditional formatting will go blank (for Cell C38).</t>
  </si>
  <si>
    <r>
      <t xml:space="preserve">4) Add total </t>
    </r>
    <r>
      <rPr>
        <u/>
        <sz val="11"/>
        <color rgb="FF000000"/>
        <rFont val="Calibri"/>
        <family val="2"/>
      </rPr>
      <t>graduates</t>
    </r>
    <r>
      <rPr>
        <sz val="11"/>
        <color rgb="FF000000"/>
        <rFont val="Calibri"/>
        <family val="2"/>
      </rPr>
      <t xml:space="preserve"> and divide that by total </t>
    </r>
    <r>
      <rPr>
        <u/>
        <sz val="11"/>
        <color rgb="FF000000"/>
        <rFont val="Calibri"/>
        <family val="2"/>
      </rPr>
      <t>registrants</t>
    </r>
    <r>
      <rPr>
        <sz val="11"/>
        <color rgb="FF000000"/>
        <rFont val="Calibri"/>
        <family val="2"/>
      </rPr>
      <t xml:space="preserve"> (day 1 candidates) for the previous two years.  Newly opened programs will put N/A or use the prior year's data.  Enter in Cell F2.</t>
    </r>
  </si>
  <si>
    <r>
      <t xml:space="preserve">5) Add total </t>
    </r>
    <r>
      <rPr>
        <u/>
        <sz val="11"/>
        <color rgb="FF000000"/>
        <rFont val="Calibri"/>
        <family val="2"/>
      </rPr>
      <t>baseline</t>
    </r>
    <r>
      <rPr>
        <sz val="11"/>
        <color rgb="FF000000"/>
        <rFont val="Calibri"/>
        <family val="2"/>
      </rPr>
      <t xml:space="preserve"> costs for the last four classes (two years) and divide that by total </t>
    </r>
    <r>
      <rPr>
        <u/>
        <sz val="11"/>
        <color rgb="FF000000"/>
        <rFont val="Calibri"/>
        <family val="2"/>
      </rPr>
      <t>graduates</t>
    </r>
    <r>
      <rPr>
        <sz val="11"/>
        <color rgb="FF000000"/>
        <rFont val="Calibri"/>
        <family val="2"/>
      </rPr>
      <t xml:space="preserve"> during the last four classes.  Enter in Cell F3.</t>
    </r>
  </si>
  <si>
    <t>6) In the budget request header type in the program's city, state as the format shows.  Omit "Enter."  Budget officers will need to do the same in the quarterly report headers.</t>
  </si>
  <si>
    <r>
      <t xml:space="preserve">12) From your calculations workbook cut &amp; paste salaries per position/individual into the specific rows.  Enter your federal, state, in-kind, etc. amounts into the corresponding cells.  Embedded formulas will auto calculate total and baseline amounts into the Total rows and into the rollup.
</t>
    </r>
    <r>
      <rPr>
        <sz val="11"/>
        <color rgb="FFFF0000"/>
        <rFont val="Calibri"/>
        <family val="2"/>
      </rPr>
      <t>Remember, individual staff baseline salaries cannot exceed the GS scale, Step 10 for your locality.</t>
    </r>
  </si>
  <si>
    <t>19) If at any time a program's operations funding level increases (or decreases) from either federal, state, other, in-kind, or from USDA (prime example), please ensure to update individual AMSCO line items accordingly on the Budget Request.  Failing to do so (since all Quarterly Reports link to the Budget Request) will convey misleading data to NGB-AY.</t>
  </si>
  <si>
    <r>
      <t xml:space="preserve">11) Begin entering the staff last name, first initial in Column B as formatting indicates.  You must enter each assigned direct hire or contracted staff into the positions shown.  The template is formatted for a 400 graduate program.  Please </t>
    </r>
    <r>
      <rPr>
        <u/>
        <sz val="11"/>
        <color rgb="FFFF0000"/>
        <rFont val="Calibri"/>
        <family val="2"/>
      </rPr>
      <t xml:space="preserve">hide any and all </t>
    </r>
    <r>
      <rPr>
        <b/>
        <u/>
        <sz val="11"/>
        <color rgb="FFFF0000"/>
        <rFont val="Calibri"/>
        <family val="2"/>
      </rPr>
      <t>unused</t>
    </r>
    <r>
      <rPr>
        <u/>
        <sz val="11"/>
        <color rgb="FFFF0000"/>
        <rFont val="Calibri"/>
        <family val="2"/>
      </rPr>
      <t xml:space="preserve"> staff positions (rows)</t>
    </r>
    <r>
      <rPr>
        <sz val="11"/>
        <color rgb="FF000000"/>
        <rFont val="Calibri"/>
        <family val="2"/>
      </rPr>
      <t>, and then re-shade rows alternating shading between white and light blue.  All other AMSCO's have pre-set Line Items, which cannot be altered but can be hidden.</t>
    </r>
  </si>
  <si>
    <t xml:space="preserve">24) Enter program actual quarterly expense data in Columns I thru L (blank) for each quarter.  Embedded formulas will auto calculate cost data in Columns M thru V.  </t>
  </si>
  <si>
    <r>
      <t xml:space="preserve">25) If NGB-AY awards funding for AMSCO Lines E.1 thru E.3, please enter those funds in the corresponding Cells D29 to G31 on the </t>
    </r>
    <r>
      <rPr>
        <b/>
        <sz val="11"/>
        <color rgb="FFFF0000"/>
        <rFont val="Calibri"/>
        <family val="2"/>
      </rPr>
      <t>1st QTR REPORT ONLY</t>
    </r>
    <r>
      <rPr>
        <sz val="11"/>
        <color rgb="FF000000"/>
        <rFont val="Calibri"/>
        <family val="2"/>
      </rPr>
      <t xml:space="preserve">.  Ensure to include any state match funds for SPFR awards, or if 100% Federal Travel and/or OSD Project </t>
    </r>
    <r>
      <rPr>
        <u/>
        <sz val="11"/>
        <color rgb="FF000000"/>
        <rFont val="Calibri"/>
        <family val="2"/>
      </rPr>
      <t>actual</t>
    </r>
    <r>
      <rPr>
        <sz val="11"/>
        <color rgb="FF000000"/>
        <rFont val="Calibri"/>
        <family val="2"/>
      </rPr>
      <t xml:space="preserve"> costs exceed total federal allotments received.   Formulas in the 2nd, 3rd, and 4th Qtr. Reports link to those cells and auto calculate per individual quarterly report given expenses recorded in Cells I29 through L31.  
In the case of 100% approved Federal Travel, Budget Officers must periodically update Federal allotment amounts in Cell D29 as funding levels increase based on events that programs send staff to; e.g., Winter Directors' Workshops, Summer Workshops, Train-The-Trainer Courses, etc.</t>
    </r>
  </si>
  <si>
    <t>https://www.opm.gov/policy-data-oversight/pay-leave/salaries-wages/2017/general-schedule/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</si>
</sst>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409]m/d/yy\ h:mm\ AM/PM;@"/>
    <numFmt numFmtId="165" formatCode="&quot;$&quot;#,##0"/>
    <numFmt numFmtId="166" formatCode="&quot;$&quot;#,##0.00"/>
    <numFmt numFmtId="167" formatCode="0.0%"/>
  </numFmts>
  <fonts count="98" x14ac:knownFonts="1">
    <font>
      <sz val="11"/>
      <color rgb="FF000000"/>
      <name val="Calibri"/>
      <family val="2"/>
    </font>
    <font>
      <sz val="9.75"/>
      <color indexed="8"/>
      <name val="Calibri"/>
      <family val="2"/>
    </font>
    <font>
      <b/>
      <sz val="10"/>
      <name val="Calibri"/>
      <family val="2"/>
    </font>
    <font>
      <b/>
      <sz val="9.75"/>
      <color indexed="9"/>
      <name val="Calibri"/>
      <family val="2"/>
    </font>
    <font>
      <b/>
      <sz val="9.75"/>
      <name val="Calibri"/>
      <family val="2"/>
    </font>
    <font>
      <b/>
      <sz val="11"/>
      <name val="Calibri"/>
      <family val="2"/>
    </font>
    <font>
      <sz val="10"/>
      <color indexed="8"/>
      <name val="Calibri"/>
      <family val="2"/>
    </font>
    <font>
      <sz val="11"/>
      <name val="Calibri"/>
      <family val="2"/>
    </font>
    <font>
      <sz val="9.75"/>
      <name val="Calibri"/>
      <family val="2"/>
    </font>
    <font>
      <sz val="11"/>
      <color rgb="FF000000"/>
      <name val="Calibri"/>
      <family val="2"/>
    </font>
    <font>
      <sz val="11"/>
      <color rgb="FF444444"/>
      <name val="Segoe UI"/>
      <family val="2"/>
    </font>
    <font>
      <sz val="10"/>
      <color theme="1"/>
      <name val="Calibri"/>
      <family val="2"/>
    </font>
    <font>
      <i/>
      <sz val="11"/>
      <color rgb="FF000000"/>
      <name val="Calibri"/>
      <family val="2"/>
    </font>
    <font>
      <b/>
      <sz val="9.75"/>
      <color rgb="FF000000"/>
      <name val="Calibri"/>
      <family val="2"/>
    </font>
    <font>
      <sz val="9.75"/>
      <color rgb="FF000000"/>
      <name val="Calibri"/>
      <family val="2"/>
    </font>
    <font>
      <sz val="10"/>
      <color rgb="FF000000"/>
      <name val="Calibri"/>
      <family val="2"/>
    </font>
    <font>
      <sz val="11"/>
      <color theme="1"/>
      <name val="Calibri"/>
      <family val="2"/>
    </font>
    <font>
      <sz val="9.75"/>
      <color theme="1"/>
      <name val="Calibri"/>
      <family val="2"/>
    </font>
    <font>
      <b/>
      <sz val="10"/>
      <color theme="0"/>
      <name val="Calibri"/>
      <family val="2"/>
    </font>
    <font>
      <b/>
      <sz val="9.75"/>
      <color theme="0"/>
      <name val="Calibri"/>
      <family val="2"/>
    </font>
    <font>
      <b/>
      <sz val="10"/>
      <color rgb="FF000000"/>
      <name val="Calibri"/>
      <family val="2"/>
    </font>
    <font>
      <b/>
      <sz val="9.75"/>
      <color theme="1"/>
      <name val="Calibri"/>
      <family val="2"/>
    </font>
    <font>
      <b/>
      <sz val="10"/>
      <color theme="1"/>
      <name val="Calibri"/>
      <family val="2"/>
    </font>
    <font>
      <b/>
      <sz val="11"/>
      <color rgb="FF000000"/>
      <name val="Calibri"/>
      <family val="2"/>
    </font>
    <font>
      <b/>
      <sz val="11"/>
      <color theme="0"/>
      <name val="Calibri"/>
      <family val="2"/>
    </font>
    <font>
      <sz val="10"/>
      <color theme="0"/>
      <name val="Calibri"/>
      <family val="2"/>
    </font>
    <font>
      <sz val="11"/>
      <color theme="0"/>
      <name val="Calibri"/>
      <family val="2"/>
    </font>
    <font>
      <u/>
      <sz val="11"/>
      <color rgb="FF000000"/>
      <name val="Calibri"/>
      <family val="2"/>
    </font>
    <font>
      <sz val="8"/>
      <color rgb="FF000000"/>
      <name val="Calibri"/>
      <family val="2"/>
    </font>
    <font>
      <b/>
      <u/>
      <sz val="11"/>
      <color rgb="FF000000"/>
      <name val="Calibri"/>
      <family val="2"/>
    </font>
    <font>
      <b/>
      <sz val="11"/>
      <color theme="1"/>
      <name val="Calibri"/>
      <family val="2"/>
    </font>
    <font>
      <b/>
      <sz val="10"/>
      <color indexed="81"/>
      <name val="Calibri"/>
      <family val="2"/>
      <scheme val="minor"/>
    </font>
    <font>
      <sz val="10"/>
      <color indexed="81"/>
      <name val="Calibri"/>
      <family val="2"/>
      <scheme val="minor"/>
    </font>
    <font>
      <sz val="11"/>
      <color rgb="FF0000FF"/>
      <name val="Calibri"/>
      <family val="2"/>
    </font>
    <font>
      <b/>
      <sz val="11"/>
      <color rgb="FF0000FF"/>
      <name val="Calibri"/>
      <family val="2"/>
    </font>
    <font>
      <b/>
      <u/>
      <sz val="11"/>
      <color indexed="8"/>
      <name val="Calibri"/>
      <family val="2"/>
    </font>
    <font>
      <b/>
      <sz val="11"/>
      <color indexed="8"/>
      <name val="Calibri"/>
      <family val="2"/>
    </font>
    <font>
      <b/>
      <sz val="11"/>
      <color rgb="FFFF0000"/>
      <name val="Calibri"/>
      <family val="2"/>
    </font>
    <font>
      <b/>
      <u/>
      <sz val="9"/>
      <color rgb="FF000000"/>
      <name val="Calibri"/>
      <family val="2"/>
    </font>
    <font>
      <b/>
      <u/>
      <sz val="11"/>
      <color rgb="FF0000FF"/>
      <name val="Calibri"/>
      <family val="2"/>
    </font>
    <font>
      <sz val="10"/>
      <name val="Calibri"/>
      <family val="2"/>
    </font>
    <font>
      <b/>
      <u/>
      <sz val="10"/>
      <color indexed="81"/>
      <name val="Calibri"/>
      <family val="2"/>
      <scheme val="minor"/>
    </font>
    <font>
      <u/>
      <sz val="11"/>
      <color theme="10"/>
      <name val="Calibri"/>
      <family val="2"/>
    </font>
    <font>
      <sz val="14"/>
      <color rgb="FF000000"/>
      <name val="Calibri"/>
      <family val="2"/>
    </font>
    <font>
      <b/>
      <sz val="14"/>
      <color rgb="FF0000FF"/>
      <name val="Calibri"/>
      <family val="2"/>
    </font>
    <font>
      <b/>
      <i/>
      <sz val="11"/>
      <color rgb="FF0000FF"/>
      <name val="Calibri"/>
      <family val="2"/>
    </font>
    <font>
      <b/>
      <i/>
      <sz val="11"/>
      <color theme="4" tint="-0.249977111117893"/>
      <name val="Calibri"/>
      <family val="2"/>
    </font>
    <font>
      <i/>
      <sz val="11"/>
      <color theme="4" tint="-0.249977111117893"/>
      <name val="Calibri"/>
      <family val="2"/>
    </font>
    <font>
      <b/>
      <i/>
      <sz val="11"/>
      <color rgb="FFFF0000"/>
      <name val="Calibri"/>
      <family val="2"/>
    </font>
    <font>
      <i/>
      <sz val="11"/>
      <color rgb="FFFF0000"/>
      <name val="Calibri"/>
      <family val="2"/>
    </font>
    <font>
      <b/>
      <u/>
      <sz val="11"/>
      <color theme="1"/>
      <name val="Calibri"/>
      <family val="2"/>
    </font>
    <font>
      <sz val="11"/>
      <color theme="8" tint="-0.499984740745262"/>
      <name val="Calibri"/>
      <family val="2"/>
    </font>
    <font>
      <b/>
      <i/>
      <sz val="11"/>
      <color rgb="FF000000"/>
      <name val="Calibri"/>
      <family val="2"/>
    </font>
    <font>
      <b/>
      <i/>
      <sz val="11"/>
      <color theme="0"/>
      <name val="Calibri"/>
      <family val="2"/>
    </font>
    <font>
      <i/>
      <sz val="8"/>
      <color theme="3" tint="-0.249977111117893"/>
      <name val="Calibri"/>
      <family val="2"/>
    </font>
    <font>
      <b/>
      <sz val="11"/>
      <color theme="3" tint="-0.249977111117893"/>
      <name val="Calibri"/>
      <family val="2"/>
    </font>
    <font>
      <i/>
      <sz val="8"/>
      <name val="Calibri"/>
      <family val="2"/>
    </font>
    <font>
      <i/>
      <sz val="8"/>
      <color rgb="FFFF0000"/>
      <name val="Calibri"/>
      <family val="2"/>
    </font>
    <font>
      <i/>
      <sz val="11"/>
      <name val="Calibri"/>
      <family val="2"/>
    </font>
    <font>
      <b/>
      <i/>
      <sz val="11"/>
      <name val="Calibri"/>
      <family val="2"/>
    </font>
    <font>
      <i/>
      <vertAlign val="superscript"/>
      <sz val="11"/>
      <color rgb="FFFF0000"/>
      <name val="Calibri"/>
      <family val="2"/>
    </font>
    <font>
      <sz val="11"/>
      <color rgb="FFFF0000"/>
      <name val="Calibri"/>
      <family val="2"/>
    </font>
    <font>
      <sz val="10.5"/>
      <color rgb="FF000000"/>
      <name val="Calibri"/>
      <family val="2"/>
    </font>
    <font>
      <b/>
      <sz val="10.5"/>
      <color rgb="FF0000FF"/>
      <name val="Calibri"/>
      <family val="2"/>
    </font>
    <font>
      <b/>
      <sz val="10.5"/>
      <color theme="1"/>
      <name val="Calibri"/>
      <family val="2"/>
    </font>
    <font>
      <sz val="10.5"/>
      <name val="Calibri"/>
      <family val="2"/>
    </font>
    <font>
      <b/>
      <sz val="10.5"/>
      <color rgb="FF000000"/>
      <name val="Calibri"/>
      <family val="2"/>
    </font>
    <font>
      <b/>
      <i/>
      <sz val="10.5"/>
      <color theme="4" tint="-0.249977111117893"/>
      <name val="Calibri"/>
      <family val="2"/>
    </font>
    <font>
      <b/>
      <i/>
      <u/>
      <sz val="11"/>
      <color theme="9" tint="-0.499984740745262"/>
      <name val="Calibri"/>
      <family val="2"/>
    </font>
    <font>
      <b/>
      <i/>
      <u/>
      <sz val="11"/>
      <color theme="6" tint="-0.249977111117893"/>
      <name val="Calibri"/>
      <family val="2"/>
    </font>
    <font>
      <b/>
      <i/>
      <u/>
      <sz val="11"/>
      <color theme="8" tint="-0.499984740745262"/>
      <name val="Calibri"/>
      <family val="2"/>
    </font>
    <font>
      <b/>
      <u/>
      <sz val="10.5"/>
      <color theme="9" tint="-0.499984740745262"/>
      <name val="Calibri"/>
      <family val="2"/>
    </font>
    <font>
      <b/>
      <u/>
      <sz val="10.5"/>
      <color theme="6" tint="-0.249977111117893"/>
      <name val="Calibri"/>
      <family val="2"/>
    </font>
    <font>
      <b/>
      <u/>
      <sz val="10.5"/>
      <color theme="8" tint="-0.499984740745262"/>
      <name val="Calibri"/>
      <family val="2"/>
    </font>
    <font>
      <sz val="10.5"/>
      <color theme="8" tint="-0.499984740745262"/>
      <name val="Calibri"/>
      <family val="2"/>
    </font>
    <font>
      <b/>
      <sz val="10.5"/>
      <color theme="8" tint="-0.499984740745262"/>
      <name val="Calibri"/>
      <family val="2"/>
    </font>
    <font>
      <b/>
      <i/>
      <sz val="10.5"/>
      <color theme="0"/>
      <name val="Calibri"/>
      <family val="2"/>
    </font>
    <font>
      <b/>
      <i/>
      <sz val="11"/>
      <color rgb="FFFFFF00"/>
      <name val="Calibri"/>
      <family val="2"/>
    </font>
    <font>
      <b/>
      <i/>
      <sz val="10.5"/>
      <name val="Calibri"/>
      <family val="2"/>
    </font>
    <font>
      <b/>
      <i/>
      <sz val="11"/>
      <color theme="0"/>
      <name val="Calibri"/>
      <family val="2"/>
      <scheme val="minor"/>
    </font>
    <font>
      <i/>
      <sz val="11"/>
      <color theme="0"/>
      <name val="Calibri"/>
      <family val="2"/>
    </font>
    <font>
      <b/>
      <i/>
      <sz val="10.5"/>
      <color rgb="FFFFFF00"/>
      <name val="Calibri"/>
      <family val="2"/>
    </font>
    <font>
      <b/>
      <sz val="14"/>
      <color rgb="FF000000"/>
      <name val="Calibri"/>
      <family val="2"/>
    </font>
    <font>
      <b/>
      <u/>
      <sz val="14"/>
      <color rgb="FF000000"/>
      <name val="Calibri"/>
      <family val="2"/>
    </font>
    <font>
      <sz val="10"/>
      <name val="Arial"/>
      <family val="2"/>
    </font>
    <font>
      <sz val="10.75"/>
      <color rgb="FF000000"/>
      <name val="Calibri"/>
      <family val="2"/>
    </font>
    <font>
      <u/>
      <sz val="11"/>
      <color rgb="FF0000FF"/>
      <name val="Calibri"/>
      <family val="2"/>
    </font>
    <font>
      <i/>
      <sz val="10"/>
      <color rgb="FF0000FF"/>
      <name val="Calibri"/>
      <family val="2"/>
    </font>
    <font>
      <b/>
      <sz val="9.75"/>
      <color rgb="FFFF0000"/>
      <name val="Calibri"/>
      <family val="2"/>
    </font>
    <font>
      <b/>
      <sz val="10"/>
      <color rgb="FFFF0000"/>
      <name val="Calibri"/>
      <family val="2"/>
    </font>
    <font>
      <sz val="11"/>
      <color rgb="FF000000"/>
      <name val="Calibri"/>
      <family val="2"/>
      <scheme val="minor"/>
    </font>
    <font>
      <i/>
      <sz val="11"/>
      <color rgb="FF000000"/>
      <name val="Calibri"/>
      <family val="2"/>
      <scheme val="minor"/>
    </font>
    <font>
      <u/>
      <sz val="11"/>
      <color rgb="FF000000"/>
      <name val="Calibri"/>
      <family val="2"/>
      <scheme val="minor"/>
    </font>
    <font>
      <b/>
      <i/>
      <sz val="10"/>
      <color rgb="FF000000"/>
      <name val="Calibri"/>
      <family val="2"/>
    </font>
    <font>
      <i/>
      <sz val="10"/>
      <color indexed="81"/>
      <name val="Calibri"/>
      <family val="2"/>
      <scheme val="minor"/>
    </font>
    <font>
      <u/>
      <sz val="11"/>
      <color rgb="FFFF0000"/>
      <name val="Calibri"/>
      <family val="2"/>
    </font>
    <font>
      <b/>
      <u/>
      <sz val="11"/>
      <color rgb="FFFF0000"/>
      <name val="Calibri"/>
      <family val="2"/>
    </font>
    <font>
      <b/>
      <i/>
      <sz val="10.5"/>
      <color rgb="FFFF0000"/>
      <name val="Calibri"/>
      <family val="2"/>
    </font>
  </fonts>
  <fills count="14">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8" tint="0.79998168889431442"/>
        <bgColor rgb="FFFFFFFF"/>
      </patternFill>
    </fill>
    <fill>
      <patternFill patternType="solid">
        <fgColor rgb="FF0000FF"/>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bgColor rgb="FFFFFFFF"/>
      </patternFill>
    </fill>
    <fill>
      <patternFill patternType="solid">
        <fgColor theme="0"/>
        <bgColor rgb="FFFFFFFF"/>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59999389629810485"/>
        <bgColor indexed="64"/>
      </patternFill>
    </fill>
  </fills>
  <borders count="80">
    <border>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rgb="FF0000FF"/>
      </left>
      <right style="medium">
        <color rgb="FF0000FF"/>
      </right>
      <top/>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medium">
        <color rgb="FF0000FF"/>
      </left>
      <right style="medium">
        <color rgb="FF0000FF"/>
      </right>
      <top/>
      <bottom style="thin">
        <color indexed="64"/>
      </bottom>
      <diagonal/>
    </border>
    <border>
      <left style="thin">
        <color indexed="64"/>
      </left>
      <right style="thin">
        <color rgb="FF000000"/>
      </right>
      <top/>
      <bottom style="double">
        <color indexed="64"/>
      </bottom>
      <diagonal/>
    </border>
    <border>
      <left style="thin">
        <color rgb="FF000000"/>
      </left>
      <right style="thin">
        <color rgb="FF000000"/>
      </right>
      <top/>
      <bottom style="double">
        <color indexed="64"/>
      </bottom>
      <diagonal/>
    </border>
    <border>
      <left style="thin">
        <color rgb="FF000000"/>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thin">
        <color indexed="64"/>
      </bottom>
      <diagonal/>
    </border>
    <border>
      <left/>
      <right style="thin">
        <color rgb="FF000000"/>
      </right>
      <top/>
      <bottom style="thin">
        <color indexed="64"/>
      </bottom>
      <diagonal/>
    </border>
    <border>
      <left style="thin">
        <color rgb="FF000000"/>
      </left>
      <right/>
      <top/>
      <bottom style="thin">
        <color rgb="FF000000"/>
      </bottom>
      <diagonal/>
    </border>
    <border>
      <left/>
      <right/>
      <top/>
      <bottom style="thin">
        <color rgb="FF000000"/>
      </bottom>
      <diagonal/>
    </border>
    <border>
      <left style="medium">
        <color rgb="FF0000FF"/>
      </left>
      <right/>
      <top/>
      <bottom style="thin">
        <color rgb="FF000000"/>
      </bottom>
      <diagonal/>
    </border>
    <border>
      <left/>
      <right style="medium">
        <color rgb="FF0000FF"/>
      </right>
      <top/>
      <bottom/>
      <diagonal/>
    </border>
    <border>
      <left style="thin">
        <color indexed="64"/>
      </left>
      <right/>
      <top style="thin">
        <color rgb="FF000000"/>
      </top>
      <bottom/>
      <diagonal/>
    </border>
    <border>
      <left/>
      <right/>
      <top style="thin">
        <color rgb="FF000000"/>
      </top>
      <bottom/>
      <diagonal/>
    </border>
    <border>
      <left style="medium">
        <color rgb="FF0000FF"/>
      </left>
      <right/>
      <top style="thin">
        <color rgb="FF000000"/>
      </top>
      <bottom/>
      <diagonal/>
    </border>
    <border>
      <left/>
      <right style="thin">
        <color rgb="FF0000FF"/>
      </right>
      <top style="thin">
        <color rgb="FF000000"/>
      </top>
      <bottom/>
      <diagonal/>
    </border>
    <border>
      <left/>
      <right style="medium">
        <color rgb="FF0000FF"/>
      </right>
      <top style="thin">
        <color indexed="64"/>
      </top>
      <bottom/>
      <diagonal/>
    </border>
    <border>
      <left/>
      <right style="medium">
        <color auto="1"/>
      </right>
      <top style="thin">
        <color indexed="64"/>
      </top>
      <bottom/>
      <diagonal/>
    </border>
    <border>
      <left style="medium">
        <color rgb="FF0000FF"/>
      </left>
      <right/>
      <top/>
      <bottom/>
      <diagonal/>
    </border>
    <border>
      <left/>
      <right style="thin">
        <color rgb="FF0000FF"/>
      </right>
      <top/>
      <bottom/>
      <diagonal/>
    </border>
    <border>
      <left style="medium">
        <color auto="1"/>
      </left>
      <right/>
      <top/>
      <bottom style="double">
        <color indexed="64"/>
      </bottom>
      <diagonal/>
    </border>
    <border>
      <left style="medium">
        <color rgb="FF0000FF"/>
      </left>
      <right/>
      <top/>
      <bottom style="double">
        <color indexed="64"/>
      </bottom>
      <diagonal/>
    </border>
    <border>
      <left/>
      <right style="thin">
        <color rgb="FF0000FF"/>
      </right>
      <top/>
      <bottom style="double">
        <color indexed="64"/>
      </bottom>
      <diagonal/>
    </border>
    <border>
      <left/>
      <right style="medium">
        <color rgb="FF0000FF"/>
      </right>
      <top/>
      <bottom style="double">
        <color indexed="64"/>
      </bottom>
      <diagonal/>
    </border>
    <border>
      <left/>
      <right style="medium">
        <color auto="1"/>
      </right>
      <top/>
      <bottom style="double">
        <color indexed="64"/>
      </bottom>
      <diagonal/>
    </border>
    <border>
      <left style="double">
        <color theme="3" tint="0.39994506668294322"/>
      </left>
      <right/>
      <top style="double">
        <color theme="3" tint="0.39994506668294322"/>
      </top>
      <bottom style="double">
        <color theme="3" tint="0.39994506668294322"/>
      </bottom>
      <diagonal/>
    </border>
    <border>
      <left/>
      <right/>
      <top style="double">
        <color theme="3" tint="0.39994506668294322"/>
      </top>
      <bottom style="double">
        <color theme="3" tint="0.39994506668294322"/>
      </bottom>
      <diagonal/>
    </border>
    <border>
      <left/>
      <right style="double">
        <color theme="3" tint="0.39994506668294322"/>
      </right>
      <top style="double">
        <color theme="3" tint="0.39994506668294322"/>
      </top>
      <bottom style="double">
        <color theme="3" tint="0.39994506668294322"/>
      </bottom>
      <diagonal/>
    </border>
    <border>
      <left/>
      <right style="thin">
        <color indexed="64"/>
      </right>
      <top style="thin">
        <color indexed="64"/>
      </top>
      <bottom style="thin">
        <color indexed="64"/>
      </bottom>
      <diagonal/>
    </border>
    <border>
      <left style="medium">
        <color rgb="FF0000FF"/>
      </left>
      <right/>
      <top style="thin">
        <color indexed="64"/>
      </top>
      <bottom/>
      <diagonal/>
    </border>
    <border>
      <left/>
      <right style="thin">
        <color rgb="FF0000FF"/>
      </right>
      <top style="thin">
        <color indexed="64"/>
      </top>
      <bottom/>
      <diagonal/>
    </border>
    <border>
      <left style="medium">
        <color rgb="FF0000FF"/>
      </left>
      <right/>
      <top/>
      <bottom style="thin">
        <color indexed="64"/>
      </bottom>
      <diagonal/>
    </border>
    <border>
      <left/>
      <right style="thin">
        <color rgb="FF0000FF"/>
      </right>
      <top/>
      <bottom style="thin">
        <color indexed="64"/>
      </bottom>
      <diagonal/>
    </border>
    <border>
      <left/>
      <right style="medium">
        <color rgb="FF0000FF"/>
      </right>
      <top/>
      <bottom style="thin">
        <color indexed="64"/>
      </bottom>
      <diagonal/>
    </border>
    <border>
      <left style="thin">
        <color indexed="64"/>
      </left>
      <right style="thin">
        <color indexed="64"/>
      </right>
      <top style="medium">
        <color indexed="64"/>
      </top>
      <bottom/>
      <diagonal/>
    </border>
    <border>
      <left style="thin">
        <color rgb="FF0000FF"/>
      </left>
      <right/>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rgb="FF0000FF"/>
      </right>
      <top/>
      <bottom style="thin">
        <color rgb="FF000000"/>
      </bottom>
      <diagonal/>
    </border>
    <border>
      <left/>
      <right style="medium">
        <color rgb="FF0000FF"/>
      </right>
      <top style="thin">
        <color rgb="FF000000"/>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42" fillId="0" borderId="0" applyNumberFormat="0" applyFill="0" applyBorder="0" applyAlignment="0" applyProtection="0"/>
    <xf numFmtId="0" fontId="84" fillId="0" borderId="0"/>
    <xf numFmtId="43" fontId="84" fillId="0" borderId="0" applyFont="0" applyFill="0" applyBorder="0" applyAlignment="0" applyProtection="0"/>
  </cellStyleXfs>
  <cellXfs count="807">
    <xf numFmtId="0" fontId="0" fillId="0" borderId="0" xfId="0"/>
    <xf numFmtId="0" fontId="0" fillId="0" borderId="0" xfId="0" applyFont="1"/>
    <xf numFmtId="6" fontId="0" fillId="0" borderId="0" xfId="0" applyNumberFormat="1"/>
    <xf numFmtId="0" fontId="10" fillId="0" borderId="0" xfId="0" applyFont="1" applyAlignment="1">
      <alignment vertical="top"/>
    </xf>
    <xf numFmtId="8" fontId="10" fillId="0" borderId="0" xfId="0" applyNumberFormat="1" applyFont="1" applyAlignment="1">
      <alignment vertical="top" wrapText="1"/>
    </xf>
    <xf numFmtId="0" fontId="10" fillId="0" borderId="0" xfId="0" applyFont="1" applyAlignment="1">
      <alignment vertical="top" wrapText="1"/>
    </xf>
    <xf numFmtId="3" fontId="0" fillId="0" borderId="0" xfId="0" applyNumberFormat="1"/>
    <xf numFmtId="4" fontId="11" fillId="0" borderId="1" xfId="0" applyNumberFormat="1" applyFont="1" applyFill="1" applyBorder="1" applyAlignment="1" applyProtection="1">
      <alignment vertical="center"/>
      <protection locked="0"/>
    </xf>
    <xf numFmtId="0" fontId="0" fillId="0" borderId="0" xfId="0" applyProtection="1">
      <protection locked="0"/>
    </xf>
    <xf numFmtId="2" fontId="11" fillId="0" borderId="1" xfId="0" applyNumberFormat="1" applyFont="1" applyFill="1" applyBorder="1" applyAlignment="1" applyProtection="1">
      <alignment vertical="center"/>
      <protection locked="0"/>
    </xf>
    <xf numFmtId="0" fontId="0" fillId="0" borderId="0" xfId="0" applyFill="1" applyProtection="1">
      <protection locked="0"/>
    </xf>
    <xf numFmtId="4" fontId="11" fillId="0" borderId="11" xfId="0" applyNumberFormat="1" applyFont="1" applyFill="1" applyBorder="1" applyAlignment="1" applyProtection="1">
      <alignment vertical="center"/>
      <protection locked="0"/>
    </xf>
    <xf numFmtId="0" fontId="15" fillId="0" borderId="0" xfId="0" applyFont="1" applyProtection="1">
      <protection locked="0"/>
    </xf>
    <xf numFmtId="4" fontId="15" fillId="0" borderId="1" xfId="0" applyNumberFormat="1" applyFont="1" applyFill="1" applyBorder="1" applyAlignment="1" applyProtection="1">
      <alignment vertical="center"/>
      <protection locked="0"/>
    </xf>
    <xf numFmtId="4" fontId="17" fillId="0" borderId="1" xfId="0" applyNumberFormat="1" applyFont="1" applyFill="1" applyBorder="1" applyAlignment="1" applyProtection="1">
      <alignment vertical="center"/>
      <protection locked="0"/>
    </xf>
    <xf numFmtId="39" fontId="17" fillId="0" borderId="1" xfId="1" applyNumberFormat="1" applyFont="1" applyFill="1" applyBorder="1" applyAlignment="1" applyProtection="1">
      <alignment vertical="center"/>
      <protection locked="0"/>
    </xf>
    <xf numFmtId="4" fontId="17" fillId="0" borderId="11" xfId="0" applyNumberFormat="1" applyFont="1" applyFill="1" applyBorder="1" applyAlignment="1" applyProtection="1">
      <alignment vertical="center"/>
      <protection locked="0"/>
    </xf>
    <xf numFmtId="39" fontId="17" fillId="0" borderId="11" xfId="1" applyNumberFormat="1" applyFont="1" applyFill="1" applyBorder="1" applyAlignment="1" applyProtection="1">
      <alignment vertical="center"/>
      <protection locked="0"/>
    </xf>
    <xf numFmtId="4" fontId="17" fillId="0" borderId="1" xfId="1" applyNumberFormat="1" applyFont="1" applyFill="1" applyBorder="1" applyAlignment="1" applyProtection="1">
      <alignment vertical="center"/>
      <protection locked="0"/>
    </xf>
    <xf numFmtId="0" fontId="0" fillId="0" borderId="0" xfId="0" applyBorder="1" applyAlignment="1" applyProtection="1">
      <alignment horizontal="center"/>
      <protection locked="0"/>
    </xf>
    <xf numFmtId="0" fontId="0" fillId="0" borderId="0" xfId="0" applyProtection="1"/>
    <xf numFmtId="4" fontId="13" fillId="0" borderId="0" xfId="0" applyNumberFormat="1" applyFont="1" applyFill="1" applyBorder="1" applyAlignment="1" applyProtection="1">
      <alignment vertical="center"/>
    </xf>
    <xf numFmtId="0" fontId="13" fillId="0" borderId="0" xfId="0" applyFont="1" applyFill="1" applyBorder="1" applyAlignment="1" applyProtection="1">
      <alignment horizontal="right" vertical="center"/>
    </xf>
    <xf numFmtId="0" fontId="0" fillId="2" borderId="15" xfId="0" applyFill="1" applyBorder="1" applyProtection="1">
      <protection locked="0"/>
    </xf>
    <xf numFmtId="0" fontId="14" fillId="4" borderId="0" xfId="0" applyFont="1" applyFill="1" applyBorder="1" applyAlignment="1" applyProtection="1">
      <alignment vertical="center"/>
      <protection locked="0"/>
    </xf>
    <xf numFmtId="0" fontId="14" fillId="4" borderId="0" xfId="0" applyFont="1" applyFill="1" applyBorder="1" applyAlignment="1" applyProtection="1">
      <alignment vertical="center"/>
      <protection locked="0"/>
    </xf>
    <xf numFmtId="0" fontId="14" fillId="4" borderId="8" xfId="0" applyFont="1" applyFill="1" applyBorder="1" applyAlignment="1" applyProtection="1">
      <alignment vertical="center"/>
      <protection locked="0"/>
    </xf>
    <xf numFmtId="0" fontId="0" fillId="0" borderId="0" xfId="0" applyFont="1" applyBorder="1" applyAlignment="1" applyProtection="1">
      <alignment horizontal="center"/>
      <protection locked="0"/>
    </xf>
    <xf numFmtId="3" fontId="10" fillId="0" borderId="0" xfId="0" applyNumberFormat="1" applyFont="1" applyAlignment="1">
      <alignment vertical="top" wrapText="1"/>
    </xf>
    <xf numFmtId="4" fontId="15" fillId="0" borderId="25" xfId="0" applyNumberFormat="1" applyFont="1" applyFill="1" applyBorder="1" applyAlignment="1" applyProtection="1">
      <alignment vertical="center"/>
      <protection locked="0"/>
    </xf>
    <xf numFmtId="4" fontId="15" fillId="0" borderId="26" xfId="0" applyNumberFormat="1" applyFont="1" applyFill="1" applyBorder="1" applyAlignment="1" applyProtection="1">
      <alignment vertical="center"/>
      <protection locked="0"/>
    </xf>
    <xf numFmtId="4" fontId="15" fillId="0" borderId="8" xfId="0" applyNumberFormat="1" applyFont="1" applyFill="1" applyBorder="1" applyAlignment="1" applyProtection="1">
      <alignment vertical="center"/>
      <protection locked="0"/>
    </xf>
    <xf numFmtId="4" fontId="0" fillId="0" borderId="0" xfId="0" applyNumberFormat="1" applyProtection="1">
      <protection locked="0"/>
    </xf>
    <xf numFmtId="4" fontId="28" fillId="0" borderId="0" xfId="0" applyNumberFormat="1" applyFont="1" applyProtection="1">
      <protection locked="0"/>
    </xf>
    <xf numFmtId="0" fontId="14" fillId="0" borderId="0" xfId="0" applyFont="1" applyFill="1" applyBorder="1" applyAlignment="1" applyProtection="1">
      <alignment vertical="center" wrapText="1"/>
    </xf>
    <xf numFmtId="4" fontId="13" fillId="0" borderId="0" xfId="0" applyNumberFormat="1" applyFont="1" applyFill="1" applyBorder="1" applyAlignment="1" applyProtection="1">
      <alignment vertical="center" wrapText="1"/>
    </xf>
    <xf numFmtId="166" fontId="0" fillId="0" borderId="0" xfId="0" applyNumberFormat="1" applyProtection="1">
      <protection locked="0"/>
    </xf>
    <xf numFmtId="4" fontId="17" fillId="0" borderId="11" xfId="1" applyNumberFormat="1" applyFont="1" applyFill="1" applyBorder="1" applyAlignment="1" applyProtection="1">
      <alignment vertical="center"/>
      <protection locked="0"/>
    </xf>
    <xf numFmtId="0" fontId="29" fillId="0" borderId="0" xfId="0" applyFont="1" applyAlignment="1">
      <alignment horizontal="center"/>
    </xf>
    <xf numFmtId="4" fontId="8" fillId="0" borderId="1" xfId="0" applyNumberFormat="1" applyFont="1" applyFill="1" applyBorder="1" applyAlignment="1" applyProtection="1">
      <alignment vertical="center"/>
      <protection locked="0"/>
    </xf>
    <xf numFmtId="4" fontId="8" fillId="0" borderId="11" xfId="0" applyNumberFormat="1" applyFont="1" applyFill="1" applyBorder="1" applyAlignment="1" applyProtection="1">
      <alignment vertical="center"/>
      <protection locked="0"/>
    </xf>
    <xf numFmtId="166" fontId="33" fillId="2" borderId="23" xfId="0" applyNumberFormat="1" applyFont="1" applyFill="1" applyBorder="1" applyProtection="1">
      <protection locked="0"/>
    </xf>
    <xf numFmtId="166" fontId="33" fillId="0" borderId="23" xfId="0" applyNumberFormat="1" applyFont="1" applyBorder="1" applyProtection="1">
      <protection locked="0"/>
    </xf>
    <xf numFmtId="166" fontId="33" fillId="0" borderId="27" xfId="0" applyNumberFormat="1" applyFont="1" applyBorder="1" applyProtection="1">
      <protection locked="0"/>
    </xf>
    <xf numFmtId="165" fontId="24" fillId="5" borderId="6" xfId="0" applyNumberFormat="1" applyFont="1" applyFill="1" applyBorder="1" applyAlignment="1" applyProtection="1">
      <alignment horizontal="right"/>
    </xf>
    <xf numFmtId="4" fontId="11" fillId="0" borderId="1" xfId="0" applyNumberFormat="1" applyFont="1" applyFill="1" applyBorder="1" applyAlignment="1" applyProtection="1">
      <alignment horizontal="right" vertical="center"/>
      <protection locked="0"/>
    </xf>
    <xf numFmtId="4" fontId="40" fillId="0" borderId="1" xfId="0" applyNumberFormat="1" applyFont="1" applyFill="1" applyBorder="1" applyAlignment="1" applyProtection="1">
      <alignment vertical="center"/>
      <protection locked="0"/>
    </xf>
    <xf numFmtId="2" fontId="40" fillId="0" borderId="1" xfId="0" applyNumberFormat="1" applyFont="1" applyFill="1" applyBorder="1" applyAlignment="1" applyProtection="1">
      <alignment vertical="center"/>
      <protection locked="0"/>
    </xf>
    <xf numFmtId="4" fontId="40" fillId="2" borderId="1" xfId="0" applyNumberFormat="1" applyFont="1" applyFill="1" applyBorder="1" applyAlignment="1" applyProtection="1">
      <alignment vertical="center"/>
      <protection locked="0"/>
    </xf>
    <xf numFmtId="2" fontId="40" fillId="2" borderId="1" xfId="0" applyNumberFormat="1" applyFont="1" applyFill="1" applyBorder="1" applyAlignment="1" applyProtection="1">
      <alignment vertical="center"/>
      <protection locked="0"/>
    </xf>
    <xf numFmtId="4" fontId="11" fillId="2" borderId="1" xfId="0" applyNumberFormat="1" applyFont="1" applyFill="1" applyBorder="1" applyAlignment="1" applyProtection="1">
      <alignment vertical="center"/>
      <protection locked="0"/>
    </xf>
    <xf numFmtId="4" fontId="11" fillId="2" borderId="25" xfId="0" applyNumberFormat="1" applyFont="1" applyFill="1" applyBorder="1" applyAlignment="1" applyProtection="1">
      <alignment vertical="center"/>
      <protection locked="0"/>
    </xf>
    <xf numFmtId="4" fontId="11" fillId="2" borderId="26" xfId="0" applyNumberFormat="1" applyFont="1" applyFill="1" applyBorder="1" applyAlignment="1" applyProtection="1">
      <alignment vertical="center"/>
      <protection locked="0"/>
    </xf>
    <xf numFmtId="4" fontId="11" fillId="2" borderId="8" xfId="0" applyNumberFormat="1" applyFont="1" applyFill="1" applyBorder="1" applyAlignment="1" applyProtection="1">
      <alignment vertical="center"/>
      <protection locked="0"/>
    </xf>
    <xf numFmtId="4" fontId="11" fillId="2" borderId="11" xfId="0" applyNumberFormat="1" applyFont="1" applyFill="1" applyBorder="1" applyAlignment="1" applyProtection="1">
      <alignment vertical="center"/>
      <protection locked="0"/>
    </xf>
    <xf numFmtId="4" fontId="17" fillId="2" borderId="1" xfId="0" applyNumberFormat="1" applyFont="1" applyFill="1" applyBorder="1" applyAlignment="1" applyProtection="1">
      <alignment vertical="center"/>
      <protection locked="0"/>
    </xf>
    <xf numFmtId="39" fontId="17" fillId="2" borderId="1" xfId="1" applyNumberFormat="1" applyFont="1" applyFill="1" applyBorder="1" applyAlignment="1" applyProtection="1">
      <alignment vertical="center"/>
      <protection locked="0"/>
    </xf>
    <xf numFmtId="4" fontId="17" fillId="2" borderId="11" xfId="0" applyNumberFormat="1" applyFont="1" applyFill="1" applyBorder="1" applyAlignment="1" applyProtection="1">
      <alignment vertical="center"/>
      <protection locked="0"/>
    </xf>
    <xf numFmtId="39" fontId="17" fillId="2" borderId="11" xfId="1" applyNumberFormat="1" applyFont="1" applyFill="1" applyBorder="1" applyAlignment="1" applyProtection="1">
      <alignment vertical="center"/>
      <protection locked="0"/>
    </xf>
    <xf numFmtId="4" fontId="8" fillId="2" borderId="1" xfId="0" applyNumberFormat="1" applyFont="1" applyFill="1" applyBorder="1" applyAlignment="1" applyProtection="1">
      <alignment vertical="center"/>
      <protection locked="0"/>
    </xf>
    <xf numFmtId="4" fontId="11" fillId="2" borderId="11" xfId="0" applyNumberFormat="1" applyFont="1" applyFill="1" applyBorder="1" applyAlignment="1" applyProtection="1">
      <alignment horizontal="right" vertical="center"/>
      <protection locked="0"/>
    </xf>
    <xf numFmtId="4" fontId="17" fillId="2" borderId="1" xfId="1" applyNumberFormat="1" applyFont="1" applyFill="1" applyBorder="1" applyAlignment="1" applyProtection="1">
      <alignment vertical="center"/>
      <protection locked="0"/>
    </xf>
    <xf numFmtId="0" fontId="14" fillId="4" borderId="7" xfId="0" applyFont="1" applyFill="1" applyBorder="1" applyAlignment="1" applyProtection="1">
      <alignment vertical="center"/>
      <protection locked="0"/>
    </xf>
    <xf numFmtId="4" fontId="40" fillId="2" borderId="19" xfId="0" applyNumberFormat="1" applyFont="1" applyFill="1" applyBorder="1" applyAlignment="1" applyProtection="1">
      <alignment vertical="center"/>
      <protection locked="0"/>
    </xf>
    <xf numFmtId="2" fontId="40" fillId="2" borderId="19" xfId="0" applyNumberFormat="1" applyFont="1" applyFill="1" applyBorder="1" applyAlignment="1" applyProtection="1">
      <alignment vertical="center"/>
      <protection locked="0"/>
    </xf>
    <xf numFmtId="4" fontId="40" fillId="0" borderId="12" xfId="0" applyNumberFormat="1" applyFont="1" applyFill="1" applyBorder="1" applyAlignment="1" applyProtection="1">
      <alignment vertical="center"/>
      <protection locked="0"/>
    </xf>
    <xf numFmtId="2" fontId="40" fillId="0" borderId="12" xfId="0" applyNumberFormat="1" applyFont="1" applyFill="1" applyBorder="1" applyAlignment="1" applyProtection="1">
      <alignment vertical="center"/>
      <protection locked="0"/>
    </xf>
    <xf numFmtId="0" fontId="0" fillId="2" borderId="5" xfId="0" applyFill="1" applyBorder="1" applyProtection="1">
      <protection locked="0"/>
    </xf>
    <xf numFmtId="0" fontId="14" fillId="4" borderId="6" xfId="0" applyFont="1" applyFill="1" applyBorder="1" applyAlignment="1" applyProtection="1">
      <alignment vertical="center"/>
      <protection locked="0"/>
    </xf>
    <xf numFmtId="0" fontId="0" fillId="0" borderId="0" xfId="0" applyBorder="1"/>
    <xf numFmtId="0" fontId="9" fillId="0" borderId="0" xfId="0" applyFont="1" applyBorder="1"/>
    <xf numFmtId="0" fontId="9" fillId="0" borderId="0" xfId="0" applyFont="1"/>
    <xf numFmtId="49" fontId="23" fillId="0" borderId="32" xfId="0" applyNumberFormat="1" applyFont="1" applyFill="1" applyBorder="1" applyAlignment="1">
      <alignment vertical="top"/>
    </xf>
    <xf numFmtId="0" fontId="9" fillId="0" borderId="32" xfId="0" applyFont="1" applyBorder="1"/>
    <xf numFmtId="49" fontId="23" fillId="0" borderId="33" xfId="0" applyNumberFormat="1" applyFont="1" applyFill="1" applyBorder="1" applyAlignment="1">
      <alignment vertical="top"/>
    </xf>
    <xf numFmtId="4" fontId="9" fillId="0" borderId="0" xfId="0" applyNumberFormat="1" applyFont="1"/>
    <xf numFmtId="0" fontId="9" fillId="0" borderId="0" xfId="0" applyFont="1" applyFill="1" applyBorder="1" applyAlignment="1">
      <alignment vertical="top"/>
    </xf>
    <xf numFmtId="0" fontId="9" fillId="0" borderId="0" xfId="0" applyFont="1" applyAlignment="1">
      <alignment horizontal="right"/>
    </xf>
    <xf numFmtId="0" fontId="48" fillId="8" borderId="0" xfId="0" applyFont="1" applyFill="1"/>
    <xf numFmtId="0" fontId="7" fillId="8" borderId="0" xfId="0" applyFont="1" applyFill="1"/>
    <xf numFmtId="49" fontId="9" fillId="0" borderId="0" xfId="0" applyNumberFormat="1" applyFont="1" applyFill="1" applyBorder="1" applyAlignment="1">
      <alignment vertical="center"/>
    </xf>
    <xf numFmtId="4" fontId="9" fillId="0" borderId="0" xfId="0" applyNumberFormat="1" applyFont="1" applyFill="1" applyBorder="1" applyAlignment="1">
      <alignment horizontal="right" vertical="center"/>
    </xf>
    <xf numFmtId="0" fontId="23" fillId="0" borderId="0" xfId="0" applyFont="1" applyFill="1" applyBorder="1" applyAlignment="1">
      <alignment horizontal="left" vertical="center" wrapText="1"/>
    </xf>
    <xf numFmtId="4" fontId="23" fillId="0" borderId="0" xfId="0" applyNumberFormat="1" applyFont="1" applyFill="1" applyBorder="1" applyAlignment="1">
      <alignment horizontal="right" vertical="center"/>
    </xf>
    <xf numFmtId="9" fontId="9" fillId="0" borderId="0" xfId="0" applyNumberFormat="1" applyFont="1" applyBorder="1" applyAlignment="1">
      <alignment horizontal="right"/>
    </xf>
    <xf numFmtId="9" fontId="9" fillId="0" borderId="0" xfId="2" applyFont="1" applyFill="1" applyBorder="1" applyAlignment="1">
      <alignment horizontal="right" vertical="center" wrapText="1"/>
    </xf>
    <xf numFmtId="9" fontId="9" fillId="0" borderId="0" xfId="2" applyFont="1" applyFill="1" applyBorder="1" applyAlignment="1">
      <alignment horizontal="right" vertical="center"/>
    </xf>
    <xf numFmtId="0" fontId="23" fillId="0" borderId="0" xfId="0" applyFont="1" applyFill="1" applyBorder="1" applyAlignment="1">
      <alignment horizontal="right" vertical="center" wrapText="1"/>
    </xf>
    <xf numFmtId="4" fontId="9" fillId="0" borderId="0" xfId="0" applyNumberFormat="1" applyFont="1" applyFill="1" applyBorder="1" applyAlignment="1">
      <alignment horizontal="right" vertical="center" wrapText="1"/>
    </xf>
    <xf numFmtId="9" fontId="9" fillId="0" borderId="0" xfId="0" applyNumberFormat="1" applyFont="1" applyAlignment="1">
      <alignment horizontal="right"/>
    </xf>
    <xf numFmtId="167" fontId="9" fillId="0" borderId="0" xfId="2" applyNumberFormat="1" applyFont="1" applyFill="1" applyBorder="1" applyAlignment="1">
      <alignment horizontal="right" vertical="center"/>
    </xf>
    <xf numFmtId="4" fontId="7" fillId="0" borderId="0" xfId="0" applyNumberFormat="1" applyFont="1" applyFill="1" applyBorder="1" applyAlignment="1">
      <alignment horizontal="right" vertical="center"/>
    </xf>
    <xf numFmtId="4" fontId="7" fillId="0" borderId="0" xfId="0" applyNumberFormat="1" applyFont="1" applyFill="1" applyBorder="1" applyAlignment="1">
      <alignment horizontal="right" vertical="center" wrapText="1"/>
    </xf>
    <xf numFmtId="0" fontId="47" fillId="0" borderId="0" xfId="0" applyFont="1" applyFill="1" applyBorder="1" applyAlignment="1">
      <alignment horizontal="center" vertical="center" wrapText="1"/>
    </xf>
    <xf numFmtId="4" fontId="47" fillId="0" borderId="0" xfId="0" applyNumberFormat="1" applyFont="1" applyFill="1" applyBorder="1" applyAlignment="1">
      <alignment horizontal="right" vertical="center" wrapText="1"/>
    </xf>
    <xf numFmtId="4" fontId="47" fillId="0" borderId="0" xfId="0" applyNumberFormat="1" applyFont="1" applyFill="1" applyBorder="1" applyAlignment="1">
      <alignment horizontal="right" vertical="center"/>
    </xf>
    <xf numFmtId="4" fontId="23" fillId="0" borderId="0" xfId="0" applyNumberFormat="1" applyFont="1" applyFill="1" applyBorder="1" applyAlignment="1">
      <alignment horizontal="right" vertical="center" wrapText="1"/>
    </xf>
    <xf numFmtId="0" fontId="9" fillId="0" borderId="0" xfId="0" applyFont="1" applyAlignment="1">
      <alignment horizontal="left"/>
    </xf>
    <xf numFmtId="49" fontId="9" fillId="0" borderId="0" xfId="0" applyNumberFormat="1" applyFont="1" applyFill="1" applyBorder="1" applyAlignment="1">
      <alignment horizontal="center" vertical="center"/>
    </xf>
    <xf numFmtId="4" fontId="7" fillId="0" borderId="0" xfId="0" applyNumberFormat="1" applyFont="1" applyFill="1" applyBorder="1" applyAlignment="1">
      <alignment horizontal="right"/>
    </xf>
    <xf numFmtId="4" fontId="9" fillId="0" borderId="0" xfId="0" applyNumberFormat="1" applyFont="1" applyFill="1" applyBorder="1" applyAlignment="1">
      <alignment horizontal="right"/>
    </xf>
    <xf numFmtId="4" fontId="9" fillId="0" borderId="0" xfId="0" applyNumberFormat="1" applyFont="1" applyFill="1" applyBorder="1" applyAlignment="1">
      <alignment vertical="center"/>
    </xf>
    <xf numFmtId="9" fontId="9" fillId="0" borderId="0" xfId="0" applyNumberFormat="1" applyFont="1" applyFill="1" applyBorder="1" applyAlignment="1">
      <alignment horizontal="right" vertical="center" wrapText="1"/>
    </xf>
    <xf numFmtId="9" fontId="9" fillId="0" borderId="0" xfId="2" applyNumberFormat="1" applyFont="1" applyFill="1" applyBorder="1" applyAlignment="1">
      <alignment horizontal="right" vertical="center" wrapText="1"/>
    </xf>
    <xf numFmtId="9" fontId="9" fillId="0" borderId="0" xfId="0" applyNumberFormat="1" applyFont="1" applyFill="1" applyBorder="1" applyAlignment="1">
      <alignment horizontal="right" vertical="center"/>
    </xf>
    <xf numFmtId="0" fontId="55" fillId="0" borderId="0" xfId="0" applyFont="1" applyFill="1" applyBorder="1" applyAlignment="1">
      <alignment horizontal="left" vertical="center" wrapText="1"/>
    </xf>
    <xf numFmtId="0" fontId="55" fillId="0" borderId="0" xfId="0" applyFont="1" applyFill="1" applyBorder="1" applyAlignment="1">
      <alignment horizontal="right" vertical="center" wrapText="1"/>
    </xf>
    <xf numFmtId="4" fontId="55" fillId="0" borderId="0" xfId="0" applyNumberFormat="1" applyFont="1" applyFill="1" applyBorder="1" applyAlignment="1">
      <alignment horizontal="right" vertical="center"/>
    </xf>
    <xf numFmtId="0" fontId="56" fillId="0" borderId="0" xfId="0" applyFont="1" applyFill="1" applyBorder="1"/>
    <xf numFmtId="4" fontId="5" fillId="0" borderId="0" xfId="0" applyNumberFormat="1" applyFont="1" applyFill="1" applyBorder="1" applyAlignment="1">
      <alignment horizontal="right" vertical="center"/>
    </xf>
    <xf numFmtId="0" fontId="7" fillId="0" borderId="0" xfId="0" applyFont="1" applyFill="1" applyAlignment="1">
      <alignment horizontal="right"/>
    </xf>
    <xf numFmtId="0" fontId="58" fillId="7" borderId="0" xfId="0" applyFont="1" applyFill="1"/>
    <xf numFmtId="0" fontId="59" fillId="10" borderId="0" xfId="0" applyFont="1" applyFill="1" applyBorder="1" applyAlignment="1">
      <alignment horizontal="left" vertical="center" wrapText="1"/>
    </xf>
    <xf numFmtId="0" fontId="59" fillId="10" borderId="0" xfId="0" applyFont="1" applyFill="1" applyBorder="1" applyAlignment="1">
      <alignment horizontal="right" vertical="center" wrapText="1"/>
    </xf>
    <xf numFmtId="4" fontId="59" fillId="10" borderId="0" xfId="0" applyNumberFormat="1" applyFont="1" applyFill="1" applyBorder="1" applyAlignment="1">
      <alignment horizontal="right" vertical="center"/>
    </xf>
    <xf numFmtId="4" fontId="58" fillId="10" borderId="0" xfId="0" applyNumberFormat="1" applyFont="1" applyFill="1" applyBorder="1" applyAlignment="1">
      <alignment horizontal="right" vertical="center"/>
    </xf>
    <xf numFmtId="0" fontId="49" fillId="8" borderId="0" xfId="0" applyFont="1" applyFill="1"/>
    <xf numFmtId="0" fontId="48" fillId="8" borderId="0" xfId="0" applyFont="1" applyFill="1" applyBorder="1" applyAlignment="1">
      <alignment horizontal="left" vertical="center" wrapText="1"/>
    </xf>
    <xf numFmtId="0" fontId="48" fillId="8" borderId="0" xfId="0" applyFont="1" applyFill="1" applyBorder="1" applyAlignment="1">
      <alignment horizontal="right" vertical="center" wrapText="1"/>
    </xf>
    <xf numFmtId="4" fontId="48" fillId="8" borderId="0" xfId="0" applyNumberFormat="1" applyFont="1" applyFill="1" applyBorder="1" applyAlignment="1">
      <alignment horizontal="right" vertical="center"/>
    </xf>
    <xf numFmtId="4" fontId="49" fillId="8" borderId="0" xfId="0" applyNumberFormat="1" applyFont="1" applyFill="1" applyBorder="1" applyAlignment="1">
      <alignment horizontal="right" vertical="center"/>
    </xf>
    <xf numFmtId="4" fontId="61" fillId="8" borderId="0" xfId="0" applyNumberFormat="1" applyFont="1" applyFill="1" applyBorder="1" applyAlignment="1">
      <alignment horizontal="right" vertical="center"/>
    </xf>
    <xf numFmtId="4" fontId="61" fillId="0" borderId="0" xfId="0" applyNumberFormat="1" applyFont="1" applyFill="1" applyBorder="1" applyAlignment="1">
      <alignment horizontal="right" vertical="center"/>
    </xf>
    <xf numFmtId="0" fontId="9" fillId="0" borderId="0" xfId="0" applyFont="1" applyFill="1" applyBorder="1" applyAlignment="1">
      <alignment horizontal="center" vertical="top"/>
    </xf>
    <xf numFmtId="0" fontId="9" fillId="0" borderId="0" xfId="0" applyFont="1" applyFill="1" applyBorder="1" applyAlignment="1">
      <alignment vertical="top" wrapText="1"/>
    </xf>
    <xf numFmtId="0" fontId="9" fillId="0" borderId="0" xfId="0" applyFont="1" applyBorder="1" applyAlignment="1"/>
    <xf numFmtId="22" fontId="66" fillId="0" borderId="0" xfId="0" applyNumberFormat="1" applyFont="1"/>
    <xf numFmtId="0" fontId="7" fillId="8" borderId="0" xfId="0" applyFont="1" applyFill="1" applyBorder="1"/>
    <xf numFmtId="0" fontId="9" fillId="8" borderId="38" xfId="0" applyFont="1" applyFill="1" applyBorder="1"/>
    <xf numFmtId="166" fontId="23" fillId="2" borderId="8" xfId="0" applyNumberFormat="1" applyFont="1" applyFill="1" applyBorder="1" applyAlignment="1" applyProtection="1">
      <alignment vertical="center"/>
      <protection hidden="1"/>
    </xf>
    <xf numFmtId="166" fontId="23" fillId="0" borderId="8" xfId="0" applyNumberFormat="1" applyFont="1" applyFill="1" applyBorder="1" applyAlignment="1" applyProtection="1">
      <alignment vertical="center"/>
      <protection hidden="1"/>
    </xf>
    <xf numFmtId="166" fontId="23" fillId="0" borderId="7" xfId="0" applyNumberFormat="1" applyFont="1" applyFill="1" applyBorder="1" applyAlignment="1" applyProtection="1">
      <alignment vertical="center"/>
      <protection hidden="1"/>
    </xf>
    <xf numFmtId="166" fontId="23" fillId="0" borderId="8" xfId="0" applyNumberFormat="1" applyFont="1" applyBorder="1" applyAlignment="1" applyProtection="1">
      <alignment vertical="center"/>
      <protection hidden="1"/>
    </xf>
    <xf numFmtId="22" fontId="53" fillId="3" borderId="36" xfId="0" applyNumberFormat="1" applyFont="1" applyFill="1" applyBorder="1" applyAlignment="1" applyProtection="1">
      <alignment horizontal="center"/>
      <protection locked="0"/>
    </xf>
    <xf numFmtId="0" fontId="54" fillId="0" borderId="0" xfId="0" applyFont="1" applyFill="1" applyBorder="1"/>
    <xf numFmtId="0" fontId="57" fillId="0" borderId="0" xfId="0" applyFont="1" applyFill="1" applyBorder="1"/>
    <xf numFmtId="4" fontId="33" fillId="11" borderId="1" xfId="0" applyNumberFormat="1" applyFont="1" applyFill="1" applyBorder="1" applyAlignment="1" applyProtection="1">
      <alignment vertical="center"/>
      <protection locked="0"/>
    </xf>
    <xf numFmtId="0" fontId="79" fillId="3" borderId="32" xfId="0" applyFont="1" applyFill="1" applyBorder="1" applyAlignment="1" applyProtection="1">
      <alignment horizontal="right"/>
      <protection locked="0"/>
    </xf>
    <xf numFmtId="0" fontId="53" fillId="3" borderId="32" xfId="0" applyFont="1" applyFill="1" applyBorder="1" applyProtection="1">
      <protection locked="0"/>
    </xf>
    <xf numFmtId="1" fontId="53" fillId="3" borderId="38" xfId="0" applyNumberFormat="1" applyFont="1" applyFill="1" applyBorder="1" applyAlignment="1" applyProtection="1">
      <alignment horizontal="center"/>
      <protection locked="0"/>
    </xf>
    <xf numFmtId="0" fontId="77" fillId="3" borderId="0" xfId="0" applyFont="1" applyFill="1" applyBorder="1" applyAlignment="1" applyProtection="1">
      <alignment horizontal="center"/>
      <protection locked="0"/>
    </xf>
    <xf numFmtId="22" fontId="78" fillId="11" borderId="0" xfId="0" applyNumberFormat="1" applyFont="1" applyFill="1" applyBorder="1" applyAlignment="1" applyProtection="1">
      <alignment horizontal="center"/>
      <protection locked="0"/>
    </xf>
    <xf numFmtId="5" fontId="52" fillId="11" borderId="36" xfId="3" applyNumberFormat="1" applyFont="1" applyFill="1" applyBorder="1" applyAlignment="1" applyProtection="1">
      <alignment horizontal="center"/>
      <protection locked="0"/>
    </xf>
    <xf numFmtId="4" fontId="15" fillId="2" borderId="25" xfId="0" applyNumberFormat="1" applyFont="1" applyFill="1" applyBorder="1" applyAlignment="1" applyProtection="1">
      <alignment vertical="center"/>
      <protection locked="0"/>
    </xf>
    <xf numFmtId="4" fontId="15" fillId="2" borderId="26" xfId="0" applyNumberFormat="1" applyFont="1" applyFill="1" applyBorder="1" applyAlignment="1" applyProtection="1">
      <alignment vertical="center"/>
      <protection locked="0"/>
    </xf>
    <xf numFmtId="4" fontId="15" fillId="2" borderId="1" xfId="0" applyNumberFormat="1" applyFont="1" applyFill="1" applyBorder="1" applyAlignment="1" applyProtection="1">
      <alignment vertical="center"/>
      <protection locked="0"/>
    </xf>
    <xf numFmtId="4" fontId="15" fillId="2" borderId="8" xfId="0" applyNumberFormat="1" applyFont="1" applyFill="1" applyBorder="1" applyAlignment="1" applyProtection="1">
      <alignment vertical="center"/>
      <protection locked="0"/>
    </xf>
    <xf numFmtId="4" fontId="40" fillId="8" borderId="1" xfId="0" applyNumberFormat="1" applyFont="1" applyFill="1" applyBorder="1" applyAlignment="1" applyProtection="1">
      <alignment vertical="center"/>
      <protection locked="0"/>
    </xf>
    <xf numFmtId="2" fontId="40" fillId="8" borderId="1" xfId="0" applyNumberFormat="1" applyFont="1" applyFill="1" applyBorder="1" applyAlignment="1" applyProtection="1">
      <alignment vertical="center"/>
      <protection locked="0"/>
    </xf>
    <xf numFmtId="0" fontId="0" fillId="7" borderId="0" xfId="0" applyFill="1"/>
    <xf numFmtId="0" fontId="9" fillId="0" borderId="0" xfId="0" applyFont="1" applyFill="1" applyBorder="1" applyAlignment="1">
      <alignment horizontal="center" vertical="top"/>
    </xf>
    <xf numFmtId="0" fontId="61" fillId="7" borderId="0" xfId="0" applyFont="1" applyFill="1"/>
    <xf numFmtId="0" fontId="7" fillId="7" borderId="0" xfId="0" applyFont="1" applyFill="1"/>
    <xf numFmtId="0" fontId="7" fillId="7" borderId="0" xfId="0" applyFont="1" applyFill="1" applyBorder="1"/>
    <xf numFmtId="0" fontId="0" fillId="7" borderId="38" xfId="0" applyFont="1" applyFill="1" applyBorder="1"/>
    <xf numFmtId="0" fontId="0" fillId="0" borderId="0" xfId="0" applyAlignment="1">
      <alignment vertical="top" wrapText="1" shrinkToFit="1"/>
    </xf>
    <xf numFmtId="0" fontId="0" fillId="0" borderId="0" xfId="0" applyAlignment="1">
      <alignment vertical="top" wrapText="1"/>
    </xf>
    <xf numFmtId="0" fontId="0" fillId="0" borderId="0" xfId="0" applyAlignment="1">
      <alignment wrapText="1"/>
    </xf>
    <xf numFmtId="4" fontId="11" fillId="0" borderId="29" xfId="0" applyNumberFormat="1" applyFont="1" applyFill="1" applyBorder="1" applyAlignment="1" applyProtection="1">
      <alignment vertical="center"/>
      <protection locked="0"/>
    </xf>
    <xf numFmtId="4" fontId="11" fillId="0" borderId="30" xfId="0" applyNumberFormat="1" applyFont="1" applyFill="1" applyBorder="1" applyAlignment="1" applyProtection="1">
      <alignment vertical="center"/>
      <protection locked="0"/>
    </xf>
    <xf numFmtId="4" fontId="11" fillId="0" borderId="10" xfId="0" applyNumberFormat="1" applyFont="1" applyFill="1" applyBorder="1" applyAlignment="1" applyProtection="1">
      <alignment vertical="center"/>
      <protection locked="0"/>
    </xf>
    <xf numFmtId="4" fontId="93" fillId="8" borderId="41" xfId="0" applyNumberFormat="1" applyFont="1" applyFill="1" applyBorder="1" applyAlignment="1" applyProtection="1">
      <alignment horizontal="center" vertical="center"/>
    </xf>
    <xf numFmtId="0" fontId="71" fillId="0" borderId="32" xfId="0" applyFont="1" applyFill="1" applyBorder="1" applyAlignment="1" applyProtection="1">
      <alignment horizontal="right"/>
      <protection hidden="1"/>
    </xf>
    <xf numFmtId="166" fontId="71" fillId="0" borderId="32" xfId="0" applyNumberFormat="1" applyFont="1" applyFill="1" applyBorder="1" applyAlignment="1" applyProtection="1">
      <alignment horizontal="center" vertical="center"/>
      <protection hidden="1"/>
    </xf>
    <xf numFmtId="0" fontId="72" fillId="0" borderId="32" xfId="0" applyFont="1" applyBorder="1" applyAlignment="1" applyProtection="1">
      <protection hidden="1"/>
    </xf>
    <xf numFmtId="166" fontId="72" fillId="0" borderId="32" xfId="0" applyNumberFormat="1" applyFont="1" applyBorder="1" applyAlignment="1" applyProtection="1">
      <alignment horizontal="center"/>
      <protection hidden="1"/>
    </xf>
    <xf numFmtId="0" fontId="73" fillId="0" borderId="32" xfId="0" applyFont="1" applyBorder="1" applyAlignment="1" applyProtection="1">
      <alignment horizontal="right"/>
      <protection hidden="1"/>
    </xf>
    <xf numFmtId="166" fontId="73" fillId="0" borderId="33" xfId="0" applyNumberFormat="1" applyFont="1" applyBorder="1" applyAlignment="1" applyProtection="1">
      <alignment horizontal="center" vertical="center"/>
      <protection hidden="1"/>
    </xf>
    <xf numFmtId="4" fontId="0" fillId="2" borderId="1" xfId="0" applyNumberFormat="1" applyFont="1" applyFill="1" applyBorder="1" applyAlignment="1" applyProtection="1">
      <alignment vertical="center"/>
      <protection hidden="1"/>
    </xf>
    <xf numFmtId="4" fontId="62" fillId="2" borderId="1" xfId="0" applyNumberFormat="1" applyFont="1" applyFill="1" applyBorder="1" applyAlignment="1" applyProtection="1">
      <alignment vertical="center"/>
      <protection hidden="1"/>
    </xf>
    <xf numFmtId="4" fontId="0" fillId="2" borderId="8" xfId="0" applyNumberFormat="1" applyFont="1" applyFill="1" applyBorder="1" applyAlignment="1" applyProtection="1">
      <alignment vertical="center"/>
      <protection hidden="1"/>
    </xf>
    <xf numFmtId="4" fontId="0" fillId="0" borderId="1" xfId="0" applyNumberFormat="1" applyFont="1" applyFill="1" applyBorder="1" applyAlignment="1" applyProtection="1">
      <alignment vertical="center"/>
      <protection hidden="1"/>
    </xf>
    <xf numFmtId="4" fontId="62" fillId="0" borderId="1" xfId="0" applyNumberFormat="1" applyFont="1" applyFill="1" applyBorder="1" applyAlignment="1" applyProtection="1">
      <alignment vertical="center"/>
      <protection hidden="1"/>
    </xf>
    <xf numFmtId="4" fontId="0" fillId="0" borderId="8" xfId="0" applyNumberFormat="1" applyFont="1" applyFill="1" applyBorder="1" applyAlignment="1" applyProtection="1">
      <alignment vertical="center"/>
      <protection hidden="1"/>
    </xf>
    <xf numFmtId="4" fontId="0" fillId="0" borderId="12" xfId="0" applyNumberFormat="1" applyFont="1" applyFill="1" applyBorder="1" applyAlignment="1" applyProtection="1">
      <alignment vertical="center"/>
      <protection hidden="1"/>
    </xf>
    <xf numFmtId="4" fontId="62" fillId="0" borderId="12" xfId="0" applyNumberFormat="1" applyFont="1" applyFill="1" applyBorder="1" applyAlignment="1" applyProtection="1">
      <alignment vertical="center"/>
      <protection hidden="1"/>
    </xf>
    <xf numFmtId="4" fontId="0" fillId="0" borderId="7" xfId="0" applyNumberFormat="1" applyFont="1" applyFill="1" applyBorder="1" applyAlignment="1" applyProtection="1">
      <alignment vertical="center"/>
      <protection hidden="1"/>
    </xf>
    <xf numFmtId="4" fontId="23" fillId="0" borderId="1" xfId="0" applyNumberFormat="1" applyFont="1" applyBorder="1" applyAlignment="1" applyProtection="1">
      <alignment vertical="center"/>
      <protection hidden="1"/>
    </xf>
    <xf numFmtId="4" fontId="66" fillId="0" borderId="1" xfId="0" applyNumberFormat="1" applyFont="1" applyFill="1" applyBorder="1" applyAlignment="1" applyProtection="1">
      <alignment vertical="center"/>
      <protection hidden="1"/>
    </xf>
    <xf numFmtId="4" fontId="23" fillId="0" borderId="4" xfId="0" applyNumberFormat="1" applyFont="1" applyFill="1" applyBorder="1" applyAlignment="1" applyProtection="1">
      <alignment vertical="center"/>
      <protection hidden="1"/>
    </xf>
    <xf numFmtId="4" fontId="23" fillId="0" borderId="19" xfId="0" applyNumberFormat="1" applyFont="1" applyFill="1" applyBorder="1" applyAlignment="1" applyProtection="1">
      <alignment vertical="center"/>
      <protection hidden="1"/>
    </xf>
    <xf numFmtId="4" fontId="23" fillId="0" borderId="8" xfId="0" applyNumberFormat="1" applyFont="1" applyFill="1" applyBorder="1" applyAlignment="1" applyProtection="1">
      <alignment horizontal="right" vertical="center" wrapText="1"/>
      <protection hidden="1"/>
    </xf>
    <xf numFmtId="10" fontId="23" fillId="0" borderId="0" xfId="2" applyNumberFormat="1" applyFont="1" applyFill="1" applyBorder="1" applyAlignment="1" applyProtection="1">
      <alignment horizontal="center" vertical="center"/>
      <protection hidden="1"/>
    </xf>
    <xf numFmtId="10" fontId="23" fillId="0" borderId="0" xfId="2" applyNumberFormat="1" applyFont="1" applyFill="1" applyBorder="1" applyAlignment="1" applyProtection="1">
      <alignment vertical="center"/>
      <protection hidden="1"/>
    </xf>
    <xf numFmtId="10" fontId="23" fillId="0" borderId="8" xfId="2" applyNumberFormat="1" applyFont="1" applyFill="1" applyBorder="1" applyAlignment="1" applyProtection="1">
      <alignment vertical="center"/>
      <protection hidden="1"/>
    </xf>
    <xf numFmtId="10" fontId="23" fillId="0" borderId="6" xfId="2" applyNumberFormat="1" applyFont="1" applyFill="1" applyBorder="1" applyAlignment="1" applyProtection="1">
      <alignment horizontal="center" vertical="center"/>
      <protection hidden="1"/>
    </xf>
    <xf numFmtId="49" fontId="40" fillId="13" borderId="15" xfId="0" applyNumberFormat="1" applyFont="1" applyFill="1" applyBorder="1" applyAlignment="1" applyProtection="1">
      <alignment horizontal="center" vertical="center"/>
      <protection hidden="1"/>
    </xf>
    <xf numFmtId="165" fontId="0" fillId="13" borderId="1" xfId="0" applyNumberFormat="1" applyFill="1" applyBorder="1" applyAlignment="1" applyProtection="1">
      <alignment horizontal="center"/>
      <protection hidden="1"/>
    </xf>
    <xf numFmtId="4" fontId="0" fillId="13" borderId="1" xfId="0" applyNumberFormat="1" applyFill="1" applyBorder="1" applyProtection="1">
      <protection hidden="1"/>
    </xf>
    <xf numFmtId="49" fontId="40" fillId="12" borderId="15" xfId="0" applyNumberFormat="1" applyFont="1" applyFill="1" applyBorder="1" applyAlignment="1" applyProtection="1">
      <alignment horizontal="center" vertical="center"/>
      <protection hidden="1"/>
    </xf>
    <xf numFmtId="165" fontId="0" fillId="12" borderId="1" xfId="0" applyNumberFormat="1" applyFill="1" applyBorder="1" applyAlignment="1" applyProtection="1">
      <alignment horizontal="center"/>
      <protection hidden="1"/>
    </xf>
    <xf numFmtId="4" fontId="0" fillId="12" borderId="1" xfId="0" applyNumberFormat="1" applyFill="1" applyBorder="1" applyProtection="1">
      <protection hidden="1"/>
    </xf>
    <xf numFmtId="49" fontId="40" fillId="0" borderId="15" xfId="0" applyNumberFormat="1" applyFont="1" applyFill="1" applyBorder="1" applyAlignment="1" applyProtection="1">
      <alignment horizontal="center" vertical="center"/>
      <protection hidden="1"/>
    </xf>
    <xf numFmtId="165" fontId="40" fillId="0" borderId="1" xfId="0" applyNumberFormat="1" applyFont="1" applyFill="1" applyBorder="1" applyAlignment="1" applyProtection="1">
      <alignment horizontal="center" vertical="center"/>
      <protection hidden="1"/>
    </xf>
    <xf numFmtId="4" fontId="40" fillId="0" borderId="1" xfId="0" applyNumberFormat="1" applyFont="1" applyFill="1" applyBorder="1" applyAlignment="1" applyProtection="1">
      <alignment vertical="center"/>
      <protection hidden="1"/>
    </xf>
    <xf numFmtId="49" fontId="40" fillId="2" borderId="15" xfId="0" applyNumberFormat="1" applyFont="1" applyFill="1" applyBorder="1" applyAlignment="1" applyProtection="1">
      <alignment horizontal="center" vertical="center"/>
      <protection hidden="1"/>
    </xf>
    <xf numFmtId="165" fontId="40" fillId="2" borderId="1" xfId="0" applyNumberFormat="1" applyFont="1" applyFill="1" applyBorder="1" applyAlignment="1" applyProtection="1">
      <alignment horizontal="center" vertical="center"/>
      <protection hidden="1"/>
    </xf>
    <xf numFmtId="4" fontId="40" fillId="2" borderId="1" xfId="0" applyNumberFormat="1" applyFont="1" applyFill="1" applyBorder="1" applyAlignment="1" applyProtection="1">
      <alignment vertical="center"/>
      <protection hidden="1"/>
    </xf>
    <xf numFmtId="49" fontId="40" fillId="0" borderId="5" xfId="0" applyNumberFormat="1" applyFont="1" applyFill="1" applyBorder="1" applyAlignment="1" applyProtection="1">
      <alignment horizontal="center" vertical="center"/>
      <protection hidden="1"/>
    </xf>
    <xf numFmtId="165" fontId="40" fillId="0" borderId="12" xfId="0" applyNumberFormat="1" applyFont="1" applyFill="1" applyBorder="1" applyAlignment="1" applyProtection="1">
      <alignment horizontal="center" vertical="center"/>
      <protection hidden="1"/>
    </xf>
    <xf numFmtId="4" fontId="40" fillId="0" borderId="12" xfId="0" applyNumberFormat="1" applyFont="1" applyFill="1" applyBorder="1" applyAlignment="1" applyProtection="1">
      <alignment vertical="center"/>
      <protection hidden="1"/>
    </xf>
    <xf numFmtId="49" fontId="40" fillId="2" borderId="2" xfId="0" applyNumberFormat="1" applyFont="1" applyFill="1" applyBorder="1" applyAlignment="1" applyProtection="1">
      <alignment horizontal="center" vertical="center"/>
      <protection hidden="1"/>
    </xf>
    <xf numFmtId="165" fontId="40" fillId="2" borderId="19" xfId="0" applyNumberFormat="1" applyFont="1" applyFill="1" applyBorder="1" applyAlignment="1" applyProtection="1">
      <alignment horizontal="center" vertical="center"/>
      <protection hidden="1"/>
    </xf>
    <xf numFmtId="4" fontId="40" fillId="2" borderId="19" xfId="0" applyNumberFormat="1" applyFont="1" applyFill="1" applyBorder="1" applyAlignment="1" applyProtection="1">
      <alignment vertical="center"/>
      <protection hidden="1"/>
    </xf>
    <xf numFmtId="49" fontId="40" fillId="8" borderId="15" xfId="0" applyNumberFormat="1" applyFont="1" applyFill="1" applyBorder="1" applyAlignment="1" applyProtection="1">
      <alignment horizontal="center" vertical="center"/>
      <protection hidden="1"/>
    </xf>
    <xf numFmtId="165" fontId="40" fillId="8" borderId="1" xfId="0" applyNumberFormat="1" applyFont="1" applyFill="1" applyBorder="1" applyAlignment="1" applyProtection="1">
      <alignment horizontal="center" vertical="center"/>
      <protection hidden="1"/>
    </xf>
    <xf numFmtId="4" fontId="40" fillId="8" borderId="1" xfId="0" applyNumberFormat="1" applyFont="1" applyFill="1" applyBorder="1" applyAlignment="1" applyProtection="1">
      <alignment vertical="center"/>
      <protection hidden="1"/>
    </xf>
    <xf numFmtId="49" fontId="11" fillId="0" borderId="15" xfId="0" applyNumberFormat="1" applyFont="1" applyFill="1" applyBorder="1" applyAlignment="1" applyProtection="1">
      <alignment horizontal="center" vertical="center"/>
      <protection hidden="1"/>
    </xf>
    <xf numFmtId="165" fontId="11" fillId="0" borderId="1" xfId="0" applyNumberFormat="1" applyFont="1" applyFill="1" applyBorder="1" applyAlignment="1" applyProtection="1">
      <alignment horizontal="center" vertical="center"/>
      <protection hidden="1"/>
    </xf>
    <xf numFmtId="4" fontId="11" fillId="0" borderId="1" xfId="0" applyNumberFormat="1" applyFont="1" applyFill="1" applyBorder="1" applyAlignment="1" applyProtection="1">
      <alignment vertical="center"/>
      <protection hidden="1"/>
    </xf>
    <xf numFmtId="49" fontId="2" fillId="0" borderId="17" xfId="0" applyNumberFormat="1" applyFont="1" applyFill="1" applyBorder="1" applyAlignment="1" applyProtection="1">
      <alignment vertical="center"/>
      <protection hidden="1"/>
    </xf>
    <xf numFmtId="0" fontId="5" fillId="0" borderId="17" xfId="0" applyFont="1" applyFill="1" applyBorder="1" applyProtection="1">
      <protection hidden="1"/>
    </xf>
    <xf numFmtId="165" fontId="2" fillId="0" borderId="14" xfId="0" applyNumberFormat="1" applyFont="1" applyFill="1" applyBorder="1" applyAlignment="1" applyProtection="1">
      <alignment horizontal="center" vertical="center"/>
      <protection hidden="1"/>
    </xf>
    <xf numFmtId="4" fontId="2" fillId="0" borderId="14" xfId="0" applyNumberFormat="1" applyFont="1" applyFill="1" applyBorder="1" applyAlignment="1" applyProtection="1">
      <alignment vertical="center"/>
      <protection hidden="1"/>
    </xf>
    <xf numFmtId="4" fontId="11" fillId="0" borderId="1" xfId="0" applyNumberFormat="1" applyFont="1" applyFill="1" applyBorder="1" applyAlignment="1" applyProtection="1">
      <alignment horizontal="center" vertical="center"/>
      <protection hidden="1"/>
    </xf>
    <xf numFmtId="0" fontId="20" fillId="0" borderId="14" xfId="0" applyFont="1" applyBorder="1" applyAlignment="1" applyProtection="1">
      <alignment horizontal="center"/>
      <protection hidden="1"/>
    </xf>
    <xf numFmtId="4" fontId="20" fillId="0" borderId="14" xfId="0" applyNumberFormat="1" applyFont="1" applyFill="1" applyBorder="1" applyAlignment="1" applyProtection="1">
      <alignment vertical="center"/>
      <protection hidden="1"/>
    </xf>
    <xf numFmtId="4" fontId="20" fillId="0" borderId="1" xfId="0" applyNumberFormat="1" applyFont="1" applyBorder="1" applyProtection="1">
      <protection hidden="1"/>
    </xf>
    <xf numFmtId="4" fontId="20" fillId="0" borderId="1" xfId="0" applyNumberFormat="1" applyFont="1" applyFill="1" applyBorder="1" applyAlignment="1" applyProtection="1">
      <alignment vertical="center"/>
      <protection hidden="1"/>
    </xf>
    <xf numFmtId="49" fontId="11" fillId="2" borderId="15" xfId="0" applyNumberFormat="1" applyFont="1" applyFill="1" applyBorder="1" applyAlignment="1" applyProtection="1">
      <alignment horizontal="center" vertical="center"/>
      <protection hidden="1"/>
    </xf>
    <xf numFmtId="4" fontId="11" fillId="2" borderId="1" xfId="0" applyNumberFormat="1" applyFont="1" applyFill="1" applyBorder="1" applyAlignment="1" applyProtection="1">
      <alignment vertical="center"/>
      <protection hidden="1"/>
    </xf>
    <xf numFmtId="49" fontId="11" fillId="0" borderId="18" xfId="0" applyNumberFormat="1" applyFont="1" applyFill="1" applyBorder="1" applyAlignment="1" applyProtection="1">
      <alignment horizontal="center" vertical="center"/>
      <protection hidden="1"/>
    </xf>
    <xf numFmtId="4" fontId="11" fillId="0" borderId="11" xfId="0" applyNumberFormat="1" applyFont="1" applyFill="1" applyBorder="1" applyAlignment="1" applyProtection="1">
      <alignment vertical="center"/>
      <protection hidden="1"/>
    </xf>
    <xf numFmtId="49" fontId="22" fillId="0" borderId="15" xfId="0" applyNumberFormat="1" applyFont="1" applyFill="1" applyBorder="1" applyAlignment="1" applyProtection="1">
      <alignment horizontal="center" vertical="center"/>
      <protection hidden="1"/>
    </xf>
    <xf numFmtId="4" fontId="22" fillId="0" borderId="0" xfId="0" applyNumberFormat="1" applyFont="1" applyBorder="1" applyProtection="1">
      <protection hidden="1"/>
    </xf>
    <xf numFmtId="4" fontId="22" fillId="0" borderId="0" xfId="0" applyNumberFormat="1" applyFont="1" applyFill="1" applyBorder="1" applyAlignment="1" applyProtection="1">
      <alignment vertical="center"/>
      <protection hidden="1"/>
    </xf>
    <xf numFmtId="4" fontId="22" fillId="0" borderId="0" xfId="0" applyNumberFormat="1" applyFont="1" applyFill="1" applyBorder="1" applyAlignment="1" applyProtection="1">
      <alignment horizontal="right" vertical="center" wrapText="1"/>
      <protection hidden="1"/>
    </xf>
    <xf numFmtId="4" fontId="16" fillId="0" borderId="8" xfId="0" applyNumberFormat="1" applyFont="1" applyFill="1" applyBorder="1" applyProtection="1">
      <protection hidden="1"/>
    </xf>
    <xf numFmtId="49" fontId="15" fillId="0" borderId="15" xfId="0" applyNumberFormat="1" applyFont="1" applyFill="1" applyBorder="1" applyAlignment="1" applyProtection="1">
      <alignment horizontal="center" vertical="center"/>
      <protection hidden="1"/>
    </xf>
    <xf numFmtId="4" fontId="15" fillId="0" borderId="24" xfId="0" applyNumberFormat="1" applyFont="1" applyFill="1" applyBorder="1" applyAlignment="1" applyProtection="1">
      <alignment vertical="center"/>
      <protection hidden="1"/>
    </xf>
    <xf numFmtId="4" fontId="15" fillId="0" borderId="25" xfId="0" applyNumberFormat="1" applyFont="1" applyFill="1" applyBorder="1" applyAlignment="1" applyProtection="1">
      <alignment vertical="center"/>
      <protection hidden="1"/>
    </xf>
    <xf numFmtId="4" fontId="11" fillId="2" borderId="24" xfId="0" applyNumberFormat="1" applyFont="1" applyFill="1" applyBorder="1" applyAlignment="1" applyProtection="1">
      <alignment vertical="center"/>
      <protection hidden="1"/>
    </xf>
    <xf numFmtId="4" fontId="11" fillId="2" borderId="25" xfId="0" applyNumberFormat="1" applyFont="1" applyFill="1" applyBorder="1" applyAlignment="1" applyProtection="1">
      <alignment vertical="center"/>
      <protection hidden="1"/>
    </xf>
    <xf numFmtId="49" fontId="15" fillId="2" borderId="15" xfId="0" applyNumberFormat="1" applyFont="1" applyFill="1" applyBorder="1" applyAlignment="1" applyProtection="1">
      <alignment horizontal="center" vertical="center"/>
      <protection hidden="1"/>
    </xf>
    <xf numFmtId="4" fontId="15" fillId="2" borderId="24" xfId="0" applyNumberFormat="1" applyFont="1" applyFill="1" applyBorder="1" applyAlignment="1" applyProtection="1">
      <alignment vertical="center"/>
      <protection hidden="1"/>
    </xf>
    <xf numFmtId="4" fontId="15" fillId="2" borderId="25" xfId="0" applyNumberFormat="1" applyFont="1" applyFill="1" applyBorder="1" applyAlignment="1" applyProtection="1">
      <alignment vertical="center"/>
      <protection hidden="1"/>
    </xf>
    <xf numFmtId="4" fontId="11" fillId="0" borderId="28" xfId="0" applyNumberFormat="1" applyFont="1" applyFill="1" applyBorder="1" applyAlignment="1" applyProtection="1">
      <alignment vertical="center"/>
      <protection hidden="1"/>
    </xf>
    <xf numFmtId="4" fontId="11" fillId="0" borderId="29" xfId="0" applyNumberFormat="1" applyFont="1" applyFill="1" applyBorder="1" applyAlignment="1" applyProtection="1">
      <alignment vertical="center"/>
      <protection hidden="1"/>
    </xf>
    <xf numFmtId="49" fontId="20" fillId="0" borderId="15" xfId="0" applyNumberFormat="1" applyFont="1" applyFill="1" applyBorder="1" applyAlignment="1" applyProtection="1">
      <alignment horizontal="center" vertical="center"/>
      <protection hidden="1"/>
    </xf>
    <xf numFmtId="49" fontId="11" fillId="2" borderId="18" xfId="0" applyNumberFormat="1" applyFont="1" applyFill="1" applyBorder="1" applyAlignment="1" applyProtection="1">
      <alignment horizontal="center" vertical="center"/>
      <protection hidden="1"/>
    </xf>
    <xf numFmtId="4" fontId="11" fillId="2" borderId="11" xfId="0" applyNumberFormat="1" applyFont="1" applyFill="1" applyBorder="1" applyAlignment="1" applyProtection="1">
      <alignment vertical="center"/>
      <protection hidden="1"/>
    </xf>
    <xf numFmtId="49" fontId="2" fillId="0" borderId="15" xfId="0" applyNumberFormat="1" applyFont="1" applyFill="1" applyBorder="1" applyAlignment="1" applyProtection="1">
      <alignment horizontal="center" vertical="center"/>
      <protection hidden="1"/>
    </xf>
    <xf numFmtId="49" fontId="17" fillId="0" borderId="15" xfId="0" applyNumberFormat="1" applyFont="1" applyFill="1" applyBorder="1" applyAlignment="1" applyProtection="1">
      <alignment horizontal="center" vertical="center"/>
      <protection hidden="1"/>
    </xf>
    <xf numFmtId="4" fontId="17" fillId="0" borderId="1" xfId="0" applyNumberFormat="1" applyFont="1" applyFill="1" applyBorder="1" applyAlignment="1" applyProtection="1">
      <alignment vertical="center"/>
      <protection hidden="1"/>
    </xf>
    <xf numFmtId="49" fontId="17" fillId="2" borderId="15" xfId="0" applyNumberFormat="1" applyFont="1" applyFill="1" applyBorder="1" applyAlignment="1" applyProtection="1">
      <alignment horizontal="center" vertical="center"/>
      <protection hidden="1"/>
    </xf>
    <xf numFmtId="4" fontId="17" fillId="2" borderId="1" xfId="0" applyNumberFormat="1" applyFont="1" applyFill="1" applyBorder="1" applyAlignment="1" applyProtection="1">
      <alignment vertical="center"/>
      <protection hidden="1"/>
    </xf>
    <xf numFmtId="49" fontId="17" fillId="0" borderId="18" xfId="0" applyNumberFormat="1" applyFont="1" applyFill="1" applyBorder="1" applyAlignment="1" applyProtection="1">
      <alignment horizontal="center" vertical="center"/>
      <protection hidden="1"/>
    </xf>
    <xf numFmtId="4" fontId="17" fillId="0" borderId="11" xfId="0" applyNumberFormat="1" applyFont="1" applyFill="1" applyBorder="1" applyAlignment="1" applyProtection="1">
      <alignment vertical="center"/>
      <protection hidden="1"/>
    </xf>
    <xf numFmtId="0" fontId="20" fillId="0" borderId="5" xfId="0" applyFont="1" applyBorder="1" applyAlignment="1" applyProtection="1">
      <alignment horizontal="center"/>
      <protection hidden="1"/>
    </xf>
    <xf numFmtId="4" fontId="13" fillId="0" borderId="12" xfId="0" applyNumberFormat="1" applyFont="1" applyFill="1" applyBorder="1" applyAlignment="1" applyProtection="1">
      <alignment vertical="center"/>
      <protection hidden="1"/>
    </xf>
    <xf numFmtId="39" fontId="20" fillId="0" borderId="12" xfId="0" applyNumberFormat="1" applyFont="1" applyBorder="1" applyProtection="1">
      <protection hidden="1"/>
    </xf>
    <xf numFmtId="49" fontId="17" fillId="2" borderId="18" xfId="0" applyNumberFormat="1" applyFont="1" applyFill="1" applyBorder="1" applyAlignment="1" applyProtection="1">
      <alignment horizontal="center" vertical="center"/>
      <protection hidden="1"/>
    </xf>
    <xf numFmtId="4" fontId="17" fillId="2" borderId="11" xfId="0" applyNumberFormat="1" applyFont="1" applyFill="1" applyBorder="1" applyAlignment="1" applyProtection="1">
      <alignment vertical="center"/>
      <protection hidden="1"/>
    </xf>
    <xf numFmtId="49" fontId="13" fillId="0" borderId="15" xfId="0" applyNumberFormat="1" applyFont="1" applyFill="1" applyBorder="1" applyAlignment="1" applyProtection="1">
      <alignment horizontal="center" vertical="center"/>
      <protection hidden="1"/>
    </xf>
    <xf numFmtId="4" fontId="13" fillId="0" borderId="1" xfId="0" applyNumberFormat="1" applyFont="1" applyFill="1" applyBorder="1" applyAlignment="1" applyProtection="1">
      <alignment vertical="center"/>
      <protection hidden="1"/>
    </xf>
    <xf numFmtId="39" fontId="20" fillId="0" borderId="1" xfId="0" applyNumberFormat="1" applyFont="1" applyBorder="1" applyAlignment="1" applyProtection="1">
      <protection hidden="1"/>
    </xf>
    <xf numFmtId="49" fontId="1" fillId="2" borderId="15" xfId="0" applyNumberFormat="1" applyFont="1" applyFill="1" applyBorder="1" applyAlignment="1" applyProtection="1">
      <alignment horizontal="center" vertical="center"/>
      <protection hidden="1"/>
    </xf>
    <xf numFmtId="49" fontId="6" fillId="0" borderId="18" xfId="0" applyNumberFormat="1" applyFont="1" applyFill="1" applyBorder="1" applyAlignment="1" applyProtection="1">
      <alignment horizontal="center" vertical="center"/>
      <protection hidden="1"/>
    </xf>
    <xf numFmtId="0" fontId="20" fillId="0" borderId="15" xfId="0" applyFont="1" applyBorder="1" applyAlignment="1" applyProtection="1">
      <alignment horizontal="center"/>
      <protection hidden="1"/>
    </xf>
    <xf numFmtId="49" fontId="4" fillId="0" borderId="73" xfId="0" applyNumberFormat="1" applyFont="1" applyFill="1" applyBorder="1" applyAlignment="1" applyProtection="1">
      <alignment horizontal="center" vertical="center"/>
      <protection hidden="1"/>
    </xf>
    <xf numFmtId="4" fontId="13" fillId="0" borderId="72" xfId="0" applyNumberFormat="1" applyFont="1" applyFill="1" applyBorder="1" applyAlignment="1" applyProtection="1">
      <alignment vertical="center"/>
      <protection hidden="1"/>
    </xf>
    <xf numFmtId="39" fontId="20" fillId="0" borderId="72" xfId="0" applyNumberFormat="1" applyFont="1" applyBorder="1" applyAlignment="1" applyProtection="1">
      <protection hidden="1"/>
    </xf>
    <xf numFmtId="49" fontId="8" fillId="0" borderId="15" xfId="0" applyNumberFormat="1" applyFont="1" applyFill="1" applyBorder="1" applyAlignment="1" applyProtection="1">
      <alignment horizontal="center" vertical="center"/>
      <protection hidden="1"/>
    </xf>
    <xf numFmtId="4" fontId="8" fillId="0" borderId="1" xfId="0" applyNumberFormat="1" applyFont="1" applyFill="1" applyBorder="1" applyAlignment="1" applyProtection="1">
      <alignment vertical="center"/>
      <protection hidden="1"/>
    </xf>
    <xf numFmtId="49" fontId="8" fillId="2" borderId="15" xfId="0" applyNumberFormat="1" applyFont="1" applyFill="1" applyBorder="1" applyAlignment="1" applyProtection="1">
      <alignment horizontal="center" vertical="center"/>
      <protection hidden="1"/>
    </xf>
    <xf numFmtId="4" fontId="8" fillId="2" borderId="1" xfId="0" applyNumberFormat="1" applyFont="1" applyFill="1" applyBorder="1" applyAlignment="1" applyProtection="1">
      <alignment vertical="center"/>
      <protection hidden="1"/>
    </xf>
    <xf numFmtId="49" fontId="8" fillId="2" borderId="0" xfId="0" applyNumberFormat="1" applyFont="1" applyFill="1" applyBorder="1" applyAlignment="1" applyProtection="1">
      <alignment horizontal="left" vertical="center"/>
      <protection hidden="1"/>
    </xf>
    <xf numFmtId="49" fontId="8" fillId="2" borderId="8" xfId="0" applyNumberFormat="1" applyFont="1" applyFill="1" applyBorder="1" applyAlignment="1" applyProtection="1">
      <alignment horizontal="left" vertical="center"/>
      <protection hidden="1"/>
    </xf>
    <xf numFmtId="49" fontId="8" fillId="0" borderId="18" xfId="0" applyNumberFormat="1" applyFont="1" applyFill="1" applyBorder="1" applyAlignment="1" applyProtection="1">
      <alignment horizontal="center" vertical="center"/>
      <protection hidden="1"/>
    </xf>
    <xf numFmtId="49" fontId="8" fillId="0" borderId="9" xfId="0" applyNumberFormat="1" applyFont="1" applyFill="1" applyBorder="1" applyAlignment="1" applyProtection="1">
      <alignment horizontal="left" vertical="center"/>
      <protection hidden="1"/>
    </xf>
    <xf numFmtId="49" fontId="8" fillId="0" borderId="10" xfId="0" applyNumberFormat="1" applyFont="1" applyFill="1" applyBorder="1" applyAlignment="1" applyProtection="1">
      <alignment horizontal="left" vertical="center"/>
      <protection hidden="1"/>
    </xf>
    <xf numFmtId="4" fontId="8" fillId="0" borderId="11" xfId="0" applyNumberFormat="1" applyFont="1" applyFill="1" applyBorder="1" applyAlignment="1" applyProtection="1">
      <alignment vertical="center"/>
      <protection hidden="1"/>
    </xf>
    <xf numFmtId="4" fontId="20" fillId="0" borderId="1" xfId="0" applyNumberFormat="1" applyFont="1" applyBorder="1" applyAlignment="1" applyProtection="1">
      <alignment vertical="center"/>
      <protection hidden="1"/>
    </xf>
    <xf numFmtId="0" fontId="19" fillId="3" borderId="15" xfId="0" applyFont="1" applyFill="1" applyBorder="1" applyAlignment="1" applyProtection="1">
      <alignment vertical="center"/>
      <protection hidden="1"/>
    </xf>
    <xf numFmtId="0" fontId="18" fillId="3" borderId="0" xfId="0" applyFont="1" applyFill="1" applyBorder="1" applyAlignment="1" applyProtection="1">
      <alignment vertical="center"/>
      <protection hidden="1"/>
    </xf>
    <xf numFmtId="0" fontId="24" fillId="3" borderId="0" xfId="0" applyFont="1" applyFill="1" applyProtection="1">
      <protection hidden="1"/>
    </xf>
    <xf numFmtId="0" fontId="26" fillId="3" borderId="0" xfId="0" applyFont="1" applyFill="1" applyProtection="1">
      <protection hidden="1"/>
    </xf>
    <xf numFmtId="0" fontId="18" fillId="3" borderId="0" xfId="0" applyFont="1" applyFill="1" applyBorder="1" applyAlignment="1" applyProtection="1">
      <alignment horizontal="center" vertical="center"/>
      <protection hidden="1"/>
    </xf>
    <xf numFmtId="0" fontId="18" fillId="3" borderId="0" xfId="0" applyFont="1" applyFill="1" applyAlignment="1" applyProtection="1">
      <alignment horizontal="center" vertical="center"/>
      <protection hidden="1"/>
    </xf>
    <xf numFmtId="0" fontId="18" fillId="3" borderId="8" xfId="0" applyFont="1" applyFill="1" applyBorder="1" applyAlignment="1" applyProtection="1">
      <alignment horizontal="center" vertical="center"/>
      <protection hidden="1"/>
    </xf>
    <xf numFmtId="0" fontId="22" fillId="0" borderId="15" xfId="0" applyFont="1" applyFill="1" applyBorder="1" applyAlignment="1" applyProtection="1">
      <alignment horizontal="center"/>
      <protection hidden="1"/>
    </xf>
    <xf numFmtId="4" fontId="21" fillId="0" borderId="1" xfId="0" applyNumberFormat="1" applyFont="1" applyFill="1" applyBorder="1" applyAlignment="1" applyProtection="1">
      <alignment vertical="center"/>
      <protection hidden="1"/>
    </xf>
    <xf numFmtId="4" fontId="22" fillId="0" borderId="1" xfId="0" applyNumberFormat="1" applyFont="1" applyFill="1" applyBorder="1" applyAlignment="1" applyProtection="1">
      <alignment vertical="center"/>
      <protection hidden="1"/>
    </xf>
    <xf numFmtId="0" fontId="17" fillId="0" borderId="15" xfId="0" applyFont="1" applyFill="1" applyBorder="1" applyAlignment="1" applyProtection="1">
      <alignment horizontal="center" vertical="center"/>
      <protection hidden="1"/>
    </xf>
    <xf numFmtId="0" fontId="17" fillId="2" borderId="18" xfId="0" applyFont="1" applyFill="1" applyBorder="1" applyAlignment="1" applyProtection="1">
      <alignment horizontal="center" vertical="center"/>
      <protection hidden="1"/>
    </xf>
    <xf numFmtId="0" fontId="20" fillId="0" borderId="20" xfId="0" applyFont="1" applyBorder="1" applyAlignment="1" applyProtection="1">
      <alignment horizontal="center"/>
      <protection hidden="1"/>
    </xf>
    <xf numFmtId="4" fontId="20" fillId="0" borderId="22" xfId="0" applyNumberFormat="1" applyFont="1" applyFill="1" applyBorder="1" applyAlignment="1" applyProtection="1">
      <alignment vertical="center"/>
      <protection hidden="1"/>
    </xf>
    <xf numFmtId="4" fontId="20" fillId="0" borderId="22" xfId="0" applyNumberFormat="1" applyFont="1" applyBorder="1" applyAlignment="1" applyProtection="1">
      <alignment vertical="center"/>
      <protection hidden="1"/>
    </xf>
    <xf numFmtId="0" fontId="20" fillId="0" borderId="18" xfId="0" applyFont="1" applyBorder="1" applyProtection="1">
      <protection hidden="1"/>
    </xf>
    <xf numFmtId="4" fontId="13" fillId="0" borderId="11" xfId="0" applyNumberFormat="1" applyFont="1" applyFill="1" applyBorder="1" applyAlignment="1" applyProtection="1">
      <alignment vertical="center"/>
      <protection hidden="1"/>
    </xf>
    <xf numFmtId="4" fontId="20" fillId="0" borderId="11" xfId="0" applyNumberFormat="1" applyFont="1" applyBorder="1" applyAlignment="1" applyProtection="1">
      <alignment vertical="center"/>
      <protection hidden="1"/>
    </xf>
    <xf numFmtId="4" fontId="13" fillId="0" borderId="13" xfId="0" applyNumberFormat="1" applyFont="1" applyFill="1" applyBorder="1" applyAlignment="1" applyProtection="1">
      <alignment vertical="center"/>
      <protection hidden="1"/>
    </xf>
    <xf numFmtId="4" fontId="13" fillId="0" borderId="0" xfId="0" applyNumberFormat="1" applyFont="1" applyFill="1" applyBorder="1" applyAlignment="1" applyProtection="1">
      <alignment vertical="center"/>
      <protection hidden="1"/>
    </xf>
    <xf numFmtId="4" fontId="13" fillId="0" borderId="0" xfId="0" applyNumberFormat="1" applyFont="1" applyFill="1" applyBorder="1" applyAlignment="1" applyProtection="1">
      <alignment vertical="center" wrapText="1"/>
      <protection hidden="1"/>
    </xf>
    <xf numFmtId="4" fontId="20" fillId="0" borderId="0" xfId="0" applyNumberFormat="1" applyFont="1" applyFill="1" applyBorder="1" applyAlignment="1" applyProtection="1">
      <alignment vertical="center"/>
      <protection hidden="1"/>
    </xf>
    <xf numFmtId="0" fontId="23" fillId="0" borderId="15" xfId="0" applyFont="1" applyFill="1" applyBorder="1" applyAlignment="1" applyProtection="1">
      <alignment vertical="center"/>
      <protection hidden="1"/>
    </xf>
    <xf numFmtId="0" fontId="0" fillId="0" borderId="0" xfId="0" applyProtection="1">
      <protection hidden="1"/>
    </xf>
    <xf numFmtId="0" fontId="13" fillId="0" borderId="0" xfId="0" applyFont="1" applyFill="1" applyBorder="1" applyAlignment="1" applyProtection="1">
      <alignment vertical="center"/>
      <protection hidden="1"/>
    </xf>
    <xf numFmtId="49" fontId="23" fillId="2" borderId="15" xfId="0" applyNumberFormat="1" applyFont="1" applyFill="1" applyBorder="1" applyAlignment="1" applyProtection="1">
      <alignment horizontal="center" vertical="center"/>
      <protection hidden="1"/>
    </xf>
    <xf numFmtId="49" fontId="23" fillId="2" borderId="0" xfId="0" applyNumberFormat="1" applyFont="1" applyFill="1" applyBorder="1" applyAlignment="1" applyProtection="1">
      <alignment vertical="center"/>
      <protection hidden="1"/>
    </xf>
    <xf numFmtId="0" fontId="0" fillId="2" borderId="0" xfId="0" applyFont="1" applyFill="1" applyBorder="1" applyProtection="1">
      <protection hidden="1"/>
    </xf>
    <xf numFmtId="49" fontId="23" fillId="0" borderId="15" xfId="0" applyNumberFormat="1" applyFont="1" applyFill="1" applyBorder="1" applyAlignment="1" applyProtection="1">
      <alignment horizontal="center" vertical="center"/>
      <protection hidden="1"/>
    </xf>
    <xf numFmtId="49" fontId="23" fillId="0" borderId="0" xfId="0" applyNumberFormat="1" applyFont="1" applyFill="1" applyBorder="1" applyAlignment="1" applyProtection="1">
      <alignment vertical="center"/>
      <protection hidden="1"/>
    </xf>
    <xf numFmtId="0" fontId="0" fillId="0" borderId="0" xfId="0" applyFont="1" applyBorder="1" applyProtection="1">
      <protection hidden="1"/>
    </xf>
    <xf numFmtId="49" fontId="23" fillId="0" borderId="5" xfId="0" applyNumberFormat="1" applyFont="1" applyFill="1" applyBorder="1" applyAlignment="1" applyProtection="1">
      <alignment horizontal="center" vertical="center"/>
      <protection hidden="1"/>
    </xf>
    <xf numFmtId="49" fontId="23" fillId="0" borderId="6" xfId="0" applyNumberFormat="1" applyFont="1" applyFill="1" applyBorder="1" applyAlignment="1" applyProtection="1">
      <alignment vertical="center"/>
      <protection hidden="1"/>
    </xf>
    <xf numFmtId="0" fontId="0" fillId="0" borderId="6" xfId="0" applyFont="1" applyBorder="1" applyProtection="1">
      <protection hidden="1"/>
    </xf>
    <xf numFmtId="0" fontId="0" fillId="0" borderId="15" xfId="0" applyFont="1" applyBorder="1" applyProtection="1">
      <protection hidden="1"/>
    </xf>
    <xf numFmtId="0" fontId="0" fillId="0" borderId="0" xfId="0" applyFont="1" applyAlignment="1" applyProtection="1">
      <alignment vertical="center"/>
      <protection hidden="1"/>
    </xf>
    <xf numFmtId="0" fontId="23" fillId="0" borderId="0" xfId="0" applyFont="1" applyBorder="1" applyAlignment="1" applyProtection="1">
      <alignment horizontal="right" vertical="center"/>
      <protection hidden="1"/>
    </xf>
    <xf numFmtId="0" fontId="23" fillId="0" borderId="0" xfId="0" applyFont="1" applyFill="1" applyBorder="1" applyAlignment="1" applyProtection="1">
      <alignment vertical="center"/>
      <protection hidden="1"/>
    </xf>
    <xf numFmtId="0" fontId="23" fillId="0" borderId="6" xfId="0" applyFont="1" applyFill="1" applyBorder="1" applyAlignment="1" applyProtection="1">
      <alignment vertical="center"/>
      <protection hidden="1"/>
    </xf>
    <xf numFmtId="49" fontId="62" fillId="2" borderId="35" xfId="0" applyNumberFormat="1" applyFont="1" applyFill="1" applyBorder="1" applyAlignment="1" applyProtection="1">
      <alignment horizontal="center" vertical="center"/>
      <protection hidden="1"/>
    </xf>
    <xf numFmtId="49" fontId="62" fillId="2" borderId="0" xfId="0" applyNumberFormat="1" applyFont="1" applyFill="1" applyBorder="1" applyAlignment="1" applyProtection="1">
      <alignment vertical="center"/>
      <protection hidden="1"/>
    </xf>
    <xf numFmtId="4" fontId="62" fillId="2" borderId="15" xfId="0" applyNumberFormat="1" applyFont="1" applyFill="1" applyBorder="1" applyAlignment="1" applyProtection="1">
      <alignment horizontal="right" vertical="center"/>
      <protection hidden="1"/>
    </xf>
    <xf numFmtId="4" fontId="62" fillId="2" borderId="0" xfId="0" applyNumberFormat="1" applyFont="1" applyFill="1" applyBorder="1" applyAlignment="1" applyProtection="1">
      <alignment horizontal="right" vertical="center"/>
      <protection hidden="1"/>
    </xf>
    <xf numFmtId="49" fontId="62" fillId="0" borderId="35" xfId="0" applyNumberFormat="1" applyFont="1" applyFill="1" applyBorder="1" applyAlignment="1" applyProtection="1">
      <alignment horizontal="center" vertical="center"/>
      <protection hidden="1"/>
    </xf>
    <xf numFmtId="49" fontId="62" fillId="0" borderId="0" xfId="0" applyNumberFormat="1" applyFont="1" applyFill="1" applyBorder="1" applyAlignment="1" applyProtection="1">
      <alignment vertical="center"/>
      <protection hidden="1"/>
    </xf>
    <xf numFmtId="4" fontId="62" fillId="0" borderId="15" xfId="0" applyNumberFormat="1" applyFont="1" applyFill="1" applyBorder="1" applyAlignment="1" applyProtection="1">
      <alignment horizontal="right" vertical="center"/>
      <protection hidden="1"/>
    </xf>
    <xf numFmtId="4" fontId="62" fillId="0" borderId="0" xfId="0" applyNumberFormat="1" applyFont="1" applyFill="1" applyBorder="1" applyAlignment="1" applyProtection="1">
      <alignment horizontal="right" vertical="center"/>
      <protection hidden="1"/>
    </xf>
    <xf numFmtId="4" fontId="65" fillId="0" borderId="0" xfId="0" applyNumberFormat="1" applyFont="1" applyFill="1" applyBorder="1" applyAlignment="1" applyProtection="1">
      <alignment horizontal="right" vertical="center"/>
      <protection hidden="1"/>
    </xf>
    <xf numFmtId="49" fontId="62" fillId="4" borderId="35" xfId="0" applyNumberFormat="1" applyFont="1" applyFill="1" applyBorder="1" applyAlignment="1" applyProtection="1">
      <alignment horizontal="center" vertical="center"/>
      <protection hidden="1"/>
    </xf>
    <xf numFmtId="49" fontId="62" fillId="4" borderId="0" xfId="0" applyNumberFormat="1" applyFont="1" applyFill="1" applyBorder="1" applyAlignment="1" applyProtection="1">
      <alignment vertical="center"/>
      <protection hidden="1"/>
    </xf>
    <xf numFmtId="4" fontId="62" fillId="4" borderId="15" xfId="0" applyNumberFormat="1" applyFont="1" applyFill="1" applyBorder="1" applyAlignment="1" applyProtection="1">
      <alignment horizontal="right" vertical="center"/>
      <protection hidden="1"/>
    </xf>
    <xf numFmtId="4" fontId="62" fillId="4" borderId="0" xfId="0" applyNumberFormat="1" applyFont="1" applyFill="1" applyBorder="1" applyAlignment="1" applyProtection="1">
      <alignment horizontal="right" vertical="center"/>
      <protection hidden="1"/>
    </xf>
    <xf numFmtId="49" fontId="62" fillId="0" borderId="56" xfId="0" applyNumberFormat="1" applyFont="1" applyFill="1" applyBorder="1" applyAlignment="1" applyProtection="1">
      <alignment horizontal="center" vertical="center"/>
      <protection hidden="1"/>
    </xf>
    <xf numFmtId="49" fontId="62" fillId="0" borderId="9" xfId="0" applyNumberFormat="1" applyFont="1" applyFill="1" applyBorder="1" applyAlignment="1" applyProtection="1">
      <alignment vertical="center"/>
      <protection hidden="1"/>
    </xf>
    <xf numFmtId="4" fontId="65" fillId="0" borderId="18" xfId="0" applyNumberFormat="1" applyFont="1" applyFill="1" applyBorder="1" applyAlignment="1" applyProtection="1">
      <alignment horizontal="right" vertical="center"/>
      <protection hidden="1"/>
    </xf>
    <xf numFmtId="4" fontId="62" fillId="0" borderId="9" xfId="0" applyNumberFormat="1" applyFont="1" applyFill="1" applyBorder="1" applyAlignment="1" applyProtection="1">
      <alignment horizontal="right" vertical="center"/>
      <protection hidden="1"/>
    </xf>
    <xf numFmtId="0" fontId="62" fillId="0" borderId="35" xfId="0" applyFont="1" applyBorder="1" applyProtection="1">
      <protection hidden="1"/>
    </xf>
    <xf numFmtId="0" fontId="66" fillId="0" borderId="0" xfId="0" applyFont="1" applyFill="1" applyBorder="1" applyAlignment="1" applyProtection="1">
      <alignment horizontal="left" vertical="center" wrapText="1"/>
      <protection hidden="1"/>
    </xf>
    <xf numFmtId="4" fontId="66" fillId="0" borderId="15" xfId="0" applyNumberFormat="1" applyFont="1" applyFill="1" applyBorder="1" applyAlignment="1" applyProtection="1">
      <alignment horizontal="right" vertical="center" wrapText="1"/>
      <protection hidden="1"/>
    </xf>
    <xf numFmtId="4" fontId="66" fillId="0" borderId="0" xfId="0" applyNumberFormat="1" applyFont="1" applyFill="1" applyBorder="1" applyAlignment="1" applyProtection="1">
      <alignment horizontal="right" vertical="center"/>
      <protection hidden="1"/>
    </xf>
    <xf numFmtId="4" fontId="64" fillId="2" borderId="0" xfId="0" applyNumberFormat="1" applyFont="1" applyFill="1" applyBorder="1" applyAlignment="1" applyProtection="1">
      <alignment horizontal="right"/>
      <protection hidden="1"/>
    </xf>
    <xf numFmtId="4" fontId="64" fillId="2" borderId="0" xfId="0" applyNumberFormat="1" applyFont="1" applyFill="1" applyBorder="1" applyAlignment="1" applyProtection="1">
      <alignment vertical="center"/>
      <protection hidden="1"/>
    </xf>
    <xf numFmtId="4" fontId="64" fillId="2" borderId="0" xfId="0" applyNumberFormat="1" applyFont="1" applyFill="1" applyBorder="1" applyAlignment="1" applyProtection="1">
      <alignment horizontal="right" vertical="center" wrapText="1"/>
      <protection hidden="1"/>
    </xf>
    <xf numFmtId="4" fontId="64" fillId="2" borderId="47" xfId="0" applyNumberFormat="1" applyFont="1" applyFill="1" applyBorder="1" applyAlignment="1" applyProtection="1">
      <alignment horizontal="right" vertical="center" wrapText="1"/>
      <protection hidden="1"/>
    </xf>
    <xf numFmtId="4" fontId="64" fillId="0" borderId="0" xfId="0" applyNumberFormat="1" applyFont="1" applyBorder="1" applyAlignment="1" applyProtection="1">
      <alignment horizontal="right"/>
      <protection hidden="1"/>
    </xf>
    <xf numFmtId="4" fontId="64" fillId="0" borderId="0" xfId="0" applyNumberFormat="1" applyFont="1" applyFill="1" applyBorder="1" applyAlignment="1" applyProtection="1">
      <alignment vertical="center"/>
      <protection hidden="1"/>
    </xf>
    <xf numFmtId="4" fontId="64" fillId="0" borderId="0" xfId="0" applyNumberFormat="1" applyFont="1" applyFill="1" applyBorder="1" applyAlignment="1" applyProtection="1">
      <alignment horizontal="right" vertical="center" wrapText="1"/>
      <protection hidden="1"/>
    </xf>
    <xf numFmtId="4" fontId="64" fillId="0" borderId="47" xfId="0" applyNumberFormat="1" applyFont="1" applyFill="1" applyBorder="1" applyAlignment="1" applyProtection="1">
      <alignment horizontal="right" vertical="center" wrapText="1"/>
      <protection hidden="1"/>
    </xf>
    <xf numFmtId="4" fontId="64" fillId="4" borderId="0" xfId="0" applyNumberFormat="1" applyFont="1" applyFill="1" applyBorder="1" applyAlignment="1" applyProtection="1">
      <alignment vertical="center"/>
      <protection hidden="1"/>
    </xf>
    <xf numFmtId="4" fontId="64" fillId="4" borderId="0" xfId="0" applyNumberFormat="1" applyFont="1" applyFill="1" applyBorder="1" applyAlignment="1" applyProtection="1">
      <alignment horizontal="right" vertical="center" wrapText="1"/>
      <protection hidden="1"/>
    </xf>
    <xf numFmtId="4" fontId="64" fillId="4" borderId="47" xfId="0" applyNumberFormat="1" applyFont="1" applyFill="1" applyBorder="1" applyAlignment="1" applyProtection="1">
      <alignment horizontal="right" vertical="center" wrapText="1"/>
      <protection hidden="1"/>
    </xf>
    <xf numFmtId="4" fontId="64" fillId="0" borderId="0" xfId="0" applyNumberFormat="1" applyFont="1" applyFill="1" applyBorder="1" applyAlignment="1" applyProtection="1">
      <alignment horizontal="right"/>
      <protection hidden="1"/>
    </xf>
    <xf numFmtId="4" fontId="64" fillId="0" borderId="9" xfId="0" applyNumberFormat="1" applyFont="1" applyFill="1" applyBorder="1" applyAlignment="1" applyProtection="1">
      <alignment horizontal="right"/>
      <protection hidden="1"/>
    </xf>
    <xf numFmtId="4" fontId="64" fillId="0" borderId="9" xfId="0" applyNumberFormat="1" applyFont="1" applyFill="1" applyBorder="1" applyAlignment="1" applyProtection="1">
      <alignment vertical="center"/>
      <protection hidden="1"/>
    </xf>
    <xf numFmtId="4" fontId="64" fillId="0" borderId="9" xfId="0" applyNumberFormat="1" applyFont="1" applyFill="1" applyBorder="1" applyAlignment="1" applyProtection="1">
      <alignment horizontal="right" vertical="center" wrapText="1"/>
      <protection hidden="1"/>
    </xf>
    <xf numFmtId="4" fontId="64" fillId="0" borderId="59" xfId="0" applyNumberFormat="1" applyFont="1" applyFill="1" applyBorder="1" applyAlignment="1" applyProtection="1">
      <alignment horizontal="right" vertical="center" wrapText="1"/>
      <protection hidden="1"/>
    </xf>
    <xf numFmtId="4" fontId="64" fillId="0" borderId="0" xfId="0" applyNumberFormat="1" applyFont="1" applyFill="1" applyBorder="1" applyAlignment="1" applyProtection="1">
      <alignment horizontal="right" vertical="center"/>
      <protection hidden="1"/>
    </xf>
    <xf numFmtId="9" fontId="62" fillId="2" borderId="0" xfId="0" applyNumberFormat="1" applyFont="1" applyFill="1" applyBorder="1" applyAlignment="1" applyProtection="1">
      <alignment horizontal="right" vertical="center" wrapText="1"/>
      <protection hidden="1"/>
    </xf>
    <xf numFmtId="9" fontId="62" fillId="2" borderId="0" xfId="2" applyNumberFormat="1" applyFont="1" applyFill="1" applyBorder="1" applyAlignment="1" applyProtection="1">
      <alignment horizontal="right" vertical="center" wrapText="1"/>
      <protection hidden="1"/>
    </xf>
    <xf numFmtId="9" fontId="62" fillId="2" borderId="0" xfId="0" applyNumberFormat="1" applyFont="1" applyFill="1" applyBorder="1" applyAlignment="1" applyProtection="1">
      <alignment horizontal="right" vertical="center"/>
      <protection hidden="1"/>
    </xf>
    <xf numFmtId="9" fontId="62" fillId="2" borderId="38" xfId="0" applyNumberFormat="1" applyFont="1" applyFill="1" applyBorder="1" applyAlignment="1" applyProtection="1">
      <alignment horizontal="right" vertical="center"/>
      <protection hidden="1"/>
    </xf>
    <xf numFmtId="9" fontId="62" fillId="7" borderId="0" xfId="0" applyNumberFormat="1" applyFont="1" applyFill="1" applyBorder="1" applyAlignment="1" applyProtection="1">
      <alignment horizontal="right" vertical="center"/>
      <protection hidden="1"/>
    </xf>
    <xf numFmtId="9" fontId="62" fillId="7" borderId="38" xfId="0" applyNumberFormat="1" applyFont="1" applyFill="1" applyBorder="1" applyAlignment="1" applyProtection="1">
      <alignment horizontal="right" vertical="center"/>
      <protection hidden="1"/>
    </xf>
    <xf numFmtId="9" fontId="62" fillId="7" borderId="0" xfId="0" applyNumberFormat="1" applyFont="1" applyFill="1" applyBorder="1" applyAlignment="1" applyProtection="1">
      <alignment horizontal="right" vertical="center" wrapText="1"/>
      <protection hidden="1"/>
    </xf>
    <xf numFmtId="9" fontId="62" fillId="7" borderId="0" xfId="2" applyNumberFormat="1" applyFont="1" applyFill="1" applyBorder="1" applyAlignment="1" applyProtection="1">
      <alignment horizontal="right" vertical="center" wrapText="1"/>
      <protection hidden="1"/>
    </xf>
    <xf numFmtId="9" fontId="62" fillId="7" borderId="9" xfId="0" applyNumberFormat="1" applyFont="1" applyFill="1" applyBorder="1" applyAlignment="1" applyProtection="1">
      <alignment horizontal="right" vertical="center" wrapText="1"/>
      <protection hidden="1"/>
    </xf>
    <xf numFmtId="9" fontId="62" fillId="7" borderId="9" xfId="2" applyNumberFormat="1" applyFont="1" applyFill="1" applyBorder="1" applyAlignment="1" applyProtection="1">
      <alignment horizontal="right" vertical="center" wrapText="1"/>
      <protection hidden="1"/>
    </xf>
    <xf numFmtId="9" fontId="62" fillId="7" borderId="9" xfId="0" applyNumberFormat="1" applyFont="1" applyFill="1" applyBorder="1" applyAlignment="1" applyProtection="1">
      <alignment horizontal="right" vertical="center"/>
      <protection hidden="1"/>
    </xf>
    <xf numFmtId="9" fontId="62" fillId="7" borderId="60" xfId="0" applyNumberFormat="1" applyFont="1" applyFill="1" applyBorder="1" applyAlignment="1" applyProtection="1">
      <alignment horizontal="right" vertical="center"/>
      <protection hidden="1"/>
    </xf>
    <xf numFmtId="9" fontId="62" fillId="0" borderId="0" xfId="0" applyNumberFormat="1" applyFont="1" applyBorder="1" applyAlignment="1" applyProtection="1">
      <alignment horizontal="right"/>
      <protection hidden="1"/>
    </xf>
    <xf numFmtId="9" fontId="62" fillId="0" borderId="0" xfId="2" applyFont="1" applyFill="1" applyBorder="1" applyAlignment="1" applyProtection="1">
      <alignment horizontal="right" vertical="center" wrapText="1"/>
      <protection hidden="1"/>
    </xf>
    <xf numFmtId="9" fontId="62" fillId="0" borderId="0" xfId="2" applyFont="1" applyFill="1" applyBorder="1" applyAlignment="1" applyProtection="1">
      <alignment horizontal="right" vertical="center"/>
      <protection hidden="1"/>
    </xf>
    <xf numFmtId="9" fontId="62" fillId="0" borderId="38" xfId="2" applyFont="1" applyFill="1" applyBorder="1" applyAlignment="1" applyProtection="1">
      <alignment horizontal="right" vertical="center"/>
      <protection hidden="1"/>
    </xf>
    <xf numFmtId="4" fontId="63" fillId="2" borderId="54" xfId="0" applyNumberFormat="1" applyFont="1" applyFill="1" applyBorder="1" applyAlignment="1" applyProtection="1">
      <alignment horizontal="right"/>
      <protection hidden="1"/>
    </xf>
    <xf numFmtId="4" fontId="63" fillId="0" borderId="54" xfId="0" applyNumberFormat="1" applyFont="1" applyBorder="1" applyAlignment="1" applyProtection="1">
      <alignment horizontal="right"/>
      <protection hidden="1"/>
    </xf>
    <xf numFmtId="4" fontId="63" fillId="0" borderId="54" xfId="0" applyNumberFormat="1" applyFont="1" applyFill="1" applyBorder="1" applyAlignment="1" applyProtection="1">
      <alignment horizontal="right"/>
      <protection hidden="1"/>
    </xf>
    <xf numFmtId="4" fontId="63" fillId="0" borderId="57" xfId="0" applyNumberFormat="1" applyFont="1" applyFill="1" applyBorder="1" applyAlignment="1" applyProtection="1">
      <alignment horizontal="right"/>
      <protection hidden="1"/>
    </xf>
    <xf numFmtId="4" fontId="63" fillId="0" borderId="54" xfId="0" applyNumberFormat="1" applyFont="1" applyFill="1" applyBorder="1" applyAlignment="1" applyProtection="1">
      <alignment horizontal="right" vertical="center"/>
      <protection hidden="1"/>
    </xf>
    <xf numFmtId="4" fontId="63" fillId="0" borderId="0" xfId="0" applyNumberFormat="1" applyFont="1" applyFill="1" applyBorder="1" applyAlignment="1" applyProtection="1">
      <alignment horizontal="right" vertical="center"/>
      <protection hidden="1"/>
    </xf>
    <xf numFmtId="4" fontId="63" fillId="0" borderId="55" xfId="0" applyNumberFormat="1" applyFont="1" applyFill="1" applyBorder="1" applyAlignment="1" applyProtection="1">
      <alignment horizontal="right" vertical="center"/>
      <protection hidden="1"/>
    </xf>
    <xf numFmtId="0" fontId="46" fillId="0" borderId="61" xfId="0" applyFont="1" applyFill="1" applyBorder="1" applyAlignment="1" applyProtection="1">
      <alignment horizontal="center" vertical="center" wrapText="1"/>
      <protection hidden="1"/>
    </xf>
    <xf numFmtId="4" fontId="67" fillId="0" borderId="62" xfId="0" applyNumberFormat="1" applyFont="1" applyFill="1" applyBorder="1" applyAlignment="1" applyProtection="1">
      <alignment horizontal="right" vertical="center" wrapText="1"/>
      <protection hidden="1"/>
    </xf>
    <xf numFmtId="4" fontId="67" fillId="0" borderId="62" xfId="0" applyNumberFormat="1" applyFont="1" applyFill="1" applyBorder="1" applyAlignment="1" applyProtection="1">
      <alignment horizontal="right" vertical="center"/>
      <protection hidden="1"/>
    </xf>
    <xf numFmtId="4" fontId="67" fillId="0" borderId="63" xfId="0" applyNumberFormat="1" applyFont="1" applyFill="1" applyBorder="1" applyAlignment="1" applyProtection="1">
      <alignment horizontal="right" vertical="center"/>
      <protection hidden="1"/>
    </xf>
    <xf numFmtId="4" fontId="66" fillId="6" borderId="40" xfId="0" applyNumberFormat="1" applyFont="1" applyFill="1" applyBorder="1" applyAlignment="1" applyProtection="1">
      <alignment horizontal="right" vertical="center" wrapText="1"/>
      <protection hidden="1"/>
    </xf>
    <xf numFmtId="4" fontId="66" fillId="6" borderId="40" xfId="0" applyNumberFormat="1" applyFont="1" applyFill="1" applyBorder="1" applyAlignment="1" applyProtection="1">
      <alignment horizontal="right" vertical="center"/>
      <protection hidden="1"/>
    </xf>
    <xf numFmtId="4" fontId="66" fillId="6" borderId="41" xfId="0" applyNumberFormat="1" applyFont="1" applyFill="1" applyBorder="1" applyAlignment="1" applyProtection="1">
      <alignment horizontal="right" vertical="center"/>
      <protection hidden="1"/>
    </xf>
    <xf numFmtId="49" fontId="51" fillId="2" borderId="2" xfId="0" applyNumberFormat="1" applyFont="1" applyFill="1" applyBorder="1" applyAlignment="1" applyProtection="1">
      <alignment horizontal="center" vertical="center"/>
      <protection hidden="1"/>
    </xf>
    <xf numFmtId="49" fontId="51" fillId="2" borderId="3" xfId="0" applyNumberFormat="1" applyFont="1" applyFill="1" applyBorder="1" applyAlignment="1" applyProtection="1">
      <alignment vertical="center"/>
      <protection hidden="1"/>
    </xf>
    <xf numFmtId="4" fontId="74" fillId="2" borderId="2" xfId="0" applyNumberFormat="1" applyFont="1" applyFill="1" applyBorder="1" applyAlignment="1" applyProtection="1">
      <alignment horizontal="right" vertical="center"/>
      <protection hidden="1"/>
    </xf>
    <xf numFmtId="4" fontId="75" fillId="2" borderId="3" xfId="0" applyNumberFormat="1" applyFont="1" applyFill="1" applyBorder="1" applyAlignment="1" applyProtection="1">
      <alignment horizontal="right" vertical="center"/>
      <protection hidden="1"/>
    </xf>
    <xf numFmtId="4" fontId="74" fillId="2" borderId="3" xfId="0" applyNumberFormat="1" applyFont="1" applyFill="1" applyBorder="1" applyAlignment="1" applyProtection="1">
      <alignment horizontal="right" vertical="center"/>
      <protection hidden="1"/>
    </xf>
    <xf numFmtId="49" fontId="51" fillId="0" borderId="15" xfId="0" applyNumberFormat="1" applyFont="1" applyFill="1" applyBorder="1" applyAlignment="1" applyProtection="1">
      <alignment horizontal="center" vertical="center"/>
      <protection hidden="1"/>
    </xf>
    <xf numFmtId="49" fontId="51" fillId="0" borderId="0" xfId="0" applyNumberFormat="1" applyFont="1" applyFill="1" applyBorder="1" applyAlignment="1" applyProtection="1">
      <alignment vertical="center"/>
      <protection hidden="1"/>
    </xf>
    <xf numFmtId="4" fontId="74" fillId="0" borderId="15" xfId="0" applyNumberFormat="1" applyFont="1" applyFill="1" applyBorder="1" applyAlignment="1" applyProtection="1">
      <alignment horizontal="right" vertical="center"/>
      <protection hidden="1"/>
    </xf>
    <xf numFmtId="4" fontId="75" fillId="0" borderId="0" xfId="0" applyNumberFormat="1" applyFont="1" applyFill="1" applyBorder="1" applyAlignment="1" applyProtection="1">
      <alignment horizontal="right" vertical="center"/>
      <protection hidden="1"/>
    </xf>
    <xf numFmtId="4" fontId="74" fillId="0" borderId="0" xfId="0" applyNumberFormat="1" applyFont="1" applyFill="1" applyBorder="1" applyAlignment="1" applyProtection="1">
      <alignment horizontal="right" vertical="center"/>
      <protection hidden="1"/>
    </xf>
    <xf numFmtId="49" fontId="51" fillId="2" borderId="5" xfId="0" applyNumberFormat="1" applyFont="1" applyFill="1" applyBorder="1" applyAlignment="1" applyProtection="1">
      <alignment horizontal="center" vertical="center"/>
      <protection hidden="1"/>
    </xf>
    <xf numFmtId="49" fontId="51" fillId="2" borderId="6" xfId="0" applyNumberFormat="1" applyFont="1" applyFill="1" applyBorder="1" applyAlignment="1" applyProtection="1">
      <alignment vertical="center"/>
      <protection hidden="1"/>
    </xf>
    <xf numFmtId="4" fontId="74" fillId="2" borderId="5" xfId="0" applyNumberFormat="1" applyFont="1" applyFill="1" applyBorder="1" applyAlignment="1" applyProtection="1">
      <alignment horizontal="right" vertical="center"/>
      <protection hidden="1"/>
    </xf>
    <xf numFmtId="4" fontId="75" fillId="2" borderId="6" xfId="0" applyNumberFormat="1" applyFont="1" applyFill="1" applyBorder="1" applyAlignment="1" applyProtection="1">
      <alignment horizontal="right" vertical="center"/>
      <protection hidden="1"/>
    </xf>
    <xf numFmtId="4" fontId="74" fillId="2" borderId="6" xfId="0" applyNumberFormat="1" applyFont="1" applyFill="1" applyBorder="1" applyAlignment="1" applyProtection="1">
      <alignment horizontal="right" vertical="center"/>
      <protection hidden="1"/>
    </xf>
    <xf numFmtId="4" fontId="63" fillId="2" borderId="65" xfId="0" applyNumberFormat="1" applyFont="1" applyFill="1" applyBorder="1" applyAlignment="1" applyProtection="1">
      <alignment horizontal="right"/>
      <protection hidden="1"/>
    </xf>
    <xf numFmtId="4" fontId="63" fillId="2" borderId="67" xfId="0" applyNumberFormat="1" applyFont="1" applyFill="1" applyBorder="1" applyAlignment="1" applyProtection="1">
      <alignment horizontal="right"/>
      <protection hidden="1"/>
    </xf>
    <xf numFmtId="4" fontId="74" fillId="2" borderId="3" xfId="0" applyNumberFormat="1" applyFont="1" applyFill="1" applyBorder="1" applyAlignment="1" applyProtection="1">
      <alignment horizontal="right"/>
      <protection hidden="1"/>
    </xf>
    <xf numFmtId="4" fontId="74" fillId="2" borderId="3" xfId="0" applyNumberFormat="1" applyFont="1" applyFill="1" applyBorder="1" applyAlignment="1" applyProtection="1">
      <alignment vertical="center"/>
      <protection hidden="1"/>
    </xf>
    <xf numFmtId="4" fontId="74" fillId="2" borderId="3" xfId="0" applyNumberFormat="1" applyFont="1" applyFill="1" applyBorder="1" applyAlignment="1" applyProtection="1">
      <alignment horizontal="right" vertical="center" wrapText="1"/>
      <protection hidden="1"/>
    </xf>
    <xf numFmtId="4" fontId="74" fillId="2" borderId="52" xfId="0" applyNumberFormat="1" applyFont="1" applyFill="1" applyBorder="1" applyAlignment="1" applyProtection="1">
      <alignment horizontal="right" vertical="center" wrapText="1"/>
      <protection hidden="1"/>
    </xf>
    <xf numFmtId="4" fontId="74" fillId="0" borderId="0" xfId="0" applyNumberFormat="1" applyFont="1" applyFill="1" applyBorder="1" applyAlignment="1" applyProtection="1">
      <alignment horizontal="right"/>
      <protection hidden="1"/>
    </xf>
    <xf numFmtId="4" fontId="74" fillId="0" borderId="0" xfId="0" applyNumberFormat="1" applyFont="1" applyFill="1" applyBorder="1" applyAlignment="1" applyProtection="1">
      <alignment vertical="center"/>
      <protection hidden="1"/>
    </xf>
    <xf numFmtId="4" fontId="74" fillId="0" borderId="0" xfId="0" applyNumberFormat="1" applyFont="1" applyFill="1" applyBorder="1" applyAlignment="1" applyProtection="1">
      <alignment horizontal="right" vertical="center" wrapText="1"/>
      <protection hidden="1"/>
    </xf>
    <xf numFmtId="4" fontId="74" fillId="0" borderId="47" xfId="0" applyNumberFormat="1" applyFont="1" applyFill="1" applyBorder="1" applyAlignment="1" applyProtection="1">
      <alignment horizontal="right" vertical="center" wrapText="1"/>
      <protection hidden="1"/>
    </xf>
    <xf numFmtId="4" fontId="74" fillId="2" borderId="6" xfId="0" applyNumberFormat="1" applyFont="1" applyFill="1" applyBorder="1" applyAlignment="1" applyProtection="1">
      <alignment horizontal="right"/>
      <protection hidden="1"/>
    </xf>
    <xf numFmtId="4" fontId="74" fillId="2" borderId="6" xfId="0" applyNumberFormat="1" applyFont="1" applyFill="1" applyBorder="1" applyAlignment="1" applyProtection="1">
      <alignment vertical="center"/>
      <protection hidden="1"/>
    </xf>
    <xf numFmtId="4" fontId="74" fillId="2" borderId="6" xfId="0" applyNumberFormat="1" applyFont="1" applyFill="1" applyBorder="1" applyAlignment="1" applyProtection="1">
      <alignment horizontal="right" vertical="center" wrapText="1"/>
      <protection hidden="1"/>
    </xf>
    <xf numFmtId="4" fontId="74" fillId="2" borderId="69" xfId="0" applyNumberFormat="1" applyFont="1" applyFill="1" applyBorder="1" applyAlignment="1" applyProtection="1">
      <alignment horizontal="right" vertical="center" wrapText="1"/>
      <protection hidden="1"/>
    </xf>
    <xf numFmtId="9" fontId="74" fillId="2" borderId="3" xfId="2" applyNumberFormat="1" applyFont="1" applyFill="1" applyBorder="1" applyAlignment="1" applyProtection="1">
      <alignment horizontal="right" vertical="center" wrapText="1"/>
      <protection hidden="1"/>
    </xf>
    <xf numFmtId="9" fontId="74" fillId="2" borderId="3" xfId="0" applyNumberFormat="1" applyFont="1" applyFill="1" applyBorder="1" applyAlignment="1" applyProtection="1">
      <alignment horizontal="right" vertical="center"/>
      <protection hidden="1"/>
    </xf>
    <xf numFmtId="9" fontId="74" fillId="2" borderId="4" xfId="0" applyNumberFormat="1" applyFont="1" applyFill="1" applyBorder="1" applyAlignment="1" applyProtection="1">
      <alignment horizontal="right" vertical="center"/>
      <protection hidden="1"/>
    </xf>
    <xf numFmtId="9" fontId="74" fillId="2" borderId="3" xfId="0" applyNumberFormat="1" applyFont="1" applyFill="1" applyBorder="1" applyAlignment="1" applyProtection="1">
      <alignment horizontal="right" vertical="center" wrapText="1"/>
      <protection hidden="1"/>
    </xf>
    <xf numFmtId="9" fontId="74" fillId="0" borderId="0" xfId="0" applyNumberFormat="1" applyFont="1" applyFill="1" applyBorder="1" applyAlignment="1" applyProtection="1">
      <alignment horizontal="right" vertical="center" wrapText="1"/>
      <protection hidden="1"/>
    </xf>
    <xf numFmtId="9" fontId="74" fillId="0" borderId="0" xfId="2" applyNumberFormat="1" applyFont="1" applyFill="1" applyBorder="1" applyAlignment="1" applyProtection="1">
      <alignment horizontal="right" vertical="center" wrapText="1"/>
      <protection hidden="1"/>
    </xf>
    <xf numFmtId="9" fontId="74" fillId="0" borderId="0" xfId="0" applyNumberFormat="1" applyFont="1" applyFill="1" applyBorder="1" applyAlignment="1" applyProtection="1">
      <alignment horizontal="right" vertical="center"/>
      <protection hidden="1"/>
    </xf>
    <xf numFmtId="9" fontId="74" fillId="0" borderId="8" xfId="0" applyNumberFormat="1" applyFont="1" applyFill="1" applyBorder="1" applyAlignment="1" applyProtection="1">
      <alignment horizontal="right" vertical="center"/>
      <protection hidden="1"/>
    </xf>
    <xf numFmtId="9" fontId="74" fillId="2" borderId="6" xfId="0" applyNumberFormat="1" applyFont="1" applyFill="1" applyBorder="1" applyAlignment="1" applyProtection="1">
      <alignment horizontal="right" vertical="center" wrapText="1"/>
      <protection hidden="1"/>
    </xf>
    <xf numFmtId="9" fontId="74" fillId="2" borderId="6" xfId="2" applyNumberFormat="1" applyFont="1" applyFill="1" applyBorder="1" applyAlignment="1" applyProtection="1">
      <alignment horizontal="right" vertical="center" wrapText="1"/>
      <protection hidden="1"/>
    </xf>
    <xf numFmtId="9" fontId="74" fillId="2" borderId="6" xfId="0" applyNumberFormat="1" applyFont="1" applyFill="1" applyBorder="1" applyAlignment="1" applyProtection="1">
      <alignment horizontal="right" vertical="center"/>
      <protection hidden="1"/>
    </xf>
    <xf numFmtId="9" fontId="74" fillId="2" borderId="7" xfId="0" applyNumberFormat="1" applyFont="1" applyFill="1" applyBorder="1" applyAlignment="1" applyProtection="1">
      <alignment horizontal="right" vertical="center"/>
      <protection hidden="1"/>
    </xf>
    <xf numFmtId="0" fontId="9" fillId="0" borderId="42" xfId="0" applyFont="1" applyBorder="1" applyProtection="1">
      <protection hidden="1"/>
    </xf>
    <xf numFmtId="0" fontId="9" fillId="0" borderId="43" xfId="0" applyFont="1" applyFill="1" applyBorder="1" applyAlignment="1" applyProtection="1">
      <protection hidden="1"/>
    </xf>
    <xf numFmtId="0" fontId="9" fillId="0" borderId="35" xfId="0" applyFont="1" applyFill="1" applyBorder="1" applyAlignment="1" applyProtection="1">
      <protection hidden="1"/>
    </xf>
    <xf numFmtId="0" fontId="9" fillId="0" borderId="0" xfId="0" applyFont="1" applyFill="1" applyBorder="1" applyAlignment="1" applyProtection="1">
      <protection hidden="1"/>
    </xf>
    <xf numFmtId="0" fontId="27" fillId="0" borderId="48" xfId="0" applyFont="1" applyFill="1" applyBorder="1" applyAlignment="1" applyProtection="1">
      <alignment horizontal="center" vertical="center"/>
      <protection hidden="1"/>
    </xf>
    <xf numFmtId="0" fontId="27" fillId="0" borderId="49" xfId="0" applyFont="1" applyFill="1" applyBorder="1" applyAlignment="1" applyProtection="1">
      <alignment horizontal="center" vertical="center"/>
      <protection hidden="1"/>
    </xf>
    <xf numFmtId="0" fontId="39" fillId="0" borderId="50" xfId="0" applyFont="1" applyFill="1" applyBorder="1" applyAlignment="1" applyProtection="1">
      <alignment horizontal="center" vertical="center"/>
      <protection hidden="1"/>
    </xf>
    <xf numFmtId="0" fontId="50" fillId="0" borderId="49" xfId="0" applyFont="1" applyFill="1" applyBorder="1" applyAlignment="1" applyProtection="1">
      <alignment horizontal="center" vertical="center"/>
      <protection hidden="1"/>
    </xf>
    <xf numFmtId="0" fontId="50" fillId="0" borderId="3" xfId="0" applyFont="1" applyFill="1" applyBorder="1" applyAlignment="1" applyProtection="1">
      <alignment horizontal="center" vertical="center"/>
      <protection hidden="1"/>
    </xf>
    <xf numFmtId="0" fontId="50" fillId="0" borderId="52" xfId="0" applyFont="1" applyFill="1" applyBorder="1" applyAlignment="1" applyProtection="1">
      <alignment horizontal="center" vertical="center"/>
      <protection hidden="1"/>
    </xf>
    <xf numFmtId="0" fontId="27" fillId="0" borderId="0" xfId="0" applyFont="1" applyFill="1" applyBorder="1" applyAlignment="1" applyProtection="1">
      <alignment horizontal="center" vertical="center"/>
      <protection hidden="1"/>
    </xf>
    <xf numFmtId="0" fontId="27" fillId="0" borderId="53" xfId="0" applyFont="1" applyFill="1" applyBorder="1" applyAlignment="1" applyProtection="1">
      <alignment horizontal="center" vertical="center"/>
      <protection hidden="1"/>
    </xf>
    <xf numFmtId="0" fontId="7" fillId="0" borderId="6" xfId="0" applyFont="1" applyBorder="1" applyProtection="1">
      <protection hidden="1"/>
    </xf>
    <xf numFmtId="0" fontId="5" fillId="0" borderId="6" xfId="0" applyFont="1" applyFill="1" applyBorder="1" applyAlignment="1" applyProtection="1">
      <alignment horizontal="left" vertical="center" wrapText="1"/>
      <protection hidden="1"/>
    </xf>
    <xf numFmtId="0" fontId="51" fillId="0" borderId="6" xfId="0" applyFont="1" applyFill="1" applyBorder="1" applyAlignment="1" applyProtection="1">
      <alignment horizontal="center" vertical="center" wrapText="1"/>
      <protection hidden="1"/>
    </xf>
    <xf numFmtId="4" fontId="51" fillId="0" borderId="6" xfId="0" applyNumberFormat="1" applyFont="1" applyFill="1" applyBorder="1" applyAlignment="1" applyProtection="1">
      <alignment horizontal="center" vertical="center"/>
      <protection hidden="1"/>
    </xf>
    <xf numFmtId="4" fontId="51" fillId="0" borderId="69" xfId="0" applyNumberFormat="1" applyFont="1" applyFill="1" applyBorder="1" applyAlignment="1" applyProtection="1">
      <alignment horizontal="center" vertical="center"/>
      <protection hidden="1"/>
    </xf>
    <xf numFmtId="4" fontId="34" fillId="0" borderId="67" xfId="0" applyNumberFormat="1" applyFont="1" applyFill="1" applyBorder="1" applyAlignment="1" applyProtection="1">
      <alignment horizontal="center" vertical="center"/>
      <protection hidden="1"/>
    </xf>
    <xf numFmtId="4" fontId="34" fillId="0" borderId="6" xfId="0" applyNumberFormat="1" applyFont="1" applyFill="1" applyBorder="1" applyAlignment="1" applyProtection="1">
      <alignment horizontal="center" vertical="center"/>
      <protection hidden="1"/>
    </xf>
    <xf numFmtId="4" fontId="34" fillId="0" borderId="68" xfId="0" applyNumberFormat="1" applyFont="1" applyFill="1" applyBorder="1" applyAlignment="1" applyProtection="1">
      <alignment horizontal="center" vertical="center"/>
      <protection hidden="1"/>
    </xf>
    <xf numFmtId="4" fontId="51" fillId="0" borderId="71" xfId="0" applyNumberFormat="1" applyFont="1" applyFill="1" applyBorder="1" applyAlignment="1" applyProtection="1">
      <alignment horizontal="center" vertical="center"/>
      <protection hidden="1"/>
    </xf>
    <xf numFmtId="4" fontId="51" fillId="0" borderId="6" xfId="0" applyNumberFormat="1" applyFont="1" applyFill="1" applyBorder="1" applyAlignment="1" applyProtection="1">
      <alignment horizontal="center" vertical="center" wrapText="1"/>
      <protection hidden="1"/>
    </xf>
    <xf numFmtId="4" fontId="51" fillId="0" borderId="69" xfId="0" applyNumberFormat="1" applyFont="1" applyFill="1" applyBorder="1" applyAlignment="1" applyProtection="1">
      <alignment horizontal="center" vertical="center" wrapText="1"/>
      <protection hidden="1"/>
    </xf>
    <xf numFmtId="0" fontId="51" fillId="0" borderId="67" xfId="0" applyFont="1" applyBorder="1" applyAlignment="1" applyProtection="1">
      <alignment horizontal="right"/>
      <protection hidden="1"/>
    </xf>
    <xf numFmtId="4" fontId="51" fillId="0" borderId="6" xfId="0" applyNumberFormat="1" applyFont="1" applyFill="1" applyBorder="1" applyAlignment="1" applyProtection="1">
      <alignment horizontal="right" vertical="center" wrapText="1"/>
      <protection hidden="1"/>
    </xf>
    <xf numFmtId="4" fontId="51" fillId="0" borderId="6" xfId="0" applyNumberFormat="1" applyFont="1" applyFill="1" applyBorder="1" applyAlignment="1" applyProtection="1">
      <alignment horizontal="right" vertical="center"/>
      <protection hidden="1"/>
    </xf>
    <xf numFmtId="4" fontId="76" fillId="3" borderId="4" xfId="0" applyNumberFormat="1" applyFont="1" applyFill="1" applyBorder="1" applyAlignment="1" applyProtection="1">
      <alignment horizontal="right" vertical="center" wrapText="1"/>
      <protection hidden="1"/>
    </xf>
    <xf numFmtId="4" fontId="76" fillId="3" borderId="7" xfId="0" applyNumberFormat="1" applyFont="1" applyFill="1" applyBorder="1" applyAlignment="1" applyProtection="1">
      <alignment horizontal="right" vertical="center" wrapText="1"/>
      <protection hidden="1"/>
    </xf>
    <xf numFmtId="4" fontId="76" fillId="3" borderId="8" xfId="0" applyNumberFormat="1" applyFont="1" applyFill="1" applyBorder="1" applyAlignment="1" applyProtection="1">
      <alignment horizontal="right" vertical="center" wrapText="1"/>
      <protection hidden="1"/>
    </xf>
    <xf numFmtId="10" fontId="53" fillId="9" borderId="7" xfId="2" applyNumberFormat="1" applyFont="1" applyFill="1" applyBorder="1" applyAlignment="1" applyProtection="1">
      <alignment horizontal="right" vertical="center" wrapText="1"/>
      <protection hidden="1"/>
    </xf>
    <xf numFmtId="166" fontId="52" fillId="0" borderId="8" xfId="0" applyNumberFormat="1" applyFont="1" applyFill="1" applyBorder="1" applyAlignment="1" applyProtection="1">
      <alignment horizontal="right" vertical="center" wrapText="1"/>
      <protection hidden="1"/>
    </xf>
    <xf numFmtId="166" fontId="59" fillId="0" borderId="7" xfId="0" applyNumberFormat="1" applyFont="1" applyFill="1" applyBorder="1" applyAlignment="1" applyProtection="1">
      <alignment horizontal="right" vertical="center" wrapText="1"/>
      <protection hidden="1"/>
    </xf>
    <xf numFmtId="0" fontId="39" fillId="0" borderId="49" xfId="0" applyFont="1" applyFill="1" applyBorder="1" applyAlignment="1" applyProtection="1">
      <alignment horizontal="center" vertical="center"/>
      <protection hidden="1"/>
    </xf>
    <xf numFmtId="0" fontId="39" fillId="0" borderId="79" xfId="0" applyFont="1" applyFill="1" applyBorder="1" applyAlignment="1" applyProtection="1">
      <alignment horizontal="center" vertical="center"/>
      <protection hidden="1"/>
    </xf>
    <xf numFmtId="4" fontId="63" fillId="0" borderId="47" xfId="0" applyNumberFormat="1" applyFont="1" applyFill="1" applyBorder="1" applyAlignment="1" applyProtection="1">
      <alignment horizontal="right" vertical="center"/>
      <protection hidden="1"/>
    </xf>
    <xf numFmtId="0" fontId="50" fillId="0" borderId="50" xfId="0" applyFont="1" applyFill="1" applyBorder="1" applyAlignment="1" applyProtection="1">
      <alignment horizontal="center" vertical="center"/>
      <protection hidden="1"/>
    </xf>
    <xf numFmtId="0" fontId="50" fillId="0" borderId="4" xfId="0" applyFont="1" applyFill="1" applyBorder="1" applyAlignment="1" applyProtection="1">
      <alignment horizontal="center" vertical="center"/>
      <protection hidden="1"/>
    </xf>
    <xf numFmtId="4" fontId="64" fillId="2" borderId="54" xfId="0" applyNumberFormat="1" applyFont="1" applyFill="1" applyBorder="1" applyAlignment="1" applyProtection="1">
      <alignment horizontal="right"/>
      <protection hidden="1"/>
    </xf>
    <xf numFmtId="4" fontId="64" fillId="2" borderId="8" xfId="0" applyNumberFormat="1" applyFont="1" applyFill="1" applyBorder="1" applyAlignment="1" applyProtection="1">
      <alignment horizontal="right" vertical="center" wrapText="1"/>
      <protection hidden="1"/>
    </xf>
    <xf numFmtId="4" fontId="64" fillId="0" borderId="54" xfId="0" applyNumberFormat="1" applyFont="1" applyBorder="1" applyAlignment="1" applyProtection="1">
      <alignment horizontal="right"/>
      <protection hidden="1"/>
    </xf>
    <xf numFmtId="4" fontId="64" fillId="0" borderId="8" xfId="0" applyNumberFormat="1" applyFont="1" applyFill="1" applyBorder="1" applyAlignment="1" applyProtection="1">
      <alignment horizontal="right" vertical="center" wrapText="1"/>
      <protection hidden="1"/>
    </xf>
    <xf numFmtId="4" fontId="64" fillId="4" borderId="8" xfId="0" applyNumberFormat="1" applyFont="1" applyFill="1" applyBorder="1" applyAlignment="1" applyProtection="1">
      <alignment horizontal="right" vertical="center" wrapText="1"/>
      <protection hidden="1"/>
    </xf>
    <xf numFmtId="4" fontId="64" fillId="0" borderId="54" xfId="0" applyNumberFormat="1" applyFont="1" applyFill="1" applyBorder="1" applyAlignment="1" applyProtection="1">
      <alignment horizontal="right"/>
      <protection hidden="1"/>
    </xf>
    <xf numFmtId="4" fontId="64" fillId="0" borderId="57" xfId="0" applyNumberFormat="1" applyFont="1" applyFill="1" applyBorder="1" applyAlignment="1" applyProtection="1">
      <alignment horizontal="right"/>
      <protection hidden="1"/>
    </xf>
    <xf numFmtId="4" fontId="64" fillId="0" borderId="10" xfId="0" applyNumberFormat="1" applyFont="1" applyFill="1" applyBorder="1" applyAlignment="1" applyProtection="1">
      <alignment horizontal="right" vertical="center" wrapText="1"/>
      <protection hidden="1"/>
    </xf>
    <xf numFmtId="4" fontId="64" fillId="0" borderId="54" xfId="0" applyNumberFormat="1" applyFont="1" applyFill="1" applyBorder="1" applyAlignment="1" applyProtection="1">
      <alignment horizontal="right" vertical="center"/>
      <protection hidden="1"/>
    </xf>
    <xf numFmtId="166" fontId="23" fillId="8" borderId="36" xfId="0" applyNumberFormat="1" applyFont="1" applyFill="1" applyBorder="1" applyAlignment="1" applyProtection="1">
      <alignment vertical="center"/>
      <protection hidden="1"/>
    </xf>
    <xf numFmtId="0" fontId="53" fillId="3" borderId="32" xfId="0" applyFont="1" applyFill="1" applyBorder="1" applyAlignment="1" applyProtection="1">
      <alignment horizontal="center"/>
      <protection hidden="1"/>
    </xf>
    <xf numFmtId="0" fontId="53" fillId="3" borderId="0" xfId="0" applyFont="1" applyFill="1" applyBorder="1" applyAlignment="1" applyProtection="1">
      <alignment horizontal="center"/>
      <protection hidden="1"/>
    </xf>
    <xf numFmtId="0" fontId="53" fillId="3" borderId="36" xfId="0" applyFont="1" applyFill="1" applyBorder="1" applyAlignment="1" applyProtection="1">
      <alignment horizontal="center"/>
      <protection hidden="1"/>
    </xf>
    <xf numFmtId="1" fontId="53" fillId="3" borderId="32" xfId="0" applyNumberFormat="1" applyFont="1" applyFill="1" applyBorder="1" applyAlignment="1" applyProtection="1">
      <alignment horizontal="center"/>
      <protection hidden="1"/>
    </xf>
    <xf numFmtId="0" fontId="81" fillId="3" borderId="32" xfId="0" applyFont="1" applyFill="1" applyBorder="1" applyProtection="1">
      <protection hidden="1"/>
    </xf>
    <xf numFmtId="0" fontId="20" fillId="0" borderId="18" xfId="0" applyFont="1" applyBorder="1" applyAlignment="1" applyProtection="1">
      <alignment horizontal="center"/>
      <protection hidden="1"/>
    </xf>
    <xf numFmtId="39" fontId="20" fillId="0" borderId="11" xfId="0" applyNumberFormat="1" applyFont="1" applyBorder="1" applyAlignment="1" applyProtection="1">
      <protection hidden="1"/>
    </xf>
    <xf numFmtId="4" fontId="20" fillId="0" borderId="1" xfId="0" applyNumberFormat="1" applyFont="1" applyBorder="1" applyAlignment="1" applyProtection="1">
      <protection hidden="1"/>
    </xf>
    <xf numFmtId="0" fontId="18" fillId="3" borderId="15" xfId="0" applyFont="1" applyFill="1" applyBorder="1" applyAlignment="1" applyProtection="1">
      <alignment vertical="center"/>
      <protection hidden="1"/>
    </xf>
    <xf numFmtId="0" fontId="18" fillId="3" borderId="0" xfId="0" applyFont="1" applyFill="1" applyAlignment="1" applyProtection="1">
      <alignment vertical="center"/>
      <protection hidden="1"/>
    </xf>
    <xf numFmtId="0" fontId="25" fillId="3" borderId="0" xfId="0" applyFont="1" applyFill="1" applyProtection="1">
      <protection hidden="1"/>
    </xf>
    <xf numFmtId="0" fontId="25" fillId="3" borderId="0" xfId="0" applyFont="1" applyFill="1" applyBorder="1" applyProtection="1">
      <protection hidden="1"/>
    </xf>
    <xf numFmtId="49" fontId="20" fillId="0" borderId="16" xfId="0" applyNumberFormat="1" applyFont="1" applyFill="1" applyBorder="1" applyAlignment="1" applyProtection="1">
      <alignment horizontal="center" vertical="center"/>
      <protection hidden="1"/>
    </xf>
    <xf numFmtId="0" fontId="20" fillId="0" borderId="15" xfId="0" applyFont="1" applyBorder="1" applyProtection="1">
      <protection hidden="1"/>
    </xf>
    <xf numFmtId="49" fontId="2" fillId="0" borderId="16" xfId="0" applyNumberFormat="1" applyFont="1" applyFill="1" applyBorder="1" applyAlignment="1" applyProtection="1">
      <alignment horizontal="center" vertical="center"/>
      <protection hidden="1"/>
    </xf>
    <xf numFmtId="0" fontId="18" fillId="3" borderId="0" xfId="0" applyFont="1" applyFill="1" applyAlignment="1" applyProtection="1">
      <alignment horizontal="center"/>
      <protection hidden="1"/>
    </xf>
    <xf numFmtId="164" fontId="53" fillId="3" borderId="0" xfId="0" applyNumberFormat="1" applyFont="1" applyFill="1" applyBorder="1" applyAlignment="1" applyProtection="1">
      <alignment horizontal="left"/>
      <protection hidden="1"/>
    </xf>
    <xf numFmtId="164" fontId="53" fillId="3" borderId="36" xfId="0" applyNumberFormat="1" applyFont="1" applyFill="1" applyBorder="1" applyAlignment="1" applyProtection="1">
      <alignment horizontal="left"/>
      <protection hidden="1"/>
    </xf>
    <xf numFmtId="0" fontId="23" fillId="8" borderId="39" xfId="0" applyFont="1" applyFill="1" applyBorder="1" applyAlignment="1" applyProtection="1">
      <alignment vertical="center"/>
      <protection hidden="1"/>
    </xf>
    <xf numFmtId="0" fontId="24" fillId="3" borderId="6" xfId="0" applyFont="1" applyFill="1" applyBorder="1" applyAlignment="1" applyProtection="1">
      <alignment horizontal="left" vertical="center"/>
      <protection hidden="1"/>
    </xf>
    <xf numFmtId="0" fontId="0" fillId="3" borderId="6" xfId="0" applyFont="1" applyFill="1" applyBorder="1" applyAlignment="1" applyProtection="1">
      <alignment horizontal="left" vertical="center"/>
      <protection hidden="1"/>
    </xf>
    <xf numFmtId="165" fontId="24" fillId="3" borderId="6" xfId="0" applyNumberFormat="1" applyFont="1" applyFill="1" applyBorder="1" applyAlignment="1" applyProtection="1">
      <alignment horizontal="right" vertical="center"/>
      <protection hidden="1"/>
    </xf>
    <xf numFmtId="0" fontId="24" fillId="5" borderId="6" xfId="0" applyFont="1" applyFill="1" applyBorder="1" applyProtection="1">
      <protection hidden="1"/>
    </xf>
    <xf numFmtId="0" fontId="24" fillId="5" borderId="6" xfId="0" applyFont="1" applyFill="1" applyBorder="1" applyAlignment="1" applyProtection="1">
      <alignment horizontal="right"/>
      <protection hidden="1"/>
    </xf>
    <xf numFmtId="0" fontId="23" fillId="0" borderId="31" xfId="0" applyFont="1" applyFill="1" applyBorder="1" applyAlignment="1" applyProtection="1">
      <alignment vertical="top"/>
      <protection hidden="1"/>
    </xf>
    <xf numFmtId="0" fontId="5" fillId="7" borderId="32" xfId="0" applyFont="1" applyFill="1" applyBorder="1" applyAlignment="1" applyProtection="1">
      <alignment horizontal="right"/>
      <protection hidden="1"/>
    </xf>
    <xf numFmtId="0" fontId="9" fillId="0" borderId="35" xfId="0" applyFont="1" applyBorder="1" applyProtection="1">
      <protection hidden="1"/>
    </xf>
    <xf numFmtId="0" fontId="24" fillId="3" borderId="0" xfId="0" applyFont="1" applyFill="1" applyBorder="1" applyAlignment="1" applyProtection="1">
      <alignment horizontal="right"/>
      <protection hidden="1"/>
    </xf>
    <xf numFmtId="0" fontId="0" fillId="0" borderId="32" xfId="0" applyFont="1" applyFill="1" applyBorder="1" applyAlignment="1" applyProtection="1">
      <alignment horizontal="right" vertical="top"/>
      <protection hidden="1"/>
    </xf>
    <xf numFmtId="0" fontId="0" fillId="0" borderId="0" xfId="0" applyFont="1" applyFill="1" applyBorder="1" applyAlignment="1" applyProtection="1">
      <alignment horizontal="right" vertical="top"/>
      <protection hidden="1"/>
    </xf>
    <xf numFmtId="0" fontId="9" fillId="0" borderId="0" xfId="0" applyFont="1" applyProtection="1">
      <protection hidden="1"/>
    </xf>
    <xf numFmtId="0" fontId="9" fillId="0" borderId="0" xfId="0" applyFont="1" applyAlignment="1" applyProtection="1">
      <alignment horizontal="right"/>
      <protection hidden="1"/>
    </xf>
    <xf numFmtId="0" fontId="39" fillId="0" borderId="51" xfId="0" applyFont="1" applyFill="1" applyBorder="1" applyAlignment="1" applyProtection="1">
      <alignment horizontal="center" vertical="center"/>
      <protection hidden="1"/>
    </xf>
    <xf numFmtId="0" fontId="9" fillId="0" borderId="0" xfId="0" applyFont="1" applyBorder="1" applyProtection="1">
      <protection hidden="1"/>
    </xf>
    <xf numFmtId="0" fontId="23" fillId="0" borderId="0" xfId="0" applyFont="1" applyFill="1" applyBorder="1" applyAlignment="1" applyProtection="1">
      <alignment horizontal="left" vertical="center" wrapText="1"/>
      <protection hidden="1"/>
    </xf>
    <xf numFmtId="0" fontId="23" fillId="0" borderId="0" xfId="0" applyFont="1" applyFill="1" applyBorder="1" applyAlignment="1" applyProtection="1">
      <alignment horizontal="center" vertical="center" wrapText="1"/>
      <protection hidden="1"/>
    </xf>
    <xf numFmtId="4" fontId="23" fillId="0" borderId="0" xfId="0" applyNumberFormat="1" applyFont="1" applyFill="1" applyBorder="1" applyAlignment="1" applyProtection="1">
      <alignment horizontal="center" vertical="center"/>
      <protection hidden="1"/>
    </xf>
    <xf numFmtId="0" fontId="53" fillId="3" borderId="15" xfId="0" applyFont="1" applyFill="1" applyBorder="1" applyAlignment="1" applyProtection="1">
      <alignment horizontal="right"/>
      <protection hidden="1"/>
    </xf>
    <xf numFmtId="0" fontId="85" fillId="0" borderId="32" xfId="0" applyFont="1" applyFill="1" applyBorder="1" applyAlignment="1" applyProtection="1">
      <alignment horizontal="center" vertical="top"/>
      <protection hidden="1"/>
    </xf>
    <xf numFmtId="0" fontId="9" fillId="0" borderId="32" xfId="0" applyFont="1" applyFill="1" applyBorder="1" applyAlignment="1" applyProtection="1">
      <alignment horizontal="center" vertical="top"/>
      <protection hidden="1"/>
    </xf>
    <xf numFmtId="0" fontId="52" fillId="0" borderId="2" xfId="0" applyFont="1" applyFill="1" applyBorder="1" applyAlignment="1" applyProtection="1">
      <alignment horizontal="right" vertical="center" wrapText="1"/>
      <protection hidden="1"/>
    </xf>
    <xf numFmtId="0" fontId="52" fillId="0" borderId="15" xfId="0" applyFont="1" applyBorder="1" applyAlignment="1" applyProtection="1">
      <alignment horizontal="right"/>
      <protection hidden="1"/>
    </xf>
    <xf numFmtId="0" fontId="52" fillId="0" borderId="15" xfId="0" applyFont="1" applyFill="1" applyBorder="1" applyAlignment="1" applyProtection="1">
      <alignment horizontal="right" vertical="center"/>
      <protection hidden="1"/>
    </xf>
    <xf numFmtId="0" fontId="52" fillId="0" borderId="15" xfId="0" applyFont="1" applyFill="1" applyBorder="1" applyAlignment="1" applyProtection="1">
      <alignment horizontal="right" vertical="center" wrapText="1"/>
      <protection hidden="1"/>
    </xf>
    <xf numFmtId="0" fontId="52" fillId="0" borderId="5" xfId="0" applyFont="1" applyFill="1" applyBorder="1" applyAlignment="1" applyProtection="1">
      <alignment horizontal="right" vertical="center" wrapText="1"/>
      <protection hidden="1"/>
    </xf>
    <xf numFmtId="4" fontId="63" fillId="2" borderId="0" xfId="0" applyNumberFormat="1" applyFont="1" applyFill="1" applyBorder="1" applyAlignment="1" applyProtection="1">
      <alignment horizontal="right" vertical="center"/>
      <protection locked="0"/>
    </xf>
    <xf numFmtId="4" fontId="63" fillId="2" borderId="55" xfId="0" applyNumberFormat="1" applyFont="1" applyFill="1" applyBorder="1" applyAlignment="1" applyProtection="1">
      <alignment horizontal="right" vertical="center"/>
      <protection locked="0"/>
    </xf>
    <xf numFmtId="4" fontId="63" fillId="0" borderId="0" xfId="0" applyNumberFormat="1" applyFont="1" applyFill="1" applyBorder="1" applyAlignment="1" applyProtection="1">
      <alignment horizontal="right" vertical="center"/>
      <protection locked="0"/>
    </xf>
    <xf numFmtId="4" fontId="63" fillId="0" borderId="55" xfId="0" applyNumberFormat="1" applyFont="1" applyFill="1" applyBorder="1" applyAlignment="1" applyProtection="1">
      <alignment horizontal="right" vertical="center"/>
      <protection locked="0"/>
    </xf>
    <xf numFmtId="4" fontId="63" fillId="4" borderId="0" xfId="0" applyNumberFormat="1" applyFont="1" applyFill="1" applyBorder="1" applyAlignment="1" applyProtection="1">
      <alignment horizontal="right" vertical="center"/>
      <protection locked="0"/>
    </xf>
    <xf numFmtId="4" fontId="63" fillId="4" borderId="55" xfId="0" applyNumberFormat="1" applyFont="1" applyFill="1" applyBorder="1" applyAlignment="1" applyProtection="1">
      <alignment horizontal="right" vertical="center"/>
      <protection locked="0"/>
    </xf>
    <xf numFmtId="4" fontId="63" fillId="0" borderId="9" xfId="0" applyNumberFormat="1" applyFont="1" applyFill="1" applyBorder="1" applyAlignment="1" applyProtection="1">
      <alignment horizontal="right" vertical="center"/>
      <protection locked="0"/>
    </xf>
    <xf numFmtId="4" fontId="63" fillId="0" borderId="58" xfId="0" applyNumberFormat="1" applyFont="1" applyFill="1" applyBorder="1" applyAlignment="1" applyProtection="1">
      <alignment horizontal="right" vertical="center"/>
      <protection locked="0"/>
    </xf>
    <xf numFmtId="4" fontId="63" fillId="2" borderId="3" xfId="0" applyNumberFormat="1" applyFont="1" applyFill="1" applyBorder="1" applyAlignment="1" applyProtection="1">
      <alignment horizontal="right" vertical="center"/>
      <protection locked="0"/>
    </xf>
    <xf numFmtId="4" fontId="63" fillId="2" borderId="66" xfId="0" applyNumberFormat="1" applyFont="1" applyFill="1" applyBorder="1" applyAlignment="1" applyProtection="1">
      <alignment horizontal="right" vertical="center"/>
      <protection locked="0"/>
    </xf>
    <xf numFmtId="4" fontId="63" fillId="2" borderId="6" xfId="0" applyNumberFormat="1" applyFont="1" applyFill="1" applyBorder="1" applyAlignment="1" applyProtection="1">
      <alignment horizontal="right" vertical="center"/>
      <protection locked="0"/>
    </xf>
    <xf numFmtId="4" fontId="63" fillId="2" borderId="68" xfId="0" applyNumberFormat="1" applyFont="1" applyFill="1" applyBorder="1" applyAlignment="1" applyProtection="1">
      <alignment horizontal="right" vertical="center"/>
      <protection locked="0"/>
    </xf>
    <xf numFmtId="0" fontId="24" fillId="3" borderId="0" xfId="0" applyFont="1" applyFill="1" applyAlignment="1" applyProtection="1">
      <alignment horizontal="center"/>
      <protection hidden="1"/>
    </xf>
    <xf numFmtId="49" fontId="23" fillId="0" borderId="3" xfId="0" applyNumberFormat="1" applyFont="1" applyFill="1" applyBorder="1" applyAlignment="1" applyProtection="1">
      <alignment horizontal="right" vertical="center" wrapText="1"/>
      <protection hidden="1"/>
    </xf>
    <xf numFmtId="49" fontId="23" fillId="0" borderId="3" xfId="0" applyNumberFormat="1" applyFont="1" applyFill="1" applyBorder="1" applyAlignment="1" applyProtection="1">
      <alignment horizontal="left" vertical="center" wrapText="1"/>
      <protection hidden="1"/>
    </xf>
    <xf numFmtId="49" fontId="23" fillId="0" borderId="32" xfId="0" applyNumberFormat="1" applyFont="1" applyFill="1" applyBorder="1" applyAlignment="1" applyProtection="1">
      <alignment vertical="top"/>
      <protection hidden="1"/>
    </xf>
    <xf numFmtId="3" fontId="24" fillId="3" borderId="0" xfId="0" applyNumberFormat="1" applyFont="1" applyFill="1" applyBorder="1" applyAlignment="1" applyProtection="1">
      <alignment vertical="center" wrapText="1"/>
      <protection hidden="1"/>
    </xf>
    <xf numFmtId="3" fontId="5" fillId="0" borderId="0" xfId="0" applyNumberFormat="1" applyFont="1" applyFill="1" applyBorder="1" applyAlignment="1" applyProtection="1">
      <alignment vertical="center" wrapText="1"/>
      <protection hidden="1"/>
    </xf>
    <xf numFmtId="3" fontId="24" fillId="3" borderId="0" xfId="0" applyNumberFormat="1" applyFont="1" applyFill="1" applyBorder="1" applyAlignment="1" applyProtection="1">
      <alignment horizontal="center" vertical="center" wrapText="1"/>
      <protection hidden="1"/>
    </xf>
    <xf numFmtId="1" fontId="23" fillId="0" borderId="0" xfId="0" applyNumberFormat="1" applyFont="1" applyFill="1" applyBorder="1" applyAlignment="1" applyProtection="1">
      <alignment horizontal="center" vertical="center" wrapText="1"/>
      <protection hidden="1"/>
    </xf>
    <xf numFmtId="0" fontId="9" fillId="0" borderId="32" xfId="0" applyFont="1" applyBorder="1" applyProtection="1">
      <protection hidden="1"/>
    </xf>
    <xf numFmtId="0" fontId="23" fillId="0" borderId="32" xfId="0" applyFont="1" applyBorder="1" applyAlignment="1" applyProtection="1">
      <alignment horizontal="center"/>
      <protection hidden="1"/>
    </xf>
    <xf numFmtId="0" fontId="5" fillId="7" borderId="0" xfId="0" applyFont="1" applyFill="1" applyBorder="1" applyAlignment="1" applyProtection="1">
      <alignment horizontal="right"/>
      <protection hidden="1"/>
    </xf>
    <xf numFmtId="3" fontId="5" fillId="7" borderId="0" xfId="0" applyNumberFormat="1" applyFont="1" applyFill="1" applyBorder="1" applyAlignment="1" applyProtection="1">
      <alignment vertical="center" wrapText="1"/>
      <protection hidden="1"/>
    </xf>
    <xf numFmtId="0" fontId="5" fillId="7" borderId="0" xfId="0" applyFont="1" applyFill="1" applyAlignment="1" applyProtection="1">
      <alignment horizontal="center"/>
      <protection hidden="1"/>
    </xf>
    <xf numFmtId="3" fontId="5" fillId="7" borderId="0" xfId="0" applyNumberFormat="1" applyFont="1" applyFill="1" applyBorder="1" applyAlignment="1" applyProtection="1">
      <alignment horizontal="center" vertical="center" wrapText="1"/>
      <protection hidden="1"/>
    </xf>
    <xf numFmtId="0" fontId="62" fillId="0" borderId="32" xfId="0" applyFont="1" applyFill="1" applyBorder="1" applyAlignment="1" applyProtection="1">
      <alignment horizontal="center" vertical="top"/>
      <protection hidden="1"/>
    </xf>
    <xf numFmtId="0" fontId="24" fillId="3" borderId="32" xfId="0" applyFont="1" applyFill="1" applyBorder="1" applyAlignment="1" applyProtection="1">
      <alignment horizontal="center"/>
      <protection hidden="1"/>
    </xf>
    <xf numFmtId="4" fontId="63" fillId="2" borderId="47" xfId="0" applyNumberFormat="1" applyFont="1" applyFill="1" applyBorder="1" applyAlignment="1" applyProtection="1">
      <alignment horizontal="right" vertical="center"/>
      <protection locked="0"/>
    </xf>
    <xf numFmtId="4" fontId="63" fillId="0" borderId="47" xfId="0" applyNumberFormat="1" applyFont="1" applyFill="1" applyBorder="1" applyAlignment="1" applyProtection="1">
      <alignment horizontal="right" vertical="center"/>
      <protection locked="0"/>
    </xf>
    <xf numFmtId="4" fontId="63" fillId="4" borderId="47" xfId="0" applyNumberFormat="1" applyFont="1" applyFill="1" applyBorder="1" applyAlignment="1" applyProtection="1">
      <alignment horizontal="right" vertical="center"/>
      <protection locked="0"/>
    </xf>
    <xf numFmtId="4" fontId="63" fillId="0" borderId="59" xfId="0" applyNumberFormat="1" applyFont="1" applyFill="1" applyBorder="1" applyAlignment="1" applyProtection="1">
      <alignment horizontal="right" vertical="center"/>
      <protection locked="0"/>
    </xf>
    <xf numFmtId="0" fontId="0" fillId="0" borderId="0" xfId="0" applyFill="1" applyBorder="1" applyProtection="1">
      <protection hidden="1"/>
    </xf>
    <xf numFmtId="0" fontId="0" fillId="0" borderId="0" xfId="0" applyBorder="1" applyProtection="1">
      <protection hidden="1"/>
    </xf>
    <xf numFmtId="0" fontId="12" fillId="0" borderId="0" xfId="0" applyFont="1" applyBorder="1" applyProtection="1">
      <protection hidden="1"/>
    </xf>
    <xf numFmtId="0" fontId="12" fillId="0" borderId="0" xfId="0" applyFont="1" applyBorder="1" applyAlignment="1" applyProtection="1">
      <alignment horizontal="center"/>
      <protection hidden="1"/>
    </xf>
    <xf numFmtId="166" fontId="45" fillId="0" borderId="0" xfId="0" applyNumberFormat="1" applyFont="1" applyProtection="1">
      <protection hidden="1"/>
    </xf>
    <xf numFmtId="0" fontId="45" fillId="0" borderId="0" xfId="0" applyFont="1" applyBorder="1" applyProtection="1">
      <protection hidden="1"/>
    </xf>
    <xf numFmtId="165" fontId="9" fillId="0" borderId="0" xfId="0" applyNumberFormat="1" applyFont="1" applyProtection="1">
      <protection hidden="1"/>
    </xf>
    <xf numFmtId="165" fontId="23" fillId="0" borderId="0" xfId="0" applyNumberFormat="1" applyFont="1" applyProtection="1">
      <protection hidden="1"/>
    </xf>
    <xf numFmtId="165" fontId="0" fillId="0" borderId="0" xfId="0" applyNumberFormat="1" applyProtection="1">
      <protection hidden="1"/>
    </xf>
    <xf numFmtId="0" fontId="0" fillId="0" borderId="0" xfId="0" applyFont="1" applyFill="1" applyBorder="1" applyProtection="1">
      <protection hidden="1"/>
    </xf>
    <xf numFmtId="166" fontId="0" fillId="0" borderId="0" xfId="0" applyNumberFormat="1" applyProtection="1">
      <protection hidden="1"/>
    </xf>
    <xf numFmtId="165" fontId="46" fillId="0" borderId="0" xfId="0" applyNumberFormat="1" applyFont="1" applyProtection="1">
      <protection hidden="1"/>
    </xf>
    <xf numFmtId="0" fontId="47" fillId="0" borderId="0" xfId="0" applyFont="1" applyProtection="1">
      <protection hidden="1"/>
    </xf>
    <xf numFmtId="0" fontId="12" fillId="0" borderId="0" xfId="0" applyFont="1" applyProtection="1">
      <protection hidden="1"/>
    </xf>
    <xf numFmtId="165" fontId="12" fillId="0" borderId="0" xfId="0" applyNumberFormat="1" applyFont="1" applyProtection="1">
      <protection hidden="1"/>
    </xf>
    <xf numFmtId="0" fontId="52" fillId="0" borderId="4" xfId="0" applyFont="1" applyFill="1" applyBorder="1" applyAlignment="1" applyProtection="1">
      <alignment horizontal="right" vertical="center" wrapText="1"/>
      <protection locked="0"/>
    </xf>
    <xf numFmtId="0" fontId="29" fillId="0" borderId="0" xfId="0" applyFont="1" applyAlignment="1" applyProtection="1">
      <alignment horizontal="center"/>
      <protection hidden="1"/>
    </xf>
    <xf numFmtId="0" fontId="0" fillId="0" borderId="0" xfId="0" applyFont="1" applyProtection="1">
      <protection hidden="1"/>
    </xf>
    <xf numFmtId="0" fontId="0" fillId="7" borderId="0" xfId="0" applyFill="1" applyBorder="1" applyProtection="1">
      <protection hidden="1"/>
    </xf>
    <xf numFmtId="0" fontId="0" fillId="7" borderId="0" xfId="0" applyFill="1" applyProtection="1">
      <protection hidden="1"/>
    </xf>
    <xf numFmtId="165" fontId="33" fillId="6" borderId="0" xfId="0" applyNumberFormat="1" applyFont="1" applyFill="1" applyProtection="1">
      <protection locked="0"/>
    </xf>
    <xf numFmtId="49" fontId="80" fillId="3" borderId="0" xfId="0" applyNumberFormat="1" applyFont="1" applyFill="1" applyBorder="1" applyAlignment="1" applyProtection="1">
      <alignment horizontal="right"/>
      <protection hidden="1"/>
    </xf>
    <xf numFmtId="49" fontId="80" fillId="3" borderId="36" xfId="0" applyNumberFormat="1" applyFont="1" applyFill="1" applyBorder="1" applyAlignment="1" applyProtection="1">
      <alignment horizontal="right"/>
      <protection hidden="1"/>
    </xf>
    <xf numFmtId="0" fontId="0" fillId="8" borderId="36" xfId="0" applyFont="1" applyFill="1" applyBorder="1" applyAlignment="1" applyProtection="1">
      <alignment horizontal="right"/>
      <protection hidden="1"/>
    </xf>
    <xf numFmtId="49" fontId="23" fillId="8" borderId="36" xfId="0" applyNumberFormat="1" applyFont="1" applyFill="1" applyBorder="1" applyAlignment="1" applyProtection="1">
      <protection hidden="1"/>
    </xf>
    <xf numFmtId="0" fontId="0" fillId="8" borderId="0" xfId="0" applyFill="1" applyProtection="1">
      <protection hidden="1"/>
    </xf>
    <xf numFmtId="0" fontId="0" fillId="8" borderId="36" xfId="0" applyFont="1" applyFill="1" applyBorder="1" applyProtection="1">
      <protection hidden="1"/>
    </xf>
    <xf numFmtId="0" fontId="52" fillId="8" borderId="37" xfId="0" applyFont="1" applyFill="1" applyBorder="1" applyAlignment="1" applyProtection="1">
      <alignment horizontal="right"/>
      <protection hidden="1"/>
    </xf>
    <xf numFmtId="49" fontId="23" fillId="0" borderId="0" xfId="0" applyNumberFormat="1" applyFont="1" applyFill="1" applyBorder="1" applyAlignment="1" applyProtection="1">
      <protection hidden="1"/>
    </xf>
    <xf numFmtId="0" fontId="0" fillId="0" borderId="38" xfId="0" applyBorder="1" applyProtection="1">
      <protection hidden="1"/>
    </xf>
    <xf numFmtId="4" fontId="0" fillId="0" borderId="0" xfId="0" applyNumberFormat="1" applyFont="1" applyAlignment="1" applyProtection="1">
      <alignment horizontal="right" vertical="center"/>
      <protection hidden="1"/>
    </xf>
    <xf numFmtId="0" fontId="0" fillId="0" borderId="5" xfId="0" applyFont="1" applyBorder="1" applyProtection="1">
      <protection hidden="1"/>
    </xf>
    <xf numFmtId="0" fontId="0" fillId="0" borderId="6" xfId="0" applyFont="1" applyBorder="1" applyAlignment="1" applyProtection="1">
      <alignment vertical="center"/>
      <protection hidden="1"/>
    </xf>
    <xf numFmtId="166" fontId="0" fillId="0" borderId="6" xfId="0" applyNumberFormat="1" applyFont="1" applyBorder="1" applyAlignment="1" applyProtection="1">
      <alignment vertical="center"/>
      <protection hidden="1"/>
    </xf>
    <xf numFmtId="166" fontId="34" fillId="0" borderId="23" xfId="0" applyNumberFormat="1" applyFont="1" applyBorder="1" applyAlignment="1" applyProtection="1">
      <alignment horizontal="right" vertical="center"/>
      <protection hidden="1"/>
    </xf>
    <xf numFmtId="166" fontId="0" fillId="0" borderId="0" xfId="0" applyNumberFormat="1" applyFont="1" applyAlignment="1" applyProtection="1">
      <alignment horizontal="right" vertical="center"/>
      <protection hidden="1"/>
    </xf>
    <xf numFmtId="166" fontId="0" fillId="0" borderId="0" xfId="2" applyNumberFormat="1" applyFont="1" applyAlignment="1" applyProtection="1">
      <alignment horizontal="left" vertical="center"/>
      <protection hidden="1"/>
    </xf>
    <xf numFmtId="0" fontId="39" fillId="0" borderId="23" xfId="0" applyFont="1" applyFill="1" applyBorder="1" applyAlignment="1" applyProtection="1">
      <alignment horizontal="center" vertical="center"/>
      <protection hidden="1"/>
    </xf>
    <xf numFmtId="0" fontId="29" fillId="0" borderId="8" xfId="0" applyFont="1" applyFill="1" applyBorder="1" applyAlignment="1" applyProtection="1">
      <alignment horizontal="center" vertical="center"/>
      <protection hidden="1"/>
    </xf>
    <xf numFmtId="0" fontId="29" fillId="0" borderId="1" xfId="0" applyFont="1" applyFill="1" applyBorder="1" applyAlignment="1" applyProtection="1">
      <alignment horizontal="center" vertical="center"/>
      <protection hidden="1"/>
    </xf>
    <xf numFmtId="0" fontId="29" fillId="0" borderId="70" xfId="0" applyFont="1" applyFill="1" applyBorder="1" applyAlignment="1" applyProtection="1">
      <alignment horizontal="center" vertical="center"/>
      <protection hidden="1"/>
    </xf>
    <xf numFmtId="0" fontId="29" fillId="0" borderId="8" xfId="0" applyFont="1" applyFill="1" applyBorder="1" applyAlignment="1" applyProtection="1">
      <alignment horizontal="center" vertical="center" wrapText="1"/>
      <protection hidden="1"/>
    </xf>
    <xf numFmtId="165" fontId="5" fillId="0" borderId="0" xfId="0" applyNumberFormat="1" applyFont="1" applyBorder="1" applyAlignment="1" applyProtection="1">
      <alignment vertical="center"/>
      <protection hidden="1"/>
    </xf>
    <xf numFmtId="4" fontId="7" fillId="0" borderId="0" xfId="0" applyNumberFormat="1" applyFont="1" applyBorder="1" applyAlignment="1" applyProtection="1">
      <alignment vertical="center"/>
      <protection hidden="1"/>
    </xf>
    <xf numFmtId="4" fontId="0" fillId="0" borderId="0" xfId="0" applyNumberFormat="1" applyFont="1" applyBorder="1" applyAlignment="1" applyProtection="1">
      <alignment vertical="center"/>
      <protection hidden="1"/>
    </xf>
    <xf numFmtId="4" fontId="0" fillId="0" borderId="0" xfId="0" applyNumberFormat="1" applyFont="1" applyFill="1" applyBorder="1" applyAlignment="1" applyProtection="1">
      <alignment vertical="center"/>
      <protection hidden="1"/>
    </xf>
    <xf numFmtId="4" fontId="0" fillId="0" borderId="8" xfId="0" applyNumberFormat="1" applyFont="1" applyFill="1" applyBorder="1" applyAlignment="1" applyProtection="1">
      <alignment horizontal="right" vertical="center" wrapText="1"/>
      <protection hidden="1"/>
    </xf>
    <xf numFmtId="165" fontId="37" fillId="0" borderId="7" xfId="0" applyNumberFormat="1" applyFont="1" applyFill="1" applyBorder="1" applyAlignment="1" applyProtection="1">
      <alignment horizontal="left"/>
      <protection hidden="1"/>
    </xf>
    <xf numFmtId="49" fontId="11" fillId="0" borderId="9" xfId="0" applyNumberFormat="1" applyFont="1" applyFill="1" applyBorder="1" applyAlignment="1" applyProtection="1">
      <alignment vertical="center"/>
      <protection hidden="1"/>
    </xf>
    <xf numFmtId="0" fontId="16" fillId="0" borderId="9" xfId="0" applyFont="1" applyFill="1" applyBorder="1" applyProtection="1">
      <protection hidden="1"/>
    </xf>
    <xf numFmtId="0" fontId="18" fillId="3" borderId="0" xfId="0" applyFont="1" applyFill="1" applyBorder="1" applyAlignment="1" applyProtection="1">
      <alignment horizontal="center" vertical="center"/>
      <protection locked="0"/>
    </xf>
    <xf numFmtId="0" fontId="18" fillId="3" borderId="0" xfId="0" applyFont="1" applyFill="1" applyAlignment="1" applyProtection="1">
      <alignment horizontal="center" vertical="center"/>
      <protection locked="0"/>
    </xf>
    <xf numFmtId="0" fontId="18" fillId="3" borderId="8" xfId="0" applyFont="1" applyFill="1" applyBorder="1" applyAlignment="1" applyProtection="1">
      <alignment horizontal="center" vertical="center"/>
      <protection locked="0"/>
    </xf>
    <xf numFmtId="0" fontId="0" fillId="13" borderId="1" xfId="0" applyFill="1" applyBorder="1" applyProtection="1">
      <protection locked="0"/>
    </xf>
    <xf numFmtId="0" fontId="0" fillId="12" borderId="1" xfId="0" applyFill="1" applyBorder="1" applyProtection="1">
      <protection locked="0"/>
    </xf>
    <xf numFmtId="0" fontId="14" fillId="0" borderId="0" xfId="0" applyFont="1" applyFill="1" applyBorder="1" applyAlignment="1" applyProtection="1">
      <alignment vertical="center" wrapText="1"/>
      <protection hidden="1"/>
    </xf>
    <xf numFmtId="0" fontId="13" fillId="0" borderId="0" xfId="0" applyFont="1" applyFill="1" applyBorder="1" applyAlignment="1" applyProtection="1">
      <alignment horizontal="right" vertical="center"/>
      <protection hidden="1"/>
    </xf>
    <xf numFmtId="0" fontId="9" fillId="0" borderId="6" xfId="0" applyFont="1" applyBorder="1" applyProtection="1">
      <protection locked="0"/>
    </xf>
    <xf numFmtId="0" fontId="9" fillId="0" borderId="0" xfId="0" applyFont="1" applyBorder="1" applyAlignment="1" applyProtection="1">
      <protection locked="0"/>
    </xf>
    <xf numFmtId="0" fontId="9" fillId="0" borderId="0" xfId="0" applyFont="1" applyProtection="1">
      <protection locked="0"/>
    </xf>
    <xf numFmtId="0" fontId="9" fillId="0" borderId="3" xfId="0" applyFont="1" applyBorder="1" applyAlignment="1" applyProtection="1">
      <alignment horizontal="center"/>
      <protection locked="0"/>
    </xf>
    <xf numFmtId="0" fontId="9" fillId="0" borderId="0" xfId="0" applyFont="1" applyFill="1" applyBorder="1" applyAlignment="1" applyProtection="1">
      <alignment vertical="top"/>
      <protection locked="0"/>
    </xf>
    <xf numFmtId="0" fontId="9" fillId="0" borderId="0" xfId="0" applyFont="1" applyFill="1" applyBorder="1" applyAlignment="1" applyProtection="1">
      <alignment horizontal="center" vertical="top" wrapText="1"/>
      <protection locked="0"/>
    </xf>
    <xf numFmtId="0" fontId="9" fillId="0" borderId="0" xfId="0" applyFont="1" applyFill="1" applyBorder="1" applyAlignment="1" applyProtection="1">
      <alignment horizontal="center" vertical="top"/>
      <protection locked="0"/>
    </xf>
    <xf numFmtId="0" fontId="54" fillId="0" borderId="0" xfId="0" applyFont="1" applyFill="1" applyBorder="1" applyProtection="1">
      <protection locked="0"/>
    </xf>
    <xf numFmtId="0" fontId="55" fillId="0" borderId="0" xfId="0" applyFont="1" applyFill="1" applyBorder="1" applyAlignment="1" applyProtection="1">
      <alignment horizontal="left" vertical="center" wrapText="1"/>
      <protection locked="0"/>
    </xf>
    <xf numFmtId="0" fontId="55" fillId="0" borderId="0" xfId="0" applyFont="1" applyFill="1" applyBorder="1" applyAlignment="1" applyProtection="1">
      <alignment horizontal="right" vertical="center" wrapText="1"/>
      <protection locked="0"/>
    </xf>
    <xf numFmtId="4" fontId="55" fillId="0" borderId="0" xfId="0" applyNumberFormat="1" applyFont="1" applyFill="1" applyBorder="1" applyAlignment="1" applyProtection="1">
      <alignment horizontal="right" vertical="center"/>
      <protection locked="0"/>
    </xf>
    <xf numFmtId="4" fontId="23" fillId="0" borderId="0" xfId="0" applyNumberFormat="1" applyFont="1" applyFill="1" applyBorder="1" applyAlignment="1" applyProtection="1">
      <alignment horizontal="right" vertical="center"/>
      <protection locked="0"/>
    </xf>
    <xf numFmtId="4" fontId="9" fillId="0" borderId="0" xfId="0" applyNumberFormat="1" applyFont="1" applyFill="1" applyBorder="1" applyAlignment="1" applyProtection="1">
      <alignment horizontal="right" vertical="center"/>
      <protection locked="0"/>
    </xf>
    <xf numFmtId="4" fontId="9" fillId="0" borderId="0" xfId="0" applyNumberFormat="1" applyFont="1" applyFill="1" applyBorder="1" applyAlignment="1" applyProtection="1">
      <alignment horizontal="right" vertical="center" wrapText="1"/>
      <protection locked="0"/>
    </xf>
    <xf numFmtId="0" fontId="9" fillId="0" borderId="0" xfId="0" applyFont="1" applyAlignment="1" applyProtection="1">
      <alignment horizontal="right"/>
      <protection locked="0"/>
    </xf>
    <xf numFmtId="0" fontId="9" fillId="0" borderId="0" xfId="0" applyFont="1" applyBorder="1" applyProtection="1">
      <protection locked="0"/>
    </xf>
    <xf numFmtId="0" fontId="52" fillId="0" borderId="0" xfId="0" applyFont="1" applyFill="1" applyBorder="1" applyAlignment="1" applyProtection="1">
      <alignment horizontal="right" vertical="center" wrapText="1"/>
      <protection locked="0"/>
    </xf>
    <xf numFmtId="166" fontId="52" fillId="0" borderId="0" xfId="0" applyNumberFormat="1" applyFont="1" applyFill="1" applyBorder="1" applyAlignment="1" applyProtection="1">
      <alignment horizontal="right" vertical="center" wrapText="1"/>
      <protection locked="0"/>
    </xf>
    <xf numFmtId="0" fontId="56" fillId="0" borderId="0" xfId="0" applyFont="1" applyFill="1" applyBorder="1" applyProtection="1">
      <protection locked="0"/>
    </xf>
    <xf numFmtId="0" fontId="52" fillId="0" borderId="0" xfId="0" applyFont="1" applyBorder="1" applyAlignment="1" applyProtection="1">
      <alignment horizontal="right"/>
      <protection locked="0"/>
    </xf>
    <xf numFmtId="4" fontId="5" fillId="0" borderId="0" xfId="0" applyNumberFormat="1" applyFont="1" applyFill="1" applyBorder="1" applyAlignment="1" applyProtection="1">
      <alignment horizontal="right" vertical="center"/>
      <protection locked="0"/>
    </xf>
    <xf numFmtId="4" fontId="7" fillId="0" borderId="0" xfId="0" applyNumberFormat="1" applyFont="1" applyFill="1" applyBorder="1" applyAlignment="1" applyProtection="1">
      <alignment horizontal="right" vertical="center"/>
      <protection locked="0"/>
    </xf>
    <xf numFmtId="4" fontId="7" fillId="0" borderId="0" xfId="0" applyNumberFormat="1" applyFont="1" applyFill="1" applyBorder="1" applyAlignment="1" applyProtection="1">
      <alignment horizontal="right" vertical="center" wrapText="1"/>
      <protection locked="0"/>
    </xf>
    <xf numFmtId="0" fontId="7" fillId="0" borderId="0" xfId="0" applyFont="1" applyFill="1" applyAlignment="1" applyProtection="1">
      <alignment horizontal="right"/>
      <protection locked="0"/>
    </xf>
    <xf numFmtId="0" fontId="57" fillId="0" borderId="0" xfId="0" applyFont="1" applyFill="1" applyBorder="1" applyProtection="1">
      <protection locked="0"/>
    </xf>
    <xf numFmtId="0" fontId="52" fillId="0" borderId="0" xfId="0" applyFont="1" applyFill="1" applyBorder="1" applyAlignment="1" applyProtection="1">
      <alignment horizontal="right" vertical="center"/>
      <protection locked="0"/>
    </xf>
    <xf numFmtId="0" fontId="58" fillId="7" borderId="0" xfId="0" applyFont="1" applyFill="1" applyProtection="1">
      <protection locked="0"/>
    </xf>
    <xf numFmtId="0" fontId="59" fillId="10" borderId="0" xfId="0" applyFont="1" applyFill="1" applyBorder="1" applyAlignment="1" applyProtection="1">
      <alignment horizontal="left" vertical="center" wrapText="1"/>
      <protection locked="0"/>
    </xf>
    <xf numFmtId="0" fontId="59" fillId="10" borderId="0" xfId="0" applyFont="1" applyFill="1" applyBorder="1" applyAlignment="1" applyProtection="1">
      <alignment horizontal="right" vertical="center" wrapText="1"/>
      <protection locked="0"/>
    </xf>
    <xf numFmtId="4" fontId="59" fillId="10" borderId="0" xfId="0" applyNumberFormat="1" applyFont="1" applyFill="1" applyBorder="1" applyAlignment="1" applyProtection="1">
      <alignment horizontal="right" vertical="center"/>
      <protection locked="0"/>
    </xf>
    <xf numFmtId="4" fontId="58" fillId="10" borderId="0" xfId="0" applyNumberFormat="1" applyFont="1" applyFill="1" applyBorder="1" applyAlignment="1" applyProtection="1">
      <alignment horizontal="right" vertical="center"/>
      <protection locked="0"/>
    </xf>
    <xf numFmtId="0" fontId="49" fillId="8" borderId="0" xfId="0" applyFont="1" applyFill="1" applyProtection="1">
      <protection locked="0"/>
    </xf>
    <xf numFmtId="0" fontId="48" fillId="8" borderId="0" xfId="0" applyFont="1" applyFill="1" applyBorder="1" applyAlignment="1" applyProtection="1">
      <alignment horizontal="left" vertical="center" wrapText="1"/>
      <protection locked="0"/>
    </xf>
    <xf numFmtId="0" fontId="48" fillId="8" borderId="0" xfId="0" applyFont="1" applyFill="1" applyBorder="1" applyAlignment="1" applyProtection="1">
      <alignment horizontal="right" vertical="center" wrapText="1"/>
      <protection locked="0"/>
    </xf>
    <xf numFmtId="4" fontId="48" fillId="8" borderId="0" xfId="0" applyNumberFormat="1" applyFont="1" applyFill="1" applyBorder="1" applyAlignment="1" applyProtection="1">
      <alignment horizontal="right" vertical="center"/>
      <protection locked="0"/>
    </xf>
    <xf numFmtId="4" fontId="49" fillId="8" borderId="0" xfId="0" applyNumberFormat="1" applyFont="1" applyFill="1" applyBorder="1" applyAlignment="1" applyProtection="1">
      <alignment horizontal="right" vertical="center"/>
      <protection locked="0"/>
    </xf>
    <xf numFmtId="4" fontId="61" fillId="8" borderId="0" xfId="0" applyNumberFormat="1" applyFont="1" applyFill="1" applyBorder="1" applyAlignment="1" applyProtection="1">
      <alignment horizontal="right" vertical="center"/>
      <protection locked="0"/>
    </xf>
    <xf numFmtId="4" fontId="61" fillId="0" borderId="0" xfId="0" applyNumberFormat="1" applyFont="1" applyFill="1" applyBorder="1" applyAlignment="1" applyProtection="1">
      <alignment horizontal="right" vertical="center"/>
      <protection locked="0"/>
    </xf>
    <xf numFmtId="0" fontId="23" fillId="0" borderId="0" xfId="0" applyFont="1" applyFill="1" applyBorder="1" applyAlignment="1" applyProtection="1">
      <alignment horizontal="left" vertical="center" wrapText="1"/>
      <protection locked="0"/>
    </xf>
    <xf numFmtId="0" fontId="23" fillId="0" borderId="0" xfId="0" applyFont="1" applyFill="1" applyBorder="1" applyAlignment="1" applyProtection="1">
      <alignment horizontal="right" vertical="center" wrapText="1"/>
      <protection locked="0"/>
    </xf>
    <xf numFmtId="0" fontId="9" fillId="0" borderId="0" xfId="0" applyFont="1" applyFill="1" applyBorder="1" applyAlignment="1" applyProtection="1">
      <alignment vertical="top" wrapText="1"/>
      <protection locked="0"/>
    </xf>
    <xf numFmtId="0" fontId="9" fillId="0" borderId="3" xfId="0" applyFont="1" applyBorder="1" applyAlignment="1" applyProtection="1">
      <alignment horizontal="center"/>
      <protection hidden="1"/>
    </xf>
    <xf numFmtId="0" fontId="9" fillId="0" borderId="0" xfId="0" applyFont="1" applyFill="1" applyBorder="1" applyAlignment="1" applyProtection="1">
      <alignment horizontal="center" vertical="top" wrapText="1"/>
      <protection hidden="1"/>
    </xf>
    <xf numFmtId="0" fontId="9" fillId="0" borderId="0" xfId="0" applyFont="1" applyFill="1" applyBorder="1" applyAlignment="1" applyProtection="1">
      <alignment horizontal="center" vertical="top"/>
      <protection hidden="1"/>
    </xf>
    <xf numFmtId="22" fontId="66" fillId="0" borderId="0" xfId="0" applyNumberFormat="1" applyFont="1" applyProtection="1">
      <protection hidden="1"/>
    </xf>
    <xf numFmtId="49" fontId="23" fillId="0" borderId="32" xfId="0" applyNumberFormat="1" applyFont="1" applyFill="1" applyBorder="1" applyAlignment="1" applyProtection="1">
      <alignment vertical="top"/>
      <protection locked="0"/>
    </xf>
    <xf numFmtId="4" fontId="9" fillId="0" borderId="0" xfId="0" applyNumberFormat="1" applyFont="1" applyProtection="1">
      <protection locked="0"/>
    </xf>
    <xf numFmtId="4" fontId="23" fillId="0" borderId="0" xfId="0" applyNumberFormat="1" applyFont="1" applyFill="1" applyBorder="1" applyAlignment="1" applyProtection="1">
      <alignment horizontal="right" vertical="center" wrapText="1"/>
      <protection locked="0"/>
    </xf>
    <xf numFmtId="9" fontId="9" fillId="0" borderId="0" xfId="0" applyNumberFormat="1" applyFont="1" applyBorder="1" applyAlignment="1" applyProtection="1">
      <alignment horizontal="right"/>
      <protection locked="0"/>
    </xf>
    <xf numFmtId="9" fontId="9" fillId="0" borderId="0" xfId="2" applyFont="1" applyFill="1" applyBorder="1" applyAlignment="1" applyProtection="1">
      <alignment horizontal="right" vertical="center" wrapText="1"/>
      <protection locked="0"/>
    </xf>
    <xf numFmtId="9" fontId="9" fillId="0" borderId="0" xfId="2" applyFont="1" applyFill="1" applyBorder="1" applyAlignment="1" applyProtection="1">
      <alignment horizontal="right" vertical="center"/>
      <protection locked="0"/>
    </xf>
    <xf numFmtId="0" fontId="47" fillId="0" borderId="0" xfId="0" applyFont="1" applyFill="1" applyBorder="1" applyAlignment="1" applyProtection="1">
      <alignment horizontal="center" vertical="center" wrapText="1"/>
      <protection locked="0"/>
    </xf>
    <xf numFmtId="4" fontId="47" fillId="0" borderId="0" xfId="0" applyNumberFormat="1" applyFont="1" applyFill="1" applyBorder="1" applyAlignment="1" applyProtection="1">
      <alignment horizontal="right" vertical="center" wrapText="1"/>
      <protection locked="0"/>
    </xf>
    <xf numFmtId="4" fontId="47" fillId="0" borderId="0" xfId="0" applyNumberFormat="1" applyFont="1" applyFill="1" applyBorder="1" applyAlignment="1" applyProtection="1">
      <alignment horizontal="right" vertical="center"/>
      <protection locked="0"/>
    </xf>
    <xf numFmtId="4" fontId="74" fillId="2" borderId="2" xfId="0" applyNumberFormat="1" applyFont="1" applyFill="1" applyBorder="1" applyAlignment="1" applyProtection="1">
      <alignment horizontal="right" vertical="center"/>
      <protection locked="0"/>
    </xf>
    <xf numFmtId="4" fontId="75" fillId="2" borderId="3" xfId="0" applyNumberFormat="1" applyFont="1" applyFill="1" applyBorder="1" applyAlignment="1" applyProtection="1">
      <alignment horizontal="right" vertical="center"/>
      <protection locked="0"/>
    </xf>
    <xf numFmtId="4" fontId="74" fillId="2" borderId="3" xfId="0" applyNumberFormat="1" applyFont="1" applyFill="1" applyBorder="1" applyAlignment="1" applyProtection="1">
      <alignment horizontal="right" vertical="center"/>
      <protection locked="0"/>
    </xf>
    <xf numFmtId="4" fontId="74" fillId="0" borderId="15" xfId="0" applyNumberFormat="1" applyFont="1" applyFill="1" applyBorder="1" applyAlignment="1" applyProtection="1">
      <alignment horizontal="right" vertical="center"/>
      <protection locked="0"/>
    </xf>
    <xf numFmtId="4" fontId="75" fillId="0" borderId="0" xfId="0" applyNumberFormat="1" applyFont="1" applyFill="1" applyBorder="1" applyAlignment="1" applyProtection="1">
      <alignment horizontal="right" vertical="center"/>
      <protection locked="0"/>
    </xf>
    <xf numFmtId="4" fontId="74" fillId="0" borderId="0" xfId="0" applyNumberFormat="1" applyFont="1" applyFill="1" applyBorder="1" applyAlignment="1" applyProtection="1">
      <alignment horizontal="right" vertical="center"/>
      <protection locked="0"/>
    </xf>
    <xf numFmtId="4" fontId="74" fillId="2" borderId="5" xfId="0" applyNumberFormat="1" applyFont="1" applyFill="1" applyBorder="1" applyAlignment="1" applyProtection="1">
      <alignment horizontal="right" vertical="center"/>
      <protection locked="0"/>
    </xf>
    <xf numFmtId="4" fontId="75" fillId="2" borderId="6" xfId="0" applyNumberFormat="1" applyFont="1" applyFill="1" applyBorder="1" applyAlignment="1" applyProtection="1">
      <alignment horizontal="right" vertical="center"/>
      <protection locked="0"/>
    </xf>
    <xf numFmtId="4" fontId="74" fillId="2" borderId="6" xfId="0" applyNumberFormat="1" applyFont="1" applyFill="1" applyBorder="1" applyAlignment="1" applyProtection="1">
      <alignment horizontal="right" vertical="center"/>
      <protection locked="0"/>
    </xf>
    <xf numFmtId="4" fontId="97" fillId="3" borderId="8" xfId="0" applyNumberFormat="1" applyFont="1" applyFill="1" applyBorder="1" applyAlignment="1" applyProtection="1">
      <alignment horizontal="right" vertical="center" wrapText="1"/>
      <protection hidden="1"/>
    </xf>
    <xf numFmtId="166" fontId="53" fillId="3" borderId="8" xfId="0" applyNumberFormat="1" applyFont="1" applyFill="1" applyBorder="1" applyAlignment="1" applyProtection="1">
      <alignment horizontal="right" vertical="center" wrapText="1"/>
      <protection hidden="1"/>
    </xf>
    <xf numFmtId="9" fontId="52" fillId="11" borderId="6" xfId="2" applyFont="1" applyFill="1" applyBorder="1" applyAlignment="1" applyProtection="1">
      <alignment horizontal="center"/>
      <protection locked="0"/>
    </xf>
    <xf numFmtId="0" fontId="43" fillId="0" borderId="0" xfId="0" applyFont="1" applyProtection="1">
      <protection locked="0"/>
    </xf>
    <xf numFmtId="0" fontId="0" fillId="0" borderId="0" xfId="0" applyFont="1" applyProtection="1">
      <protection locked="0"/>
    </xf>
    <xf numFmtId="0" fontId="42" fillId="0" borderId="0" xfId="4" applyProtection="1">
      <protection locked="0"/>
    </xf>
    <xf numFmtId="0" fontId="27" fillId="0" borderId="0" xfId="0" applyFont="1" applyBorder="1" applyAlignment="1" applyProtection="1">
      <alignment horizontal="center"/>
      <protection locked="0"/>
    </xf>
    <xf numFmtId="0" fontId="90" fillId="7" borderId="0" xfId="0" applyFont="1" applyFill="1" applyAlignment="1" applyProtection="1">
      <alignment horizontal="left" wrapText="1"/>
      <protection hidden="1"/>
    </xf>
    <xf numFmtId="0" fontId="90" fillId="7" borderId="0" xfId="0" applyFont="1" applyFill="1" applyAlignment="1" applyProtection="1">
      <alignment horizontal="left" vertical="top" wrapText="1" shrinkToFit="1"/>
      <protection hidden="1"/>
    </xf>
    <xf numFmtId="0" fontId="90" fillId="7" borderId="0" xfId="0" applyFont="1" applyFill="1" applyAlignment="1" applyProtection="1">
      <alignment horizontal="left" vertical="top" wrapText="1"/>
      <protection hidden="1"/>
    </xf>
    <xf numFmtId="0" fontId="90" fillId="7" borderId="0" xfId="0" applyFont="1" applyFill="1" applyAlignment="1" applyProtection="1">
      <alignment horizontal="center"/>
      <protection hidden="1"/>
    </xf>
    <xf numFmtId="0" fontId="0" fillId="7" borderId="0" xfId="0" applyFill="1" applyAlignment="1" applyProtection="1">
      <alignment horizontal="left" wrapText="1"/>
      <protection hidden="1"/>
    </xf>
    <xf numFmtId="0" fontId="90" fillId="7" borderId="0" xfId="0" applyFont="1" applyFill="1" applyAlignment="1" applyProtection="1">
      <alignment horizontal="left" vertical="center" wrapText="1"/>
      <protection hidden="1"/>
    </xf>
    <xf numFmtId="0" fontId="91" fillId="7" borderId="0" xfId="0" applyFont="1" applyFill="1" applyAlignment="1" applyProtection="1">
      <alignment horizontal="left" vertical="center" wrapText="1"/>
      <protection hidden="1"/>
    </xf>
    <xf numFmtId="0" fontId="0" fillId="7" borderId="0" xfId="0" applyFill="1" applyBorder="1" applyAlignment="1" applyProtection="1">
      <alignment horizontal="left" wrapText="1"/>
      <protection hidden="1"/>
    </xf>
    <xf numFmtId="0" fontId="0" fillId="8" borderId="0" xfId="0" applyFill="1" applyAlignment="1" applyProtection="1">
      <alignment horizontal="left" wrapText="1"/>
      <protection hidden="1"/>
    </xf>
    <xf numFmtId="0" fontId="83" fillId="7" borderId="0" xfId="0" applyFont="1" applyFill="1" applyAlignment="1" applyProtection="1">
      <alignment horizontal="center"/>
      <protection hidden="1"/>
    </xf>
    <xf numFmtId="0" fontId="82" fillId="7" borderId="0" xfId="0" applyFont="1" applyFill="1" applyAlignment="1" applyProtection="1">
      <alignment horizontal="center"/>
      <protection hidden="1"/>
    </xf>
    <xf numFmtId="0" fontId="0" fillId="0" borderId="0" xfId="0" applyFill="1" applyBorder="1" applyAlignment="1" applyProtection="1">
      <alignment horizontal="center"/>
      <protection hidden="1"/>
    </xf>
    <xf numFmtId="0" fontId="27" fillId="0" borderId="6" xfId="0" applyFont="1" applyBorder="1" applyAlignment="1" applyProtection="1">
      <alignment horizontal="center"/>
      <protection locked="0"/>
    </xf>
    <xf numFmtId="0" fontId="0" fillId="0" borderId="6" xfId="0" applyBorder="1" applyAlignment="1" applyProtection="1">
      <alignment horizontal="center"/>
      <protection locked="0"/>
    </xf>
    <xf numFmtId="49" fontId="40" fillId="0" borderId="0" xfId="0" applyNumberFormat="1" applyFont="1" applyFill="1" applyBorder="1" applyAlignment="1" applyProtection="1">
      <alignment horizontal="left" vertical="center"/>
      <protection locked="0"/>
    </xf>
    <xf numFmtId="49" fontId="40" fillId="0" borderId="8" xfId="0" applyNumberFormat="1" applyFont="1" applyFill="1" applyBorder="1" applyAlignment="1" applyProtection="1">
      <alignment horizontal="left" vertical="center"/>
      <protection locked="0"/>
    </xf>
    <xf numFmtId="49" fontId="40" fillId="2" borderId="0" xfId="0" applyNumberFormat="1" applyFont="1" applyFill="1" applyBorder="1" applyAlignment="1" applyProtection="1">
      <alignment horizontal="left" vertical="center"/>
      <protection locked="0"/>
    </xf>
    <xf numFmtId="49" fontId="40" fillId="2" borderId="8" xfId="0" applyNumberFormat="1" applyFont="1" applyFill="1" applyBorder="1" applyAlignment="1" applyProtection="1">
      <alignment horizontal="left" vertical="center"/>
      <protection locked="0"/>
    </xf>
    <xf numFmtId="49" fontId="40" fillId="13" borderId="0" xfId="0" applyNumberFormat="1" applyFont="1" applyFill="1" applyBorder="1" applyAlignment="1" applyProtection="1">
      <alignment horizontal="left" vertical="center"/>
      <protection locked="0"/>
    </xf>
    <xf numFmtId="49" fontId="40" fillId="13" borderId="8" xfId="0" applyNumberFormat="1" applyFont="1" applyFill="1" applyBorder="1" applyAlignment="1" applyProtection="1">
      <alignment horizontal="left" vertical="center"/>
      <protection locked="0"/>
    </xf>
    <xf numFmtId="49" fontId="40" fillId="12" borderId="0" xfId="0" applyNumberFormat="1" applyFont="1" applyFill="1" applyBorder="1" applyAlignment="1" applyProtection="1">
      <alignment horizontal="left" vertical="center"/>
      <protection locked="0"/>
    </xf>
    <xf numFmtId="49" fontId="40" fillId="12" borderId="8" xfId="0" applyNumberFormat="1" applyFont="1" applyFill="1" applyBorder="1" applyAlignment="1" applyProtection="1">
      <alignment horizontal="left" vertical="center"/>
      <protection locked="0"/>
    </xf>
    <xf numFmtId="0" fontId="76" fillId="3" borderId="31" xfId="0" applyFont="1" applyFill="1" applyBorder="1" applyAlignment="1" applyProtection="1">
      <alignment horizontal="center"/>
      <protection hidden="1"/>
    </xf>
    <xf numFmtId="0" fontId="76" fillId="3" borderId="32" xfId="0" applyFont="1" applyFill="1" applyBorder="1" applyAlignment="1" applyProtection="1">
      <alignment horizontal="center"/>
      <protection hidden="1"/>
    </xf>
    <xf numFmtId="49" fontId="40" fillId="2" borderId="3" xfId="0" applyNumberFormat="1" applyFont="1" applyFill="1" applyBorder="1" applyAlignment="1" applyProtection="1">
      <alignment horizontal="left" vertical="center"/>
      <protection locked="0"/>
    </xf>
    <xf numFmtId="49" fontId="40" fillId="2" borderId="4" xfId="0" applyNumberFormat="1" applyFont="1" applyFill="1" applyBorder="1" applyAlignment="1" applyProtection="1">
      <alignment horizontal="left" vertical="center"/>
      <protection locked="0"/>
    </xf>
    <xf numFmtId="49" fontId="40" fillId="0" borderId="6" xfId="0" applyNumberFormat="1" applyFont="1" applyFill="1" applyBorder="1" applyAlignment="1" applyProtection="1">
      <alignment horizontal="left" vertical="center"/>
      <protection locked="0"/>
    </xf>
    <xf numFmtId="49" fontId="40" fillId="0" borderId="7" xfId="0" applyNumberFormat="1" applyFont="1" applyFill="1" applyBorder="1" applyAlignment="1" applyProtection="1">
      <alignment horizontal="left" vertical="center"/>
      <protection locked="0"/>
    </xf>
    <xf numFmtId="0" fontId="53" fillId="3" borderId="40" xfId="0" applyFont="1" applyFill="1" applyBorder="1" applyAlignment="1" applyProtection="1">
      <alignment horizontal="center"/>
      <protection locked="0"/>
    </xf>
    <xf numFmtId="49" fontId="77" fillId="3" borderId="35" xfId="0" applyNumberFormat="1" applyFont="1" applyFill="1" applyBorder="1" applyAlignment="1" applyProtection="1">
      <alignment horizontal="left"/>
      <protection hidden="1"/>
    </xf>
    <xf numFmtId="49" fontId="77" fillId="3" borderId="0" xfId="0" applyNumberFormat="1" applyFont="1" applyFill="1" applyBorder="1" applyAlignment="1" applyProtection="1">
      <alignment horizontal="left"/>
      <protection hidden="1"/>
    </xf>
    <xf numFmtId="49" fontId="53" fillId="3" borderId="34" xfId="0" applyNumberFormat="1" applyFont="1" applyFill="1" applyBorder="1" applyAlignment="1" applyProtection="1">
      <alignment horizontal="center"/>
      <protection hidden="1"/>
    </xf>
    <xf numFmtId="49" fontId="53" fillId="3" borderId="36" xfId="0" applyNumberFormat="1" applyFont="1" applyFill="1" applyBorder="1" applyAlignment="1" applyProtection="1">
      <alignment horizontal="center"/>
      <protection hidden="1"/>
    </xf>
    <xf numFmtId="0" fontId="0" fillId="0" borderId="0" xfId="0" applyAlignment="1" applyProtection="1">
      <alignment horizontal="center"/>
      <protection locked="0"/>
    </xf>
    <xf numFmtId="0" fontId="0" fillId="0" borderId="3" xfId="0" applyFont="1" applyBorder="1" applyAlignment="1" applyProtection="1">
      <alignment horizontal="center"/>
      <protection locked="0"/>
    </xf>
    <xf numFmtId="49" fontId="40" fillId="0" borderId="0" xfId="0" applyNumberFormat="1" applyFont="1" applyFill="1" applyBorder="1" applyAlignment="1" applyProtection="1">
      <alignment horizontal="left" vertical="center"/>
      <protection hidden="1"/>
    </xf>
    <xf numFmtId="49" fontId="40" fillId="0" borderId="8" xfId="0" applyNumberFormat="1" applyFont="1" applyFill="1" applyBorder="1" applyAlignment="1" applyProtection="1">
      <alignment horizontal="left" vertical="center"/>
      <protection hidden="1"/>
    </xf>
    <xf numFmtId="49" fontId="40" fillId="8" borderId="0" xfId="0" applyNumberFormat="1" applyFont="1" applyFill="1" applyBorder="1" applyAlignment="1" applyProtection="1">
      <alignment horizontal="left" vertical="center"/>
      <protection locked="0"/>
    </xf>
    <xf numFmtId="49" fontId="40" fillId="8" borderId="8" xfId="0" applyNumberFormat="1" applyFont="1" applyFill="1" applyBorder="1" applyAlignment="1" applyProtection="1">
      <alignment horizontal="left" vertical="center"/>
      <protection locked="0"/>
    </xf>
    <xf numFmtId="0" fontId="20" fillId="0" borderId="13" xfId="0" applyFont="1" applyBorder="1" applyAlignment="1" applyProtection="1">
      <alignment horizontal="right"/>
      <protection hidden="1"/>
    </xf>
    <xf numFmtId="0" fontId="20" fillId="0" borderId="74" xfId="0" applyFont="1" applyBorder="1" applyAlignment="1" applyProtection="1">
      <alignment horizontal="right"/>
      <protection hidden="1"/>
    </xf>
    <xf numFmtId="49" fontId="17" fillId="0" borderId="9" xfId="0" applyNumberFormat="1" applyFont="1" applyFill="1" applyBorder="1" applyAlignment="1" applyProtection="1">
      <alignment horizontal="left" vertical="center"/>
      <protection hidden="1"/>
    </xf>
    <xf numFmtId="49" fontId="17" fillId="0" borderId="10" xfId="0" applyNumberFormat="1" applyFont="1" applyFill="1" applyBorder="1" applyAlignment="1" applyProtection="1">
      <alignment horizontal="left" vertical="center"/>
      <protection hidden="1"/>
    </xf>
    <xf numFmtId="49" fontId="17" fillId="0" borderId="0" xfId="0" applyNumberFormat="1" applyFont="1" applyFill="1" applyBorder="1" applyAlignment="1" applyProtection="1">
      <alignment horizontal="left" vertical="center"/>
      <protection hidden="1"/>
    </xf>
    <xf numFmtId="49" fontId="17" fillId="0" borderId="8" xfId="0" applyNumberFormat="1" applyFont="1" applyFill="1" applyBorder="1" applyAlignment="1" applyProtection="1">
      <alignment horizontal="left" vertical="center"/>
      <protection hidden="1"/>
    </xf>
    <xf numFmtId="49" fontId="17" fillId="2" borderId="0" xfId="0" applyNumberFormat="1" applyFont="1" applyFill="1" applyBorder="1" applyAlignment="1" applyProtection="1">
      <alignment horizontal="left" vertical="center"/>
      <protection hidden="1"/>
    </xf>
    <xf numFmtId="49" fontId="17" fillId="2" borderId="8" xfId="0" applyNumberFormat="1" applyFont="1" applyFill="1" applyBorder="1" applyAlignment="1" applyProtection="1">
      <alignment horizontal="left" vertical="center"/>
      <protection hidden="1"/>
    </xf>
    <xf numFmtId="49" fontId="8" fillId="0" borderId="0" xfId="0" applyNumberFormat="1" applyFont="1" applyFill="1" applyBorder="1" applyAlignment="1" applyProtection="1">
      <alignment horizontal="left" vertical="center"/>
      <protection hidden="1"/>
    </xf>
    <xf numFmtId="49" fontId="8" fillId="0" borderId="8" xfId="0" applyNumberFormat="1" applyFont="1" applyFill="1" applyBorder="1" applyAlignment="1" applyProtection="1">
      <alignment horizontal="left" vertical="center"/>
      <protection hidden="1"/>
    </xf>
    <xf numFmtId="49" fontId="11" fillId="0" borderId="9" xfId="0" applyNumberFormat="1" applyFont="1" applyFill="1" applyBorder="1" applyAlignment="1" applyProtection="1">
      <alignment horizontal="left" vertical="center"/>
      <protection hidden="1"/>
    </xf>
    <xf numFmtId="49" fontId="11" fillId="0" borderId="10" xfId="0" applyNumberFormat="1" applyFont="1" applyFill="1" applyBorder="1" applyAlignment="1" applyProtection="1">
      <alignment horizontal="left" vertical="center"/>
      <protection hidden="1"/>
    </xf>
    <xf numFmtId="49" fontId="40" fillId="2" borderId="0" xfId="0" applyNumberFormat="1" applyFont="1" applyFill="1" applyBorder="1" applyAlignment="1" applyProtection="1">
      <alignment horizontal="left" vertical="center"/>
      <protection hidden="1"/>
    </xf>
    <xf numFmtId="49" fontId="40" fillId="2" borderId="8" xfId="0" applyNumberFormat="1" applyFont="1" applyFill="1" applyBorder="1" applyAlignment="1" applyProtection="1">
      <alignment horizontal="left" vertical="center"/>
      <protection hidden="1"/>
    </xf>
    <xf numFmtId="49" fontId="11" fillId="0" borderId="0" xfId="0" applyNumberFormat="1" applyFont="1" applyFill="1" applyBorder="1" applyAlignment="1" applyProtection="1">
      <alignment horizontal="left" vertical="center"/>
      <protection hidden="1"/>
    </xf>
    <xf numFmtId="49" fontId="11" fillId="0" borderId="8" xfId="0" applyNumberFormat="1" applyFont="1" applyFill="1" applyBorder="1" applyAlignment="1" applyProtection="1">
      <alignment horizontal="left" vertical="center"/>
      <protection hidden="1"/>
    </xf>
    <xf numFmtId="0" fontId="20" fillId="0" borderId="21" xfId="0" applyFont="1" applyBorder="1" applyAlignment="1" applyProtection="1">
      <alignment horizontal="right"/>
      <protection hidden="1"/>
    </xf>
    <xf numFmtId="0" fontId="20" fillId="0" borderId="75" xfId="0" applyFont="1" applyBorder="1" applyAlignment="1" applyProtection="1">
      <alignment horizontal="right"/>
      <protection hidden="1"/>
    </xf>
    <xf numFmtId="49" fontId="17" fillId="2" borderId="9" xfId="0" applyNumberFormat="1" applyFont="1" applyFill="1" applyBorder="1" applyAlignment="1" applyProtection="1">
      <alignment horizontal="left" vertical="center"/>
      <protection hidden="1"/>
    </xf>
    <xf numFmtId="49" fontId="17" fillId="2" borderId="10" xfId="0" applyNumberFormat="1" applyFont="1" applyFill="1" applyBorder="1" applyAlignment="1" applyProtection="1">
      <alignment horizontal="left" vertical="center"/>
      <protection hidden="1"/>
    </xf>
    <xf numFmtId="0" fontId="20" fillId="0" borderId="9" xfId="0" applyFont="1" applyBorder="1" applyAlignment="1" applyProtection="1">
      <alignment horizontal="right"/>
      <protection hidden="1"/>
    </xf>
    <xf numFmtId="0" fontId="20" fillId="0" borderId="10" xfId="0" applyFont="1" applyBorder="1" applyAlignment="1" applyProtection="1">
      <alignment horizontal="right"/>
      <protection hidden="1"/>
    </xf>
    <xf numFmtId="49" fontId="8" fillId="2" borderId="0" xfId="0" applyNumberFormat="1" applyFont="1" applyFill="1" applyBorder="1" applyAlignment="1" applyProtection="1">
      <alignment horizontal="left" vertical="center"/>
      <protection hidden="1"/>
    </xf>
    <xf numFmtId="49" fontId="8" fillId="2" borderId="8" xfId="0" applyNumberFormat="1" applyFont="1" applyFill="1" applyBorder="1" applyAlignment="1" applyProtection="1">
      <alignment horizontal="left" vertical="center"/>
      <protection hidden="1"/>
    </xf>
    <xf numFmtId="0" fontId="20" fillId="0" borderId="0" xfId="0" applyFont="1" applyBorder="1" applyAlignment="1" applyProtection="1">
      <alignment horizontal="right"/>
      <protection hidden="1"/>
    </xf>
    <xf numFmtId="0" fontId="20" fillId="0" borderId="8" xfId="0" applyFont="1" applyBorder="1" applyAlignment="1" applyProtection="1">
      <alignment horizontal="right"/>
      <protection hidden="1"/>
    </xf>
    <xf numFmtId="0" fontId="22" fillId="0" borderId="13" xfId="0" applyFont="1" applyFill="1" applyBorder="1" applyAlignment="1" applyProtection="1">
      <alignment horizontal="right"/>
      <protection hidden="1"/>
    </xf>
    <xf numFmtId="0" fontId="22" fillId="0" borderId="74" xfId="0" applyFont="1" applyFill="1" applyBorder="1" applyAlignment="1" applyProtection="1">
      <alignment horizontal="right"/>
      <protection hidden="1"/>
    </xf>
    <xf numFmtId="0" fontId="11" fillId="2" borderId="9" xfId="0" applyFont="1" applyFill="1" applyBorder="1" applyAlignment="1" applyProtection="1">
      <alignment horizontal="left" vertical="center"/>
      <protection hidden="1"/>
    </xf>
    <xf numFmtId="0" fontId="11" fillId="2" borderId="10" xfId="0" applyFont="1" applyFill="1" applyBorder="1" applyAlignment="1" applyProtection="1">
      <alignment horizontal="left" vertical="center"/>
      <protection hidden="1"/>
    </xf>
    <xf numFmtId="0" fontId="11" fillId="0" borderId="0" xfId="0" applyFont="1" applyFill="1" applyBorder="1" applyAlignment="1" applyProtection="1">
      <alignment horizontal="left" vertical="center"/>
      <protection hidden="1"/>
    </xf>
    <xf numFmtId="0" fontId="11" fillId="0" borderId="8" xfId="0" applyFont="1" applyFill="1" applyBorder="1" applyAlignment="1" applyProtection="1">
      <alignment horizontal="left" vertical="center"/>
      <protection hidden="1"/>
    </xf>
    <xf numFmtId="0" fontId="20" fillId="0" borderId="76" xfId="0" applyFont="1" applyBorder="1" applyAlignment="1" applyProtection="1">
      <alignment horizontal="right"/>
      <protection hidden="1"/>
    </xf>
    <xf numFmtId="0" fontId="20" fillId="0" borderId="77" xfId="0" applyFont="1" applyBorder="1" applyAlignment="1" applyProtection="1">
      <alignment horizontal="right"/>
      <protection hidden="1"/>
    </xf>
    <xf numFmtId="49" fontId="15" fillId="2" borderId="0" xfId="0" applyNumberFormat="1" applyFont="1" applyFill="1" applyBorder="1" applyAlignment="1" applyProtection="1">
      <alignment horizontal="left" vertical="center"/>
      <protection hidden="1"/>
    </xf>
    <xf numFmtId="49" fontId="15" fillId="2" borderId="8" xfId="0" applyNumberFormat="1" applyFont="1" applyFill="1" applyBorder="1" applyAlignment="1" applyProtection="1">
      <alignment horizontal="left" vertical="center"/>
      <protection hidden="1"/>
    </xf>
    <xf numFmtId="49" fontId="11" fillId="0" borderId="6" xfId="0" applyNumberFormat="1" applyFont="1" applyFill="1" applyBorder="1" applyAlignment="1" applyProtection="1">
      <alignment horizontal="left" vertical="center"/>
      <protection hidden="1"/>
    </xf>
    <xf numFmtId="49" fontId="11" fillId="0" borderId="7" xfId="0" applyNumberFormat="1" applyFont="1" applyFill="1" applyBorder="1" applyAlignment="1" applyProtection="1">
      <alignment horizontal="left" vertical="center"/>
      <protection hidden="1"/>
    </xf>
    <xf numFmtId="49" fontId="20" fillId="0" borderId="17" xfId="0" applyNumberFormat="1" applyFont="1" applyFill="1" applyBorder="1" applyAlignment="1" applyProtection="1">
      <alignment horizontal="right" vertical="center"/>
      <protection hidden="1"/>
    </xf>
    <xf numFmtId="49" fontId="20" fillId="0" borderId="64" xfId="0" applyNumberFormat="1" applyFont="1" applyFill="1" applyBorder="1" applyAlignment="1" applyProtection="1">
      <alignment horizontal="right" vertical="center"/>
      <protection hidden="1"/>
    </xf>
    <xf numFmtId="49" fontId="15" fillId="0" borderId="0" xfId="0" applyNumberFormat="1" applyFont="1" applyFill="1" applyBorder="1" applyAlignment="1" applyProtection="1">
      <alignment horizontal="left" vertical="center"/>
      <protection hidden="1"/>
    </xf>
    <xf numFmtId="49" fontId="15" fillId="0" borderId="8" xfId="0" applyNumberFormat="1" applyFont="1" applyFill="1" applyBorder="1" applyAlignment="1" applyProtection="1">
      <alignment horizontal="left" vertical="center"/>
      <protection hidden="1"/>
    </xf>
    <xf numFmtId="49" fontId="11" fillId="2" borderId="0" xfId="0" applyNumberFormat="1" applyFont="1" applyFill="1" applyBorder="1" applyAlignment="1" applyProtection="1">
      <alignment horizontal="left" vertical="center"/>
      <protection hidden="1"/>
    </xf>
    <xf numFmtId="49" fontId="11" fillId="2" borderId="8" xfId="0" applyNumberFormat="1" applyFont="1" applyFill="1" applyBorder="1" applyAlignment="1" applyProtection="1">
      <alignment horizontal="left" vertical="center"/>
      <protection hidden="1"/>
    </xf>
    <xf numFmtId="0" fontId="15" fillId="0" borderId="0" xfId="0" applyFont="1" applyFill="1" applyAlignment="1" applyProtection="1">
      <alignment horizontal="left" vertical="center"/>
      <protection hidden="1"/>
    </xf>
    <xf numFmtId="0" fontId="15" fillId="0" borderId="8" xfId="0" applyFont="1" applyFill="1" applyBorder="1" applyAlignment="1" applyProtection="1">
      <alignment horizontal="left" vertical="center"/>
      <protection hidden="1"/>
    </xf>
    <xf numFmtId="0" fontId="20" fillId="0" borderId="3" xfId="0" applyFont="1" applyBorder="1" applyAlignment="1" applyProtection="1">
      <alignment horizontal="right"/>
      <protection hidden="1"/>
    </xf>
    <xf numFmtId="0" fontId="20" fillId="0" borderId="4" xfId="0" applyFont="1" applyBorder="1" applyAlignment="1" applyProtection="1">
      <alignment horizontal="right"/>
      <protection hidden="1"/>
    </xf>
    <xf numFmtId="0" fontId="15" fillId="0" borderId="0" xfId="0" applyFont="1" applyAlignment="1" applyProtection="1">
      <alignment horizontal="left" vertical="center"/>
      <protection hidden="1"/>
    </xf>
    <xf numFmtId="0" fontId="15" fillId="0" borderId="8" xfId="0" applyFont="1" applyBorder="1" applyAlignment="1" applyProtection="1">
      <alignment horizontal="left" vertical="center"/>
      <protection hidden="1"/>
    </xf>
    <xf numFmtId="0" fontId="20" fillId="0" borderId="13" xfId="0" applyFont="1" applyBorder="1" applyAlignment="1" applyProtection="1">
      <alignment horizontal="left" indent="1"/>
      <protection hidden="1"/>
    </xf>
    <xf numFmtId="0" fontId="20" fillId="0" borderId="74" xfId="0" applyFont="1" applyBorder="1" applyAlignment="1" applyProtection="1">
      <alignment horizontal="left" indent="1"/>
      <protection hidden="1"/>
    </xf>
    <xf numFmtId="0" fontId="22" fillId="0" borderId="13" xfId="0" applyFont="1" applyBorder="1" applyAlignment="1" applyProtection="1">
      <alignment horizontal="right"/>
      <protection hidden="1"/>
    </xf>
    <xf numFmtId="49" fontId="11" fillId="2" borderId="9" xfId="0" applyNumberFormat="1" applyFont="1" applyFill="1" applyBorder="1" applyAlignment="1" applyProtection="1">
      <alignment horizontal="left" vertical="center"/>
      <protection hidden="1"/>
    </xf>
    <xf numFmtId="49" fontId="11" fillId="2" borderId="10" xfId="0" applyNumberFormat="1" applyFont="1" applyFill="1" applyBorder="1" applyAlignment="1" applyProtection="1">
      <alignment horizontal="left" vertical="center"/>
      <protection hidden="1"/>
    </xf>
    <xf numFmtId="0" fontId="15" fillId="2" borderId="0" xfId="0" applyFont="1" applyFill="1" applyAlignment="1" applyProtection="1">
      <alignment horizontal="left" vertical="center"/>
      <protection hidden="1"/>
    </xf>
    <xf numFmtId="0" fontId="15" fillId="2" borderId="8" xfId="0" applyFont="1" applyFill="1" applyBorder="1" applyAlignment="1" applyProtection="1">
      <alignment horizontal="left" vertical="center"/>
      <protection hidden="1"/>
    </xf>
    <xf numFmtId="0" fontId="0" fillId="0" borderId="0"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9" fillId="0" borderId="6" xfId="0" applyFont="1" applyBorder="1" applyAlignment="1" applyProtection="1">
      <alignment horizontal="center"/>
      <protection locked="0"/>
    </xf>
    <xf numFmtId="0" fontId="23" fillId="0" borderId="32" xfId="0" applyFont="1" applyFill="1" applyBorder="1" applyAlignment="1" applyProtection="1">
      <alignment horizontal="center"/>
      <protection hidden="1"/>
    </xf>
    <xf numFmtId="0" fontId="9" fillId="0" borderId="3" xfId="0" applyFont="1" applyBorder="1" applyAlignment="1" applyProtection="1">
      <alignment horizontal="center"/>
      <protection locked="0"/>
    </xf>
    <xf numFmtId="0" fontId="0" fillId="0" borderId="44" xfId="0" applyFont="1" applyFill="1" applyBorder="1" applyAlignment="1" applyProtection="1">
      <alignment horizontal="center" vertical="top"/>
      <protection hidden="1"/>
    </xf>
    <xf numFmtId="0" fontId="9" fillId="0" borderId="45" xfId="0" applyFont="1" applyFill="1" applyBorder="1" applyAlignment="1" applyProtection="1">
      <alignment horizontal="center" vertical="top"/>
      <protection hidden="1"/>
    </xf>
    <xf numFmtId="0" fontId="34" fillId="0" borderId="46" xfId="0" applyFont="1" applyFill="1" applyBorder="1" applyAlignment="1" applyProtection="1">
      <alignment horizontal="center" vertical="top"/>
      <protection hidden="1"/>
    </xf>
    <xf numFmtId="0" fontId="34" fillId="0" borderId="45" xfId="0" applyFont="1" applyFill="1" applyBorder="1" applyAlignment="1" applyProtection="1">
      <alignment horizontal="center" vertical="top"/>
      <protection hidden="1"/>
    </xf>
    <xf numFmtId="0" fontId="30" fillId="0" borderId="0" xfId="0" applyFont="1" applyFill="1" applyBorder="1" applyAlignment="1" applyProtection="1">
      <alignment horizontal="center" vertical="top" wrapText="1"/>
      <protection hidden="1"/>
    </xf>
    <xf numFmtId="0" fontId="30" fillId="0" borderId="47" xfId="0" applyFont="1" applyFill="1" applyBorder="1" applyAlignment="1" applyProtection="1">
      <alignment horizontal="center" vertical="top" wrapText="1"/>
      <protection hidden="1"/>
    </xf>
    <xf numFmtId="0" fontId="9" fillId="0" borderId="6" xfId="0" applyFont="1" applyFill="1" applyBorder="1" applyAlignment="1" applyProtection="1">
      <alignment horizontal="center" vertical="top"/>
      <protection hidden="1"/>
    </xf>
    <xf numFmtId="0" fontId="9" fillId="0" borderId="38" xfId="0" applyFont="1" applyFill="1" applyBorder="1" applyAlignment="1" applyProtection="1">
      <alignment horizontal="center" vertical="top"/>
      <protection hidden="1"/>
    </xf>
    <xf numFmtId="0" fontId="9" fillId="0" borderId="3" xfId="0" applyFont="1" applyFill="1" applyBorder="1" applyAlignment="1" applyProtection="1">
      <alignment horizontal="center" vertical="top" wrapText="1"/>
      <protection hidden="1"/>
    </xf>
    <xf numFmtId="0" fontId="23" fillId="6" borderId="39" xfId="0" applyFont="1" applyFill="1" applyBorder="1" applyAlignment="1" applyProtection="1">
      <alignment horizontal="center" vertical="center" wrapText="1"/>
      <protection hidden="1"/>
    </xf>
    <xf numFmtId="0" fontId="23" fillId="6" borderId="41" xfId="0" applyFont="1" applyFill="1" applyBorder="1" applyAlignment="1" applyProtection="1">
      <alignment horizontal="center" vertical="center" wrapText="1"/>
      <protection hidden="1"/>
    </xf>
    <xf numFmtId="0" fontId="9" fillId="0" borderId="0" xfId="0" applyFont="1" applyBorder="1" applyAlignment="1">
      <alignment horizontal="center"/>
    </xf>
    <xf numFmtId="49" fontId="53" fillId="3" borderId="2" xfId="0" applyNumberFormat="1" applyFont="1" applyFill="1" applyBorder="1" applyAlignment="1" applyProtection="1">
      <alignment horizontal="right" vertical="center"/>
      <protection hidden="1"/>
    </xf>
    <xf numFmtId="49" fontId="53" fillId="3" borderId="3" xfId="0" applyNumberFormat="1" applyFont="1" applyFill="1" applyBorder="1" applyAlignment="1" applyProtection="1">
      <alignment horizontal="right" vertical="center"/>
      <protection hidden="1"/>
    </xf>
    <xf numFmtId="0" fontId="0" fillId="0" borderId="0" xfId="0" applyFont="1" applyFill="1" applyBorder="1" applyAlignment="1" applyProtection="1">
      <alignment horizontal="center" vertical="top"/>
      <protection locked="0"/>
    </xf>
    <xf numFmtId="0" fontId="9" fillId="0" borderId="0" xfId="0" applyFont="1" applyFill="1" applyBorder="1" applyAlignment="1" applyProtection="1">
      <alignment horizontal="center" vertical="top"/>
      <protection locked="0"/>
    </xf>
    <xf numFmtId="0" fontId="53" fillId="3" borderId="5" xfId="0" applyFont="1" applyFill="1" applyBorder="1" applyAlignment="1" applyProtection="1">
      <alignment horizontal="right" vertical="center" wrapText="1"/>
      <protection hidden="1"/>
    </xf>
    <xf numFmtId="0" fontId="53" fillId="3" borderId="6" xfId="0" applyFont="1" applyFill="1" applyBorder="1" applyAlignment="1" applyProtection="1">
      <alignment horizontal="right" vertical="center" wrapText="1"/>
      <protection hidden="1"/>
    </xf>
    <xf numFmtId="0" fontId="53" fillId="3" borderId="15" xfId="0" applyFont="1" applyFill="1" applyBorder="1" applyAlignment="1" applyProtection="1">
      <alignment horizontal="right"/>
      <protection hidden="1"/>
    </xf>
    <xf numFmtId="0" fontId="53" fillId="3" borderId="0" xfId="0" applyFont="1" applyFill="1" applyBorder="1" applyAlignment="1" applyProtection="1">
      <alignment horizontal="right"/>
      <protection hidden="1"/>
    </xf>
    <xf numFmtId="0" fontId="53" fillId="9" borderId="5" xfId="0" applyFont="1" applyFill="1" applyBorder="1" applyAlignment="1" applyProtection="1">
      <alignment horizontal="right" vertical="center" wrapText="1"/>
      <protection hidden="1"/>
    </xf>
    <xf numFmtId="0" fontId="53" fillId="9" borderId="6" xfId="0" applyFont="1" applyFill="1" applyBorder="1" applyAlignment="1" applyProtection="1">
      <alignment horizontal="right" vertical="center" wrapText="1"/>
      <protection hidden="1"/>
    </xf>
    <xf numFmtId="49" fontId="23" fillId="0" borderId="32" xfId="0" applyNumberFormat="1" applyFont="1" applyFill="1" applyBorder="1" applyAlignment="1" applyProtection="1">
      <alignment horizontal="center" vertical="top"/>
      <protection hidden="1"/>
    </xf>
    <xf numFmtId="0" fontId="9" fillId="0" borderId="3" xfId="0" applyFont="1" applyFill="1" applyBorder="1" applyAlignment="1" applyProtection="1">
      <alignment horizontal="center" vertical="top" wrapText="1"/>
      <protection locked="0"/>
    </xf>
    <xf numFmtId="0" fontId="23" fillId="0" borderId="44" xfId="0" applyFont="1" applyFill="1" applyBorder="1" applyAlignment="1" applyProtection="1">
      <alignment horizontal="center" vertical="top"/>
      <protection hidden="1"/>
    </xf>
    <xf numFmtId="0" fontId="23" fillId="0" borderId="45" xfId="0" applyFont="1" applyFill="1" applyBorder="1" applyAlignment="1" applyProtection="1">
      <alignment horizontal="center" vertical="top"/>
      <protection hidden="1"/>
    </xf>
    <xf numFmtId="0" fontId="87" fillId="0" borderId="46" xfId="0" applyFont="1" applyFill="1" applyBorder="1" applyAlignment="1" applyProtection="1">
      <alignment horizontal="center" vertical="top"/>
      <protection hidden="1"/>
    </xf>
    <xf numFmtId="0" fontId="87" fillId="0" borderId="45" xfId="0" applyFont="1" applyFill="1" applyBorder="1" applyAlignment="1" applyProtection="1">
      <alignment horizontal="center" vertical="top"/>
      <protection hidden="1"/>
    </xf>
    <xf numFmtId="0" fontId="87" fillId="0" borderId="78" xfId="0" applyFont="1" applyFill="1" applyBorder="1" applyAlignment="1" applyProtection="1">
      <alignment horizontal="center" vertical="top"/>
      <protection hidden="1"/>
    </xf>
    <xf numFmtId="0" fontId="30" fillId="0" borderId="54" xfId="0" applyFont="1" applyFill="1" applyBorder="1" applyAlignment="1" applyProtection="1">
      <alignment horizontal="center" vertical="top" wrapText="1"/>
      <protection hidden="1"/>
    </xf>
    <xf numFmtId="0" fontId="30" fillId="0" borderId="8" xfId="0" applyFont="1" applyFill="1" applyBorder="1" applyAlignment="1" applyProtection="1">
      <alignment horizontal="center" vertical="top" wrapText="1"/>
      <protection hidden="1"/>
    </xf>
    <xf numFmtId="0" fontId="39" fillId="0" borderId="54" xfId="0" applyFont="1" applyFill="1" applyBorder="1" applyAlignment="1" applyProtection="1">
      <alignment horizontal="center" vertical="top"/>
      <protection hidden="1"/>
    </xf>
    <xf numFmtId="0" fontId="86" fillId="0" borderId="0" xfId="0" applyFont="1" applyFill="1" applyBorder="1" applyAlignment="1" applyProtection="1">
      <alignment horizontal="center" vertical="top"/>
      <protection hidden="1"/>
    </xf>
    <xf numFmtId="0" fontId="86" fillId="0" borderId="47" xfId="0" applyFont="1" applyFill="1" applyBorder="1" applyAlignment="1" applyProtection="1">
      <alignment horizontal="center" vertical="top"/>
      <protection hidden="1"/>
    </xf>
  </cellXfs>
  <cellStyles count="7">
    <cellStyle name="Comma" xfId="1" builtinId="3"/>
    <cellStyle name="Comma 2" xfId="6"/>
    <cellStyle name="Currency" xfId="3" builtinId="4"/>
    <cellStyle name="Hyperlink" xfId="4" builtinId="8"/>
    <cellStyle name="Normal" xfId="0" builtinId="0"/>
    <cellStyle name="Normal 2" xfId="5"/>
    <cellStyle name="Percent" xfId="2" builtinId="5"/>
  </cellStyles>
  <dxfs count="19">
    <dxf>
      <font>
        <color rgb="FFFF0000"/>
      </font>
      <fill>
        <patternFill>
          <bgColor rgb="FFFFFF00"/>
        </patternFill>
      </fill>
    </dxf>
    <dxf>
      <font>
        <color rgb="FFFFFF00"/>
      </font>
      <fill>
        <patternFill>
          <bgColor rgb="FFFF00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FF00"/>
      </font>
      <fill>
        <patternFill>
          <bgColor rgb="FFFF00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140"/>
      <c:rAngAx val="0"/>
      <c:perspective val="30"/>
    </c:view3D>
    <c:floor>
      <c:thickness val="0"/>
    </c:floor>
    <c:sideWall>
      <c:thickness val="0"/>
    </c:sideWall>
    <c:backWall>
      <c:thickness val="0"/>
    </c:backWall>
    <c:plotArea>
      <c:layout>
        <c:manualLayout>
          <c:layoutTarget val="inner"/>
          <c:xMode val="edge"/>
          <c:yMode val="edge"/>
          <c:x val="6.0341556757245599E-3"/>
          <c:y val="0.13080910733909126"/>
          <c:w val="0.64832044350069939"/>
          <c:h val="0.68139707017591666"/>
        </c:manualLayout>
      </c:layout>
      <c:pie3DChart>
        <c:varyColors val="1"/>
        <c:ser>
          <c:idx val="0"/>
          <c:order val="0"/>
          <c:dPt>
            <c:idx val="0"/>
            <c:bubble3D val="0"/>
            <c:extLst xmlns:c16r2="http://schemas.microsoft.com/office/drawing/2015/06/chart">
              <c:ext xmlns:c16="http://schemas.microsoft.com/office/drawing/2014/chart" uri="{C3380CC4-5D6E-409C-BE32-E72D297353CC}">
                <c16:uniqueId val="{00000000-1DC4-46B3-BABA-B35B7CE63794}"/>
              </c:ext>
            </c:extLst>
          </c:dPt>
          <c:dPt>
            <c:idx val="1"/>
            <c:bubble3D val="0"/>
            <c:extLst xmlns:c16r2="http://schemas.microsoft.com/office/drawing/2015/06/chart">
              <c:ext xmlns:c16="http://schemas.microsoft.com/office/drawing/2014/chart" uri="{C3380CC4-5D6E-409C-BE32-E72D297353CC}">
                <c16:uniqueId val="{00000001-1DC4-46B3-BABA-B35B7CE63794}"/>
              </c:ext>
            </c:extLst>
          </c:dPt>
          <c:dPt>
            <c:idx val="2"/>
            <c:bubble3D val="0"/>
            <c:extLst xmlns:c16r2="http://schemas.microsoft.com/office/drawing/2015/06/chart">
              <c:ext xmlns:c16="http://schemas.microsoft.com/office/drawing/2014/chart" uri="{C3380CC4-5D6E-409C-BE32-E72D297353CC}">
                <c16:uniqueId val="{00000002-1DC4-46B3-BABA-B35B7CE63794}"/>
              </c:ext>
            </c:extLst>
          </c:dPt>
          <c:dPt>
            <c:idx val="3"/>
            <c:bubble3D val="0"/>
            <c:extLst xmlns:c16r2="http://schemas.microsoft.com/office/drawing/2015/06/chart">
              <c:ext xmlns:c16="http://schemas.microsoft.com/office/drawing/2014/chart" uri="{C3380CC4-5D6E-409C-BE32-E72D297353CC}">
                <c16:uniqueId val="{00000003-1DC4-46B3-BABA-B35B7CE63794}"/>
              </c:ext>
            </c:extLst>
          </c:dPt>
          <c:dPt>
            <c:idx val="4"/>
            <c:bubble3D val="0"/>
            <c:extLst xmlns:c16r2="http://schemas.microsoft.com/office/drawing/2015/06/chart">
              <c:ext xmlns:c16="http://schemas.microsoft.com/office/drawing/2014/chart" uri="{C3380CC4-5D6E-409C-BE32-E72D297353CC}">
                <c16:uniqueId val="{00000004-1DC4-46B3-BABA-B35B7CE63794}"/>
              </c:ext>
            </c:extLst>
          </c:dPt>
          <c:dPt>
            <c:idx val="5"/>
            <c:bubble3D val="0"/>
            <c:extLst xmlns:c16r2="http://schemas.microsoft.com/office/drawing/2015/06/chart">
              <c:ext xmlns:c16="http://schemas.microsoft.com/office/drawing/2014/chart" uri="{C3380CC4-5D6E-409C-BE32-E72D297353CC}">
                <c16:uniqueId val="{00000005-1DC4-46B3-BABA-B35B7CE63794}"/>
              </c:ext>
            </c:extLst>
          </c:dPt>
          <c:dPt>
            <c:idx val="6"/>
            <c:bubble3D val="0"/>
            <c:extLst xmlns:c16r2="http://schemas.microsoft.com/office/drawing/2015/06/chart">
              <c:ext xmlns:c16="http://schemas.microsoft.com/office/drawing/2014/chart" uri="{C3380CC4-5D6E-409C-BE32-E72D297353CC}">
                <c16:uniqueId val="{00000006-1DC4-46B3-BABA-B35B7CE63794}"/>
              </c:ext>
            </c:extLst>
          </c:dPt>
          <c:dPt>
            <c:idx val="7"/>
            <c:bubble3D val="0"/>
            <c:extLst xmlns:c16r2="http://schemas.microsoft.com/office/drawing/2015/06/chart">
              <c:ext xmlns:c16="http://schemas.microsoft.com/office/drawing/2014/chart" uri="{C3380CC4-5D6E-409C-BE32-E72D297353CC}">
                <c16:uniqueId val="{00000007-1DC4-46B3-BABA-B35B7CE63794}"/>
              </c:ext>
            </c:extLst>
          </c:dPt>
          <c:dPt>
            <c:idx val="8"/>
            <c:bubble3D val="0"/>
            <c:extLst xmlns:c16r2="http://schemas.microsoft.com/office/drawing/2015/06/chart">
              <c:ext xmlns:c16="http://schemas.microsoft.com/office/drawing/2014/chart" uri="{C3380CC4-5D6E-409C-BE32-E72D297353CC}">
                <c16:uniqueId val="{00000008-1DC4-46B3-BABA-B35B7CE63794}"/>
              </c:ext>
            </c:extLst>
          </c:dPt>
          <c:dPt>
            <c:idx val="9"/>
            <c:bubble3D val="0"/>
            <c:extLst xmlns:c16r2="http://schemas.microsoft.com/office/drawing/2015/06/chart">
              <c:ext xmlns:c16="http://schemas.microsoft.com/office/drawing/2014/chart" uri="{C3380CC4-5D6E-409C-BE32-E72D297353CC}">
                <c16:uniqueId val="{00000009-1DC4-46B3-BABA-B35B7CE63794}"/>
              </c:ext>
            </c:extLst>
          </c:dPt>
          <c:dPt>
            <c:idx val="10"/>
            <c:bubble3D val="0"/>
            <c:spPr>
              <a:solidFill>
                <a:schemeClr val="bg1">
                  <a:lumMod val="65000"/>
                </a:schemeClr>
              </a:solidFill>
            </c:spPr>
            <c:extLst xmlns:c16r2="http://schemas.microsoft.com/office/drawing/2015/06/chart">
              <c:ext xmlns:c16="http://schemas.microsoft.com/office/drawing/2014/chart" uri="{C3380CC4-5D6E-409C-BE32-E72D297353CC}">
                <c16:uniqueId val="{0000000B-1DC4-46B3-BABA-B35B7CE63794}"/>
              </c:ext>
            </c:extLst>
          </c:dPt>
          <c:dPt>
            <c:idx val="11"/>
            <c:bubble3D val="0"/>
            <c:spPr>
              <a:solidFill>
                <a:srgbClr val="FF0000"/>
              </a:solidFill>
            </c:spPr>
            <c:extLst xmlns:c16r2="http://schemas.microsoft.com/office/drawing/2015/06/chart">
              <c:ext xmlns:c16="http://schemas.microsoft.com/office/drawing/2014/chart" uri="{C3380CC4-5D6E-409C-BE32-E72D297353CC}">
                <c16:uniqueId val="{0000000D-1DC4-46B3-BABA-B35B7CE63794}"/>
              </c:ext>
            </c:extLst>
          </c:dPt>
          <c:dPt>
            <c:idx val="12"/>
            <c:bubble3D val="0"/>
            <c:spPr>
              <a:solidFill>
                <a:srgbClr val="0000FF"/>
              </a:solidFill>
            </c:spPr>
            <c:extLst xmlns:c16r2="http://schemas.microsoft.com/office/drawing/2015/06/chart">
              <c:ext xmlns:c16="http://schemas.microsoft.com/office/drawing/2014/chart" uri="{C3380CC4-5D6E-409C-BE32-E72D297353CC}">
                <c16:uniqueId val="{0000000F-1DC4-46B3-BABA-B35B7CE63794}"/>
              </c:ext>
            </c:extLst>
          </c:dPt>
          <c:dPt>
            <c:idx val="13"/>
            <c:bubble3D val="0"/>
            <c:spPr>
              <a:solidFill>
                <a:srgbClr val="FFC000"/>
              </a:solidFill>
            </c:spPr>
            <c:extLst xmlns:c16r2="http://schemas.microsoft.com/office/drawing/2015/06/chart">
              <c:ext xmlns:c16="http://schemas.microsoft.com/office/drawing/2014/chart" uri="{C3380CC4-5D6E-409C-BE32-E72D297353CC}">
                <c16:uniqueId val="{00000011-1DC4-46B3-BABA-B35B7CE63794}"/>
              </c:ext>
            </c:extLst>
          </c:dPt>
          <c:dPt>
            <c:idx val="14"/>
            <c:bubble3D val="0"/>
            <c:spPr>
              <a:solidFill>
                <a:schemeClr val="accent5">
                  <a:lumMod val="75000"/>
                </a:schemeClr>
              </a:solidFill>
            </c:spPr>
            <c:extLst xmlns:c16r2="http://schemas.microsoft.com/office/drawing/2015/06/chart">
              <c:ext xmlns:c16="http://schemas.microsoft.com/office/drawing/2014/chart" uri="{C3380CC4-5D6E-409C-BE32-E72D297353CC}">
                <c16:uniqueId val="{00000013-1DC4-46B3-BABA-B35B7CE63794}"/>
              </c:ext>
            </c:extLst>
          </c:dPt>
          <c:dPt>
            <c:idx val="15"/>
            <c:bubble3D val="0"/>
            <c:spPr>
              <a:solidFill>
                <a:schemeClr val="tx1"/>
              </a:solidFill>
            </c:spPr>
            <c:extLst xmlns:c16r2="http://schemas.microsoft.com/office/drawing/2015/06/chart">
              <c:ext xmlns:c16="http://schemas.microsoft.com/office/drawing/2014/chart" uri="{C3380CC4-5D6E-409C-BE32-E72D297353CC}">
                <c16:uniqueId val="{00000015-1DC4-46B3-BABA-B35B7CE63794}"/>
              </c:ext>
            </c:extLst>
          </c:dPt>
          <c:dLbls>
            <c:dLbl>
              <c:idx val="0"/>
              <c:layout>
                <c:manualLayout>
                  <c:x val="0.1625557978437053"/>
                  <c:y val="2.0079794242587195E-2"/>
                </c:manualLayout>
              </c:layout>
              <c:spPr>
                <a:noFill/>
                <a:ln>
                  <a:noFill/>
                </a:ln>
              </c:spPr>
              <c:txPr>
                <a:bodyPr vertOverflow="clip" horzOverflow="clip" wrap="none">
                  <a:noAutofit/>
                </a:bodyPr>
                <a:lstStyle/>
                <a:p>
                  <a:pPr>
                    <a:defRPr sz="1200">
                      <a:solidFill>
                        <a:schemeClr val="bg1"/>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3759889575556045"/>
                      <c:h val="4.7255689424364124E-2"/>
                    </c:manualLayout>
                  </c15:layout>
                </c:ext>
                <c:ext xmlns:c16="http://schemas.microsoft.com/office/drawing/2014/chart" uri="{C3380CC4-5D6E-409C-BE32-E72D297353CC}">
                  <c16:uniqueId val="{00000000-1DC4-46B3-BABA-B35B7CE63794}"/>
                </c:ext>
              </c:extLst>
            </c:dLbl>
            <c:dLbl>
              <c:idx val="1"/>
              <c:layout>
                <c:manualLayout>
                  <c:x val="0.16790222366878227"/>
                  <c:y val="-0.12094720087699881"/>
                </c:manualLayout>
              </c:layout>
              <c:spPr>
                <a:noFill/>
                <a:ln>
                  <a:noFill/>
                </a:ln>
              </c:spPr>
              <c:txPr>
                <a:bodyPr vertOverflow="clip" horzOverflow="clip" wrap="none">
                  <a:noAutofit/>
                </a:bodyPr>
                <a:lstStyle/>
                <a:p>
                  <a:pPr>
                    <a:defRPr sz="1200">
                      <a:solidFill>
                        <a:srgbClr val="C00000"/>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0762284196547145"/>
                      <c:h val="4.7255689424364124E-2"/>
                    </c:manualLayout>
                  </c15:layout>
                </c:ext>
                <c:ext xmlns:c16="http://schemas.microsoft.com/office/drawing/2014/chart" uri="{C3380CC4-5D6E-409C-BE32-E72D297353CC}">
                  <c16:uniqueId val="{00000001-1DC4-46B3-BABA-B35B7CE63794}"/>
                </c:ext>
              </c:extLst>
            </c:dLbl>
            <c:dLbl>
              <c:idx val="2"/>
              <c:layout>
                <c:manualLayout>
                  <c:x val="0.15547333809029037"/>
                  <c:y val="-9.7022420390222311E-2"/>
                </c:manualLayout>
              </c:layout>
              <c:spPr/>
              <c:txPr>
                <a:bodyPr vertOverflow="clip" horzOverflow="clip" wrap="none">
                  <a:noAutofit/>
                </a:bodyPr>
                <a:lstStyle/>
                <a:p>
                  <a:pPr>
                    <a:defRPr sz="1200">
                      <a:solidFill>
                        <a:schemeClr val="accent3">
                          <a:lumMod val="50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21445978878960195"/>
                      <c:h val="4.0249221183800615E-2"/>
                    </c:manualLayout>
                  </c15:layout>
                </c:ext>
                <c:ext xmlns:c16="http://schemas.microsoft.com/office/drawing/2014/chart" uri="{C3380CC4-5D6E-409C-BE32-E72D297353CC}">
                  <c16:uniqueId val="{00000002-1DC4-46B3-BABA-B35B7CE63794}"/>
                </c:ext>
              </c:extLst>
            </c:dLbl>
            <c:dLbl>
              <c:idx val="3"/>
              <c:layout>
                <c:manualLayout>
                  <c:x val="0.15176841964706708"/>
                  <c:y val="-6.4637131201973244E-2"/>
                </c:manualLayout>
              </c:layout>
              <c:spPr>
                <a:noFill/>
                <a:ln>
                  <a:noFill/>
                </a:ln>
              </c:spPr>
              <c:txPr>
                <a:bodyPr vertOverflow="clip" horzOverflow="clip" wrap="none">
                  <a:noAutofit/>
                </a:bodyPr>
                <a:lstStyle/>
                <a:p>
                  <a:pPr>
                    <a:defRPr sz="1200">
                      <a:solidFill>
                        <a:schemeClr val="accent4">
                          <a:lumMod val="75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4463209628676893"/>
                      <c:h val="4.7255689424364124E-2"/>
                    </c:manualLayout>
                  </c15:layout>
                </c:ext>
                <c:ext xmlns:c16="http://schemas.microsoft.com/office/drawing/2014/chart" uri="{C3380CC4-5D6E-409C-BE32-E72D297353CC}">
                  <c16:uniqueId val="{00000003-1DC4-46B3-BABA-B35B7CE63794}"/>
                </c:ext>
              </c:extLst>
            </c:dLbl>
            <c:dLbl>
              <c:idx val="4"/>
              <c:layout>
                <c:manualLayout>
                  <c:x val="0.14429307028195401"/>
                  <c:y val="-2.913248795707768E-2"/>
                </c:manualLayout>
              </c:layout>
              <c:spPr/>
              <c:txPr>
                <a:bodyPr vertOverflow="clip" horzOverflow="clip" wrap="none">
                  <a:noAutofit/>
                </a:bodyPr>
                <a:lstStyle/>
                <a:p>
                  <a:pPr>
                    <a:defRPr sz="1200">
                      <a:solidFill>
                        <a:schemeClr val="accent5">
                          <a:lumMod val="75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20919325323378399"/>
                      <c:h val="3.7571809547902894E-2"/>
                    </c:manualLayout>
                  </c15:layout>
                </c:ext>
                <c:ext xmlns:c16="http://schemas.microsoft.com/office/drawing/2014/chart" uri="{C3380CC4-5D6E-409C-BE32-E72D297353CC}">
                  <c16:uniqueId val="{00000004-1DC4-46B3-BABA-B35B7CE63794}"/>
                </c:ext>
              </c:extLst>
            </c:dLbl>
            <c:dLbl>
              <c:idx val="5"/>
              <c:layout>
                <c:manualLayout>
                  <c:x val="0.11369077275515441"/>
                  <c:y val="-9.8049310101297582E-2"/>
                </c:manualLayout>
              </c:layout>
              <c:spPr/>
              <c:txPr>
                <a:bodyPr vertOverflow="clip" horzOverflow="clip" wrap="none">
                  <a:noAutofit/>
                </a:bodyPr>
                <a:lstStyle/>
                <a:p>
                  <a:pPr>
                    <a:defRPr sz="1200">
                      <a:solidFill>
                        <a:schemeClr val="accent6">
                          <a:lumMod val="50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20459942905543183"/>
                      <c:h val="4.0249185719254975E-2"/>
                    </c:manualLayout>
                  </c15:layout>
                </c:ext>
                <c:ext xmlns:c16="http://schemas.microsoft.com/office/drawing/2014/chart" uri="{C3380CC4-5D6E-409C-BE32-E72D297353CC}">
                  <c16:uniqueId val="{00000005-1DC4-46B3-BABA-B35B7CE63794}"/>
                </c:ext>
              </c:extLst>
            </c:dLbl>
            <c:dLbl>
              <c:idx val="6"/>
              <c:layout>
                <c:manualLayout>
                  <c:x val="0.12333454343644247"/>
                  <c:y val="-0.25306137937577078"/>
                </c:manualLayout>
              </c:layout>
              <c:spPr>
                <a:noFill/>
                <a:ln>
                  <a:noFill/>
                </a:ln>
              </c:spPr>
              <c:txPr>
                <a:bodyPr vertOverflow="clip" horzOverflow="clip" wrap="none">
                  <a:noAutofit/>
                </a:bodyPr>
                <a:lstStyle/>
                <a:p>
                  <a:pPr>
                    <a:defRPr sz="1200">
                      <a:solidFill>
                        <a:schemeClr val="tx2">
                          <a:lumMod val="60000"/>
                          <a:lumOff val="40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352988047808765"/>
                      <c:h val="4.7255689424364124E-2"/>
                    </c:manualLayout>
                  </c15:layout>
                </c:ext>
                <c:ext xmlns:c16="http://schemas.microsoft.com/office/drawing/2014/chart" uri="{C3380CC4-5D6E-409C-BE32-E72D297353CC}">
                  <c16:uniqueId val="{00000006-1DC4-46B3-BABA-B35B7CE63794}"/>
                </c:ext>
              </c:extLst>
            </c:dLbl>
            <c:dLbl>
              <c:idx val="7"/>
              <c:layout>
                <c:manualLayout>
                  <c:x val="0.11711878622485385"/>
                  <c:y val="-0.22142196080911572"/>
                </c:manualLayout>
              </c:layout>
              <c:spPr>
                <a:noFill/>
                <a:ln>
                  <a:noFill/>
                </a:ln>
              </c:spPr>
              <c:txPr>
                <a:bodyPr vertOverflow="clip" horzOverflow="clip" wrap="none">
                  <a:noAutofit/>
                </a:bodyPr>
                <a:lstStyle/>
                <a:p>
                  <a:pPr>
                    <a:defRPr sz="1200">
                      <a:solidFill>
                        <a:srgbClr val="CC0000"/>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4860026560424966"/>
                      <c:h val="4.7255689424364124E-2"/>
                    </c:manualLayout>
                  </c15:layout>
                </c:ext>
                <c:ext xmlns:c16="http://schemas.microsoft.com/office/drawing/2014/chart" uri="{C3380CC4-5D6E-409C-BE32-E72D297353CC}">
                  <c16:uniqueId val="{00000007-1DC4-46B3-BABA-B35B7CE63794}"/>
                </c:ext>
              </c:extLst>
            </c:dLbl>
            <c:dLbl>
              <c:idx val="8"/>
              <c:layout>
                <c:manualLayout>
                  <c:x val="0.12441174384203557"/>
                  <c:y val="-0.18729658792650924"/>
                </c:manualLayout>
              </c:layout>
              <c:spPr>
                <a:noFill/>
                <a:ln>
                  <a:noFill/>
                </a:ln>
              </c:spPr>
              <c:txPr>
                <a:bodyPr vertOverflow="clip" horzOverflow="clip" wrap="none">
                  <a:noAutofit/>
                </a:bodyPr>
                <a:lstStyle/>
                <a:p>
                  <a:pPr>
                    <a:defRPr sz="1200">
                      <a:solidFill>
                        <a:schemeClr val="accent3">
                          <a:lumMod val="75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3535192563081008"/>
                      <c:h val="4.7255689424364124E-2"/>
                    </c:manualLayout>
                  </c15:layout>
                </c:ext>
                <c:ext xmlns:c16="http://schemas.microsoft.com/office/drawing/2014/chart" uri="{C3380CC4-5D6E-409C-BE32-E72D297353CC}">
                  <c16:uniqueId val="{00000008-1DC4-46B3-BABA-B35B7CE63794}"/>
                </c:ext>
              </c:extLst>
            </c:dLbl>
            <c:dLbl>
              <c:idx val="9"/>
              <c:layout>
                <c:manualLayout>
                  <c:x val="0.11189005587338148"/>
                  <c:y val="-0.14456461014662325"/>
                </c:manualLayout>
              </c:layout>
              <c:spPr>
                <a:noFill/>
                <a:ln>
                  <a:noFill/>
                </a:ln>
              </c:spPr>
              <c:txPr>
                <a:bodyPr vertOverflow="clip" horzOverflow="clip" wrap="none">
                  <a:noAutofit/>
                </a:bodyPr>
                <a:lstStyle/>
                <a:p>
                  <a:pPr>
                    <a:defRPr sz="1200">
                      <a:solidFill>
                        <a:srgbClr val="7030A0"/>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8891363679141701"/>
                      <c:h val="4.7255689424364124E-2"/>
                    </c:manualLayout>
                  </c15:layout>
                </c:ext>
                <c:ext xmlns:c16="http://schemas.microsoft.com/office/drawing/2014/chart" uri="{C3380CC4-5D6E-409C-BE32-E72D297353CC}">
                  <c16:uniqueId val="{00000009-1DC4-46B3-BABA-B35B7CE63794}"/>
                </c:ext>
              </c:extLst>
            </c:dLbl>
            <c:dLbl>
              <c:idx val="10"/>
              <c:layout>
                <c:manualLayout>
                  <c:x val="0.13930656919077483"/>
                  <c:y val="-0.13444918782742518"/>
                </c:manualLayout>
              </c:layout>
              <c:spPr>
                <a:noFill/>
                <a:ln>
                  <a:noFill/>
                </a:ln>
              </c:spPr>
              <c:txPr>
                <a:bodyPr vertOverflow="clip" horzOverflow="clip" wrap="none">
                  <a:noAutofit/>
                </a:bodyPr>
                <a:lstStyle/>
                <a:p>
                  <a:pPr>
                    <a:defRPr sz="1200">
                      <a:solidFill>
                        <a:schemeClr val="bg1">
                          <a:lumMod val="50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4079150066401061"/>
                      <c:h val="4.7255689424364124E-2"/>
                    </c:manualLayout>
                  </c15:layout>
                </c:ext>
                <c:ext xmlns:c16="http://schemas.microsoft.com/office/drawing/2014/chart" uri="{C3380CC4-5D6E-409C-BE32-E72D297353CC}">
                  <c16:uniqueId val="{0000000B-1DC4-46B3-BABA-B35B7CE63794}"/>
                </c:ext>
              </c:extLst>
            </c:dLbl>
            <c:dLbl>
              <c:idx val="11"/>
              <c:layout>
                <c:manualLayout>
                  <c:x val="0.15451898401412056"/>
                  <c:y val="-0.11798121620339626"/>
                </c:manualLayout>
              </c:layout>
              <c:spPr>
                <a:noFill/>
                <a:ln>
                  <a:noFill/>
                </a:ln>
              </c:spPr>
              <c:txPr>
                <a:bodyPr vertOverflow="clip" horzOverflow="clip" wrap="none">
                  <a:noAutofit/>
                </a:bodyPr>
                <a:lstStyle/>
                <a:p>
                  <a:pPr>
                    <a:defRPr sz="1200">
                      <a:solidFill>
                        <a:srgbClr val="FF0000"/>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3334922776087252"/>
                      <c:h val="4.7255689424364124E-2"/>
                    </c:manualLayout>
                  </c15:layout>
                </c:ext>
                <c:ext xmlns:c16="http://schemas.microsoft.com/office/drawing/2014/chart" uri="{C3380CC4-5D6E-409C-BE32-E72D297353CC}">
                  <c16:uniqueId val="{0000000D-1DC4-46B3-BABA-B35B7CE63794}"/>
                </c:ext>
              </c:extLst>
            </c:dLbl>
            <c:dLbl>
              <c:idx val="12"/>
              <c:layout>
                <c:manualLayout>
                  <c:x val="0.15780896227399238"/>
                  <c:y val="-6.2685808852206829E-2"/>
                </c:manualLayout>
              </c:layout>
              <c:spPr>
                <a:noFill/>
                <a:ln>
                  <a:noFill/>
                </a:ln>
              </c:spPr>
              <c:txPr>
                <a:bodyPr vertOverflow="clip" horzOverflow="clip" wrap="none">
                  <a:noAutofit/>
                </a:bodyPr>
                <a:lstStyle/>
                <a:p>
                  <a:pPr>
                    <a:defRPr sz="1200">
                      <a:solidFill>
                        <a:srgbClr val="0000FF"/>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7926162018592298"/>
                      <c:h val="4.7255689424364124E-2"/>
                    </c:manualLayout>
                  </c15:layout>
                </c:ext>
                <c:ext xmlns:c16="http://schemas.microsoft.com/office/drawing/2014/chart" uri="{C3380CC4-5D6E-409C-BE32-E72D297353CC}">
                  <c16:uniqueId val="{0000000F-1DC4-46B3-BABA-B35B7CE63794}"/>
                </c:ext>
              </c:extLst>
            </c:dLbl>
            <c:dLbl>
              <c:idx val="13"/>
              <c:layout>
                <c:manualLayout>
                  <c:x val="0.14299805131671728"/>
                  <c:y val="-7.846398718232412E-3"/>
                </c:manualLayout>
              </c:layout>
              <c:spPr>
                <a:noFill/>
                <a:ln>
                  <a:noFill/>
                </a:ln>
              </c:spPr>
              <c:txPr>
                <a:bodyPr vertOverflow="clip" horzOverflow="clip" wrap="none">
                  <a:noAutofit/>
                </a:bodyPr>
                <a:lstStyle/>
                <a:p>
                  <a:pPr>
                    <a:defRPr sz="1200">
                      <a:solidFill>
                        <a:srgbClr val="FFC000"/>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3295621712624567"/>
                      <c:h val="4.7255689424364124E-2"/>
                    </c:manualLayout>
                  </c15:layout>
                </c:ext>
                <c:ext xmlns:c16="http://schemas.microsoft.com/office/drawing/2014/chart" uri="{C3380CC4-5D6E-409C-BE32-E72D297353CC}">
                  <c16:uniqueId val="{00000011-1DC4-46B3-BABA-B35B7CE63794}"/>
                </c:ext>
              </c:extLst>
            </c:dLbl>
            <c:dLbl>
              <c:idx val="14"/>
              <c:layout>
                <c:manualLayout>
                  <c:x val="0.15901017738442458"/>
                  <c:y val="4.468730565305843E-2"/>
                </c:manualLayout>
              </c:layout>
              <c:spPr>
                <a:noFill/>
                <a:ln>
                  <a:noFill/>
                </a:ln>
              </c:spPr>
              <c:txPr>
                <a:bodyPr vertOverflow="clip" horzOverflow="clip" wrap="none">
                  <a:noAutofit/>
                </a:bodyPr>
                <a:lstStyle/>
                <a:p>
                  <a:pPr>
                    <a:defRPr sz="1200">
                      <a:solidFill>
                        <a:schemeClr val="accent5">
                          <a:lumMod val="50000"/>
                        </a:schemeClr>
                      </a:solidFill>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manualLayout>
                      <c:w val="0.14038778220451528"/>
                      <c:h val="4.7255689424364124E-2"/>
                    </c:manualLayout>
                  </c15:layout>
                </c:ext>
                <c:ext xmlns:c16="http://schemas.microsoft.com/office/drawing/2014/chart" uri="{C3380CC4-5D6E-409C-BE32-E72D297353CC}">
                  <c16:uniqueId val="{00000013-1DC4-46B3-BABA-B35B7CE63794}"/>
                </c:ext>
              </c:extLst>
            </c:dLbl>
            <c:dLbl>
              <c:idx val="15"/>
              <c:layout>
                <c:manualLayout>
                  <c:x val="0.16497515480467848"/>
                  <c:y val="9.0318392521376814E-2"/>
                </c:manualLayout>
              </c:layout>
              <c:spPr>
                <a:noFill/>
                <a:ln w="25400">
                  <a:noFill/>
                </a:ln>
              </c:spPr>
              <c:txPr>
                <a:bodyPr vertOverflow="clip" horzOverflow="clip" wrap="none" anchorCtr="0">
                  <a:noAutofit/>
                </a:bodyPr>
                <a:lstStyle/>
                <a:p>
                  <a:pPr algn="l">
                    <a:defRPr sz="1200"/>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22387596899224807"/>
                      <c:h val="4.0249221183800615E-2"/>
                    </c:manualLayout>
                  </c15:layout>
                </c:ext>
                <c:ext xmlns:c16="http://schemas.microsoft.com/office/drawing/2014/chart" uri="{C3380CC4-5D6E-409C-BE32-E72D297353CC}">
                  <c16:uniqueId val="{00000015-1DC4-46B3-BABA-B35B7CE63794}"/>
                </c:ext>
              </c:extLst>
            </c:dLbl>
            <c:spPr>
              <a:noFill/>
              <a:ln w="25400">
                <a:noFill/>
              </a:ln>
            </c:spPr>
            <c:txPr>
              <a:bodyPr vertOverflow="clip" horzOverflow="clip" wrap="none" lIns="38100" tIns="19050" rIns="38100" bIns="19050" anchor="ctr">
                <a:noAutofit/>
              </a:bodyPr>
              <a:lstStyle/>
              <a:p>
                <a:pPr>
                  <a:defRPr sz="1200"/>
                </a:pPr>
                <a:endParaRPr lang="en-US"/>
              </a:p>
            </c:txPr>
            <c:showLegendKey val="0"/>
            <c:showVal val="1"/>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'Budget Request'!$B$5:$B$20</c:f>
              <c:strCache>
                <c:ptCount val="16"/>
                <c:pt idx="0">
                  <c:v>Staff</c:v>
                </c:pt>
                <c:pt idx="1">
                  <c:v>Stipends</c:v>
                </c:pt>
                <c:pt idx="2">
                  <c:v>Facility Requirements</c:v>
                </c:pt>
                <c:pt idx="3">
                  <c:v>Furnishings</c:v>
                </c:pt>
                <c:pt idx="4">
                  <c:v>Transportation/Travel</c:v>
                </c:pt>
                <c:pt idx="5">
                  <c:v>Dining Operations</c:v>
                </c:pt>
                <c:pt idx="6">
                  <c:v>Supplies</c:v>
                </c:pt>
                <c:pt idx="7">
                  <c:v>Equipment</c:v>
                </c:pt>
                <c:pt idx="8">
                  <c:v>Clothing</c:v>
                </c:pt>
                <c:pt idx="9">
                  <c:v>ED/Rec Equipment</c:v>
                </c:pt>
                <c:pt idx="10">
                  <c:v>Services</c:v>
                </c:pt>
                <c:pt idx="11">
                  <c:v>Medical</c:v>
                </c:pt>
                <c:pt idx="12">
                  <c:v>Communications</c:v>
                </c:pt>
                <c:pt idx="13">
                  <c:v>Security</c:v>
                </c:pt>
                <c:pt idx="14">
                  <c:v>Outreach</c:v>
                </c:pt>
                <c:pt idx="15">
                  <c:v>Computers &amp; Software</c:v>
                </c:pt>
              </c:strCache>
            </c:strRef>
          </c:cat>
          <c:val>
            <c:numRef>
              <c:f>'Budget Request'!$E$5:$E$20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16r2="http://schemas.microsoft.com/office/drawing/2015/06/chart">
            <c:ext xmlns:c16="http://schemas.microsoft.com/office/drawing/2014/chart" uri="{C3380CC4-5D6E-409C-BE32-E72D297353CC}">
              <c16:uniqueId val="{00000016-1DC4-46B3-BABA-B35B7CE63794}"/>
            </c:ext>
          </c:extLst>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noFill/>
    <a:ln>
      <a:noFill/>
    </a:ln>
  </c:spPr>
  <c:printSettings>
    <c:headerFooter/>
    <c:pageMargins b="0.750000000000001" l="0.70000000000000095" r="0.70000000000000095" t="0.750000000000001"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523875</xdr:colOff>
      <xdr:row>24</xdr:row>
      <xdr:rowOff>85726</xdr:rowOff>
    </xdr:from>
    <xdr:to>
      <xdr:col>14</xdr:col>
      <xdr:colOff>209550</xdr:colOff>
      <xdr:row>49</xdr:row>
      <xdr:rowOff>66676</xdr:rowOff>
    </xdr:to>
    <xdr:graphicFrame macro="">
      <xdr:nvGraphicFramePr>
        <xdr:cNvPr id="1036" name="Chart 2">
          <a:extLst>
            <a:ext uri="{FF2B5EF4-FFF2-40B4-BE49-F238E27FC236}">
              <a16:creationId xmlns:a16="http://schemas.microsoft.com/office/drawing/2014/main" xmlns="" id="{00000000-0008-0000-0300-00000C04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454</xdr:row>
      <xdr:rowOff>0</xdr:rowOff>
    </xdr:from>
    <xdr:to>
      <xdr:col>3</xdr:col>
      <xdr:colOff>1152525</xdr:colOff>
      <xdr:row>454</xdr:row>
      <xdr:rowOff>0</xdr:rowOff>
    </xdr:to>
    <xdr:cxnSp macro="">
      <xdr:nvCxnSpPr>
        <xdr:cNvPr id="5" name="Straight Connector 4">
          <a:extLst>
            <a:ext uri="{FF2B5EF4-FFF2-40B4-BE49-F238E27FC236}">
              <a16:creationId xmlns:a16="http://schemas.microsoft.com/office/drawing/2014/main" xmlns="" id="{00000000-0008-0000-0300-000005000000}"/>
            </a:ext>
          </a:extLst>
        </xdr:cNvPr>
        <xdr:cNvCxnSpPr/>
      </xdr:nvCxnSpPr>
      <xdr:spPr>
        <a:xfrm>
          <a:off x="2724150" y="86296500"/>
          <a:ext cx="9048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454</xdr:row>
      <xdr:rowOff>0</xdr:rowOff>
    </xdr:from>
    <xdr:to>
      <xdr:col>10</xdr:col>
      <xdr:colOff>695325</xdr:colOff>
      <xdr:row>454</xdr:row>
      <xdr:rowOff>0</xdr:rowOff>
    </xdr:to>
    <xdr:cxnSp macro="">
      <xdr:nvCxnSpPr>
        <xdr:cNvPr id="7" name="Straight Connector 6">
          <a:extLst>
            <a:ext uri="{FF2B5EF4-FFF2-40B4-BE49-F238E27FC236}">
              <a16:creationId xmlns:a16="http://schemas.microsoft.com/office/drawing/2014/main" xmlns="" id="{00000000-0008-0000-0300-000007000000}"/>
            </a:ext>
          </a:extLst>
        </xdr:cNvPr>
        <xdr:cNvCxnSpPr/>
      </xdr:nvCxnSpPr>
      <xdr:spPr>
        <a:xfrm>
          <a:off x="9334500" y="139827000"/>
          <a:ext cx="6381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85725</xdr:colOff>
      <xdr:row>454</xdr:row>
      <xdr:rowOff>0</xdr:rowOff>
    </xdr:from>
    <xdr:to>
      <xdr:col>6</xdr:col>
      <xdr:colOff>723900</xdr:colOff>
      <xdr:row>454</xdr:row>
      <xdr:rowOff>0</xdr:rowOff>
    </xdr:to>
    <xdr:cxnSp macro="">
      <xdr:nvCxnSpPr>
        <xdr:cNvPr id="11" name="Straight Connector 10">
          <a:extLst>
            <a:ext uri="{FF2B5EF4-FFF2-40B4-BE49-F238E27FC236}">
              <a16:creationId xmlns:a16="http://schemas.microsoft.com/office/drawing/2014/main" xmlns="" id="{00000000-0008-0000-0300-00000B000000}"/>
            </a:ext>
          </a:extLst>
        </xdr:cNvPr>
        <xdr:cNvCxnSpPr/>
      </xdr:nvCxnSpPr>
      <xdr:spPr>
        <a:xfrm>
          <a:off x="6124575" y="139827000"/>
          <a:ext cx="6381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133350</xdr:colOff>
      <xdr:row>454</xdr:row>
      <xdr:rowOff>0</xdr:rowOff>
    </xdr:from>
    <xdr:to>
      <xdr:col>14</xdr:col>
      <xdr:colOff>1038225</xdr:colOff>
      <xdr:row>454</xdr:row>
      <xdr:rowOff>0</xdr:rowOff>
    </xdr:to>
    <xdr:cxnSp macro="">
      <xdr:nvCxnSpPr>
        <xdr:cNvPr id="12" name="Straight Connector 11">
          <a:extLst>
            <a:ext uri="{FF2B5EF4-FFF2-40B4-BE49-F238E27FC236}">
              <a16:creationId xmlns:a16="http://schemas.microsoft.com/office/drawing/2014/main" xmlns="" id="{00000000-0008-0000-0300-00000C000000}"/>
            </a:ext>
          </a:extLst>
        </xdr:cNvPr>
        <xdr:cNvCxnSpPr/>
      </xdr:nvCxnSpPr>
      <xdr:spPr>
        <a:xfrm>
          <a:off x="12011025" y="139827000"/>
          <a:ext cx="9048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21981</xdr:colOff>
      <xdr:row>454</xdr:row>
      <xdr:rowOff>0</xdr:rowOff>
    </xdr:from>
    <xdr:to>
      <xdr:col>6</xdr:col>
      <xdr:colOff>29308</xdr:colOff>
      <xdr:row>454</xdr:row>
      <xdr:rowOff>1</xdr:rowOff>
    </xdr:to>
    <xdr:cxnSp macro="">
      <xdr:nvCxnSpPr>
        <xdr:cNvPr id="6" name="Straight Connector 5">
          <a:extLst>
            <a:ext uri="{FF2B5EF4-FFF2-40B4-BE49-F238E27FC236}">
              <a16:creationId xmlns:a16="http://schemas.microsoft.com/office/drawing/2014/main" xmlns="" id="{00000000-0008-0000-0300-000006000000}"/>
            </a:ext>
          </a:extLst>
        </xdr:cNvPr>
        <xdr:cNvCxnSpPr/>
      </xdr:nvCxnSpPr>
      <xdr:spPr>
        <a:xfrm flipV="1">
          <a:off x="3817327" y="44577000"/>
          <a:ext cx="1839058"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lc245\AppData\Local\Microsoft\Windows\INetCache\Content.Outlook\JHT64L30\Copy%20of%20Copy%20of%20YC%20Budget%20Template%20(Revised)%20TEST%20-%2011-29-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lc245\AppData\Local\Microsoft\Windows\INetCache\Content.Outlook\JHT64L30\TS__Dilgerik%201-15-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structions"/>
      <sheetName val="Federal GS Scale"/>
      <sheetName val="Fields"/>
      <sheetName val="Budget Request"/>
      <sheetName val="1st Qtr Report"/>
      <sheetName val="2nd Qtr Report"/>
      <sheetName val="3rd Qtr Report"/>
      <sheetName val="4th Qtr Report"/>
      <sheetName val="Budget Mods"/>
    </sheetNames>
    <sheetDataSet>
      <sheetData sheetId="0" refreshError="1"/>
      <sheetData sheetId="1" refreshError="1"/>
      <sheetData sheetId="2" refreshError="1"/>
      <sheetData sheetId="3">
        <row r="2">
          <cell r="A2" t="str">
            <v>Select:</v>
          </cell>
          <cell r="B2" t="str">
            <v>Select:</v>
          </cell>
          <cell r="C2" t="str">
            <v>Select:</v>
          </cell>
          <cell r="E2" t="str">
            <v>Select:</v>
          </cell>
          <cell r="F2" t="str">
            <v>Select:</v>
          </cell>
          <cell r="G2" t="str">
            <v>Select:</v>
          </cell>
        </row>
        <row r="3">
          <cell r="A3" t="str">
            <v>AK-AN</v>
          </cell>
          <cell r="B3" t="str">
            <v>2016 INITIAL</v>
          </cell>
          <cell r="C3" t="str">
            <v>Anchorage, AK</v>
          </cell>
          <cell r="E3">
            <v>1</v>
          </cell>
          <cell r="F3">
            <v>1</v>
          </cell>
          <cell r="G3">
            <v>2016</v>
          </cell>
        </row>
        <row r="4">
          <cell r="A4" t="str">
            <v>AR-LR</v>
          </cell>
          <cell r="B4" t="str">
            <v>2016 REVISED</v>
          </cell>
          <cell r="C4" t="str">
            <v>North Little Rock, AR</v>
          </cell>
          <cell r="E4">
            <v>2</v>
          </cell>
          <cell r="F4">
            <v>2</v>
          </cell>
          <cell r="G4">
            <v>2017</v>
          </cell>
        </row>
        <row r="5">
          <cell r="A5" t="str">
            <v>CA-GR</v>
          </cell>
          <cell r="B5" t="str">
            <v>2016 FINAL</v>
          </cell>
          <cell r="C5" t="str">
            <v>San Luis Obispo, CA</v>
          </cell>
          <cell r="E5">
            <v>3</v>
          </cell>
          <cell r="F5">
            <v>3</v>
          </cell>
          <cell r="G5">
            <v>2018</v>
          </cell>
        </row>
        <row r="6">
          <cell r="A6" t="str">
            <v>CA-DI</v>
          </cell>
          <cell r="B6" t="str">
            <v>2017 INITIAL</v>
          </cell>
          <cell r="C6" t="str">
            <v>Stockton, CA</v>
          </cell>
          <cell r="E6">
            <v>4</v>
          </cell>
          <cell r="F6">
            <v>4</v>
          </cell>
          <cell r="G6">
            <v>2019</v>
          </cell>
        </row>
        <row r="7">
          <cell r="A7" t="str">
            <v>CA-SB</v>
          </cell>
          <cell r="B7" t="str">
            <v>2017 REVISED</v>
          </cell>
          <cell r="C7" t="str">
            <v>Los Alamitos, CA</v>
          </cell>
          <cell r="E7">
            <v>5</v>
          </cell>
          <cell r="F7">
            <v>5</v>
          </cell>
          <cell r="G7">
            <v>2020</v>
          </cell>
        </row>
        <row r="8">
          <cell r="A8" t="str">
            <v>DC-WA</v>
          </cell>
          <cell r="B8" t="str">
            <v>2017 FINAL</v>
          </cell>
          <cell r="C8" t="str">
            <v>Laurel, MD</v>
          </cell>
          <cell r="E8">
            <v>6</v>
          </cell>
          <cell r="F8">
            <v>6</v>
          </cell>
          <cell r="G8">
            <v>2021</v>
          </cell>
        </row>
        <row r="9">
          <cell r="A9" t="str">
            <v>FL-ST</v>
          </cell>
          <cell r="B9" t="str">
            <v>2018 INITIAL</v>
          </cell>
          <cell r="C9" t="str">
            <v>Starke, FL</v>
          </cell>
          <cell r="E9">
            <v>7</v>
          </cell>
          <cell r="F9">
            <v>7</v>
          </cell>
          <cell r="G9">
            <v>2022</v>
          </cell>
        </row>
        <row r="10">
          <cell r="A10" t="str">
            <v>GA-FG</v>
          </cell>
          <cell r="B10" t="str">
            <v>2018 REVISED</v>
          </cell>
          <cell r="C10" t="str">
            <v>Fort Gordon, GA</v>
          </cell>
          <cell r="E10">
            <v>8</v>
          </cell>
          <cell r="F10">
            <v>8</v>
          </cell>
          <cell r="G10">
            <v>2023</v>
          </cell>
        </row>
        <row r="11">
          <cell r="A11" t="str">
            <v>GA-FS</v>
          </cell>
          <cell r="B11" t="str">
            <v>2018 FINAL</v>
          </cell>
          <cell r="C11" t="str">
            <v>Fort Stewart, GA</v>
          </cell>
          <cell r="E11">
            <v>9</v>
          </cell>
          <cell r="F11">
            <v>9</v>
          </cell>
          <cell r="G11">
            <v>2024</v>
          </cell>
        </row>
        <row r="12">
          <cell r="A12" t="str">
            <v>GA-MI</v>
          </cell>
          <cell r="B12" t="str">
            <v>2019 INITIAL</v>
          </cell>
          <cell r="C12" t="str">
            <v>Milledgeville, GA</v>
          </cell>
          <cell r="E12">
            <v>10</v>
          </cell>
          <cell r="F12">
            <v>10</v>
          </cell>
          <cell r="G12">
            <v>2025</v>
          </cell>
        </row>
        <row r="13">
          <cell r="A13" t="str">
            <v>HI-BP</v>
          </cell>
          <cell r="B13" t="str">
            <v>2019 REVISED</v>
          </cell>
          <cell r="C13" t="str">
            <v>Barbers Point, HI</v>
          </cell>
          <cell r="E13">
            <v>11</v>
          </cell>
          <cell r="F13">
            <v>11</v>
          </cell>
        </row>
        <row r="14">
          <cell r="A14" t="str">
            <v>HI-KU</v>
          </cell>
          <cell r="B14" t="str">
            <v>2019 FINAL</v>
          </cell>
          <cell r="C14" t="str">
            <v xml:space="preserve">Kulani, Hawaii </v>
          </cell>
          <cell r="E14">
            <v>12</v>
          </cell>
          <cell r="F14">
            <v>12</v>
          </cell>
        </row>
        <row r="15">
          <cell r="A15" t="str">
            <v>ID-PI</v>
          </cell>
          <cell r="B15" t="str">
            <v>2020 INITIAL</v>
          </cell>
          <cell r="C15" t="str">
            <v>Pierce, ID</v>
          </cell>
          <cell r="E15">
            <v>13</v>
          </cell>
          <cell r="F15">
            <v>13</v>
          </cell>
        </row>
        <row r="16">
          <cell r="A16" t="str">
            <v>IL-RA</v>
          </cell>
          <cell r="B16" t="str">
            <v>2020 REVISED</v>
          </cell>
          <cell r="C16" t="str">
            <v>Rantoul, IL</v>
          </cell>
          <cell r="E16">
            <v>14</v>
          </cell>
          <cell r="F16">
            <v>14</v>
          </cell>
        </row>
        <row r="17">
          <cell r="A17" t="str">
            <v>IN-KN</v>
          </cell>
          <cell r="B17" t="str">
            <v>2020 FINAL</v>
          </cell>
          <cell r="C17" t="str">
            <v>Knightstown, IN</v>
          </cell>
          <cell r="E17">
            <v>15</v>
          </cell>
          <cell r="F17">
            <v>15</v>
          </cell>
        </row>
        <row r="18">
          <cell r="A18" t="str">
            <v>KY-HN</v>
          </cell>
          <cell r="B18" t="str">
            <v>2021 INITIAL</v>
          </cell>
          <cell r="C18" t="str">
            <v>Fort Knox, KY</v>
          </cell>
          <cell r="E18">
            <v>16</v>
          </cell>
          <cell r="F18">
            <v>16</v>
          </cell>
        </row>
        <row r="19">
          <cell r="A19" t="str">
            <v>KY-FK</v>
          </cell>
          <cell r="B19" t="str">
            <v>2021 REVISED</v>
          </cell>
          <cell r="C19" t="str">
            <v>Grays Knob, KY</v>
          </cell>
          <cell r="E19">
            <v>17</v>
          </cell>
          <cell r="F19">
            <v>17</v>
          </cell>
        </row>
        <row r="20">
          <cell r="A20" t="str">
            <v>LA-CB</v>
          </cell>
          <cell r="B20" t="str">
            <v>2021 FINAL</v>
          </cell>
          <cell r="C20" t="str">
            <v>Camp Beauregard, LA</v>
          </cell>
          <cell r="E20">
            <v>18</v>
          </cell>
          <cell r="F20">
            <v>18</v>
          </cell>
        </row>
        <row r="21">
          <cell r="A21" t="str">
            <v>LA-CM</v>
          </cell>
          <cell r="B21" t="str">
            <v>2022 INITIAL</v>
          </cell>
          <cell r="C21" t="str">
            <v>Camp Minden, LA</v>
          </cell>
          <cell r="E21">
            <v>19</v>
          </cell>
          <cell r="F21">
            <v>19</v>
          </cell>
        </row>
        <row r="22">
          <cell r="A22" t="str">
            <v>LA-GL</v>
          </cell>
          <cell r="B22" t="str">
            <v>2022 REVISED</v>
          </cell>
          <cell r="C22" t="str">
            <v>Gillis Long, LA</v>
          </cell>
          <cell r="E22">
            <v>20</v>
          </cell>
          <cell r="F22">
            <v>20</v>
          </cell>
        </row>
        <row r="23">
          <cell r="A23" t="str">
            <v>MD-AB</v>
          </cell>
          <cell r="B23" t="str">
            <v>2022 FINAL</v>
          </cell>
          <cell r="C23" t="str">
            <v>Aberdeen, MD</v>
          </cell>
          <cell r="E23">
            <v>21</v>
          </cell>
          <cell r="F23">
            <v>21</v>
          </cell>
        </row>
        <row r="24">
          <cell r="A24" t="str">
            <v>MI-BC</v>
          </cell>
          <cell r="B24" t="str">
            <v>2023 INITIAL</v>
          </cell>
          <cell r="C24" t="str">
            <v>Battle Creek, MI</v>
          </cell>
          <cell r="E24">
            <v>22</v>
          </cell>
          <cell r="F24">
            <v>22</v>
          </cell>
        </row>
        <row r="25">
          <cell r="A25" t="str">
            <v>MS-CS</v>
          </cell>
          <cell r="B25" t="str">
            <v>2023 REVISED</v>
          </cell>
          <cell r="C25" t="str">
            <v>Camp Shelby, MS</v>
          </cell>
          <cell r="E25">
            <v>23</v>
          </cell>
          <cell r="F25">
            <v>23</v>
          </cell>
        </row>
        <row r="26">
          <cell r="A26" t="str">
            <v>MT-DI</v>
          </cell>
          <cell r="B26" t="str">
            <v>2023 FINAL</v>
          </cell>
          <cell r="C26" t="str">
            <v>Dillon, MT</v>
          </cell>
          <cell r="E26">
            <v>24</v>
          </cell>
          <cell r="F26">
            <v>24</v>
          </cell>
        </row>
        <row r="27">
          <cell r="A27" t="str">
            <v>NJ-DI</v>
          </cell>
          <cell r="B27" t="str">
            <v>2024 INITIAL</v>
          </cell>
          <cell r="C27" t="str">
            <v>Fort Dix, NJ</v>
          </cell>
          <cell r="E27">
            <v>25</v>
          </cell>
          <cell r="F27">
            <v>25</v>
          </cell>
        </row>
        <row r="28">
          <cell r="A28" t="str">
            <v>NM-RO</v>
          </cell>
          <cell r="B28" t="str">
            <v>2024 REVISED</v>
          </cell>
          <cell r="C28" t="str">
            <v>Roswell, NM</v>
          </cell>
          <cell r="E28">
            <v>26</v>
          </cell>
          <cell r="F28">
            <v>26</v>
          </cell>
        </row>
        <row r="29">
          <cell r="A29" t="str">
            <v>NC-SA</v>
          </cell>
          <cell r="B29" t="str">
            <v>2024 FINAL</v>
          </cell>
          <cell r="C29" t="str">
            <v>Salemburg, NC</v>
          </cell>
          <cell r="E29">
            <v>27</v>
          </cell>
          <cell r="F29">
            <v>27</v>
          </cell>
        </row>
        <row r="30">
          <cell r="A30" t="str">
            <v>OK-PR</v>
          </cell>
          <cell r="B30" t="str">
            <v>2025 INITIAL</v>
          </cell>
          <cell r="C30" t="str">
            <v>Pryor, OK</v>
          </cell>
          <cell r="E30">
            <v>28</v>
          </cell>
          <cell r="F30">
            <v>28</v>
          </cell>
        </row>
        <row r="31">
          <cell r="A31" t="str">
            <v>OR-BE</v>
          </cell>
          <cell r="B31" t="str">
            <v>2025 REVISED</v>
          </cell>
          <cell r="C31" t="str">
            <v>Bend, OR</v>
          </cell>
          <cell r="E31">
            <v>29</v>
          </cell>
          <cell r="F31">
            <v>29</v>
          </cell>
        </row>
        <row r="32">
          <cell r="A32" t="str">
            <v>PR-JD</v>
          </cell>
          <cell r="B32" t="str">
            <v>2025 FINAL</v>
          </cell>
          <cell r="C32" t="str">
            <v>Juana Diaz, PR</v>
          </cell>
          <cell r="E32">
            <v>30</v>
          </cell>
          <cell r="F32">
            <v>30</v>
          </cell>
        </row>
        <row r="33">
          <cell r="A33" t="str">
            <v>SC-EA</v>
          </cell>
          <cell r="C33" t="str">
            <v>Eastover, SC</v>
          </cell>
          <cell r="E33">
            <v>31</v>
          </cell>
          <cell r="F33">
            <v>31</v>
          </cell>
        </row>
        <row r="34">
          <cell r="A34" t="str">
            <v>TN-CL</v>
          </cell>
          <cell r="C34" t="str">
            <v>Clinton, TN</v>
          </cell>
          <cell r="E34">
            <v>32</v>
          </cell>
          <cell r="F34">
            <v>32</v>
          </cell>
        </row>
        <row r="35">
          <cell r="A35" t="str">
            <v>TX-EA</v>
          </cell>
          <cell r="C35" t="str">
            <v>Eagle Lake, TX</v>
          </cell>
          <cell r="E35">
            <v>33</v>
          </cell>
          <cell r="F35">
            <v>33</v>
          </cell>
        </row>
        <row r="36">
          <cell r="A36" t="str">
            <v>TX-WE</v>
          </cell>
          <cell r="C36" t="str">
            <v>Sheffield, TX</v>
          </cell>
          <cell r="E36">
            <v>34</v>
          </cell>
          <cell r="F36">
            <v>34</v>
          </cell>
        </row>
        <row r="37">
          <cell r="A37" t="str">
            <v>VA-VB</v>
          </cell>
          <cell r="C37" t="str">
            <v>Virginia Beach, VA</v>
          </cell>
          <cell r="E37">
            <v>35</v>
          </cell>
          <cell r="F37">
            <v>35</v>
          </cell>
        </row>
        <row r="38">
          <cell r="A38" t="str">
            <v>WA-BR</v>
          </cell>
          <cell r="C38" t="str">
            <v>Bremerton, WA</v>
          </cell>
          <cell r="E38">
            <v>36</v>
          </cell>
          <cell r="F38">
            <v>36</v>
          </cell>
        </row>
        <row r="39">
          <cell r="A39" t="str">
            <v>WV-KI</v>
          </cell>
          <cell r="C39" t="str">
            <v>Kingwood, WV</v>
          </cell>
          <cell r="E39">
            <v>37</v>
          </cell>
          <cell r="F39">
            <v>37</v>
          </cell>
        </row>
        <row r="40">
          <cell r="A40" t="str">
            <v>WI-FM</v>
          </cell>
          <cell r="C40" t="str">
            <v>Fort McCoy, WI</v>
          </cell>
          <cell r="E40">
            <v>38</v>
          </cell>
          <cell r="F40">
            <v>38</v>
          </cell>
        </row>
        <row r="41">
          <cell r="A41" t="str">
            <v>WY-GU</v>
          </cell>
          <cell r="C41" t="str">
            <v>Guernsey, WY</v>
          </cell>
          <cell r="E41">
            <v>39</v>
          </cell>
          <cell r="F41">
            <v>39</v>
          </cell>
        </row>
        <row r="42">
          <cell r="E42">
            <v>40</v>
          </cell>
          <cell r="F42">
            <v>40</v>
          </cell>
        </row>
        <row r="43">
          <cell r="E43">
            <v>41</v>
          </cell>
          <cell r="F43">
            <v>41</v>
          </cell>
        </row>
        <row r="44">
          <cell r="E44">
            <v>42</v>
          </cell>
          <cell r="F44">
            <v>42</v>
          </cell>
        </row>
        <row r="45">
          <cell r="E45">
            <v>43</v>
          </cell>
          <cell r="F45">
            <v>43</v>
          </cell>
        </row>
        <row r="46">
          <cell r="E46">
            <v>44</v>
          </cell>
          <cell r="F46">
            <v>44</v>
          </cell>
        </row>
        <row r="47">
          <cell r="E47">
            <v>45</v>
          </cell>
          <cell r="F47">
            <v>45</v>
          </cell>
        </row>
        <row r="48">
          <cell r="E48">
            <v>46</v>
          </cell>
          <cell r="F48">
            <v>46</v>
          </cell>
        </row>
        <row r="49">
          <cell r="E49">
            <v>47</v>
          </cell>
          <cell r="F49">
            <v>47</v>
          </cell>
        </row>
        <row r="50">
          <cell r="B50" t="str">
            <v>Select:</v>
          </cell>
          <cell r="E50">
            <v>48</v>
          </cell>
          <cell r="F50">
            <v>48</v>
          </cell>
        </row>
        <row r="51">
          <cell r="B51" t="str">
            <v>1st Quarter</v>
          </cell>
          <cell r="E51">
            <v>49</v>
          </cell>
          <cell r="F51">
            <v>49</v>
          </cell>
        </row>
        <row r="52">
          <cell r="B52" t="str">
            <v>2nd Quarter</v>
          </cell>
          <cell r="E52">
            <v>50</v>
          </cell>
          <cell r="F52">
            <v>50</v>
          </cell>
        </row>
        <row r="53">
          <cell r="B53" t="str">
            <v>3rd Quarter</v>
          </cell>
          <cell r="E53">
            <v>51</v>
          </cell>
          <cell r="F53">
            <v>51</v>
          </cell>
        </row>
        <row r="54">
          <cell r="B54" t="str">
            <v>4th Quarter</v>
          </cell>
          <cell r="E54">
            <v>52</v>
          </cell>
          <cell r="F54">
            <v>52</v>
          </cell>
        </row>
        <row r="55">
          <cell r="E55">
            <v>53</v>
          </cell>
          <cell r="F55">
            <v>53</v>
          </cell>
        </row>
        <row r="56">
          <cell r="E56">
            <v>54</v>
          </cell>
          <cell r="F56">
            <v>54</v>
          </cell>
        </row>
        <row r="57">
          <cell r="E57">
            <v>55</v>
          </cell>
          <cell r="F57">
            <v>55</v>
          </cell>
        </row>
        <row r="58">
          <cell r="E58">
            <v>56</v>
          </cell>
          <cell r="F58">
            <v>56</v>
          </cell>
        </row>
        <row r="59">
          <cell r="E59">
            <v>57</v>
          </cell>
          <cell r="F59">
            <v>57</v>
          </cell>
        </row>
        <row r="60">
          <cell r="E60">
            <v>58</v>
          </cell>
          <cell r="F60">
            <v>58</v>
          </cell>
        </row>
        <row r="61">
          <cell r="E61">
            <v>59</v>
          </cell>
          <cell r="F61">
            <v>59</v>
          </cell>
        </row>
        <row r="62">
          <cell r="E62">
            <v>60</v>
          </cell>
          <cell r="F62">
            <v>60</v>
          </cell>
        </row>
        <row r="63">
          <cell r="E63">
            <v>61</v>
          </cell>
          <cell r="F63">
            <v>61</v>
          </cell>
        </row>
        <row r="64">
          <cell r="E64">
            <v>62</v>
          </cell>
          <cell r="F64">
            <v>62</v>
          </cell>
        </row>
        <row r="65">
          <cell r="E65">
            <v>63</v>
          </cell>
          <cell r="F65">
            <v>63</v>
          </cell>
        </row>
        <row r="66">
          <cell r="E66">
            <v>64</v>
          </cell>
          <cell r="F66">
            <v>64</v>
          </cell>
        </row>
        <row r="67">
          <cell r="E67">
            <v>65</v>
          </cell>
          <cell r="F67">
            <v>65</v>
          </cell>
        </row>
        <row r="68">
          <cell r="E68">
            <v>66</v>
          </cell>
          <cell r="F68">
            <v>66</v>
          </cell>
        </row>
        <row r="69">
          <cell r="E69">
            <v>67</v>
          </cell>
          <cell r="F69">
            <v>67</v>
          </cell>
        </row>
        <row r="70">
          <cell r="E70">
            <v>68</v>
          </cell>
          <cell r="F70">
            <v>68</v>
          </cell>
        </row>
        <row r="71">
          <cell r="E71">
            <v>69</v>
          </cell>
          <cell r="F71">
            <v>69</v>
          </cell>
        </row>
        <row r="72">
          <cell r="E72">
            <v>70</v>
          </cell>
          <cell r="F72">
            <v>70</v>
          </cell>
        </row>
        <row r="73">
          <cell r="E73">
            <v>71</v>
          </cell>
          <cell r="F73">
            <v>71</v>
          </cell>
        </row>
        <row r="74">
          <cell r="E74">
            <v>72</v>
          </cell>
          <cell r="F74">
            <v>72</v>
          </cell>
        </row>
        <row r="75">
          <cell r="E75">
            <v>73</v>
          </cell>
          <cell r="F75">
            <v>73</v>
          </cell>
        </row>
        <row r="76">
          <cell r="E76">
            <v>74</v>
          </cell>
          <cell r="F76">
            <v>74</v>
          </cell>
        </row>
        <row r="77">
          <cell r="E77">
            <v>75</v>
          </cell>
          <cell r="F77">
            <v>75</v>
          </cell>
        </row>
        <row r="78">
          <cell r="E78">
            <v>76</v>
          </cell>
          <cell r="F78">
            <v>76</v>
          </cell>
        </row>
        <row r="79">
          <cell r="E79">
            <v>77</v>
          </cell>
          <cell r="F79">
            <v>77</v>
          </cell>
        </row>
        <row r="80">
          <cell r="E80">
            <v>78</v>
          </cell>
          <cell r="F80">
            <v>78</v>
          </cell>
        </row>
        <row r="81">
          <cell r="E81">
            <v>79</v>
          </cell>
          <cell r="F81">
            <v>79</v>
          </cell>
        </row>
        <row r="82">
          <cell r="E82">
            <v>80</v>
          </cell>
          <cell r="F82">
            <v>80</v>
          </cell>
        </row>
        <row r="83">
          <cell r="E83">
            <v>81</v>
          </cell>
          <cell r="F83">
            <v>81</v>
          </cell>
        </row>
        <row r="84">
          <cell r="E84">
            <v>82</v>
          </cell>
          <cell r="F84">
            <v>82</v>
          </cell>
        </row>
        <row r="85">
          <cell r="E85">
            <v>83</v>
          </cell>
          <cell r="F85">
            <v>83</v>
          </cell>
        </row>
        <row r="86">
          <cell r="E86">
            <v>84</v>
          </cell>
          <cell r="F86">
            <v>84</v>
          </cell>
        </row>
        <row r="87">
          <cell r="E87">
            <v>85</v>
          </cell>
          <cell r="F87">
            <v>85</v>
          </cell>
        </row>
        <row r="88">
          <cell r="E88">
            <v>86</v>
          </cell>
          <cell r="F88">
            <v>86</v>
          </cell>
        </row>
        <row r="89">
          <cell r="E89">
            <v>87</v>
          </cell>
          <cell r="F89">
            <v>87</v>
          </cell>
        </row>
        <row r="90">
          <cell r="E90">
            <v>88</v>
          </cell>
          <cell r="F90">
            <v>88</v>
          </cell>
        </row>
        <row r="91">
          <cell r="E91">
            <v>89</v>
          </cell>
          <cell r="F91">
            <v>89</v>
          </cell>
        </row>
        <row r="92">
          <cell r="E92">
            <v>90</v>
          </cell>
          <cell r="F92">
            <v>90</v>
          </cell>
        </row>
        <row r="93">
          <cell r="E93">
            <v>91</v>
          </cell>
          <cell r="F93">
            <v>91</v>
          </cell>
        </row>
        <row r="94">
          <cell r="E94">
            <v>92</v>
          </cell>
          <cell r="F94">
            <v>92</v>
          </cell>
        </row>
        <row r="95">
          <cell r="E95">
            <v>93</v>
          </cell>
          <cell r="F95">
            <v>93</v>
          </cell>
        </row>
        <row r="96">
          <cell r="E96">
            <v>94</v>
          </cell>
          <cell r="F96">
            <v>94</v>
          </cell>
        </row>
        <row r="97">
          <cell r="E97">
            <v>95</v>
          </cell>
          <cell r="F97">
            <v>95</v>
          </cell>
        </row>
        <row r="98">
          <cell r="E98">
            <v>96</v>
          </cell>
          <cell r="F98">
            <v>96</v>
          </cell>
        </row>
        <row r="99">
          <cell r="E99">
            <v>97</v>
          </cell>
          <cell r="F99">
            <v>97</v>
          </cell>
        </row>
        <row r="100">
          <cell r="E100">
            <v>98</v>
          </cell>
          <cell r="F100">
            <v>98</v>
          </cell>
        </row>
        <row r="101">
          <cell r="E101">
            <v>99</v>
          </cell>
          <cell r="F101">
            <v>99</v>
          </cell>
        </row>
        <row r="102">
          <cell r="E102">
            <v>100</v>
          </cell>
          <cell r="F102">
            <v>100</v>
          </cell>
        </row>
        <row r="103">
          <cell r="E103">
            <v>101</v>
          </cell>
          <cell r="F103">
            <v>101</v>
          </cell>
        </row>
        <row r="104">
          <cell r="E104">
            <v>102</v>
          </cell>
          <cell r="F104">
            <v>102</v>
          </cell>
        </row>
        <row r="105">
          <cell r="E105">
            <v>103</v>
          </cell>
          <cell r="F105">
            <v>103</v>
          </cell>
        </row>
        <row r="106">
          <cell r="E106">
            <v>104</v>
          </cell>
          <cell r="F106">
            <v>104</v>
          </cell>
        </row>
        <row r="107">
          <cell r="E107">
            <v>105</v>
          </cell>
          <cell r="F107">
            <v>105</v>
          </cell>
        </row>
        <row r="108">
          <cell r="E108">
            <v>106</v>
          </cell>
          <cell r="F108">
            <v>106</v>
          </cell>
        </row>
        <row r="109">
          <cell r="E109">
            <v>107</v>
          </cell>
          <cell r="F109">
            <v>107</v>
          </cell>
        </row>
        <row r="110">
          <cell r="E110">
            <v>108</v>
          </cell>
          <cell r="F110">
            <v>108</v>
          </cell>
        </row>
        <row r="111">
          <cell r="E111">
            <v>109</v>
          </cell>
          <cell r="F111">
            <v>109</v>
          </cell>
        </row>
        <row r="112">
          <cell r="E112">
            <v>110</v>
          </cell>
          <cell r="F112">
            <v>110</v>
          </cell>
        </row>
        <row r="113">
          <cell r="E113">
            <v>111</v>
          </cell>
          <cell r="F113">
            <v>111</v>
          </cell>
        </row>
        <row r="114">
          <cell r="E114">
            <v>112</v>
          </cell>
          <cell r="F114">
            <v>112</v>
          </cell>
        </row>
        <row r="115">
          <cell r="E115">
            <v>113</v>
          </cell>
          <cell r="F115">
            <v>113</v>
          </cell>
        </row>
        <row r="116">
          <cell r="E116">
            <v>114</v>
          </cell>
          <cell r="F116">
            <v>114</v>
          </cell>
        </row>
        <row r="117">
          <cell r="E117">
            <v>115</v>
          </cell>
          <cell r="F117">
            <v>115</v>
          </cell>
        </row>
        <row r="118">
          <cell r="E118">
            <v>116</v>
          </cell>
          <cell r="F118">
            <v>116</v>
          </cell>
        </row>
        <row r="119">
          <cell r="E119">
            <v>117</v>
          </cell>
          <cell r="F119">
            <v>117</v>
          </cell>
        </row>
        <row r="120">
          <cell r="E120">
            <v>118</v>
          </cell>
          <cell r="F120">
            <v>118</v>
          </cell>
        </row>
        <row r="121">
          <cell r="E121">
            <v>119</v>
          </cell>
          <cell r="F121">
            <v>119</v>
          </cell>
        </row>
        <row r="122">
          <cell r="E122">
            <v>120</v>
          </cell>
          <cell r="F122">
            <v>120</v>
          </cell>
        </row>
        <row r="123">
          <cell r="E123">
            <v>121</v>
          </cell>
          <cell r="F123">
            <v>121</v>
          </cell>
        </row>
        <row r="124">
          <cell r="E124">
            <v>122</v>
          </cell>
          <cell r="F124">
            <v>122</v>
          </cell>
        </row>
        <row r="125">
          <cell r="E125">
            <v>123</v>
          </cell>
          <cell r="F125">
            <v>123</v>
          </cell>
        </row>
        <row r="126">
          <cell r="E126">
            <v>124</v>
          </cell>
          <cell r="F126">
            <v>124</v>
          </cell>
        </row>
        <row r="127">
          <cell r="E127">
            <v>125</v>
          </cell>
          <cell r="F127">
            <v>125</v>
          </cell>
        </row>
        <row r="128">
          <cell r="E128">
            <v>126</v>
          </cell>
          <cell r="F128">
            <v>126</v>
          </cell>
        </row>
        <row r="129">
          <cell r="E129">
            <v>127</v>
          </cell>
          <cell r="F129">
            <v>127</v>
          </cell>
        </row>
        <row r="130">
          <cell r="E130">
            <v>128</v>
          </cell>
          <cell r="F130">
            <v>128</v>
          </cell>
        </row>
        <row r="131">
          <cell r="E131">
            <v>129</v>
          </cell>
          <cell r="F131">
            <v>129</v>
          </cell>
        </row>
        <row r="132">
          <cell r="E132">
            <v>130</v>
          </cell>
          <cell r="F132">
            <v>130</v>
          </cell>
        </row>
        <row r="133">
          <cell r="E133">
            <v>131</v>
          </cell>
          <cell r="F133">
            <v>131</v>
          </cell>
        </row>
        <row r="134">
          <cell r="E134">
            <v>132</v>
          </cell>
          <cell r="F134">
            <v>132</v>
          </cell>
        </row>
        <row r="135">
          <cell r="E135">
            <v>133</v>
          </cell>
          <cell r="F135">
            <v>133</v>
          </cell>
        </row>
        <row r="136">
          <cell r="E136">
            <v>134</v>
          </cell>
          <cell r="F136">
            <v>134</v>
          </cell>
        </row>
        <row r="137">
          <cell r="E137">
            <v>135</v>
          </cell>
          <cell r="F137">
            <v>135</v>
          </cell>
        </row>
        <row r="138">
          <cell r="E138">
            <v>136</v>
          </cell>
          <cell r="F138">
            <v>136</v>
          </cell>
        </row>
        <row r="139">
          <cell r="E139">
            <v>137</v>
          </cell>
          <cell r="F139">
            <v>137</v>
          </cell>
        </row>
        <row r="140">
          <cell r="E140">
            <v>138</v>
          </cell>
          <cell r="F140">
            <v>138</v>
          </cell>
        </row>
        <row r="141">
          <cell r="E141">
            <v>139</v>
          </cell>
          <cell r="F141">
            <v>139</v>
          </cell>
        </row>
        <row r="142">
          <cell r="E142">
            <v>140</v>
          </cell>
          <cell r="F142">
            <v>140</v>
          </cell>
        </row>
        <row r="143">
          <cell r="E143">
            <v>141</v>
          </cell>
          <cell r="F143">
            <v>141</v>
          </cell>
        </row>
        <row r="144">
          <cell r="E144">
            <v>142</v>
          </cell>
          <cell r="F144">
            <v>142</v>
          </cell>
        </row>
        <row r="145">
          <cell r="E145">
            <v>143</v>
          </cell>
          <cell r="F145">
            <v>143</v>
          </cell>
        </row>
        <row r="146">
          <cell r="E146">
            <v>144</v>
          </cell>
          <cell r="F146">
            <v>144</v>
          </cell>
        </row>
        <row r="147">
          <cell r="E147">
            <v>145</v>
          </cell>
          <cell r="F147">
            <v>145</v>
          </cell>
        </row>
        <row r="148">
          <cell r="E148">
            <v>146</v>
          </cell>
          <cell r="F148">
            <v>146</v>
          </cell>
        </row>
        <row r="149">
          <cell r="E149">
            <v>147</v>
          </cell>
          <cell r="F149">
            <v>147</v>
          </cell>
        </row>
        <row r="150">
          <cell r="E150">
            <v>148</v>
          </cell>
          <cell r="F150">
            <v>148</v>
          </cell>
        </row>
        <row r="151">
          <cell r="E151">
            <v>149</v>
          </cell>
          <cell r="F151">
            <v>149</v>
          </cell>
        </row>
        <row r="152">
          <cell r="E152">
            <v>150</v>
          </cell>
          <cell r="F152">
            <v>150</v>
          </cell>
        </row>
        <row r="153">
          <cell r="E153">
            <v>151</v>
          </cell>
          <cell r="F153">
            <v>151</v>
          </cell>
        </row>
        <row r="154">
          <cell r="E154">
            <v>152</v>
          </cell>
          <cell r="F154">
            <v>152</v>
          </cell>
        </row>
        <row r="155">
          <cell r="E155">
            <v>153</v>
          </cell>
          <cell r="F155">
            <v>153</v>
          </cell>
        </row>
        <row r="156">
          <cell r="E156">
            <v>154</v>
          </cell>
          <cell r="F156">
            <v>154</v>
          </cell>
        </row>
        <row r="157">
          <cell r="E157">
            <v>155</v>
          </cell>
          <cell r="F157">
            <v>155</v>
          </cell>
        </row>
        <row r="158">
          <cell r="E158">
            <v>156</v>
          </cell>
          <cell r="F158">
            <v>156</v>
          </cell>
        </row>
        <row r="159">
          <cell r="E159">
            <v>157</v>
          </cell>
          <cell r="F159">
            <v>157</v>
          </cell>
        </row>
        <row r="160">
          <cell r="E160">
            <v>158</v>
          </cell>
          <cell r="F160">
            <v>158</v>
          </cell>
        </row>
        <row r="161">
          <cell r="E161">
            <v>159</v>
          </cell>
          <cell r="F161">
            <v>159</v>
          </cell>
        </row>
        <row r="162">
          <cell r="E162">
            <v>160</v>
          </cell>
          <cell r="F162">
            <v>160</v>
          </cell>
        </row>
        <row r="163">
          <cell r="E163">
            <v>161</v>
          </cell>
          <cell r="F163">
            <v>161</v>
          </cell>
        </row>
        <row r="164">
          <cell r="E164">
            <v>162</v>
          </cell>
          <cell r="F164">
            <v>162</v>
          </cell>
        </row>
        <row r="165">
          <cell r="E165">
            <v>163</v>
          </cell>
          <cell r="F165">
            <v>163</v>
          </cell>
        </row>
        <row r="166">
          <cell r="E166">
            <v>164</v>
          </cell>
          <cell r="F166">
            <v>164</v>
          </cell>
        </row>
        <row r="167">
          <cell r="E167">
            <v>165</v>
          </cell>
          <cell r="F167">
            <v>165</v>
          </cell>
        </row>
        <row r="168">
          <cell r="E168">
            <v>166</v>
          </cell>
          <cell r="F168">
            <v>166</v>
          </cell>
        </row>
        <row r="169">
          <cell r="E169">
            <v>167</v>
          </cell>
          <cell r="F169">
            <v>167</v>
          </cell>
        </row>
        <row r="170">
          <cell r="E170">
            <v>168</v>
          </cell>
          <cell r="F170">
            <v>168</v>
          </cell>
        </row>
        <row r="171">
          <cell r="E171">
            <v>169</v>
          </cell>
          <cell r="F171">
            <v>169</v>
          </cell>
        </row>
        <row r="172">
          <cell r="E172">
            <v>170</v>
          </cell>
          <cell r="F172">
            <v>170</v>
          </cell>
        </row>
        <row r="173">
          <cell r="E173">
            <v>171</v>
          </cell>
          <cell r="F173">
            <v>171</v>
          </cell>
        </row>
        <row r="174">
          <cell r="E174">
            <v>172</v>
          </cell>
          <cell r="F174">
            <v>172</v>
          </cell>
        </row>
        <row r="175">
          <cell r="E175">
            <v>173</v>
          </cell>
          <cell r="F175">
            <v>173</v>
          </cell>
        </row>
        <row r="176">
          <cell r="E176">
            <v>174</v>
          </cell>
          <cell r="F176">
            <v>174</v>
          </cell>
        </row>
        <row r="177">
          <cell r="E177">
            <v>175</v>
          </cell>
          <cell r="F177">
            <v>175</v>
          </cell>
        </row>
        <row r="178">
          <cell r="E178">
            <v>176</v>
          </cell>
          <cell r="F178">
            <v>176</v>
          </cell>
        </row>
        <row r="179">
          <cell r="E179">
            <v>177</v>
          </cell>
          <cell r="F179">
            <v>177</v>
          </cell>
        </row>
        <row r="180">
          <cell r="E180">
            <v>178</v>
          </cell>
          <cell r="F180">
            <v>178</v>
          </cell>
        </row>
        <row r="181">
          <cell r="E181">
            <v>179</v>
          </cell>
          <cell r="F181">
            <v>179</v>
          </cell>
        </row>
        <row r="182">
          <cell r="E182">
            <v>180</v>
          </cell>
          <cell r="F182">
            <v>180</v>
          </cell>
        </row>
        <row r="183">
          <cell r="E183">
            <v>181</v>
          </cell>
          <cell r="F183">
            <v>181</v>
          </cell>
        </row>
        <row r="184">
          <cell r="E184">
            <v>182</v>
          </cell>
          <cell r="F184">
            <v>182</v>
          </cell>
        </row>
        <row r="185">
          <cell r="E185">
            <v>183</v>
          </cell>
          <cell r="F185">
            <v>183</v>
          </cell>
        </row>
        <row r="186">
          <cell r="E186">
            <v>184</v>
          </cell>
          <cell r="F186">
            <v>184</v>
          </cell>
        </row>
        <row r="187">
          <cell r="E187">
            <v>185</v>
          </cell>
          <cell r="F187">
            <v>185</v>
          </cell>
        </row>
        <row r="188">
          <cell r="E188">
            <v>186</v>
          </cell>
          <cell r="F188">
            <v>186</v>
          </cell>
        </row>
        <row r="189">
          <cell r="E189">
            <v>187</v>
          </cell>
          <cell r="F189">
            <v>187</v>
          </cell>
        </row>
        <row r="190">
          <cell r="E190">
            <v>188</v>
          </cell>
          <cell r="F190">
            <v>188</v>
          </cell>
        </row>
        <row r="191">
          <cell r="E191">
            <v>189</v>
          </cell>
          <cell r="F191">
            <v>189</v>
          </cell>
        </row>
        <row r="192">
          <cell r="E192">
            <v>190</v>
          </cell>
          <cell r="F192">
            <v>190</v>
          </cell>
        </row>
        <row r="193">
          <cell r="E193">
            <v>191</v>
          </cell>
          <cell r="F193">
            <v>191</v>
          </cell>
        </row>
        <row r="194">
          <cell r="E194">
            <v>192</v>
          </cell>
          <cell r="F194">
            <v>192</v>
          </cell>
        </row>
        <row r="195">
          <cell r="E195">
            <v>193</v>
          </cell>
          <cell r="F195">
            <v>193</v>
          </cell>
        </row>
        <row r="196">
          <cell r="E196">
            <v>194</v>
          </cell>
          <cell r="F196">
            <v>194</v>
          </cell>
        </row>
        <row r="197">
          <cell r="E197">
            <v>195</v>
          </cell>
          <cell r="F197">
            <v>195</v>
          </cell>
        </row>
        <row r="198">
          <cell r="E198">
            <v>196</v>
          </cell>
          <cell r="F198">
            <v>196</v>
          </cell>
        </row>
        <row r="199">
          <cell r="E199">
            <v>197</v>
          </cell>
          <cell r="F199">
            <v>197</v>
          </cell>
        </row>
        <row r="200">
          <cell r="E200">
            <v>198</v>
          </cell>
          <cell r="F200">
            <v>198</v>
          </cell>
        </row>
        <row r="201">
          <cell r="E201">
            <v>199</v>
          </cell>
          <cell r="F201">
            <v>199</v>
          </cell>
        </row>
        <row r="202">
          <cell r="E202">
            <v>200</v>
          </cell>
          <cell r="F202">
            <v>200</v>
          </cell>
        </row>
        <row r="203">
          <cell r="E203">
            <v>201</v>
          </cell>
          <cell r="F203">
            <v>201</v>
          </cell>
        </row>
        <row r="204">
          <cell r="E204">
            <v>202</v>
          </cell>
          <cell r="F204">
            <v>202</v>
          </cell>
        </row>
        <row r="205">
          <cell r="E205">
            <v>203</v>
          </cell>
          <cell r="F205">
            <v>203</v>
          </cell>
        </row>
        <row r="206">
          <cell r="E206">
            <v>204</v>
          </cell>
          <cell r="F206">
            <v>204</v>
          </cell>
        </row>
        <row r="207">
          <cell r="E207">
            <v>205</v>
          </cell>
          <cell r="F207">
            <v>205</v>
          </cell>
        </row>
        <row r="208">
          <cell r="E208">
            <v>206</v>
          </cell>
          <cell r="F208">
            <v>206</v>
          </cell>
        </row>
        <row r="209">
          <cell r="E209">
            <v>207</v>
          </cell>
          <cell r="F209">
            <v>207</v>
          </cell>
        </row>
        <row r="210">
          <cell r="E210">
            <v>208</v>
          </cell>
          <cell r="F210">
            <v>208</v>
          </cell>
        </row>
        <row r="211">
          <cell r="E211">
            <v>209</v>
          </cell>
          <cell r="F211">
            <v>209</v>
          </cell>
        </row>
        <row r="212">
          <cell r="E212">
            <v>210</v>
          </cell>
          <cell r="F212">
            <v>210</v>
          </cell>
        </row>
        <row r="213">
          <cell r="E213">
            <v>211</v>
          </cell>
          <cell r="F213">
            <v>211</v>
          </cell>
        </row>
        <row r="214">
          <cell r="E214">
            <v>212</v>
          </cell>
          <cell r="F214">
            <v>212</v>
          </cell>
        </row>
        <row r="215">
          <cell r="E215">
            <v>213</v>
          </cell>
          <cell r="F215">
            <v>213</v>
          </cell>
        </row>
        <row r="216">
          <cell r="E216">
            <v>214</v>
          </cell>
          <cell r="F216">
            <v>214</v>
          </cell>
        </row>
        <row r="217">
          <cell r="E217">
            <v>215</v>
          </cell>
          <cell r="F217">
            <v>215</v>
          </cell>
        </row>
        <row r="218">
          <cell r="E218">
            <v>216</v>
          </cell>
          <cell r="F218">
            <v>216</v>
          </cell>
        </row>
        <row r="219">
          <cell r="E219">
            <v>217</v>
          </cell>
          <cell r="F219">
            <v>217</v>
          </cell>
        </row>
        <row r="220">
          <cell r="E220">
            <v>218</v>
          </cell>
          <cell r="F220">
            <v>218</v>
          </cell>
        </row>
        <row r="221">
          <cell r="E221">
            <v>219</v>
          </cell>
          <cell r="F221">
            <v>219</v>
          </cell>
        </row>
        <row r="222">
          <cell r="E222">
            <v>220</v>
          </cell>
          <cell r="F222">
            <v>220</v>
          </cell>
        </row>
        <row r="223">
          <cell r="E223">
            <v>221</v>
          </cell>
          <cell r="F223">
            <v>221</v>
          </cell>
        </row>
        <row r="224">
          <cell r="E224">
            <v>222</v>
          </cell>
          <cell r="F224">
            <v>222</v>
          </cell>
        </row>
        <row r="225">
          <cell r="E225">
            <v>223</v>
          </cell>
          <cell r="F225">
            <v>223</v>
          </cell>
        </row>
        <row r="226">
          <cell r="E226">
            <v>224</v>
          </cell>
          <cell r="F226">
            <v>224</v>
          </cell>
        </row>
        <row r="227">
          <cell r="E227">
            <v>225</v>
          </cell>
          <cell r="F227">
            <v>225</v>
          </cell>
        </row>
        <row r="228">
          <cell r="E228">
            <v>226</v>
          </cell>
          <cell r="F228">
            <v>226</v>
          </cell>
        </row>
        <row r="229">
          <cell r="E229">
            <v>227</v>
          </cell>
          <cell r="F229">
            <v>227</v>
          </cell>
        </row>
        <row r="230">
          <cell r="E230">
            <v>228</v>
          </cell>
          <cell r="F230">
            <v>228</v>
          </cell>
        </row>
        <row r="231">
          <cell r="E231">
            <v>229</v>
          </cell>
          <cell r="F231">
            <v>229</v>
          </cell>
        </row>
        <row r="232">
          <cell r="E232">
            <v>230</v>
          </cell>
          <cell r="F232">
            <v>230</v>
          </cell>
        </row>
        <row r="233">
          <cell r="E233">
            <v>231</v>
          </cell>
          <cell r="F233">
            <v>231</v>
          </cell>
        </row>
        <row r="234">
          <cell r="E234">
            <v>232</v>
          </cell>
          <cell r="F234">
            <v>232</v>
          </cell>
        </row>
        <row r="235">
          <cell r="E235">
            <v>233</v>
          </cell>
          <cell r="F235">
            <v>233</v>
          </cell>
        </row>
        <row r="236">
          <cell r="E236">
            <v>234</v>
          </cell>
          <cell r="F236">
            <v>234</v>
          </cell>
        </row>
        <row r="237">
          <cell r="E237">
            <v>235</v>
          </cell>
          <cell r="F237">
            <v>235</v>
          </cell>
        </row>
        <row r="238">
          <cell r="E238">
            <v>236</v>
          </cell>
          <cell r="F238">
            <v>236</v>
          </cell>
        </row>
        <row r="239">
          <cell r="E239">
            <v>237</v>
          </cell>
          <cell r="F239">
            <v>237</v>
          </cell>
        </row>
        <row r="240">
          <cell r="E240">
            <v>238</v>
          </cell>
          <cell r="F240">
            <v>238</v>
          </cell>
        </row>
        <row r="241">
          <cell r="E241">
            <v>239</v>
          </cell>
          <cell r="F241">
            <v>239</v>
          </cell>
        </row>
        <row r="242">
          <cell r="E242">
            <v>240</v>
          </cell>
          <cell r="F242">
            <v>240</v>
          </cell>
        </row>
        <row r="243">
          <cell r="E243">
            <v>241</v>
          </cell>
          <cell r="F243">
            <v>241</v>
          </cell>
        </row>
        <row r="244">
          <cell r="E244">
            <v>242</v>
          </cell>
          <cell r="F244">
            <v>242</v>
          </cell>
        </row>
        <row r="245">
          <cell r="E245">
            <v>243</v>
          </cell>
          <cell r="F245">
            <v>243</v>
          </cell>
        </row>
        <row r="246">
          <cell r="E246">
            <v>244</v>
          </cell>
          <cell r="F246">
            <v>244</v>
          </cell>
        </row>
        <row r="247">
          <cell r="E247">
            <v>245</v>
          </cell>
          <cell r="F247">
            <v>245</v>
          </cell>
        </row>
        <row r="248">
          <cell r="E248">
            <v>246</v>
          </cell>
          <cell r="F248">
            <v>246</v>
          </cell>
        </row>
        <row r="249">
          <cell r="E249">
            <v>247</v>
          </cell>
          <cell r="F249">
            <v>247</v>
          </cell>
        </row>
        <row r="250">
          <cell r="E250">
            <v>248</v>
          </cell>
          <cell r="F250">
            <v>248</v>
          </cell>
        </row>
        <row r="251">
          <cell r="E251">
            <v>249</v>
          </cell>
          <cell r="F251">
            <v>249</v>
          </cell>
        </row>
        <row r="252">
          <cell r="E252">
            <v>250</v>
          </cell>
          <cell r="F252">
            <v>250</v>
          </cell>
        </row>
        <row r="253">
          <cell r="E253">
            <v>251</v>
          </cell>
          <cell r="F253">
            <v>251</v>
          </cell>
        </row>
        <row r="254">
          <cell r="E254">
            <v>252</v>
          </cell>
          <cell r="F254">
            <v>252</v>
          </cell>
        </row>
        <row r="255">
          <cell r="E255">
            <v>253</v>
          </cell>
          <cell r="F255">
            <v>253</v>
          </cell>
        </row>
        <row r="256">
          <cell r="E256">
            <v>254</v>
          </cell>
          <cell r="F256">
            <v>254</v>
          </cell>
        </row>
        <row r="257">
          <cell r="E257">
            <v>255</v>
          </cell>
          <cell r="F257">
            <v>255</v>
          </cell>
        </row>
        <row r="258">
          <cell r="E258">
            <v>256</v>
          </cell>
          <cell r="F258">
            <v>256</v>
          </cell>
        </row>
        <row r="259">
          <cell r="E259">
            <v>257</v>
          </cell>
          <cell r="F259">
            <v>257</v>
          </cell>
        </row>
        <row r="260">
          <cell r="E260">
            <v>258</v>
          </cell>
          <cell r="F260">
            <v>258</v>
          </cell>
        </row>
        <row r="261">
          <cell r="E261">
            <v>259</v>
          </cell>
          <cell r="F261">
            <v>259</v>
          </cell>
        </row>
        <row r="262">
          <cell r="E262">
            <v>260</v>
          </cell>
          <cell r="F262">
            <v>260</v>
          </cell>
        </row>
        <row r="263">
          <cell r="E263">
            <v>261</v>
          </cell>
          <cell r="F263">
            <v>261</v>
          </cell>
        </row>
        <row r="264">
          <cell r="E264">
            <v>262</v>
          </cell>
          <cell r="F264">
            <v>262</v>
          </cell>
        </row>
        <row r="265">
          <cell r="E265">
            <v>263</v>
          </cell>
          <cell r="F265">
            <v>263</v>
          </cell>
        </row>
        <row r="266">
          <cell r="E266">
            <v>264</v>
          </cell>
          <cell r="F266">
            <v>264</v>
          </cell>
        </row>
        <row r="267">
          <cell r="E267">
            <v>265</v>
          </cell>
          <cell r="F267">
            <v>265</v>
          </cell>
        </row>
        <row r="268">
          <cell r="E268">
            <v>266</v>
          </cell>
          <cell r="F268">
            <v>266</v>
          </cell>
        </row>
        <row r="269">
          <cell r="E269">
            <v>267</v>
          </cell>
          <cell r="F269">
            <v>267</v>
          </cell>
        </row>
        <row r="270">
          <cell r="E270">
            <v>268</v>
          </cell>
          <cell r="F270">
            <v>268</v>
          </cell>
        </row>
        <row r="271">
          <cell r="E271">
            <v>269</v>
          </cell>
          <cell r="F271">
            <v>269</v>
          </cell>
        </row>
        <row r="272">
          <cell r="E272">
            <v>270</v>
          </cell>
          <cell r="F272">
            <v>270</v>
          </cell>
        </row>
        <row r="273">
          <cell r="E273">
            <v>271</v>
          </cell>
          <cell r="F273">
            <v>271</v>
          </cell>
        </row>
        <row r="274">
          <cell r="E274">
            <v>272</v>
          </cell>
          <cell r="F274">
            <v>272</v>
          </cell>
        </row>
        <row r="275">
          <cell r="E275">
            <v>273</v>
          </cell>
          <cell r="F275">
            <v>273</v>
          </cell>
        </row>
        <row r="276">
          <cell r="E276">
            <v>274</v>
          </cell>
          <cell r="F276">
            <v>274</v>
          </cell>
        </row>
        <row r="277">
          <cell r="E277">
            <v>275</v>
          </cell>
          <cell r="F277">
            <v>275</v>
          </cell>
        </row>
        <row r="278">
          <cell r="E278">
            <v>276</v>
          </cell>
          <cell r="F278">
            <v>276</v>
          </cell>
        </row>
        <row r="279">
          <cell r="E279">
            <v>277</v>
          </cell>
          <cell r="F279">
            <v>277</v>
          </cell>
        </row>
        <row r="280">
          <cell r="E280">
            <v>278</v>
          </cell>
          <cell r="F280">
            <v>278</v>
          </cell>
        </row>
        <row r="281">
          <cell r="E281">
            <v>279</v>
          </cell>
          <cell r="F281">
            <v>279</v>
          </cell>
        </row>
        <row r="282">
          <cell r="E282">
            <v>280</v>
          </cell>
          <cell r="F282">
            <v>280</v>
          </cell>
        </row>
        <row r="283">
          <cell r="E283">
            <v>281</v>
          </cell>
          <cell r="F283">
            <v>281</v>
          </cell>
        </row>
        <row r="284">
          <cell r="E284">
            <v>282</v>
          </cell>
          <cell r="F284">
            <v>282</v>
          </cell>
        </row>
        <row r="285">
          <cell r="E285">
            <v>283</v>
          </cell>
          <cell r="F285">
            <v>283</v>
          </cell>
        </row>
        <row r="286">
          <cell r="E286">
            <v>284</v>
          </cell>
          <cell r="F286">
            <v>284</v>
          </cell>
        </row>
        <row r="287">
          <cell r="E287">
            <v>285</v>
          </cell>
          <cell r="F287">
            <v>285</v>
          </cell>
        </row>
        <row r="288">
          <cell r="E288">
            <v>286</v>
          </cell>
          <cell r="F288">
            <v>286</v>
          </cell>
        </row>
        <row r="289">
          <cell r="E289">
            <v>287</v>
          </cell>
          <cell r="F289">
            <v>287</v>
          </cell>
        </row>
        <row r="290">
          <cell r="E290">
            <v>288</v>
          </cell>
          <cell r="F290">
            <v>288</v>
          </cell>
        </row>
        <row r="291">
          <cell r="E291">
            <v>289</v>
          </cell>
          <cell r="F291">
            <v>289</v>
          </cell>
        </row>
        <row r="292">
          <cell r="E292">
            <v>290</v>
          </cell>
          <cell r="F292">
            <v>290</v>
          </cell>
        </row>
        <row r="293">
          <cell r="E293">
            <v>291</v>
          </cell>
          <cell r="F293">
            <v>291</v>
          </cell>
        </row>
        <row r="294">
          <cell r="E294">
            <v>292</v>
          </cell>
          <cell r="F294">
            <v>292</v>
          </cell>
        </row>
        <row r="295">
          <cell r="E295">
            <v>293</v>
          </cell>
          <cell r="F295">
            <v>293</v>
          </cell>
        </row>
        <row r="296">
          <cell r="E296">
            <v>294</v>
          </cell>
          <cell r="F296">
            <v>294</v>
          </cell>
        </row>
        <row r="297">
          <cell r="E297">
            <v>295</v>
          </cell>
          <cell r="F297">
            <v>295</v>
          </cell>
        </row>
        <row r="298">
          <cell r="E298">
            <v>296</v>
          </cell>
          <cell r="F298">
            <v>296</v>
          </cell>
        </row>
        <row r="299">
          <cell r="E299">
            <v>297</v>
          </cell>
          <cell r="F299">
            <v>297</v>
          </cell>
        </row>
        <row r="300">
          <cell r="E300">
            <v>298</v>
          </cell>
          <cell r="F300">
            <v>298</v>
          </cell>
        </row>
        <row r="301">
          <cell r="E301">
            <v>299</v>
          </cell>
          <cell r="F301">
            <v>299</v>
          </cell>
        </row>
        <row r="302">
          <cell r="E302">
            <v>300</v>
          </cell>
          <cell r="F302">
            <v>300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Jan 15, 2017"/>
      <sheetName val="Jan 31, 2017"/>
      <sheetName val="Feb 15, 2017"/>
      <sheetName val="Feb 28, 2017"/>
      <sheetName val="Mar 15, 2017"/>
      <sheetName val="Mar 31, 2017"/>
      <sheetName val="Apr 15, 2017"/>
      <sheetName val="Apr 30, 2017"/>
      <sheetName val="May 15, 2017"/>
      <sheetName val="May 31, 2017"/>
      <sheetName val="Jun 15, 2017"/>
      <sheetName val="Jun 30, 2017"/>
      <sheetName val="Jul 15, 2017"/>
      <sheetName val="Jul 31, 2017"/>
      <sheetName val="Aug 15, 2017"/>
      <sheetName val="Aug 31, 2017"/>
      <sheetName val="Sep 15, 2017"/>
      <sheetName val="Sep 30, 2017"/>
      <sheetName val="Oct 15, 2017"/>
      <sheetName val="Oct 31, 2017"/>
      <sheetName val="Nov 15, 2017"/>
      <sheetName val="Nov 30, 2017"/>
      <sheetName val="Dec 15, 2017"/>
      <sheetName val="Dec 31, 2017"/>
    </sheetNames>
    <sheetDataSet>
      <sheetData sheetId="0">
        <row r="3">
          <cell r="H3" t="str">
            <v>OP</v>
          </cell>
        </row>
        <row r="4">
          <cell r="H4" t="str">
            <v>OC</v>
          </cell>
        </row>
        <row r="7">
          <cell r="C7" t="str">
            <v>Dilg, Erik</v>
          </cell>
          <cell r="H7" t="str">
            <v>WMS</v>
          </cell>
        </row>
        <row r="8">
          <cell r="C8">
            <v>602466</v>
          </cell>
          <cell r="H8" t="str">
            <v>Overtime Exempt</v>
          </cell>
        </row>
        <row r="9">
          <cell r="C9" t="str">
            <v>Overtime Eligible</v>
          </cell>
          <cell r="H9" t="str">
            <v>Overtime Eligible</v>
          </cell>
        </row>
        <row r="10">
          <cell r="C10" t="str">
            <v>T-F 0600-1630</v>
          </cell>
        </row>
        <row r="11">
          <cell r="C11" t="str">
            <v>Sunday, 00:00</v>
          </cell>
        </row>
        <row r="12">
          <cell r="H12" t="str">
            <v>AL</v>
          </cell>
        </row>
        <row r="13">
          <cell r="H13" t="str">
            <v>SL</v>
          </cell>
        </row>
        <row r="14">
          <cell r="C14" t="str">
            <v>374S1</v>
          </cell>
          <cell r="D14" t="str">
            <v>374S1</v>
          </cell>
          <cell r="E14" t="str">
            <v>374S1</v>
          </cell>
          <cell r="F14" t="str">
            <v>374S1</v>
          </cell>
          <cell r="H14" t="str">
            <v>HOL</v>
          </cell>
        </row>
        <row r="15">
          <cell r="C15" t="str">
            <v>50/50</v>
          </cell>
          <cell r="D15" t="str">
            <v>50/50</v>
          </cell>
          <cell r="E15" t="str">
            <v>50/50</v>
          </cell>
          <cell r="F15" t="str">
            <v>50/50</v>
          </cell>
          <cell r="H15" t="str">
            <v>MIL</v>
          </cell>
        </row>
        <row r="16">
          <cell r="C16" t="str">
            <v>374T1</v>
          </cell>
          <cell r="H16" t="str">
            <v>LWOP</v>
          </cell>
        </row>
        <row r="17">
          <cell r="C17" t="str">
            <v>Fed</v>
          </cell>
          <cell r="H17" t="str">
            <v>BRV</v>
          </cell>
        </row>
        <row r="18">
          <cell r="C18" t="str">
            <v>374GS</v>
          </cell>
          <cell r="H18" t="str">
            <v>COMP</v>
          </cell>
        </row>
        <row r="19">
          <cell r="C19" t="str">
            <v>leave/Misc</v>
          </cell>
          <cell r="H19" t="str">
            <v>EXC</v>
          </cell>
        </row>
        <row r="20">
          <cell r="C20" t="str">
            <v>87101</v>
          </cell>
          <cell r="H20" t="str">
            <v>PH</v>
          </cell>
        </row>
        <row r="21">
          <cell r="C21" t="str">
            <v>WAY</v>
          </cell>
          <cell r="H21" t="str">
            <v>PLD</v>
          </cell>
        </row>
        <row r="22">
          <cell r="H22" t="str">
            <v>SHARE</v>
          </cell>
        </row>
        <row r="23">
          <cell r="H23" t="str">
            <v>MISC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E34"/>
  <sheetViews>
    <sheetView view="pageLayout" zoomScaleNormal="100" workbookViewId="0">
      <selection sqref="A1:D1"/>
    </sheetView>
  </sheetViews>
  <sheetFormatPr defaultRowHeight="14.4" x14ac:dyDescent="0.3"/>
  <cols>
    <col min="1" max="1" width="57.33203125" customWidth="1"/>
    <col min="4" max="4" width="10.44140625" customWidth="1"/>
  </cols>
  <sheetData>
    <row r="1" spans="1:31" ht="30" customHeight="1" x14ac:dyDescent="0.3">
      <c r="A1" s="672" t="s">
        <v>665</v>
      </c>
      <c r="B1" s="672"/>
      <c r="C1" s="672"/>
      <c r="D1" s="672"/>
    </row>
    <row r="2" spans="1:31" x14ac:dyDescent="0.3">
      <c r="A2" s="675"/>
      <c r="B2" s="675"/>
      <c r="C2" s="675"/>
      <c r="D2" s="675"/>
    </row>
    <row r="3" spans="1:31" s="155" customFormat="1" ht="91.5" customHeight="1" x14ac:dyDescent="0.3">
      <c r="A3" s="673" t="s">
        <v>666</v>
      </c>
      <c r="B3" s="673"/>
      <c r="C3" s="673"/>
      <c r="D3" s="673"/>
    </row>
    <row r="4" spans="1:31" x14ac:dyDescent="0.3">
      <c r="A4" s="675"/>
      <c r="B4" s="675"/>
      <c r="C4" s="675"/>
      <c r="D4" s="675"/>
    </row>
    <row r="5" spans="1:31" s="156" customFormat="1" ht="48" customHeight="1" x14ac:dyDescent="0.3">
      <c r="A5" s="674" t="s">
        <v>674</v>
      </c>
      <c r="B5" s="674"/>
      <c r="C5" s="674"/>
      <c r="D5" s="674"/>
    </row>
    <row r="6" spans="1:31" x14ac:dyDescent="0.3">
      <c r="A6" s="675"/>
      <c r="B6" s="675"/>
      <c r="C6" s="675"/>
      <c r="D6" s="675"/>
    </row>
    <row r="7" spans="1:31" ht="15.75" customHeight="1" x14ac:dyDescent="0.3">
      <c r="A7" s="672" t="s">
        <v>675</v>
      </c>
      <c r="B7" s="672"/>
      <c r="C7" s="672"/>
      <c r="D7" s="672"/>
    </row>
    <row r="8" spans="1:31" x14ac:dyDescent="0.3">
      <c r="A8" s="675"/>
      <c r="B8" s="675"/>
      <c r="C8" s="675"/>
      <c r="D8" s="675"/>
    </row>
    <row r="9" spans="1:31" ht="14.25" customHeight="1" x14ac:dyDescent="0.3">
      <c r="A9" s="678" t="s">
        <v>673</v>
      </c>
      <c r="B9" s="678"/>
      <c r="C9" s="678"/>
      <c r="D9" s="678"/>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row>
    <row r="10" spans="1:31" ht="66" customHeight="1" x14ac:dyDescent="0.3">
      <c r="A10" s="677" t="s">
        <v>676</v>
      </c>
      <c r="B10" s="677"/>
      <c r="C10" s="677"/>
      <c r="D10" s="67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row>
    <row r="11" spans="1:31" ht="14.25" customHeight="1" x14ac:dyDescent="0.3">
      <c r="A11" s="677" t="s">
        <v>678</v>
      </c>
      <c r="B11" s="677"/>
      <c r="C11" s="677"/>
      <c r="D11" s="67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row>
    <row r="12" spans="1:31" ht="14.25" customHeight="1" x14ac:dyDescent="0.3">
      <c r="A12" s="677" t="s">
        <v>679</v>
      </c>
      <c r="B12" s="677"/>
      <c r="C12" s="677"/>
      <c r="D12" s="67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row>
    <row r="13" spans="1:31" x14ac:dyDescent="0.3">
      <c r="A13" s="675"/>
      <c r="B13" s="675"/>
      <c r="C13" s="675"/>
      <c r="D13" s="675"/>
    </row>
    <row r="14" spans="1:31" s="157" customFormat="1" ht="27.75" customHeight="1" x14ac:dyDescent="0.3">
      <c r="A14" s="672" t="s">
        <v>677</v>
      </c>
      <c r="B14" s="672"/>
      <c r="C14" s="672"/>
      <c r="D14" s="672"/>
    </row>
    <row r="15" spans="1:31" x14ac:dyDescent="0.3">
      <c r="A15" s="676"/>
      <c r="B15" s="676"/>
      <c r="C15" s="676"/>
      <c r="D15" s="676"/>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x14ac:dyDescent="0.3">
      <c r="A16" s="676"/>
      <c r="B16" s="676"/>
      <c r="C16" s="676"/>
      <c r="D16" s="676"/>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x14ac:dyDescent="0.3">
      <c r="A17" s="676"/>
      <c r="B17" s="676"/>
      <c r="C17" s="676"/>
      <c r="D17" s="676"/>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x14ac:dyDescent="0.3">
      <c r="A18" s="676"/>
      <c r="B18" s="676"/>
      <c r="C18" s="676"/>
      <c r="D18" s="676"/>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x14ac:dyDescent="0.3">
      <c r="A19" s="676"/>
      <c r="B19" s="676"/>
      <c r="C19" s="676"/>
      <c r="D19" s="676"/>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x14ac:dyDescent="0.3">
      <c r="A20" s="676"/>
      <c r="B20" s="676"/>
      <c r="C20" s="676"/>
      <c r="D20" s="676"/>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x14ac:dyDescent="0.3">
      <c r="A21" s="676"/>
      <c r="B21" s="676"/>
      <c r="C21" s="676"/>
      <c r="D21" s="676"/>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x14ac:dyDescent="0.3">
      <c r="A22" s="676"/>
      <c r="B22" s="676"/>
      <c r="C22" s="676"/>
      <c r="D22" s="676"/>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x14ac:dyDescent="0.3">
      <c r="A23" s="676"/>
      <c r="B23" s="676"/>
      <c r="C23" s="676"/>
      <c r="D23" s="676"/>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x14ac:dyDescent="0.3">
      <c r="A24" s="676"/>
      <c r="B24" s="676"/>
      <c r="C24" s="676"/>
      <c r="D24" s="676"/>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x14ac:dyDescent="0.3">
      <c r="A25" s="676"/>
      <c r="B25" s="676"/>
      <c r="C25" s="676"/>
      <c r="D25" s="676"/>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x14ac:dyDescent="0.3">
      <c r="A26" s="676"/>
      <c r="B26" s="676"/>
      <c r="C26" s="676"/>
      <c r="D26" s="676"/>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x14ac:dyDescent="0.3">
      <c r="A27" s="676"/>
      <c r="B27" s="676"/>
      <c r="C27" s="676"/>
      <c r="D27" s="676"/>
      <c r="E27" s="157"/>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x14ac:dyDescent="0.3">
      <c r="A28" s="676"/>
      <c r="B28" s="676"/>
      <c r="C28" s="676"/>
      <c r="D28" s="676"/>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x14ac:dyDescent="0.3">
      <c r="A29" s="676"/>
      <c r="B29" s="676"/>
      <c r="C29" s="676"/>
      <c r="D29" s="676"/>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x14ac:dyDescent="0.3">
      <c r="A30" s="676"/>
      <c r="B30" s="676"/>
      <c r="C30" s="676"/>
      <c r="D30" s="676"/>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x14ac:dyDescent="0.3">
      <c r="A31" s="676"/>
      <c r="B31" s="676"/>
      <c r="C31" s="676"/>
      <c r="D31" s="676"/>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x14ac:dyDescent="0.3">
      <c r="A32" s="676"/>
      <c r="B32" s="676"/>
      <c r="C32" s="676"/>
      <c r="D32" s="676"/>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x14ac:dyDescent="0.3">
      <c r="A33" s="676"/>
      <c r="B33" s="676"/>
      <c r="C33" s="676"/>
      <c r="D33" s="676"/>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x14ac:dyDescent="0.3">
      <c r="A34" s="676"/>
      <c r="B34" s="676"/>
      <c r="C34" s="676"/>
      <c r="D34" s="676"/>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sheetData>
  <sheetProtection algorithmName="SHA-512" hashValue="aJWE4IwcNwknvrfiUvZS696mtWTd7S3fCNvWVwKHS0B8ZbsGw9Grg+Bl26hM1LXAcD/8XwhsfXEN4+AS8e247w==" saltValue="5yrSBQDxRIwjenLWTEPp5w==" spinCount="100000" sheet="1" selectLockedCells="1" selectUnlockedCells="1"/>
  <mergeCells count="34">
    <mergeCell ref="A32:D32"/>
    <mergeCell ref="A33:D33"/>
    <mergeCell ref="A34:D34"/>
    <mergeCell ref="A4:D4"/>
    <mergeCell ref="A27:D27"/>
    <mergeCell ref="A28:D28"/>
    <mergeCell ref="A29:D29"/>
    <mergeCell ref="A30:D30"/>
    <mergeCell ref="A31:D31"/>
    <mergeCell ref="A21:D21"/>
    <mergeCell ref="A22:D22"/>
    <mergeCell ref="A23:D23"/>
    <mergeCell ref="A24:D24"/>
    <mergeCell ref="A25:D25"/>
    <mergeCell ref="A26:D26"/>
    <mergeCell ref="A20:D20"/>
    <mergeCell ref="A11:D11"/>
    <mergeCell ref="A14:D14"/>
    <mergeCell ref="A12:D12"/>
    <mergeCell ref="A6:D6"/>
    <mergeCell ref="A8:D8"/>
    <mergeCell ref="A9:D9"/>
    <mergeCell ref="A13:D13"/>
    <mergeCell ref="A10:D10"/>
    <mergeCell ref="A15:D15"/>
    <mergeCell ref="A16:D16"/>
    <mergeCell ref="A17:D17"/>
    <mergeCell ref="A18:D18"/>
    <mergeCell ref="A19:D19"/>
    <mergeCell ref="A1:D1"/>
    <mergeCell ref="A3:D3"/>
    <mergeCell ref="A5:D5"/>
    <mergeCell ref="A2:D2"/>
    <mergeCell ref="A7:D7"/>
  </mergeCells>
  <pageMargins left="0.7" right="0.7" top="0.75" bottom="0.75" header="0.3" footer="0.3"/>
  <pageSetup orientation="portrait" r:id="rId1"/>
  <headerFooter>
    <oddHeader>&amp;C&amp;"Calibri,Bold"&amp;14&amp;UNOTES</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C55"/>
  <sheetViews>
    <sheetView showGridLines="0" view="pageLayout" zoomScale="110" zoomScaleNormal="110" zoomScalePageLayoutView="110" workbookViewId="0">
      <selection activeCell="J16" sqref="J16"/>
    </sheetView>
  </sheetViews>
  <sheetFormatPr defaultColWidth="2.109375" defaultRowHeight="14.4" x14ac:dyDescent="0.3"/>
  <cols>
    <col min="1" max="1" width="4.5546875" customWidth="1"/>
    <col min="2" max="2" width="21.5546875" customWidth="1"/>
    <col min="3" max="3" width="11.6640625" customWidth="1"/>
    <col min="4" max="4" width="11.5546875" customWidth="1"/>
    <col min="5" max="5" width="11.88671875" customWidth="1"/>
    <col min="6" max="6" width="6.5546875" customWidth="1"/>
    <col min="7" max="7" width="10.88671875" customWidth="1"/>
    <col min="8" max="8" width="11.6640625" customWidth="1"/>
    <col min="9" max="9" width="11.5546875" customWidth="1"/>
    <col min="10" max="10" width="10.88671875" customWidth="1"/>
    <col min="11" max="11" width="6.5546875" customWidth="1"/>
    <col min="12" max="12" width="12.33203125" customWidth="1"/>
    <col min="13" max="13" width="11.6640625" customWidth="1"/>
    <col min="14" max="14" width="11.44140625" customWidth="1"/>
    <col min="15" max="15" width="12.109375" customWidth="1"/>
    <col min="16" max="16" width="6.5546875" customWidth="1"/>
    <col min="17" max="17" width="12.109375" customWidth="1"/>
    <col min="18" max="18" width="5.6640625" customWidth="1"/>
    <col min="19" max="19" width="5.44140625" customWidth="1"/>
    <col min="20" max="23" width="5.6640625" customWidth="1"/>
    <col min="24" max="24" width="9.88671875" bestFit="1" customWidth="1"/>
    <col min="25" max="27" width="10.109375" bestFit="1" customWidth="1"/>
  </cols>
  <sheetData>
    <row r="1" spans="1:29" s="71" customFormat="1" ht="15" customHeight="1" x14ac:dyDescent="0.3">
      <c r="A1" s="492"/>
      <c r="B1" s="493" t="s">
        <v>563</v>
      </c>
      <c r="C1" s="526" t="str">
        <f>'Budget Request'!C1</f>
        <v>Select:</v>
      </c>
      <c r="D1" s="527" t="str">
        <f>'Budget Request'!D1</f>
        <v>Select:</v>
      </c>
      <c r="E1" s="528"/>
      <c r="F1" s="528"/>
      <c r="G1" s="533"/>
      <c r="H1" s="496" t="s">
        <v>562</v>
      </c>
      <c r="I1" s="795" t="str">
        <f>'Budget Request'!E1</f>
        <v>Select:</v>
      </c>
      <c r="J1" s="795"/>
      <c r="K1" s="795"/>
      <c r="L1" s="528"/>
      <c r="M1" s="539" t="s">
        <v>662</v>
      </c>
      <c r="N1" s="540" t="s">
        <v>401</v>
      </c>
      <c r="O1" s="647" t="s">
        <v>513</v>
      </c>
      <c r="P1" s="73"/>
      <c r="Q1" s="72"/>
      <c r="R1" s="72"/>
      <c r="S1" s="72"/>
      <c r="T1" s="72"/>
      <c r="U1" s="72"/>
      <c r="V1" s="74"/>
      <c r="X1" s="75"/>
      <c r="Y1" s="75"/>
      <c r="Z1" s="75"/>
      <c r="AA1" s="75"/>
      <c r="AB1" s="75"/>
      <c r="AC1" s="75"/>
    </row>
    <row r="2" spans="1:29" s="71" customFormat="1" ht="15" customHeight="1" x14ac:dyDescent="0.3">
      <c r="A2" s="494"/>
      <c r="B2" s="535"/>
      <c r="C2" s="536"/>
      <c r="D2" s="536"/>
      <c r="E2" s="537"/>
      <c r="F2" s="538"/>
      <c r="G2" s="498"/>
      <c r="H2" s="497" t="s">
        <v>570</v>
      </c>
      <c r="I2" s="532" t="str">
        <f>'Budget Request'!I2</f>
        <v>Select:</v>
      </c>
      <c r="J2" s="498"/>
      <c r="K2" s="499" t="s">
        <v>516</v>
      </c>
      <c r="L2" s="646" t="str">
        <f>'Budget Request'!C2</f>
        <v>Enter Manually</v>
      </c>
      <c r="N2" s="151"/>
      <c r="O2" s="152"/>
      <c r="P2" s="152"/>
      <c r="Q2" s="152"/>
      <c r="R2" s="152"/>
      <c r="S2" s="152"/>
      <c r="T2" s="152"/>
      <c r="U2" s="153"/>
      <c r="V2" s="154"/>
      <c r="X2" s="75"/>
      <c r="Y2" s="75"/>
      <c r="Z2" s="75"/>
      <c r="AA2" s="75"/>
      <c r="AB2" s="75"/>
      <c r="AC2" s="75"/>
    </row>
    <row r="3" spans="1:29" s="71" customFormat="1" ht="15" customHeight="1" x14ac:dyDescent="0.3">
      <c r="A3" s="494"/>
      <c r="B3" s="535"/>
      <c r="C3" s="536"/>
      <c r="D3" s="536"/>
      <c r="E3" s="537"/>
      <c r="F3" s="538"/>
      <c r="G3" s="498"/>
      <c r="H3" s="804" t="s">
        <v>663</v>
      </c>
      <c r="I3" s="805"/>
      <c r="J3" s="805"/>
      <c r="K3" s="805"/>
      <c r="L3" s="806"/>
      <c r="N3" s="151"/>
      <c r="O3" s="152"/>
      <c r="P3" s="152"/>
      <c r="Q3" s="152"/>
      <c r="R3" s="152"/>
      <c r="S3" s="152"/>
      <c r="T3" s="152"/>
      <c r="U3" s="153"/>
      <c r="V3" s="154"/>
      <c r="X3" s="75"/>
      <c r="Y3" s="75"/>
      <c r="Z3" s="75"/>
      <c r="AA3" s="75"/>
      <c r="AB3" s="75"/>
      <c r="AC3" s="75"/>
    </row>
    <row r="4" spans="1:29" s="71" customFormat="1" ht="15" customHeight="1" x14ac:dyDescent="0.3">
      <c r="A4" s="421"/>
      <c r="B4" s="422" t="s">
        <v>517</v>
      </c>
      <c r="C4" s="797" t="s">
        <v>661</v>
      </c>
      <c r="D4" s="798"/>
      <c r="E4" s="798"/>
      <c r="F4" s="798"/>
      <c r="G4" s="798"/>
      <c r="H4" s="799" t="s">
        <v>664</v>
      </c>
      <c r="I4" s="800"/>
      <c r="J4" s="800"/>
      <c r="K4" s="800"/>
      <c r="L4" s="801"/>
      <c r="M4" s="802" t="s">
        <v>519</v>
      </c>
      <c r="N4" s="777"/>
      <c r="O4" s="777"/>
      <c r="P4" s="777"/>
      <c r="Q4" s="803"/>
      <c r="R4" s="779" t="s">
        <v>520</v>
      </c>
      <c r="S4" s="779"/>
      <c r="T4" s="779"/>
      <c r="U4" s="779"/>
      <c r="V4" s="780"/>
      <c r="X4" s="75"/>
      <c r="Y4" s="75"/>
      <c r="Z4" s="75"/>
      <c r="AA4" s="75"/>
      <c r="AB4" s="75"/>
      <c r="AC4" s="75"/>
    </row>
    <row r="5" spans="1:29" s="71" customFormat="1" ht="15" customHeight="1" x14ac:dyDescent="0.3">
      <c r="A5" s="423" t="s">
        <v>16</v>
      </c>
      <c r="B5" s="424"/>
      <c r="C5" s="425" t="s">
        <v>521</v>
      </c>
      <c r="D5" s="426" t="s">
        <v>33</v>
      </c>
      <c r="E5" s="426" t="s">
        <v>397</v>
      </c>
      <c r="F5" s="426" t="s">
        <v>35</v>
      </c>
      <c r="G5" s="426" t="s">
        <v>39</v>
      </c>
      <c r="H5" s="427" t="s">
        <v>521</v>
      </c>
      <c r="I5" s="453" t="s">
        <v>33</v>
      </c>
      <c r="J5" s="453" t="s">
        <v>397</v>
      </c>
      <c r="K5" s="453" t="s">
        <v>35</v>
      </c>
      <c r="L5" s="454" t="s">
        <v>39</v>
      </c>
      <c r="M5" s="456" t="s">
        <v>521</v>
      </c>
      <c r="N5" s="429" t="s">
        <v>33</v>
      </c>
      <c r="O5" s="429" t="s">
        <v>34</v>
      </c>
      <c r="P5" s="429" t="s">
        <v>35</v>
      </c>
      <c r="Q5" s="457" t="s">
        <v>39</v>
      </c>
      <c r="R5" s="431" t="s">
        <v>521</v>
      </c>
      <c r="S5" s="431" t="s">
        <v>522</v>
      </c>
      <c r="T5" s="431" t="s">
        <v>34</v>
      </c>
      <c r="U5" s="431" t="s">
        <v>523</v>
      </c>
      <c r="V5" s="432" t="s">
        <v>39</v>
      </c>
      <c r="X5" s="75"/>
      <c r="Y5" s="75"/>
      <c r="Z5" s="75"/>
      <c r="AA5" s="75"/>
      <c r="AB5" s="75"/>
      <c r="AC5" s="75"/>
    </row>
    <row r="6" spans="1:29" s="71" customFormat="1" ht="15" customHeight="1" x14ac:dyDescent="0.3">
      <c r="A6" s="312" t="s">
        <v>524</v>
      </c>
      <c r="B6" s="313" t="s">
        <v>17</v>
      </c>
      <c r="C6" s="314">
        <f>'Budget Request'!E5</f>
        <v>0</v>
      </c>
      <c r="D6" s="315">
        <f>'Budget Request'!G5</f>
        <v>0</v>
      </c>
      <c r="E6" s="315">
        <f>'Budget Request'!H5</f>
        <v>0</v>
      </c>
      <c r="F6" s="315">
        <f>'Budget Request'!I5</f>
        <v>0</v>
      </c>
      <c r="G6" s="315">
        <f>SUM('Budget Request'!K5,'Budget Request'!O5)</f>
        <v>0</v>
      </c>
      <c r="H6" s="366">
        <f>SUM(I6:L6)</f>
        <v>-700</v>
      </c>
      <c r="I6" s="513">
        <v>-500</v>
      </c>
      <c r="J6" s="513">
        <v>-200</v>
      </c>
      <c r="K6" s="513"/>
      <c r="L6" s="541"/>
      <c r="M6" s="458">
        <f>SUM(N6:Q6)</f>
        <v>9300</v>
      </c>
      <c r="N6" s="334">
        <f>I6+'4th Qtr Report'!N5</f>
        <v>7000</v>
      </c>
      <c r="O6" s="334">
        <f>J6+'4th Qtr Report'!O5</f>
        <v>2300</v>
      </c>
      <c r="P6" s="335">
        <f>K6+'4th Qtr Report'!P5</f>
        <v>0</v>
      </c>
      <c r="Q6" s="459">
        <f>L6+'4th Qtr Report'!Q5</f>
        <v>0</v>
      </c>
      <c r="R6" s="350">
        <f>IFERROR(M6/C6,0)</f>
        <v>0</v>
      </c>
      <c r="S6" s="351">
        <f>IFERROR(N6/D6,0)</f>
        <v>0</v>
      </c>
      <c r="T6" s="352">
        <f>IFERROR(O6/E6,0)</f>
        <v>0</v>
      </c>
      <c r="U6" s="352">
        <f>IFERROR(P6/F6,0)</f>
        <v>0</v>
      </c>
      <c r="V6" s="353">
        <f>IFERROR(Q6/G6,0)</f>
        <v>0</v>
      </c>
      <c r="X6" s="75"/>
      <c r="Y6" s="75"/>
      <c r="Z6" s="75"/>
      <c r="AA6" s="75"/>
      <c r="AB6" s="75"/>
      <c r="AC6" s="75"/>
    </row>
    <row r="7" spans="1:29" s="71" customFormat="1" ht="15" customHeight="1" x14ac:dyDescent="0.3">
      <c r="A7" s="316" t="s">
        <v>525</v>
      </c>
      <c r="B7" s="317" t="s">
        <v>18</v>
      </c>
      <c r="C7" s="318">
        <f>'Budget Request'!E6</f>
        <v>0</v>
      </c>
      <c r="D7" s="319">
        <f>'Budget Request'!G6</f>
        <v>0</v>
      </c>
      <c r="E7" s="319">
        <f>'Budget Request'!H6</f>
        <v>0</v>
      </c>
      <c r="F7" s="319">
        <f>'Budget Request'!I6</f>
        <v>0</v>
      </c>
      <c r="G7" s="319">
        <f>SUM('Budget Request'!K6,'Budget Request'!O6)</f>
        <v>0</v>
      </c>
      <c r="H7" s="367">
        <f t="shared" ref="H7:H21" si="0">SUM(I7:L7)</f>
        <v>0</v>
      </c>
      <c r="I7" s="515"/>
      <c r="J7" s="515"/>
      <c r="K7" s="515"/>
      <c r="L7" s="542"/>
      <c r="M7" s="460">
        <f t="shared" ref="M7:M21" si="1">SUM(N7:Q7)</f>
        <v>0</v>
      </c>
      <c r="N7" s="338">
        <f>I7+'4th Qtr Report'!N6</f>
        <v>0</v>
      </c>
      <c r="O7" s="338">
        <f>J7+'4th Qtr Report'!O6</f>
        <v>0</v>
      </c>
      <c r="P7" s="339">
        <f>K7+'4th Qtr Report'!P6</f>
        <v>0</v>
      </c>
      <c r="Q7" s="461">
        <f>L7+'4th Qtr Report'!Q6</f>
        <v>0</v>
      </c>
      <c r="R7" s="354">
        <f t="shared" ref="R7:V22" si="2">IFERROR(M7/C7,0)</f>
        <v>0</v>
      </c>
      <c r="S7" s="354">
        <f t="shared" ref="S7:V21" si="3">IFERROR(N7/D7,0)</f>
        <v>0</v>
      </c>
      <c r="T7" s="354">
        <f t="shared" si="3"/>
        <v>0</v>
      </c>
      <c r="U7" s="354">
        <f t="shared" si="3"/>
        <v>0</v>
      </c>
      <c r="V7" s="355">
        <f t="shared" si="3"/>
        <v>0</v>
      </c>
      <c r="X7" s="75"/>
      <c r="Y7" s="75"/>
      <c r="Z7" s="75"/>
      <c r="AA7" s="75"/>
      <c r="AB7" s="75"/>
      <c r="AC7" s="75"/>
    </row>
    <row r="8" spans="1:29" s="71" customFormat="1" ht="15" customHeight="1" x14ac:dyDescent="0.3">
      <c r="A8" s="312" t="s">
        <v>526</v>
      </c>
      <c r="B8" s="313" t="s">
        <v>19</v>
      </c>
      <c r="C8" s="314">
        <f>'Budget Request'!E7</f>
        <v>0</v>
      </c>
      <c r="D8" s="315">
        <f>'Budget Request'!G7</f>
        <v>0</v>
      </c>
      <c r="E8" s="315">
        <f>'Budget Request'!H7</f>
        <v>0</v>
      </c>
      <c r="F8" s="315">
        <f>'Budget Request'!I7</f>
        <v>0</v>
      </c>
      <c r="G8" s="315">
        <f>SUM('Budget Request'!K7,'Budget Request'!O7)</f>
        <v>0</v>
      </c>
      <c r="H8" s="366">
        <f t="shared" si="0"/>
        <v>0</v>
      </c>
      <c r="I8" s="513"/>
      <c r="J8" s="513"/>
      <c r="K8" s="513"/>
      <c r="L8" s="541"/>
      <c r="M8" s="458">
        <f t="shared" si="1"/>
        <v>0</v>
      </c>
      <c r="N8" s="334">
        <f>I8+'4th Qtr Report'!N7</f>
        <v>0</v>
      </c>
      <c r="O8" s="334">
        <f>J8+'4th Qtr Report'!O7</f>
        <v>0</v>
      </c>
      <c r="P8" s="335">
        <f>K8+'4th Qtr Report'!P7</f>
        <v>0</v>
      </c>
      <c r="Q8" s="459">
        <f>L8+'4th Qtr Report'!Q7</f>
        <v>0</v>
      </c>
      <c r="R8" s="350">
        <f t="shared" si="2"/>
        <v>0</v>
      </c>
      <c r="S8" s="352">
        <f t="shared" si="3"/>
        <v>0</v>
      </c>
      <c r="T8" s="352">
        <f t="shared" si="3"/>
        <v>0</v>
      </c>
      <c r="U8" s="352">
        <f t="shared" si="3"/>
        <v>0</v>
      </c>
      <c r="V8" s="353">
        <f t="shared" si="3"/>
        <v>0</v>
      </c>
      <c r="X8" s="75"/>
      <c r="Y8" s="75"/>
      <c r="Z8" s="75"/>
      <c r="AA8" s="75"/>
      <c r="AB8" s="75"/>
      <c r="AC8" s="75"/>
    </row>
    <row r="9" spans="1:29" s="71" customFormat="1" ht="15" customHeight="1" x14ac:dyDescent="0.3">
      <c r="A9" s="316" t="s">
        <v>527</v>
      </c>
      <c r="B9" s="317" t="s">
        <v>20</v>
      </c>
      <c r="C9" s="318">
        <f>'Budget Request'!E8</f>
        <v>0</v>
      </c>
      <c r="D9" s="319">
        <f>'Budget Request'!G8</f>
        <v>0</v>
      </c>
      <c r="E9" s="319">
        <f>'Budget Request'!H8</f>
        <v>0</v>
      </c>
      <c r="F9" s="319">
        <f>'Budget Request'!I8</f>
        <v>0</v>
      </c>
      <c r="G9" s="319">
        <f>SUM('Budget Request'!K8,'Budget Request'!O8)</f>
        <v>0</v>
      </c>
      <c r="H9" s="367">
        <f t="shared" si="0"/>
        <v>0</v>
      </c>
      <c r="I9" s="515"/>
      <c r="J9" s="515"/>
      <c r="K9" s="515"/>
      <c r="L9" s="542"/>
      <c r="M9" s="460">
        <f t="shared" si="1"/>
        <v>0</v>
      </c>
      <c r="N9" s="338">
        <f>I9+'4th Qtr Report'!N8</f>
        <v>0</v>
      </c>
      <c r="O9" s="338">
        <f>J9+'4th Qtr Report'!O8</f>
        <v>0</v>
      </c>
      <c r="P9" s="339">
        <f>K9+'4th Qtr Report'!P8</f>
        <v>0</v>
      </c>
      <c r="Q9" s="461">
        <f>L9+'4th Qtr Report'!Q8</f>
        <v>0</v>
      </c>
      <c r="R9" s="356">
        <f t="shared" si="2"/>
        <v>0</v>
      </c>
      <c r="S9" s="357">
        <f t="shared" si="3"/>
        <v>0</v>
      </c>
      <c r="T9" s="354">
        <f t="shared" si="3"/>
        <v>0</v>
      </c>
      <c r="U9" s="354">
        <f t="shared" si="3"/>
        <v>0</v>
      </c>
      <c r="V9" s="355">
        <f t="shared" si="3"/>
        <v>0</v>
      </c>
      <c r="X9" s="75"/>
      <c r="Y9" s="75"/>
      <c r="Z9" s="75"/>
      <c r="AA9" s="75"/>
      <c r="AB9" s="75"/>
      <c r="AC9" s="75"/>
    </row>
    <row r="10" spans="1:29" s="71" customFormat="1" ht="15" customHeight="1" x14ac:dyDescent="0.3">
      <c r="A10" s="312" t="s">
        <v>528</v>
      </c>
      <c r="B10" s="313" t="s">
        <v>529</v>
      </c>
      <c r="C10" s="314">
        <f>'Budget Request'!E9</f>
        <v>0</v>
      </c>
      <c r="D10" s="315">
        <f>'Budget Request'!G9</f>
        <v>0</v>
      </c>
      <c r="E10" s="315">
        <f>'Budget Request'!H9</f>
        <v>0</v>
      </c>
      <c r="F10" s="315">
        <f>'Budget Request'!I9</f>
        <v>0</v>
      </c>
      <c r="G10" s="315">
        <f>SUM('Budget Request'!K9,'Budget Request'!O9)</f>
        <v>0</v>
      </c>
      <c r="H10" s="366">
        <f t="shared" si="0"/>
        <v>0</v>
      </c>
      <c r="I10" s="513"/>
      <c r="J10" s="513"/>
      <c r="K10" s="513"/>
      <c r="L10" s="541"/>
      <c r="M10" s="458">
        <f t="shared" si="1"/>
        <v>0</v>
      </c>
      <c r="N10" s="334">
        <f>I10+'4th Qtr Report'!N9</f>
        <v>0</v>
      </c>
      <c r="O10" s="334">
        <f>J10+'4th Qtr Report'!O9</f>
        <v>0</v>
      </c>
      <c r="P10" s="335">
        <f>K10+'4th Qtr Report'!P9</f>
        <v>0</v>
      </c>
      <c r="Q10" s="459">
        <f>L10+'4th Qtr Report'!Q9</f>
        <v>0</v>
      </c>
      <c r="R10" s="350">
        <f t="shared" si="2"/>
        <v>0</v>
      </c>
      <c r="S10" s="351">
        <f t="shared" si="3"/>
        <v>0</v>
      </c>
      <c r="T10" s="352">
        <f t="shared" si="3"/>
        <v>0</v>
      </c>
      <c r="U10" s="352">
        <f t="shared" si="3"/>
        <v>0</v>
      </c>
      <c r="V10" s="353">
        <f t="shared" si="3"/>
        <v>0</v>
      </c>
      <c r="X10" s="75"/>
      <c r="Y10" s="75"/>
      <c r="Z10" s="75"/>
      <c r="AA10" s="75"/>
      <c r="AB10" s="75"/>
      <c r="AC10" s="75"/>
    </row>
    <row r="11" spans="1:29" s="71" customFormat="1" ht="15" customHeight="1" x14ac:dyDescent="0.3">
      <c r="A11" s="316" t="s">
        <v>530</v>
      </c>
      <c r="B11" s="317" t="s">
        <v>21</v>
      </c>
      <c r="C11" s="318">
        <f>'Budget Request'!E10</f>
        <v>0</v>
      </c>
      <c r="D11" s="319">
        <f>'Budget Request'!G10</f>
        <v>0</v>
      </c>
      <c r="E11" s="319">
        <f>'Budget Request'!H10</f>
        <v>0</v>
      </c>
      <c r="F11" s="319">
        <f>'Budget Request'!I10</f>
        <v>0</v>
      </c>
      <c r="G11" s="320">
        <f>SUM('Budget Request'!K10,'Budget Request'!O10)</f>
        <v>0</v>
      </c>
      <c r="H11" s="367">
        <f t="shared" si="0"/>
        <v>0</v>
      </c>
      <c r="I11" s="515"/>
      <c r="J11" s="515"/>
      <c r="K11" s="515"/>
      <c r="L11" s="542"/>
      <c r="M11" s="460">
        <f>SUM(N11:Q11)</f>
        <v>0</v>
      </c>
      <c r="N11" s="338">
        <f>I11+'4th Qtr Report'!N10</f>
        <v>0</v>
      </c>
      <c r="O11" s="338">
        <f>J11+'4th Qtr Report'!O10</f>
        <v>0</v>
      </c>
      <c r="P11" s="339">
        <f>K11+'4th Qtr Report'!P10</f>
        <v>0</v>
      </c>
      <c r="Q11" s="461">
        <f>L11+'4th Qtr Report'!Q10</f>
        <v>0</v>
      </c>
      <c r="R11" s="356">
        <f t="shared" si="2"/>
        <v>0</v>
      </c>
      <c r="S11" s="357">
        <f t="shared" si="3"/>
        <v>0</v>
      </c>
      <c r="T11" s="354">
        <f t="shared" si="3"/>
        <v>0</v>
      </c>
      <c r="U11" s="354">
        <f t="shared" si="3"/>
        <v>0</v>
      </c>
      <c r="V11" s="355">
        <f t="shared" si="3"/>
        <v>0</v>
      </c>
      <c r="X11" s="75"/>
      <c r="Y11" s="75"/>
      <c r="Z11" s="75"/>
      <c r="AA11" s="75"/>
      <c r="AB11" s="75"/>
      <c r="AC11" s="75"/>
    </row>
    <row r="12" spans="1:29" s="71" customFormat="1" ht="15" customHeight="1" x14ac:dyDescent="0.3">
      <c r="A12" s="312" t="s">
        <v>531</v>
      </c>
      <c r="B12" s="313" t="s">
        <v>22</v>
      </c>
      <c r="C12" s="314">
        <f>'Budget Request'!E11</f>
        <v>0</v>
      </c>
      <c r="D12" s="315">
        <f>'Budget Request'!G11</f>
        <v>0</v>
      </c>
      <c r="E12" s="315">
        <f>'Budget Request'!H11</f>
        <v>0</v>
      </c>
      <c r="F12" s="315">
        <f>'Budget Request'!I11</f>
        <v>0</v>
      </c>
      <c r="G12" s="315">
        <f>SUM('Budget Request'!K11,'Budget Request'!O11)</f>
        <v>0</v>
      </c>
      <c r="H12" s="366">
        <f t="shared" si="0"/>
        <v>0</v>
      </c>
      <c r="I12" s="513"/>
      <c r="J12" s="513"/>
      <c r="K12" s="513"/>
      <c r="L12" s="541"/>
      <c r="M12" s="458">
        <f t="shared" si="1"/>
        <v>0</v>
      </c>
      <c r="N12" s="334">
        <f>I12+'4th Qtr Report'!N11</f>
        <v>0</v>
      </c>
      <c r="O12" s="334">
        <f>J12+'4th Qtr Report'!O11</f>
        <v>0</v>
      </c>
      <c r="P12" s="335">
        <f>K12+'4th Qtr Report'!P11</f>
        <v>0</v>
      </c>
      <c r="Q12" s="459">
        <f>L12+'4th Qtr Report'!Q11</f>
        <v>0</v>
      </c>
      <c r="R12" s="350">
        <f t="shared" si="2"/>
        <v>0</v>
      </c>
      <c r="S12" s="351">
        <f t="shared" si="3"/>
        <v>0</v>
      </c>
      <c r="T12" s="352">
        <f t="shared" si="3"/>
        <v>0</v>
      </c>
      <c r="U12" s="352">
        <f t="shared" si="3"/>
        <v>0</v>
      </c>
      <c r="V12" s="353">
        <f t="shared" si="3"/>
        <v>0</v>
      </c>
      <c r="X12" s="75"/>
      <c r="Y12" s="75"/>
      <c r="Z12" s="75"/>
      <c r="AA12" s="75"/>
      <c r="AB12" s="75"/>
      <c r="AC12" s="75"/>
    </row>
    <row r="13" spans="1:29" s="71" customFormat="1" ht="15" customHeight="1" x14ac:dyDescent="0.3">
      <c r="A13" s="316" t="s">
        <v>532</v>
      </c>
      <c r="B13" s="317" t="s">
        <v>23</v>
      </c>
      <c r="C13" s="318">
        <f>'Budget Request'!E12</f>
        <v>0</v>
      </c>
      <c r="D13" s="319">
        <f>'Budget Request'!G12</f>
        <v>0</v>
      </c>
      <c r="E13" s="319">
        <f>'Budget Request'!H12</f>
        <v>0</v>
      </c>
      <c r="F13" s="319">
        <f>'Budget Request'!I12</f>
        <v>0</v>
      </c>
      <c r="G13" s="319">
        <f>SUM('Budget Request'!K12,'Budget Request'!O12)</f>
        <v>0</v>
      </c>
      <c r="H13" s="367">
        <f t="shared" si="0"/>
        <v>700</v>
      </c>
      <c r="I13" s="515">
        <v>500</v>
      </c>
      <c r="J13" s="515">
        <v>200</v>
      </c>
      <c r="K13" s="515"/>
      <c r="L13" s="542"/>
      <c r="M13" s="460">
        <f t="shared" si="1"/>
        <v>700</v>
      </c>
      <c r="N13" s="338">
        <f>I13+'4th Qtr Report'!N12</f>
        <v>500</v>
      </c>
      <c r="O13" s="338">
        <f>J13+'4th Qtr Report'!O12</f>
        <v>200</v>
      </c>
      <c r="P13" s="339">
        <f>K13+'4th Qtr Report'!P12</f>
        <v>0</v>
      </c>
      <c r="Q13" s="461">
        <f>L13+'4th Qtr Report'!Q12</f>
        <v>0</v>
      </c>
      <c r="R13" s="356">
        <f t="shared" si="2"/>
        <v>0</v>
      </c>
      <c r="S13" s="357">
        <f t="shared" si="3"/>
        <v>0</v>
      </c>
      <c r="T13" s="354">
        <f t="shared" si="3"/>
        <v>0</v>
      </c>
      <c r="U13" s="354">
        <f t="shared" si="3"/>
        <v>0</v>
      </c>
      <c r="V13" s="355">
        <f t="shared" si="3"/>
        <v>0</v>
      </c>
      <c r="X13" s="75"/>
      <c r="Y13" s="75"/>
      <c r="Z13" s="75"/>
      <c r="AA13" s="75"/>
      <c r="AB13" s="75"/>
      <c r="AC13" s="75"/>
    </row>
    <row r="14" spans="1:29" s="71" customFormat="1" ht="15" customHeight="1" x14ac:dyDescent="0.3">
      <c r="A14" s="312" t="s">
        <v>533</v>
      </c>
      <c r="B14" s="313" t="s">
        <v>24</v>
      </c>
      <c r="C14" s="314">
        <f>'Budget Request'!E13</f>
        <v>0</v>
      </c>
      <c r="D14" s="315">
        <f>'Budget Request'!G13</f>
        <v>0</v>
      </c>
      <c r="E14" s="315">
        <f>'Budget Request'!H13</f>
        <v>0</v>
      </c>
      <c r="F14" s="315">
        <f>'Budget Request'!I13</f>
        <v>0</v>
      </c>
      <c r="G14" s="315">
        <f>SUM('Budget Request'!K13,'Budget Request'!O13)</f>
        <v>0</v>
      </c>
      <c r="H14" s="366">
        <f t="shared" si="0"/>
        <v>0</v>
      </c>
      <c r="I14" s="513"/>
      <c r="J14" s="513"/>
      <c r="K14" s="513"/>
      <c r="L14" s="541"/>
      <c r="M14" s="458">
        <f t="shared" si="1"/>
        <v>0</v>
      </c>
      <c r="N14" s="334">
        <f>I14+'4th Qtr Report'!N13</f>
        <v>0</v>
      </c>
      <c r="O14" s="334">
        <f>J14+'4th Qtr Report'!O13</f>
        <v>0</v>
      </c>
      <c r="P14" s="335">
        <f>K14+'4th Qtr Report'!P13</f>
        <v>0</v>
      </c>
      <c r="Q14" s="459">
        <f>L14+'4th Qtr Report'!Q13</f>
        <v>0</v>
      </c>
      <c r="R14" s="350">
        <f t="shared" si="2"/>
        <v>0</v>
      </c>
      <c r="S14" s="351">
        <f t="shared" si="3"/>
        <v>0</v>
      </c>
      <c r="T14" s="352">
        <f t="shared" si="3"/>
        <v>0</v>
      </c>
      <c r="U14" s="352">
        <f t="shared" si="3"/>
        <v>0</v>
      </c>
      <c r="V14" s="353">
        <f t="shared" si="3"/>
        <v>0</v>
      </c>
      <c r="X14" s="75"/>
      <c r="Y14" s="75"/>
      <c r="Z14" s="75"/>
      <c r="AA14" s="75"/>
      <c r="AB14" s="75"/>
      <c r="AC14" s="75"/>
    </row>
    <row r="15" spans="1:29" s="71" customFormat="1" ht="15" customHeight="1" x14ac:dyDescent="0.3">
      <c r="A15" s="316" t="s">
        <v>534</v>
      </c>
      <c r="B15" s="317" t="s">
        <v>535</v>
      </c>
      <c r="C15" s="318">
        <f>'Budget Request'!E14</f>
        <v>0</v>
      </c>
      <c r="D15" s="319">
        <f>'Budget Request'!G14</f>
        <v>0</v>
      </c>
      <c r="E15" s="319">
        <f>'Budget Request'!H14</f>
        <v>0</v>
      </c>
      <c r="F15" s="319">
        <f>'Budget Request'!I14</f>
        <v>0</v>
      </c>
      <c r="G15" s="319">
        <f>SUM('Budget Request'!K14,'Budget Request'!O14)</f>
        <v>0</v>
      </c>
      <c r="H15" s="367">
        <f t="shared" si="0"/>
        <v>0</v>
      </c>
      <c r="I15" s="515"/>
      <c r="J15" s="515"/>
      <c r="K15" s="515"/>
      <c r="L15" s="542"/>
      <c r="M15" s="460">
        <f t="shared" si="1"/>
        <v>0</v>
      </c>
      <c r="N15" s="338">
        <f>I15+'4th Qtr Report'!N14</f>
        <v>0</v>
      </c>
      <c r="O15" s="338">
        <f>J15+'4th Qtr Report'!O14</f>
        <v>0</v>
      </c>
      <c r="P15" s="339">
        <f>K15+'4th Qtr Report'!P14</f>
        <v>0</v>
      </c>
      <c r="Q15" s="461">
        <f>L15+'4th Qtr Report'!Q14</f>
        <v>0</v>
      </c>
      <c r="R15" s="354">
        <f t="shared" si="2"/>
        <v>0</v>
      </c>
      <c r="S15" s="354">
        <f t="shared" si="3"/>
        <v>0</v>
      </c>
      <c r="T15" s="354">
        <f t="shared" si="3"/>
        <v>0</v>
      </c>
      <c r="U15" s="354">
        <f t="shared" si="3"/>
        <v>0</v>
      </c>
      <c r="V15" s="355">
        <f t="shared" si="3"/>
        <v>0</v>
      </c>
      <c r="X15" s="75"/>
      <c r="Y15" s="75"/>
      <c r="Z15" s="75"/>
      <c r="AA15" s="75"/>
      <c r="AB15" s="75"/>
      <c r="AC15" s="75"/>
    </row>
    <row r="16" spans="1:29" s="71" customFormat="1" ht="15" customHeight="1" x14ac:dyDescent="0.3">
      <c r="A16" s="321" t="s">
        <v>536</v>
      </c>
      <c r="B16" s="322" t="s">
        <v>25</v>
      </c>
      <c r="C16" s="323">
        <f>'Budget Request'!E15</f>
        <v>0</v>
      </c>
      <c r="D16" s="324">
        <f>'Budget Request'!G15</f>
        <v>0</v>
      </c>
      <c r="E16" s="324">
        <f>'Budget Request'!H15</f>
        <v>0</v>
      </c>
      <c r="F16" s="324">
        <f>'Budget Request'!I15</f>
        <v>0</v>
      </c>
      <c r="G16" s="324">
        <f>SUM('Budget Request'!K15,'Budget Request'!O15)</f>
        <v>0</v>
      </c>
      <c r="H16" s="366">
        <f t="shared" si="0"/>
        <v>0</v>
      </c>
      <c r="I16" s="517"/>
      <c r="J16" s="517"/>
      <c r="K16" s="517"/>
      <c r="L16" s="543"/>
      <c r="M16" s="458">
        <f t="shared" si="1"/>
        <v>0</v>
      </c>
      <c r="N16" s="341">
        <f>I16+'4th Qtr Report'!N15</f>
        <v>0</v>
      </c>
      <c r="O16" s="341">
        <f>J16+'4th Qtr Report'!O15</f>
        <v>0</v>
      </c>
      <c r="P16" s="342">
        <f>K16+'4th Qtr Report'!P15</f>
        <v>0</v>
      </c>
      <c r="Q16" s="462">
        <f>L16+'4th Qtr Report'!Q15</f>
        <v>0</v>
      </c>
      <c r="R16" s="350">
        <f t="shared" si="2"/>
        <v>0</v>
      </c>
      <c r="S16" s="351">
        <f t="shared" si="3"/>
        <v>0</v>
      </c>
      <c r="T16" s="352">
        <f t="shared" si="3"/>
        <v>0</v>
      </c>
      <c r="U16" s="352">
        <f t="shared" si="3"/>
        <v>0</v>
      </c>
      <c r="V16" s="353">
        <f t="shared" si="3"/>
        <v>0</v>
      </c>
      <c r="X16" s="75"/>
      <c r="Y16" s="75"/>
      <c r="Z16" s="75"/>
      <c r="AA16" s="75"/>
      <c r="AB16" s="75"/>
      <c r="AC16" s="75"/>
    </row>
    <row r="17" spans="1:29" s="71" customFormat="1" ht="15" customHeight="1" x14ac:dyDescent="0.3">
      <c r="A17" s="316" t="s">
        <v>537</v>
      </c>
      <c r="B17" s="317" t="s">
        <v>26</v>
      </c>
      <c r="C17" s="318">
        <f>'Budget Request'!E16</f>
        <v>0</v>
      </c>
      <c r="D17" s="319">
        <f>'Budget Request'!G16</f>
        <v>0</v>
      </c>
      <c r="E17" s="319">
        <f>'Budget Request'!H16</f>
        <v>0</v>
      </c>
      <c r="F17" s="319">
        <f>'Budget Request'!I16</f>
        <v>0</v>
      </c>
      <c r="G17" s="319">
        <f>SUM('Budget Request'!K16,'Budget Request'!O16)</f>
        <v>0</v>
      </c>
      <c r="H17" s="368">
        <f t="shared" si="0"/>
        <v>0</v>
      </c>
      <c r="I17" s="515"/>
      <c r="J17" s="515"/>
      <c r="K17" s="515"/>
      <c r="L17" s="542"/>
      <c r="M17" s="463">
        <f t="shared" si="1"/>
        <v>0</v>
      </c>
      <c r="N17" s="338">
        <f>I17+'4th Qtr Report'!N16</f>
        <v>0</v>
      </c>
      <c r="O17" s="338">
        <f>J17+'4th Qtr Report'!O16</f>
        <v>0</v>
      </c>
      <c r="P17" s="339">
        <f>K17+'4th Qtr Report'!P16</f>
        <v>0</v>
      </c>
      <c r="Q17" s="461">
        <f>L17+'4th Qtr Report'!Q16</f>
        <v>0</v>
      </c>
      <c r="R17" s="356">
        <f t="shared" si="2"/>
        <v>0</v>
      </c>
      <c r="S17" s="357">
        <f t="shared" si="3"/>
        <v>0</v>
      </c>
      <c r="T17" s="354">
        <f t="shared" si="3"/>
        <v>0</v>
      </c>
      <c r="U17" s="354">
        <f t="shared" si="3"/>
        <v>0</v>
      </c>
      <c r="V17" s="355">
        <f t="shared" si="3"/>
        <v>0</v>
      </c>
      <c r="X17" s="75"/>
      <c r="Y17" s="75"/>
      <c r="Z17" s="75"/>
      <c r="AA17" s="75"/>
      <c r="AB17" s="75"/>
      <c r="AC17" s="75"/>
    </row>
    <row r="18" spans="1:29" s="71" customFormat="1" ht="15" customHeight="1" x14ac:dyDescent="0.3">
      <c r="A18" s="312" t="s">
        <v>538</v>
      </c>
      <c r="B18" s="313" t="s">
        <v>27</v>
      </c>
      <c r="C18" s="314">
        <f>'Budget Request'!E17</f>
        <v>0</v>
      </c>
      <c r="D18" s="315">
        <f>'Budget Request'!G17</f>
        <v>0</v>
      </c>
      <c r="E18" s="315">
        <f>'Budget Request'!H17</f>
        <v>0</v>
      </c>
      <c r="F18" s="315">
        <f>'Budget Request'!I17</f>
        <v>0</v>
      </c>
      <c r="G18" s="315">
        <f>SUM('Budget Request'!K17,'Budget Request'!O17)</f>
        <v>0</v>
      </c>
      <c r="H18" s="366">
        <f t="shared" si="0"/>
        <v>0</v>
      </c>
      <c r="I18" s="513"/>
      <c r="J18" s="513"/>
      <c r="K18" s="513"/>
      <c r="L18" s="541"/>
      <c r="M18" s="458">
        <f t="shared" si="1"/>
        <v>0</v>
      </c>
      <c r="N18" s="334">
        <f>I18+'4th Qtr Report'!N17</f>
        <v>0</v>
      </c>
      <c r="O18" s="334">
        <f>J18+'4th Qtr Report'!O17</f>
        <v>0</v>
      </c>
      <c r="P18" s="335">
        <f>K18+'4th Qtr Report'!P17</f>
        <v>0</v>
      </c>
      <c r="Q18" s="459">
        <f>L18+'4th Qtr Report'!Q17</f>
        <v>0</v>
      </c>
      <c r="R18" s="350">
        <f t="shared" si="2"/>
        <v>0</v>
      </c>
      <c r="S18" s="351">
        <f t="shared" si="3"/>
        <v>0</v>
      </c>
      <c r="T18" s="352">
        <f t="shared" si="3"/>
        <v>0</v>
      </c>
      <c r="U18" s="352">
        <f t="shared" si="3"/>
        <v>0</v>
      </c>
      <c r="V18" s="353">
        <f t="shared" si="3"/>
        <v>0</v>
      </c>
      <c r="X18" s="75"/>
      <c r="Y18" s="75"/>
      <c r="Z18" s="75"/>
      <c r="AA18" s="75"/>
      <c r="AB18" s="75"/>
      <c r="AC18" s="75"/>
    </row>
    <row r="19" spans="1:29" s="71" customFormat="1" ht="15" customHeight="1" x14ac:dyDescent="0.3">
      <c r="A19" s="316" t="s">
        <v>539</v>
      </c>
      <c r="B19" s="317" t="s">
        <v>28</v>
      </c>
      <c r="C19" s="318">
        <f>'Budget Request'!E18</f>
        <v>0</v>
      </c>
      <c r="D19" s="319">
        <f>'Budget Request'!G18</f>
        <v>0</v>
      </c>
      <c r="E19" s="319">
        <f>'Budget Request'!H18</f>
        <v>0</v>
      </c>
      <c r="F19" s="319">
        <f>'Budget Request'!I18</f>
        <v>0</v>
      </c>
      <c r="G19" s="319">
        <f>SUM('Budget Request'!K18,'Budget Request'!O18)</f>
        <v>0</v>
      </c>
      <c r="H19" s="368">
        <f t="shared" si="0"/>
        <v>0</v>
      </c>
      <c r="I19" s="515"/>
      <c r="J19" s="515"/>
      <c r="K19" s="515"/>
      <c r="L19" s="542"/>
      <c r="M19" s="463">
        <f t="shared" si="1"/>
        <v>0</v>
      </c>
      <c r="N19" s="338">
        <f>I19+'4th Qtr Report'!N18</f>
        <v>0</v>
      </c>
      <c r="O19" s="338">
        <f>J19+'4th Qtr Report'!O18</f>
        <v>0</v>
      </c>
      <c r="P19" s="339">
        <f>K19+'4th Qtr Report'!P18</f>
        <v>0</v>
      </c>
      <c r="Q19" s="461">
        <f>L19+'4th Qtr Report'!Q18</f>
        <v>0</v>
      </c>
      <c r="R19" s="354">
        <f t="shared" si="2"/>
        <v>0</v>
      </c>
      <c r="S19" s="354">
        <f t="shared" si="3"/>
        <v>0</v>
      </c>
      <c r="T19" s="354">
        <f t="shared" si="3"/>
        <v>0</v>
      </c>
      <c r="U19" s="354">
        <f t="shared" si="3"/>
        <v>0</v>
      </c>
      <c r="V19" s="355">
        <f t="shared" si="3"/>
        <v>0</v>
      </c>
      <c r="X19" s="75"/>
      <c r="Y19" s="75"/>
      <c r="Z19" s="75"/>
      <c r="AA19" s="75"/>
      <c r="AB19" s="75"/>
      <c r="AC19" s="75"/>
    </row>
    <row r="20" spans="1:29" s="71" customFormat="1" ht="15" customHeight="1" x14ac:dyDescent="0.3">
      <c r="A20" s="312" t="s">
        <v>540</v>
      </c>
      <c r="B20" s="313" t="s">
        <v>29</v>
      </c>
      <c r="C20" s="314">
        <f>'Budget Request'!E19</f>
        <v>0</v>
      </c>
      <c r="D20" s="315">
        <f>'Budget Request'!G19</f>
        <v>0</v>
      </c>
      <c r="E20" s="315">
        <f>'Budget Request'!H19</f>
        <v>0</v>
      </c>
      <c r="F20" s="315">
        <f>'Budget Request'!I19</f>
        <v>0</v>
      </c>
      <c r="G20" s="315">
        <f>SUM('Budget Request'!K19,'Budget Request'!O19)</f>
        <v>0</v>
      </c>
      <c r="H20" s="366">
        <f t="shared" si="0"/>
        <v>0</v>
      </c>
      <c r="I20" s="513"/>
      <c r="J20" s="513"/>
      <c r="K20" s="513"/>
      <c r="L20" s="541"/>
      <c r="M20" s="458">
        <f t="shared" si="1"/>
        <v>0</v>
      </c>
      <c r="N20" s="334">
        <f>I20+'4th Qtr Report'!N19</f>
        <v>0</v>
      </c>
      <c r="O20" s="334">
        <f>J20+'4th Qtr Report'!O19</f>
        <v>0</v>
      </c>
      <c r="P20" s="335">
        <f>K20+'4th Qtr Report'!P19</f>
        <v>0</v>
      </c>
      <c r="Q20" s="459">
        <f>L20+'4th Qtr Report'!Q19</f>
        <v>0</v>
      </c>
      <c r="R20" s="350">
        <f t="shared" si="2"/>
        <v>0</v>
      </c>
      <c r="S20" s="351">
        <f t="shared" si="3"/>
        <v>0</v>
      </c>
      <c r="T20" s="352">
        <f t="shared" si="3"/>
        <v>0</v>
      </c>
      <c r="U20" s="352">
        <f t="shared" si="3"/>
        <v>0</v>
      </c>
      <c r="V20" s="353">
        <f t="shared" si="3"/>
        <v>0</v>
      </c>
      <c r="X20" s="75"/>
      <c r="Y20" s="75"/>
      <c r="Z20" s="75"/>
      <c r="AA20" s="75"/>
      <c r="AB20" s="75"/>
      <c r="AC20" s="75"/>
    </row>
    <row r="21" spans="1:29" s="71" customFormat="1" ht="15" customHeight="1" thickBot="1" x14ac:dyDescent="0.35">
      <c r="A21" s="325" t="s">
        <v>541</v>
      </c>
      <c r="B21" s="326" t="s">
        <v>542</v>
      </c>
      <c r="C21" s="327">
        <f>'Budget Request'!E20</f>
        <v>0</v>
      </c>
      <c r="D21" s="328">
        <f>'Budget Request'!G20</f>
        <v>0</v>
      </c>
      <c r="E21" s="328">
        <f>'Budget Request'!H20</f>
        <v>0</v>
      </c>
      <c r="F21" s="328">
        <f>'Budget Request'!I20</f>
        <v>0</v>
      </c>
      <c r="G21" s="328">
        <f>SUM('Budget Request'!K20,'Budget Request'!O20)</f>
        <v>0</v>
      </c>
      <c r="H21" s="369">
        <f t="shared" si="0"/>
        <v>0</v>
      </c>
      <c r="I21" s="519"/>
      <c r="J21" s="519"/>
      <c r="K21" s="519"/>
      <c r="L21" s="544"/>
      <c r="M21" s="464">
        <f t="shared" si="1"/>
        <v>0</v>
      </c>
      <c r="N21" s="346">
        <f>I21+'4th Qtr Report'!N20</f>
        <v>0</v>
      </c>
      <c r="O21" s="346">
        <f>J21+'4th Qtr Report'!O20</f>
        <v>0</v>
      </c>
      <c r="P21" s="347">
        <f>K21+'4th Qtr Report'!P20</f>
        <v>0</v>
      </c>
      <c r="Q21" s="465">
        <f>L21+'4th Qtr Report'!Q20</f>
        <v>0</v>
      </c>
      <c r="R21" s="358">
        <f t="shared" si="2"/>
        <v>0</v>
      </c>
      <c r="S21" s="359">
        <f t="shared" si="3"/>
        <v>0</v>
      </c>
      <c r="T21" s="360">
        <f t="shared" si="3"/>
        <v>0</v>
      </c>
      <c r="U21" s="360">
        <f t="shared" si="3"/>
        <v>0</v>
      </c>
      <c r="V21" s="361">
        <f t="shared" si="3"/>
        <v>0</v>
      </c>
      <c r="X21" s="75"/>
      <c r="Y21" s="75"/>
      <c r="Z21" s="75"/>
      <c r="AA21" s="75"/>
      <c r="AB21" s="75"/>
      <c r="AC21" s="75"/>
    </row>
    <row r="22" spans="1:29" s="71" customFormat="1" ht="15" customHeight="1" thickTop="1" x14ac:dyDescent="0.3">
      <c r="A22" s="329"/>
      <c r="B22" s="330" t="s">
        <v>521</v>
      </c>
      <c r="C22" s="331">
        <f>SUM(C6:C21)</f>
        <v>0</v>
      </c>
      <c r="D22" s="332">
        <f t="shared" ref="D22:G22" si="4">SUM(D6:D21)</f>
        <v>0</v>
      </c>
      <c r="E22" s="332">
        <f t="shared" si="4"/>
        <v>0</v>
      </c>
      <c r="F22" s="332">
        <f t="shared" si="4"/>
        <v>0</v>
      </c>
      <c r="G22" s="332">
        <f t="shared" si="4"/>
        <v>0</v>
      </c>
      <c r="H22" s="370">
        <f>SUM(H6:H21)</f>
        <v>0</v>
      </c>
      <c r="I22" s="371">
        <f t="shared" ref="I22:O22" si="5">SUM(I6:I21)</f>
        <v>0</v>
      </c>
      <c r="J22" s="371">
        <f>SUM(J6:J21)</f>
        <v>0</v>
      </c>
      <c r="K22" s="371">
        <f t="shared" si="5"/>
        <v>0</v>
      </c>
      <c r="L22" s="455">
        <f>SUM(L6:L21)</f>
        <v>0</v>
      </c>
      <c r="M22" s="466">
        <f t="shared" si="5"/>
        <v>10000</v>
      </c>
      <c r="N22" s="349">
        <f>SUM(N6:N21)</f>
        <v>7500</v>
      </c>
      <c r="O22" s="349">
        <f t="shared" si="5"/>
        <v>2500</v>
      </c>
      <c r="P22" s="339">
        <v>0</v>
      </c>
      <c r="Q22" s="461">
        <f>SUM(Q6:Q21)</f>
        <v>0</v>
      </c>
      <c r="R22" s="362">
        <f t="shared" si="2"/>
        <v>0</v>
      </c>
      <c r="S22" s="363">
        <f t="shared" si="2"/>
        <v>0</v>
      </c>
      <c r="T22" s="364">
        <f t="shared" si="2"/>
        <v>0</v>
      </c>
      <c r="U22" s="364">
        <f t="shared" si="2"/>
        <v>0</v>
      </c>
      <c r="V22" s="365">
        <f t="shared" si="2"/>
        <v>0</v>
      </c>
      <c r="X22" s="75"/>
      <c r="Y22" s="75"/>
      <c r="Z22" s="75"/>
      <c r="AA22" s="75"/>
      <c r="AB22" s="75"/>
      <c r="AC22" s="75"/>
    </row>
    <row r="23" spans="1:29" s="71" customFormat="1" ht="15" customHeight="1" thickBot="1" x14ac:dyDescent="0.35">
      <c r="B23" s="82"/>
      <c r="C23" s="87"/>
      <c r="D23" s="83"/>
      <c r="E23" s="83"/>
      <c r="F23" s="81"/>
      <c r="G23" s="81"/>
      <c r="H23" s="81"/>
      <c r="I23" s="81"/>
      <c r="J23" s="81"/>
      <c r="K23" s="81"/>
      <c r="L23" s="81"/>
      <c r="M23" s="81"/>
      <c r="N23" s="75"/>
      <c r="O23" s="81"/>
      <c r="P23" s="88"/>
      <c r="Q23" s="88"/>
      <c r="R23" s="89"/>
      <c r="S23" s="88"/>
      <c r="T23" s="90"/>
      <c r="U23" s="81"/>
      <c r="V23" s="81"/>
      <c r="X23" s="75"/>
      <c r="Y23" s="75"/>
      <c r="Z23" s="75"/>
      <c r="AA23" s="75"/>
      <c r="AB23" s="75"/>
      <c r="AC23" s="75"/>
    </row>
    <row r="24" spans="1:29" s="71" customFormat="1" ht="15" customHeight="1" thickTop="1" thickBot="1" x14ac:dyDescent="0.35">
      <c r="B24" s="373" t="s">
        <v>543</v>
      </c>
      <c r="C24" s="374">
        <f>'Budget Request'!F21</f>
        <v>0</v>
      </c>
      <c r="D24" s="375">
        <f>'Budget Request'!G21</f>
        <v>0</v>
      </c>
      <c r="E24" s="376">
        <f>'Budget Request'!H21</f>
        <v>0</v>
      </c>
      <c r="F24" s="83"/>
      <c r="G24" s="83"/>
      <c r="H24" s="81"/>
      <c r="I24" s="81"/>
      <c r="J24" s="81"/>
      <c r="K24" s="81"/>
      <c r="L24" s="81"/>
      <c r="M24" s="91"/>
      <c r="N24" s="91"/>
      <c r="O24" s="91"/>
      <c r="P24" s="92"/>
      <c r="Q24" s="92"/>
      <c r="R24" s="84"/>
      <c r="S24" s="85"/>
      <c r="T24" s="86"/>
      <c r="U24" s="86"/>
      <c r="V24" s="86"/>
      <c r="X24" s="75"/>
      <c r="Y24" s="75"/>
      <c r="Z24" s="75"/>
      <c r="AA24" s="75"/>
      <c r="AB24" s="75"/>
      <c r="AC24" s="75"/>
    </row>
    <row r="25" spans="1:29" s="71" customFormat="1" ht="15" customHeight="1" thickTop="1" x14ac:dyDescent="0.3">
      <c r="B25" s="93"/>
      <c r="C25" s="94"/>
      <c r="D25" s="95"/>
      <c r="E25" s="95"/>
      <c r="F25" s="83"/>
      <c r="G25" s="81"/>
      <c r="I25" s="81"/>
      <c r="J25" s="75"/>
      <c r="K25" s="81"/>
      <c r="L25" s="81"/>
      <c r="M25" s="83"/>
      <c r="N25" s="83"/>
      <c r="O25" s="83"/>
      <c r="P25" s="96"/>
      <c r="Q25" s="96"/>
      <c r="R25" s="84"/>
      <c r="S25" s="85"/>
      <c r="T25" s="86"/>
      <c r="U25" s="86"/>
      <c r="V25" s="86"/>
      <c r="X25" s="75"/>
      <c r="Y25" s="75"/>
      <c r="Z25" s="75"/>
      <c r="AA25" s="75"/>
      <c r="AB25" s="75"/>
      <c r="AC25" s="75"/>
    </row>
    <row r="26" spans="1:29" s="71" customFormat="1" ht="15" customHeight="1" x14ac:dyDescent="0.3">
      <c r="B26" s="93"/>
      <c r="C26" s="94"/>
      <c r="D26" s="95"/>
      <c r="E26" s="95"/>
      <c r="F26" s="83"/>
      <c r="G26" s="81"/>
      <c r="I26" s="81"/>
      <c r="J26" s="75"/>
      <c r="K26" s="81"/>
      <c r="L26" s="81"/>
      <c r="M26" s="83"/>
      <c r="N26" s="83"/>
      <c r="O26" s="83"/>
      <c r="P26" s="96"/>
      <c r="Q26" s="96"/>
      <c r="R26" s="84"/>
      <c r="S26" s="85"/>
      <c r="T26" s="86"/>
      <c r="U26" s="86"/>
      <c r="V26" s="86"/>
      <c r="X26" s="75"/>
      <c r="Y26" s="75"/>
      <c r="Z26" s="75"/>
      <c r="AA26" s="75"/>
      <c r="AB26" s="75"/>
      <c r="AC26" s="75"/>
    </row>
    <row r="27" spans="1:29" s="71" customFormat="1" ht="15" customHeight="1" x14ac:dyDescent="0.3">
      <c r="A27" s="633" t="s">
        <v>577</v>
      </c>
      <c r="B27" s="634"/>
      <c r="C27" s="635"/>
      <c r="D27" s="636"/>
      <c r="E27" s="636"/>
      <c r="F27" s="637"/>
      <c r="G27" s="637"/>
      <c r="H27" s="638"/>
      <c r="I27" s="638"/>
      <c r="J27" s="648"/>
      <c r="K27" s="614"/>
      <c r="L27" s="614"/>
      <c r="M27" s="613"/>
      <c r="N27" s="613"/>
      <c r="O27" s="613"/>
      <c r="P27" s="649"/>
      <c r="Q27" s="649"/>
      <c r="R27" s="650"/>
      <c r="S27" s="651"/>
      <c r="T27" s="652"/>
      <c r="U27" s="652"/>
      <c r="V27" s="652"/>
      <c r="X27" s="75"/>
      <c r="Y27" s="75"/>
      <c r="Z27" s="75"/>
      <c r="AA27" s="75"/>
      <c r="AB27" s="75"/>
      <c r="AC27" s="75"/>
    </row>
    <row r="28" spans="1:29" s="71" customFormat="1" ht="15" customHeight="1" x14ac:dyDescent="0.3">
      <c r="A28" s="633" t="s">
        <v>576</v>
      </c>
      <c r="B28" s="634"/>
      <c r="C28" s="635"/>
      <c r="D28" s="636"/>
      <c r="E28" s="636"/>
      <c r="F28" s="637"/>
      <c r="G28" s="637"/>
      <c r="H28" s="638"/>
      <c r="I28" s="638"/>
      <c r="J28" s="648"/>
      <c r="K28" s="614"/>
      <c r="L28" s="614"/>
      <c r="M28" s="613"/>
      <c r="N28" s="613"/>
      <c r="O28" s="613"/>
      <c r="P28" s="649"/>
      <c r="Q28" s="649"/>
      <c r="R28" s="650"/>
      <c r="S28" s="651"/>
      <c r="T28" s="652"/>
      <c r="U28" s="652"/>
      <c r="V28" s="652"/>
      <c r="X28" s="75"/>
      <c r="Y28" s="75"/>
      <c r="Z28" s="75"/>
      <c r="AA28" s="75"/>
      <c r="AB28" s="75"/>
      <c r="AC28" s="75"/>
    </row>
    <row r="29" spans="1:29" s="71" customFormat="1" ht="15" customHeight="1" x14ac:dyDescent="0.3">
      <c r="A29" s="633" t="s">
        <v>578</v>
      </c>
      <c r="B29" s="634"/>
      <c r="C29" s="635"/>
      <c r="D29" s="636"/>
      <c r="E29" s="636"/>
      <c r="F29" s="637"/>
      <c r="G29" s="637"/>
      <c r="H29" s="638"/>
      <c r="I29" s="638"/>
      <c r="J29" s="648"/>
      <c r="K29" s="614"/>
      <c r="L29" s="614"/>
      <c r="M29" s="613"/>
      <c r="N29" s="613"/>
      <c r="O29" s="613"/>
      <c r="P29" s="649"/>
      <c r="Q29" s="649"/>
      <c r="R29" s="650"/>
      <c r="S29" s="651"/>
      <c r="T29" s="652"/>
      <c r="U29" s="652"/>
      <c r="V29" s="652"/>
      <c r="X29" s="75"/>
      <c r="Y29" s="75"/>
      <c r="Z29" s="75"/>
      <c r="AA29" s="75"/>
      <c r="AB29" s="75"/>
      <c r="AC29" s="75"/>
    </row>
    <row r="30" spans="1:29" s="71" customFormat="1" ht="15" customHeight="1" x14ac:dyDescent="0.3">
      <c r="A30" s="604"/>
      <c r="B30" s="653"/>
      <c r="C30" s="654"/>
      <c r="D30" s="655"/>
      <c r="E30" s="655"/>
      <c r="F30" s="613"/>
      <c r="G30" s="614"/>
      <c r="H30" s="604"/>
      <c r="I30" s="614"/>
      <c r="J30" s="648"/>
      <c r="K30" s="614"/>
      <c r="L30" s="614"/>
      <c r="M30" s="613"/>
      <c r="N30" s="613"/>
      <c r="O30" s="613"/>
      <c r="P30" s="649"/>
      <c r="Q30" s="649"/>
      <c r="R30" s="650"/>
      <c r="S30" s="651"/>
      <c r="T30" s="652"/>
      <c r="U30" s="652"/>
      <c r="V30" s="652"/>
      <c r="X30" s="75"/>
      <c r="Y30" s="75"/>
      <c r="Z30" s="75"/>
      <c r="AA30" s="75"/>
      <c r="AB30" s="75"/>
      <c r="AC30" s="75"/>
    </row>
    <row r="31" spans="1:29" s="71" customFormat="1" ht="15" customHeight="1" x14ac:dyDescent="0.3">
      <c r="A31" s="604"/>
      <c r="B31" s="653"/>
      <c r="C31" s="654"/>
      <c r="D31" s="655"/>
      <c r="E31" s="655"/>
      <c r="F31" s="613"/>
      <c r="G31" s="614"/>
      <c r="H31" s="604"/>
      <c r="I31" s="614"/>
      <c r="J31" s="648"/>
      <c r="K31" s="614"/>
      <c r="L31" s="614"/>
      <c r="M31" s="613"/>
      <c r="N31" s="613"/>
      <c r="O31" s="613"/>
      <c r="P31" s="649"/>
      <c r="Q31" s="649"/>
      <c r="R31" s="650"/>
      <c r="S31" s="651"/>
      <c r="T31" s="652"/>
      <c r="U31" s="652"/>
      <c r="V31" s="652"/>
      <c r="X31" s="75"/>
      <c r="Y31" s="75"/>
      <c r="Z31" s="75"/>
      <c r="AA31" s="75"/>
      <c r="AB31" s="75"/>
      <c r="AC31" s="75"/>
    </row>
    <row r="32" spans="1:29" s="71" customFormat="1" ht="15" customHeight="1" x14ac:dyDescent="0.3">
      <c r="A32" s="604"/>
      <c r="B32" s="653"/>
      <c r="C32" s="654"/>
      <c r="D32" s="655"/>
      <c r="E32" s="655"/>
      <c r="F32" s="613"/>
      <c r="G32" s="614"/>
      <c r="H32" s="604"/>
      <c r="I32" s="614"/>
      <c r="J32" s="648"/>
      <c r="K32" s="614"/>
      <c r="L32" s="614"/>
      <c r="M32" s="613"/>
      <c r="N32" s="613"/>
      <c r="O32" s="613"/>
      <c r="P32" s="649"/>
      <c r="Q32" s="649"/>
      <c r="R32" s="650"/>
      <c r="S32" s="651"/>
      <c r="T32" s="652"/>
      <c r="U32" s="652"/>
      <c r="V32" s="652"/>
      <c r="X32" s="75"/>
      <c r="Y32" s="75"/>
      <c r="Z32" s="75"/>
      <c r="AA32" s="75"/>
      <c r="AB32" s="75"/>
      <c r="AC32" s="75"/>
    </row>
    <row r="33" spans="1:29" s="71" customFormat="1" ht="15" customHeight="1" x14ac:dyDescent="0.3">
      <c r="A33" s="604"/>
      <c r="B33" s="653"/>
      <c r="C33" s="654"/>
      <c r="D33" s="655"/>
      <c r="E33" s="655"/>
      <c r="F33" s="613"/>
      <c r="G33" s="614"/>
      <c r="H33" s="604"/>
      <c r="I33" s="614"/>
      <c r="J33" s="648"/>
      <c r="K33" s="614"/>
      <c r="L33" s="614"/>
      <c r="M33" s="613"/>
      <c r="N33" s="613"/>
      <c r="O33" s="613"/>
      <c r="P33" s="649"/>
      <c r="Q33" s="649"/>
      <c r="R33" s="650"/>
      <c r="S33" s="651"/>
      <c r="T33" s="652"/>
      <c r="U33" s="652"/>
      <c r="V33" s="652"/>
      <c r="X33" s="75"/>
      <c r="Y33" s="75"/>
      <c r="Z33" s="75"/>
      <c r="AA33" s="75"/>
      <c r="AB33" s="75"/>
      <c r="AC33" s="75"/>
    </row>
    <row r="34" spans="1:29" s="71" customFormat="1" ht="15" customHeight="1" x14ac:dyDescent="0.3">
      <c r="A34" s="604"/>
      <c r="B34" s="653"/>
      <c r="C34" s="654"/>
      <c r="D34" s="655"/>
      <c r="E34" s="655"/>
      <c r="F34" s="613"/>
      <c r="G34" s="614"/>
      <c r="H34" s="604"/>
      <c r="I34" s="614"/>
      <c r="J34" s="648"/>
      <c r="K34" s="614"/>
      <c r="L34" s="614"/>
      <c r="M34" s="613"/>
      <c r="N34" s="613"/>
      <c r="O34" s="613"/>
      <c r="P34" s="649"/>
      <c r="Q34" s="649"/>
      <c r="R34" s="650"/>
      <c r="S34" s="651"/>
      <c r="T34" s="652"/>
      <c r="U34" s="652"/>
      <c r="V34" s="652"/>
      <c r="X34" s="75"/>
      <c r="Y34" s="75"/>
      <c r="Z34" s="75"/>
      <c r="AA34" s="75"/>
      <c r="AB34" s="75"/>
      <c r="AC34" s="75"/>
    </row>
    <row r="35" spans="1:29" s="71" customFormat="1" ht="15" customHeight="1" x14ac:dyDescent="0.3">
      <c r="A35" s="604"/>
      <c r="B35" s="653"/>
      <c r="C35" s="654"/>
      <c r="D35" s="655"/>
      <c r="E35" s="655"/>
      <c r="F35" s="613"/>
      <c r="G35" s="614"/>
      <c r="H35" s="604"/>
      <c r="I35" s="614"/>
      <c r="J35" s="648"/>
      <c r="K35" s="614"/>
      <c r="L35" s="614"/>
      <c r="M35" s="613"/>
      <c r="N35" s="613"/>
      <c r="O35" s="613"/>
      <c r="P35" s="649"/>
      <c r="Q35" s="649"/>
      <c r="R35" s="650"/>
      <c r="S35" s="651"/>
      <c r="T35" s="652"/>
      <c r="U35" s="652"/>
      <c r="V35" s="652"/>
      <c r="X35" s="75"/>
      <c r="Y35" s="75"/>
      <c r="Z35" s="75"/>
      <c r="AA35" s="75"/>
      <c r="AB35" s="75"/>
      <c r="AC35" s="75"/>
    </row>
    <row r="36" spans="1:29" s="71" customFormat="1" ht="15" customHeight="1" x14ac:dyDescent="0.3">
      <c r="A36" s="604"/>
      <c r="B36" s="653"/>
      <c r="C36" s="654"/>
      <c r="D36" s="655"/>
      <c r="E36" s="655"/>
      <c r="F36" s="613"/>
      <c r="G36" s="614"/>
      <c r="H36" s="604"/>
      <c r="I36" s="614"/>
      <c r="J36" s="648"/>
      <c r="K36" s="614"/>
      <c r="L36" s="614"/>
      <c r="M36" s="613"/>
      <c r="N36" s="613"/>
      <c r="O36" s="613"/>
      <c r="P36" s="649"/>
      <c r="Q36" s="649"/>
      <c r="R36" s="650"/>
      <c r="S36" s="651"/>
      <c r="T36" s="652"/>
      <c r="U36" s="652"/>
      <c r="V36" s="652"/>
      <c r="X36" s="75"/>
      <c r="Y36" s="75"/>
      <c r="Z36" s="75"/>
      <c r="AA36" s="75"/>
      <c r="AB36" s="75"/>
      <c r="AC36" s="75"/>
    </row>
    <row r="37" spans="1:29" s="71" customFormat="1" ht="15" customHeight="1" x14ac:dyDescent="0.3">
      <c r="A37" s="604"/>
      <c r="B37" s="653"/>
      <c r="C37" s="654"/>
      <c r="D37" s="655"/>
      <c r="E37" s="655"/>
      <c r="F37" s="613"/>
      <c r="G37" s="614"/>
      <c r="H37" s="604"/>
      <c r="I37" s="614"/>
      <c r="J37" s="648"/>
      <c r="K37" s="614"/>
      <c r="L37" s="614"/>
      <c r="M37" s="613"/>
      <c r="N37" s="613"/>
      <c r="O37" s="613"/>
      <c r="P37" s="649"/>
      <c r="Q37" s="649"/>
      <c r="R37" s="650"/>
      <c r="S37" s="651"/>
      <c r="T37" s="652"/>
      <c r="U37" s="652"/>
      <c r="V37" s="652"/>
      <c r="X37" s="75"/>
      <c r="Y37" s="75"/>
      <c r="Z37" s="75"/>
      <c r="AA37" s="75"/>
      <c r="AB37" s="75"/>
      <c r="AC37" s="75"/>
    </row>
    <row r="38" spans="1:29" s="71" customFormat="1" ht="15" customHeight="1" x14ac:dyDescent="0.3">
      <c r="A38" s="604"/>
      <c r="B38" s="653"/>
      <c r="C38" s="654"/>
      <c r="D38" s="655"/>
      <c r="E38" s="655"/>
      <c r="F38" s="613"/>
      <c r="G38" s="614"/>
      <c r="H38" s="604"/>
      <c r="I38" s="614"/>
      <c r="J38" s="648"/>
      <c r="K38" s="614"/>
      <c r="L38" s="614"/>
      <c r="M38" s="613"/>
      <c r="N38" s="613"/>
      <c r="O38" s="613"/>
      <c r="P38" s="649"/>
      <c r="Q38" s="649"/>
      <c r="R38" s="650"/>
      <c r="S38" s="651"/>
      <c r="T38" s="652"/>
      <c r="U38" s="652"/>
      <c r="V38" s="652"/>
      <c r="X38" s="75"/>
      <c r="Y38" s="75"/>
      <c r="Z38" s="75"/>
      <c r="AA38" s="75"/>
      <c r="AB38" s="75"/>
      <c r="AC38" s="75"/>
    </row>
    <row r="39" spans="1:29" s="71" customFormat="1" ht="15" customHeight="1" x14ac:dyDescent="0.3">
      <c r="A39" s="604"/>
      <c r="B39" s="653"/>
      <c r="C39" s="654"/>
      <c r="D39" s="655"/>
      <c r="E39" s="655"/>
      <c r="F39" s="613"/>
      <c r="G39" s="614"/>
      <c r="H39" s="604"/>
      <c r="I39" s="614"/>
      <c r="J39" s="648"/>
      <c r="K39" s="614"/>
      <c r="L39" s="614"/>
      <c r="M39" s="613"/>
      <c r="N39" s="613"/>
      <c r="O39" s="613"/>
      <c r="P39" s="649"/>
      <c r="Q39" s="649"/>
      <c r="R39" s="650"/>
      <c r="S39" s="651"/>
      <c r="T39" s="652"/>
      <c r="U39" s="652"/>
      <c r="V39" s="652"/>
      <c r="X39" s="75"/>
      <c r="Y39" s="75"/>
      <c r="Z39" s="75"/>
      <c r="AA39" s="75"/>
      <c r="AB39" s="75"/>
      <c r="AC39" s="75"/>
    </row>
    <row r="40" spans="1:29" s="71" customFormat="1" ht="15" customHeight="1" x14ac:dyDescent="0.3">
      <c r="A40" s="604"/>
      <c r="B40" s="653"/>
      <c r="C40" s="654"/>
      <c r="D40" s="655"/>
      <c r="E40" s="655"/>
      <c r="F40" s="613"/>
      <c r="G40" s="614"/>
      <c r="H40" s="604"/>
      <c r="I40" s="614"/>
      <c r="J40" s="648"/>
      <c r="K40" s="614"/>
      <c r="L40" s="614"/>
      <c r="M40" s="613"/>
      <c r="N40" s="613"/>
      <c r="O40" s="613"/>
      <c r="P40" s="649"/>
      <c r="Q40" s="649"/>
      <c r="R40" s="650"/>
      <c r="S40" s="651"/>
      <c r="T40" s="652"/>
      <c r="U40" s="652"/>
      <c r="V40" s="652"/>
      <c r="X40" s="75"/>
      <c r="Y40" s="75"/>
      <c r="Z40" s="75"/>
      <c r="AA40" s="75"/>
      <c r="AB40" s="75"/>
      <c r="AC40" s="75"/>
    </row>
    <row r="41" spans="1:29" s="71" customFormat="1" ht="15" customHeight="1" x14ac:dyDescent="0.3">
      <c r="A41" s="604"/>
      <c r="B41" s="653"/>
      <c r="C41" s="654"/>
      <c r="D41" s="655"/>
      <c r="E41" s="655"/>
      <c r="F41" s="613"/>
      <c r="G41" s="614"/>
      <c r="H41" s="604"/>
      <c r="I41" s="614"/>
      <c r="J41" s="648"/>
      <c r="K41" s="614"/>
      <c r="L41" s="614"/>
      <c r="M41" s="613"/>
      <c r="N41" s="613"/>
      <c r="O41" s="613"/>
      <c r="P41" s="649"/>
      <c r="Q41" s="649"/>
      <c r="R41" s="650"/>
      <c r="S41" s="651"/>
      <c r="T41" s="652"/>
      <c r="U41" s="652"/>
      <c r="V41" s="652"/>
      <c r="X41" s="75"/>
      <c r="Y41" s="75"/>
      <c r="Z41" s="75"/>
      <c r="AA41" s="75"/>
      <c r="AB41" s="75"/>
      <c r="AC41" s="75"/>
    </row>
    <row r="42" spans="1:29" s="71" customFormat="1" ht="15" customHeight="1" x14ac:dyDescent="0.3">
      <c r="A42" s="604"/>
      <c r="B42" s="653"/>
      <c r="C42" s="654"/>
      <c r="D42" s="655"/>
      <c r="E42" s="655"/>
      <c r="F42" s="613"/>
      <c r="G42" s="614"/>
      <c r="H42" s="604"/>
      <c r="I42" s="614"/>
      <c r="J42" s="648"/>
      <c r="K42" s="614"/>
      <c r="L42" s="614"/>
      <c r="M42" s="613"/>
      <c r="N42" s="613"/>
      <c r="O42" s="613"/>
      <c r="P42" s="649"/>
      <c r="Q42" s="649"/>
      <c r="R42" s="650"/>
      <c r="S42" s="651"/>
      <c r="T42" s="652"/>
      <c r="U42" s="652"/>
      <c r="V42" s="652"/>
      <c r="X42" s="75"/>
      <c r="Y42" s="75"/>
      <c r="Z42" s="75"/>
      <c r="AA42" s="75"/>
      <c r="AB42" s="75"/>
      <c r="AC42" s="75"/>
    </row>
    <row r="43" spans="1:29" s="71" customFormat="1" ht="15" customHeight="1" x14ac:dyDescent="0.3">
      <c r="A43" s="604"/>
      <c r="B43" s="653"/>
      <c r="C43" s="654"/>
      <c r="D43" s="655"/>
      <c r="E43" s="655"/>
      <c r="F43" s="613"/>
      <c r="G43" s="614"/>
      <c r="H43" s="604"/>
      <c r="I43" s="614"/>
      <c r="J43" s="648"/>
      <c r="K43" s="614"/>
      <c r="L43" s="614"/>
      <c r="M43" s="613"/>
      <c r="N43" s="613"/>
      <c r="O43" s="613"/>
      <c r="P43" s="649"/>
      <c r="Q43" s="649"/>
      <c r="R43" s="650"/>
      <c r="S43" s="651"/>
      <c r="T43" s="652"/>
      <c r="U43" s="652"/>
      <c r="V43" s="652"/>
      <c r="X43" s="75"/>
      <c r="Y43" s="75"/>
      <c r="Z43" s="75"/>
      <c r="AA43" s="75"/>
      <c r="AB43" s="75"/>
      <c r="AC43" s="75"/>
    </row>
    <row r="44" spans="1:29" s="71" customFormat="1" ht="15" customHeight="1" x14ac:dyDescent="0.3">
      <c r="A44" s="604"/>
      <c r="B44" s="604"/>
      <c r="C44" s="604"/>
      <c r="D44" s="613"/>
      <c r="E44" s="613"/>
      <c r="F44" s="614"/>
      <c r="G44" s="614"/>
      <c r="H44" s="623"/>
      <c r="I44" s="623"/>
      <c r="J44" s="614"/>
      <c r="K44" s="614"/>
      <c r="L44" s="614"/>
      <c r="M44" s="614"/>
      <c r="N44" s="614"/>
      <c r="O44" s="614"/>
      <c r="P44" s="615"/>
      <c r="Q44" s="615"/>
      <c r="R44" s="616"/>
      <c r="S44" s="615"/>
      <c r="T44" s="614"/>
      <c r="U44" s="614"/>
      <c r="V44" s="614"/>
    </row>
    <row r="45" spans="1:29" s="71" customFormat="1" ht="15" customHeight="1" x14ac:dyDescent="0.3">
      <c r="A45" s="628"/>
      <c r="B45" s="629"/>
      <c r="C45" s="630"/>
      <c r="D45" s="631"/>
      <c r="E45" s="631"/>
      <c r="F45" s="632"/>
      <c r="G45" s="632"/>
      <c r="H45" s="614"/>
      <c r="I45" s="614"/>
      <c r="J45" s="614"/>
      <c r="K45" s="614"/>
      <c r="L45" s="614"/>
      <c r="M45" s="614"/>
      <c r="N45" s="614"/>
      <c r="O45" s="614"/>
      <c r="P45" s="615"/>
      <c r="Q45" s="615"/>
      <c r="R45" s="616"/>
      <c r="S45" s="615"/>
      <c r="T45" s="614"/>
      <c r="U45" s="614"/>
      <c r="V45" s="614"/>
    </row>
    <row r="46" spans="1:29" s="71" customFormat="1" ht="15" customHeight="1" x14ac:dyDescent="0.3">
      <c r="A46" s="604"/>
      <c r="B46" s="604"/>
      <c r="C46" s="604"/>
      <c r="D46" s="604"/>
      <c r="E46" s="604"/>
      <c r="F46" s="604"/>
      <c r="G46" s="604"/>
      <c r="H46" s="604"/>
      <c r="I46" s="604"/>
      <c r="J46" s="639"/>
      <c r="K46" s="614"/>
      <c r="L46" s="614"/>
      <c r="M46" s="614"/>
      <c r="N46" s="614"/>
      <c r="O46" s="614"/>
      <c r="P46" s="615"/>
      <c r="Q46" s="615"/>
      <c r="R46" s="616"/>
      <c r="S46" s="615"/>
      <c r="T46" s="614"/>
      <c r="U46" s="614"/>
      <c r="V46" s="614"/>
    </row>
    <row r="47" spans="1:29" s="71" customFormat="1" ht="15" customHeight="1" x14ac:dyDescent="0.3">
      <c r="A47" s="604"/>
      <c r="B47" s="604"/>
      <c r="C47" s="604"/>
      <c r="D47" s="604"/>
      <c r="E47" s="604"/>
      <c r="F47" s="604"/>
      <c r="G47" s="604"/>
      <c r="H47" s="604"/>
      <c r="I47" s="604"/>
      <c r="J47" s="614"/>
      <c r="K47" s="614"/>
      <c r="L47" s="614"/>
      <c r="M47" s="614"/>
      <c r="N47" s="614"/>
      <c r="O47" s="614"/>
      <c r="P47" s="615"/>
      <c r="Q47" s="615"/>
      <c r="R47" s="616"/>
      <c r="S47" s="615"/>
      <c r="T47" s="614"/>
      <c r="U47" s="614"/>
      <c r="V47" s="614"/>
    </row>
    <row r="48" spans="1:29" s="71" customFormat="1" ht="15" customHeight="1" x14ac:dyDescent="0.3">
      <c r="J48" s="81"/>
      <c r="K48" s="81"/>
      <c r="L48" s="81"/>
      <c r="M48" s="81"/>
      <c r="N48" s="81"/>
      <c r="O48" s="81"/>
      <c r="P48" s="88"/>
      <c r="Q48" s="88"/>
      <c r="R48" s="77"/>
      <c r="S48" s="88"/>
      <c r="T48" s="81"/>
      <c r="U48" s="81"/>
      <c r="V48" s="81"/>
    </row>
    <row r="49" spans="1:22" s="71" customFormat="1" ht="15" customHeight="1" x14ac:dyDescent="0.3">
      <c r="B49" s="82"/>
      <c r="C49" s="87"/>
      <c r="D49" s="83"/>
      <c r="E49" s="83"/>
      <c r="F49" s="81"/>
      <c r="G49" s="81"/>
      <c r="H49" s="81"/>
      <c r="I49" s="81"/>
      <c r="J49" s="81"/>
      <c r="K49" s="81"/>
      <c r="L49" s="81"/>
      <c r="M49" s="81"/>
      <c r="N49" s="81"/>
      <c r="O49" s="81"/>
      <c r="P49" s="88"/>
      <c r="Q49" s="88"/>
      <c r="R49" s="77"/>
      <c r="S49" s="88"/>
      <c r="T49" s="81"/>
      <c r="U49" s="81"/>
      <c r="V49" s="81"/>
    </row>
    <row r="50" spans="1:22" s="71" customFormat="1" ht="15" customHeight="1" x14ac:dyDescent="0.3">
      <c r="B50" s="82"/>
      <c r="C50" s="87"/>
      <c r="D50" s="83"/>
      <c r="E50" s="83"/>
      <c r="F50" s="81"/>
      <c r="G50" s="81"/>
      <c r="H50" s="81"/>
      <c r="I50" s="81"/>
      <c r="J50" s="81"/>
      <c r="K50" s="81"/>
      <c r="L50" s="81"/>
      <c r="M50" s="81"/>
      <c r="N50" s="81"/>
      <c r="O50" s="81"/>
      <c r="P50" s="88"/>
      <c r="Q50" s="88"/>
      <c r="R50" s="77"/>
      <c r="S50" s="88"/>
      <c r="T50" s="81"/>
      <c r="U50" s="81"/>
      <c r="V50" s="81"/>
    </row>
    <row r="51" spans="1:22" s="71" customFormat="1" ht="15" customHeight="1" x14ac:dyDescent="0.3">
      <c r="B51" s="82"/>
      <c r="C51" s="87"/>
      <c r="D51" s="83"/>
      <c r="E51" s="83"/>
      <c r="F51" s="81"/>
      <c r="G51" s="81"/>
      <c r="H51" s="81"/>
      <c r="I51" s="81"/>
      <c r="J51" s="81"/>
      <c r="K51" s="81"/>
      <c r="L51" s="81"/>
      <c r="M51" s="81"/>
      <c r="N51" s="81"/>
      <c r="O51" s="81"/>
      <c r="P51" s="88"/>
      <c r="Q51" s="88"/>
      <c r="R51" s="77"/>
      <c r="S51" s="88"/>
      <c r="T51" s="81"/>
      <c r="U51" s="81"/>
      <c r="V51" s="81"/>
    </row>
    <row r="52" spans="1:22" s="71" customFormat="1" ht="15" customHeight="1" x14ac:dyDescent="0.3">
      <c r="A52" s="770"/>
      <c r="B52" s="770"/>
      <c r="C52" s="770"/>
      <c r="D52" s="602"/>
      <c r="F52" s="770"/>
      <c r="G52" s="770"/>
      <c r="H52" s="770"/>
      <c r="I52" s="770"/>
      <c r="J52" s="602"/>
      <c r="L52" s="770"/>
      <c r="M52" s="770"/>
      <c r="N52" s="770"/>
      <c r="O52" s="602"/>
      <c r="Q52" s="770"/>
      <c r="R52" s="770"/>
      <c r="S52" s="770"/>
      <c r="T52" s="770"/>
      <c r="U52" s="770"/>
      <c r="V52" s="770"/>
    </row>
    <row r="53" spans="1:22" s="71" customFormat="1" ht="15" customHeight="1" x14ac:dyDescent="0.3">
      <c r="A53" s="706" t="s">
        <v>565</v>
      </c>
      <c r="B53" s="772"/>
      <c r="C53" s="772"/>
      <c r="D53" s="643" t="s">
        <v>235</v>
      </c>
      <c r="E53" s="70"/>
      <c r="F53" s="706" t="s">
        <v>565</v>
      </c>
      <c r="G53" s="772"/>
      <c r="H53" s="772"/>
      <c r="I53" s="772"/>
      <c r="J53" s="644" t="s">
        <v>235</v>
      </c>
      <c r="K53" s="70"/>
      <c r="L53" s="706" t="s">
        <v>693</v>
      </c>
      <c r="M53" s="772"/>
      <c r="N53" s="772"/>
      <c r="O53" s="645" t="s">
        <v>235</v>
      </c>
      <c r="P53" s="70"/>
      <c r="Q53" s="706" t="s">
        <v>693</v>
      </c>
      <c r="R53" s="772"/>
      <c r="S53" s="772"/>
      <c r="T53" s="772"/>
      <c r="U53" s="781" t="s">
        <v>235</v>
      </c>
      <c r="V53" s="781"/>
    </row>
    <row r="54" spans="1:22" s="71" customFormat="1" ht="15" customHeight="1" x14ac:dyDescent="0.3">
      <c r="A54" s="787" t="s">
        <v>696</v>
      </c>
      <c r="B54" s="788"/>
      <c r="C54" s="788"/>
      <c r="D54" s="606"/>
      <c r="E54" s="76"/>
      <c r="F54" s="787" t="s">
        <v>567</v>
      </c>
      <c r="G54" s="788"/>
      <c r="H54" s="788"/>
      <c r="I54" s="788"/>
      <c r="J54" s="604"/>
      <c r="K54" s="124"/>
      <c r="L54" s="768" t="s">
        <v>695</v>
      </c>
      <c r="M54" s="769"/>
      <c r="N54" s="769"/>
      <c r="O54" s="604"/>
      <c r="P54" s="125"/>
      <c r="Q54" s="768" t="s">
        <v>694</v>
      </c>
      <c r="R54" s="769"/>
      <c r="S54" s="769"/>
      <c r="T54" s="769"/>
      <c r="U54" s="603"/>
      <c r="V54" s="604"/>
    </row>
    <row r="55" spans="1:22" s="71" customFormat="1" ht="15" customHeight="1" x14ac:dyDescent="0.3">
      <c r="A55" s="150"/>
      <c r="B55" s="150"/>
      <c r="C55" s="150"/>
      <c r="D55" s="76"/>
      <c r="E55" s="76"/>
      <c r="F55" s="150"/>
      <c r="G55" s="150"/>
      <c r="H55" s="150"/>
      <c r="I55" s="150"/>
      <c r="K55" s="124"/>
      <c r="L55" s="784"/>
      <c r="M55" s="784"/>
      <c r="N55" s="784"/>
      <c r="P55" s="125"/>
      <c r="Q55" s="125"/>
      <c r="R55" s="125"/>
      <c r="S55" s="125"/>
      <c r="T55" s="125"/>
    </row>
  </sheetData>
  <sheetProtection algorithmName="SHA-512" hashValue="rN7pgMcCRxXVJYEUw53pkcAcIchKxZAkUb/cpzXmgpBbu1yhqp0N0f6z1msQpXG1CYWsoNjYnEK10WasSm8MRw==" saltValue="KTLpeBNMy1V5BNhPCG97gg==" spinCount="100000" sheet="1" formatCells="0" formatColumns="0" formatRows="0" selectLockedCells="1"/>
  <mergeCells count="21">
    <mergeCell ref="L55:N55"/>
    <mergeCell ref="H3:L3"/>
    <mergeCell ref="L53:N53"/>
    <mergeCell ref="Q53:T53"/>
    <mergeCell ref="U53:V53"/>
    <mergeCell ref="U52:V52"/>
    <mergeCell ref="I1:K1"/>
    <mergeCell ref="C4:G4"/>
    <mergeCell ref="H4:L4"/>
    <mergeCell ref="M4:Q4"/>
    <mergeCell ref="R4:V4"/>
    <mergeCell ref="A52:C52"/>
    <mergeCell ref="F52:I52"/>
    <mergeCell ref="L52:N52"/>
    <mergeCell ref="Q52:T52"/>
    <mergeCell ref="Q54:T54"/>
    <mergeCell ref="A54:C54"/>
    <mergeCell ref="F54:I54"/>
    <mergeCell ref="L54:N54"/>
    <mergeCell ref="A53:C53"/>
    <mergeCell ref="F53:I53"/>
  </mergeCells>
  <conditionalFormatting sqref="R6:V21">
    <cfRule type="cellIs" dxfId="0" priority="5" operator="greaterThanOrEqual">
      <formula>100%</formula>
    </cfRule>
  </conditionalFormatting>
  <dataValidations count="1">
    <dataValidation type="list" allowBlank="1" showInputMessage="1" showErrorMessage="1" sqref="N1">
      <formula1>Quarters</formula1>
    </dataValidation>
  </dataValidations>
  <printOptions horizontalCentered="1"/>
  <pageMargins left="0.2" right="0.2" top="0.75" bottom="0.75" header="0.3" footer="0.3"/>
  <pageSetup scale="63" orientation="landscape" r:id="rId1"/>
  <headerFooter>
    <oddHeader>&amp;L&amp;"Calibri,Bold Italic"&amp;20National Guard Youth ChalleNGe&amp;C&amp;"Calibri,Bold"&amp;20&amp;UPROGRAM BUDGET MODIFICATIONS&amp;R&amp;"Calibri,Bold Italic"&amp;20&amp;K0000FFEnter City, ST</oddHeader>
    <oddFooter>&amp;LPage &amp;P/&amp;N&amp;C&amp;"Calibri,Bold"&amp;14&amp;KFF0000 ----  FOR OFFICIAL USE ONLY  ----&amp;RBy Budget Office name on &amp;D at &amp;T</oddFooter>
  </headerFooter>
  <ignoredErrors>
    <ignoredError sqref="I1" unlocked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I98"/>
  <sheetViews>
    <sheetView view="pageLayout" zoomScaleNormal="100" workbookViewId="0">
      <selection sqref="A1:I1"/>
    </sheetView>
  </sheetViews>
  <sheetFormatPr defaultRowHeight="14.4" x14ac:dyDescent="0.3"/>
  <cols>
    <col min="9" max="9" width="10.109375" customWidth="1"/>
  </cols>
  <sheetData>
    <row r="1" spans="1:9" ht="45.75" customHeight="1" x14ac:dyDescent="0.3">
      <c r="A1" s="679" t="s">
        <v>655</v>
      </c>
      <c r="B1" s="679"/>
      <c r="C1" s="679"/>
      <c r="D1" s="679"/>
      <c r="E1" s="679"/>
      <c r="F1" s="679"/>
      <c r="G1" s="679"/>
      <c r="H1" s="679"/>
      <c r="I1" s="679"/>
    </row>
    <row r="2" spans="1:9" x14ac:dyDescent="0.3">
      <c r="A2" s="563"/>
      <c r="B2" s="563"/>
      <c r="C2" s="563"/>
      <c r="D2" s="563"/>
      <c r="E2" s="563"/>
      <c r="F2" s="563"/>
      <c r="G2" s="563"/>
      <c r="H2" s="563"/>
      <c r="I2" s="563"/>
    </row>
    <row r="3" spans="1:9" ht="30" customHeight="1" x14ac:dyDescent="0.3">
      <c r="A3" s="679" t="s">
        <v>652</v>
      </c>
      <c r="B3" s="679"/>
      <c r="C3" s="679"/>
      <c r="D3" s="679"/>
      <c r="E3" s="679"/>
      <c r="F3" s="679"/>
      <c r="G3" s="679"/>
      <c r="H3" s="679"/>
      <c r="I3" s="679"/>
    </row>
    <row r="4" spans="1:9" x14ac:dyDescent="0.3">
      <c r="A4" s="564"/>
      <c r="B4" s="564"/>
      <c r="C4" s="564"/>
      <c r="D4" s="564"/>
      <c r="E4" s="564"/>
      <c r="F4" s="564"/>
      <c r="G4" s="564"/>
      <c r="H4" s="564"/>
      <c r="I4" s="564"/>
    </row>
    <row r="5" spans="1:9" x14ac:dyDescent="0.3">
      <c r="A5" s="564" t="s">
        <v>653</v>
      </c>
      <c r="B5" s="564"/>
      <c r="C5" s="564"/>
      <c r="D5" s="564"/>
      <c r="E5" s="564"/>
      <c r="F5" s="564"/>
      <c r="G5" s="564"/>
      <c r="H5" s="564"/>
      <c r="I5" s="564"/>
    </row>
    <row r="6" spans="1:9" x14ac:dyDescent="0.3">
      <c r="A6" s="564"/>
      <c r="B6" s="564"/>
      <c r="C6" s="564"/>
      <c r="D6" s="564"/>
      <c r="E6" s="564"/>
      <c r="F6" s="564"/>
      <c r="G6" s="564"/>
      <c r="H6" s="564"/>
      <c r="I6" s="564"/>
    </row>
    <row r="7" spans="1:9" ht="30" customHeight="1" x14ac:dyDescent="0.3">
      <c r="A7" s="679" t="s">
        <v>700</v>
      </c>
      <c r="B7" s="679"/>
      <c r="C7" s="679"/>
      <c r="D7" s="679"/>
      <c r="E7" s="679"/>
      <c r="F7" s="679"/>
      <c r="G7" s="679"/>
      <c r="H7" s="679"/>
      <c r="I7" s="679"/>
    </row>
    <row r="8" spans="1:9" x14ac:dyDescent="0.3">
      <c r="A8" s="564"/>
      <c r="B8" s="564"/>
      <c r="C8" s="564"/>
      <c r="D8" s="564"/>
      <c r="E8" s="564"/>
      <c r="F8" s="564"/>
      <c r="G8" s="564"/>
      <c r="H8" s="564"/>
      <c r="I8" s="564"/>
    </row>
    <row r="9" spans="1:9" ht="30" customHeight="1" x14ac:dyDescent="0.3">
      <c r="A9" s="679" t="s">
        <v>701</v>
      </c>
      <c r="B9" s="679"/>
      <c r="C9" s="679"/>
      <c r="D9" s="679"/>
      <c r="E9" s="679"/>
      <c r="F9" s="679"/>
      <c r="G9" s="679"/>
      <c r="H9" s="679"/>
      <c r="I9" s="679"/>
    </row>
    <row r="10" spans="1:9" x14ac:dyDescent="0.3">
      <c r="A10" s="564"/>
      <c r="B10" s="564"/>
      <c r="C10" s="564"/>
      <c r="D10" s="564"/>
      <c r="E10" s="564"/>
      <c r="F10" s="564"/>
      <c r="G10" s="564"/>
      <c r="H10" s="564"/>
      <c r="I10" s="564"/>
    </row>
    <row r="11" spans="1:9" ht="30" customHeight="1" x14ac:dyDescent="0.3">
      <c r="A11" s="679" t="s">
        <v>702</v>
      </c>
      <c r="B11" s="679"/>
      <c r="C11" s="679"/>
      <c r="D11" s="679"/>
      <c r="E11" s="679"/>
      <c r="F11" s="679"/>
      <c r="G11" s="679"/>
      <c r="H11" s="679"/>
      <c r="I11" s="679"/>
    </row>
    <row r="12" spans="1:9" x14ac:dyDescent="0.3">
      <c r="A12" s="564"/>
      <c r="B12" s="564"/>
      <c r="C12" s="564"/>
      <c r="D12" s="564"/>
      <c r="E12" s="564"/>
      <c r="F12" s="564"/>
      <c r="G12" s="564"/>
      <c r="H12" s="564"/>
      <c r="I12" s="564"/>
    </row>
    <row r="13" spans="1:9" ht="30" customHeight="1" x14ac:dyDescent="0.3">
      <c r="A13" s="679" t="s">
        <v>683</v>
      </c>
      <c r="B13" s="679"/>
      <c r="C13" s="679"/>
      <c r="D13" s="679"/>
      <c r="E13" s="679"/>
      <c r="F13" s="679"/>
      <c r="G13" s="679"/>
      <c r="H13" s="679"/>
      <c r="I13" s="679"/>
    </row>
    <row r="14" spans="1:9" x14ac:dyDescent="0.3">
      <c r="A14" s="564"/>
      <c r="B14" s="564"/>
      <c r="C14" s="564"/>
      <c r="D14" s="564"/>
      <c r="E14" s="564"/>
      <c r="F14" s="564"/>
      <c r="G14" s="564"/>
      <c r="H14" s="564"/>
      <c r="I14" s="564"/>
    </row>
    <row r="15" spans="1:9" ht="30" customHeight="1" x14ac:dyDescent="0.3">
      <c r="A15" s="679" t="s">
        <v>684</v>
      </c>
      <c r="B15" s="679"/>
      <c r="C15" s="679"/>
      <c r="D15" s="679"/>
      <c r="E15" s="679"/>
      <c r="F15" s="679"/>
      <c r="G15" s="679"/>
      <c r="H15" s="679"/>
      <c r="I15" s="679"/>
    </row>
    <row r="16" spans="1:9" x14ac:dyDescent="0.3">
      <c r="A16" s="564"/>
      <c r="B16" s="564"/>
      <c r="C16" s="564"/>
      <c r="D16" s="564"/>
      <c r="E16" s="564"/>
      <c r="F16" s="564"/>
      <c r="G16" s="564"/>
      <c r="H16" s="564"/>
      <c r="I16" s="564"/>
    </row>
    <row r="17" spans="1:9" x14ac:dyDescent="0.3">
      <c r="A17" s="564" t="s">
        <v>685</v>
      </c>
      <c r="B17" s="564"/>
      <c r="C17" s="564"/>
      <c r="D17" s="564"/>
      <c r="E17" s="564"/>
      <c r="F17" s="564"/>
      <c r="G17" s="564"/>
      <c r="H17" s="564"/>
      <c r="I17" s="564"/>
    </row>
    <row r="18" spans="1:9" x14ac:dyDescent="0.3">
      <c r="A18" s="564"/>
      <c r="B18" s="564"/>
      <c r="C18" s="564"/>
      <c r="D18" s="564"/>
      <c r="E18" s="564"/>
      <c r="F18" s="564"/>
      <c r="G18" s="564"/>
      <c r="H18" s="564"/>
      <c r="I18" s="564"/>
    </row>
    <row r="19" spans="1:9" ht="45.75" customHeight="1" x14ac:dyDescent="0.3">
      <c r="A19" s="679" t="s">
        <v>686</v>
      </c>
      <c r="B19" s="679"/>
      <c r="C19" s="679"/>
      <c r="D19" s="679"/>
      <c r="E19" s="679"/>
      <c r="F19" s="679"/>
      <c r="G19" s="679"/>
      <c r="H19" s="679"/>
      <c r="I19" s="679"/>
    </row>
    <row r="20" spans="1:9" x14ac:dyDescent="0.3">
      <c r="A20" s="564"/>
      <c r="B20" s="564"/>
      <c r="C20" s="564"/>
      <c r="D20" s="564"/>
      <c r="E20" s="564"/>
      <c r="F20" s="564"/>
      <c r="G20" s="564"/>
      <c r="H20" s="564"/>
      <c r="I20" s="564"/>
    </row>
    <row r="21" spans="1:9" ht="75.75" customHeight="1" x14ac:dyDescent="0.3">
      <c r="A21" s="676" t="s">
        <v>705</v>
      </c>
      <c r="B21" s="676"/>
      <c r="C21" s="676"/>
      <c r="D21" s="676"/>
      <c r="E21" s="676"/>
      <c r="F21" s="676"/>
      <c r="G21" s="676"/>
      <c r="H21" s="676"/>
      <c r="I21" s="676"/>
    </row>
    <row r="22" spans="1:9" x14ac:dyDescent="0.3">
      <c r="A22" s="564"/>
      <c r="B22" s="564"/>
      <c r="C22" s="564"/>
      <c r="D22" s="564"/>
      <c r="E22" s="564"/>
      <c r="F22" s="564"/>
      <c r="G22" s="564"/>
      <c r="H22" s="564"/>
      <c r="I22" s="564"/>
    </row>
    <row r="23" spans="1:9" ht="75.75" customHeight="1" x14ac:dyDescent="0.3">
      <c r="A23" s="676" t="s">
        <v>703</v>
      </c>
      <c r="B23" s="676"/>
      <c r="C23" s="676"/>
      <c r="D23" s="676"/>
      <c r="E23" s="676"/>
      <c r="F23" s="676"/>
      <c r="G23" s="676"/>
      <c r="H23" s="676"/>
      <c r="I23" s="676"/>
    </row>
    <row r="24" spans="1:9" x14ac:dyDescent="0.3">
      <c r="A24" s="564"/>
      <c r="B24" s="564"/>
      <c r="C24" s="564"/>
      <c r="D24" s="564"/>
      <c r="E24" s="564"/>
      <c r="F24" s="564"/>
      <c r="G24" s="564"/>
      <c r="H24" s="564"/>
      <c r="I24" s="564"/>
    </row>
    <row r="25" spans="1:9" ht="28.5" customHeight="1" x14ac:dyDescent="0.3">
      <c r="A25" s="676" t="s">
        <v>687</v>
      </c>
      <c r="B25" s="676"/>
      <c r="C25" s="676"/>
      <c r="D25" s="676"/>
      <c r="E25" s="676"/>
      <c r="F25" s="676"/>
      <c r="G25" s="676"/>
      <c r="H25" s="676"/>
      <c r="I25" s="676"/>
    </row>
    <row r="26" spans="1:9" x14ac:dyDescent="0.3">
      <c r="A26" s="564"/>
      <c r="B26" s="564"/>
      <c r="C26" s="564"/>
      <c r="D26" s="564"/>
      <c r="E26" s="564"/>
      <c r="F26" s="564"/>
      <c r="G26" s="564"/>
      <c r="H26" s="564"/>
      <c r="I26" s="564"/>
    </row>
    <row r="27" spans="1:9" ht="28.5" customHeight="1" x14ac:dyDescent="0.3">
      <c r="A27" s="676" t="s">
        <v>688</v>
      </c>
      <c r="B27" s="676"/>
      <c r="C27" s="676"/>
      <c r="D27" s="676"/>
      <c r="E27" s="676"/>
      <c r="F27" s="676"/>
      <c r="G27" s="676"/>
      <c r="H27" s="676"/>
      <c r="I27" s="676"/>
    </row>
    <row r="28" spans="1:9" ht="18.75" customHeight="1" x14ac:dyDescent="0.3">
      <c r="A28" s="676" t="s">
        <v>689</v>
      </c>
      <c r="B28" s="676"/>
      <c r="C28" s="676"/>
      <c r="D28" s="676"/>
      <c r="E28" s="676"/>
      <c r="F28" s="676"/>
      <c r="G28" s="676"/>
      <c r="H28" s="676"/>
      <c r="I28" s="676"/>
    </row>
    <row r="29" spans="1:9" x14ac:dyDescent="0.3">
      <c r="A29" s="564"/>
      <c r="B29" s="564"/>
      <c r="C29" s="564"/>
      <c r="D29" s="564"/>
      <c r="E29" s="564"/>
      <c r="F29" s="564"/>
      <c r="G29" s="564"/>
      <c r="H29" s="564"/>
      <c r="I29" s="564"/>
    </row>
    <row r="30" spans="1:9" ht="43.5" customHeight="1" x14ac:dyDescent="0.3">
      <c r="A30" s="676" t="s">
        <v>690</v>
      </c>
      <c r="B30" s="676"/>
      <c r="C30" s="676"/>
      <c r="D30" s="676"/>
      <c r="E30" s="676"/>
      <c r="F30" s="676"/>
      <c r="G30" s="676"/>
      <c r="H30" s="676"/>
      <c r="I30" s="676"/>
    </row>
    <row r="31" spans="1:9" x14ac:dyDescent="0.3">
      <c r="A31" s="564"/>
      <c r="B31" s="564"/>
      <c r="C31" s="564"/>
      <c r="D31" s="564"/>
      <c r="E31" s="564"/>
      <c r="F31" s="564"/>
      <c r="G31" s="564"/>
      <c r="H31" s="564"/>
      <c r="I31" s="564"/>
    </row>
    <row r="32" spans="1:9" ht="43.5" customHeight="1" x14ac:dyDescent="0.3">
      <c r="A32" s="676" t="s">
        <v>691</v>
      </c>
      <c r="B32" s="676"/>
      <c r="C32" s="676"/>
      <c r="D32" s="676"/>
      <c r="E32" s="676"/>
      <c r="F32" s="676"/>
      <c r="G32" s="676"/>
      <c r="H32" s="676"/>
      <c r="I32" s="676"/>
    </row>
    <row r="33" spans="1:9" x14ac:dyDescent="0.3">
      <c r="A33" s="564"/>
      <c r="B33" s="564"/>
      <c r="C33" s="564"/>
      <c r="D33" s="564"/>
      <c r="E33" s="564"/>
      <c r="F33" s="564"/>
      <c r="G33" s="564"/>
      <c r="H33" s="564"/>
      <c r="I33" s="564"/>
    </row>
    <row r="34" spans="1:9" ht="18.75" customHeight="1" x14ac:dyDescent="0.3">
      <c r="A34" s="676" t="s">
        <v>692</v>
      </c>
      <c r="B34" s="676"/>
      <c r="C34" s="676"/>
      <c r="D34" s="676"/>
      <c r="E34" s="676"/>
      <c r="F34" s="676"/>
      <c r="G34" s="676"/>
      <c r="H34" s="676"/>
      <c r="I34" s="676"/>
    </row>
    <row r="35" spans="1:9" x14ac:dyDescent="0.3">
      <c r="A35" s="564"/>
      <c r="B35" s="564"/>
      <c r="C35" s="564"/>
      <c r="D35" s="564"/>
      <c r="E35" s="564"/>
      <c r="F35" s="564"/>
      <c r="G35" s="564"/>
      <c r="H35" s="564"/>
      <c r="I35" s="564"/>
    </row>
    <row r="36" spans="1:9" ht="58.5" customHeight="1" x14ac:dyDescent="0.3">
      <c r="A36" s="676" t="s">
        <v>704</v>
      </c>
      <c r="B36" s="676"/>
      <c r="C36" s="676"/>
      <c r="D36" s="676"/>
      <c r="E36" s="676"/>
      <c r="F36" s="676"/>
      <c r="G36" s="676"/>
      <c r="H36" s="676"/>
      <c r="I36" s="676"/>
    </row>
    <row r="37" spans="1:9" x14ac:dyDescent="0.3">
      <c r="A37" s="564"/>
      <c r="B37" s="564"/>
      <c r="C37" s="564"/>
      <c r="D37" s="564"/>
      <c r="E37" s="564"/>
      <c r="F37" s="564"/>
      <c r="G37" s="564"/>
      <c r="H37" s="564"/>
      <c r="I37" s="564"/>
    </row>
    <row r="38" spans="1:9" ht="18.75" customHeight="1" x14ac:dyDescent="0.3">
      <c r="A38" s="676" t="s">
        <v>698</v>
      </c>
      <c r="B38" s="676"/>
      <c r="C38" s="676"/>
      <c r="D38" s="676"/>
      <c r="E38" s="676"/>
      <c r="F38" s="676"/>
      <c r="G38" s="676"/>
      <c r="H38" s="676"/>
      <c r="I38" s="676"/>
    </row>
    <row r="39" spans="1:9" x14ac:dyDescent="0.3">
      <c r="A39" s="564"/>
      <c r="B39" s="564"/>
      <c r="C39" s="564"/>
      <c r="D39" s="564"/>
      <c r="E39" s="564"/>
      <c r="F39" s="564"/>
      <c r="G39" s="564"/>
      <c r="H39" s="564"/>
      <c r="I39" s="564"/>
    </row>
    <row r="40" spans="1:9" ht="18" x14ac:dyDescent="0.35">
      <c r="A40" s="681" t="s">
        <v>654</v>
      </c>
      <c r="B40" s="682"/>
      <c r="C40" s="682"/>
      <c r="D40" s="682"/>
      <c r="E40" s="682"/>
      <c r="F40" s="682"/>
      <c r="G40" s="682"/>
      <c r="H40" s="682"/>
      <c r="I40" s="682"/>
    </row>
    <row r="41" spans="1:9" x14ac:dyDescent="0.3">
      <c r="A41" s="564"/>
      <c r="B41" s="564"/>
      <c r="C41" s="564"/>
      <c r="D41" s="564"/>
      <c r="E41" s="564"/>
      <c r="F41" s="564"/>
      <c r="G41" s="564"/>
      <c r="H41" s="564"/>
      <c r="I41" s="564"/>
    </row>
    <row r="42" spans="1:9" ht="18.75" customHeight="1" x14ac:dyDescent="0.3">
      <c r="A42" s="676" t="s">
        <v>656</v>
      </c>
      <c r="B42" s="676"/>
      <c r="C42" s="676"/>
      <c r="D42" s="676"/>
      <c r="E42" s="676"/>
      <c r="F42" s="676"/>
      <c r="G42" s="676"/>
      <c r="H42" s="676"/>
      <c r="I42" s="676"/>
    </row>
    <row r="43" spans="1:9" x14ac:dyDescent="0.3">
      <c r="A43" s="564"/>
      <c r="B43" s="564"/>
      <c r="C43" s="564"/>
      <c r="D43" s="564"/>
      <c r="E43" s="564"/>
      <c r="F43" s="564"/>
      <c r="G43" s="564"/>
      <c r="H43" s="564"/>
      <c r="I43" s="564"/>
    </row>
    <row r="44" spans="1:9" ht="45" customHeight="1" x14ac:dyDescent="0.3">
      <c r="A44" s="676" t="s">
        <v>657</v>
      </c>
      <c r="B44" s="676"/>
      <c r="C44" s="676"/>
      <c r="D44" s="676"/>
      <c r="E44" s="676"/>
      <c r="F44" s="676"/>
      <c r="G44" s="676"/>
      <c r="H44" s="676"/>
      <c r="I44" s="676"/>
    </row>
    <row r="45" spans="1:9" x14ac:dyDescent="0.3">
      <c r="A45" s="564"/>
      <c r="B45" s="564"/>
      <c r="C45" s="564"/>
      <c r="D45" s="564"/>
      <c r="E45" s="564"/>
      <c r="F45" s="564"/>
      <c r="G45" s="564"/>
      <c r="H45" s="564"/>
      <c r="I45" s="564"/>
    </row>
    <row r="46" spans="1:9" ht="18.75" customHeight="1" x14ac:dyDescent="0.3">
      <c r="A46" s="676" t="s">
        <v>658</v>
      </c>
      <c r="B46" s="676"/>
      <c r="C46" s="676"/>
      <c r="D46" s="676"/>
      <c r="E46" s="676"/>
      <c r="F46" s="676"/>
      <c r="G46" s="676"/>
      <c r="H46" s="676"/>
      <c r="I46" s="676"/>
    </row>
    <row r="47" spans="1:9" x14ac:dyDescent="0.3">
      <c r="A47" s="564"/>
      <c r="B47" s="564"/>
      <c r="C47" s="564"/>
      <c r="D47" s="564"/>
      <c r="E47" s="564"/>
      <c r="F47" s="564"/>
      <c r="G47" s="564"/>
      <c r="H47" s="564"/>
      <c r="I47" s="564"/>
    </row>
    <row r="48" spans="1:9" ht="28.5" customHeight="1" x14ac:dyDescent="0.3">
      <c r="A48" s="676" t="s">
        <v>706</v>
      </c>
      <c r="B48" s="676"/>
      <c r="C48" s="676"/>
      <c r="D48" s="676"/>
      <c r="E48" s="676"/>
      <c r="F48" s="676"/>
      <c r="G48" s="676"/>
      <c r="H48" s="676"/>
      <c r="I48" s="676"/>
    </row>
    <row r="49" spans="1:9" x14ac:dyDescent="0.3">
      <c r="A49" s="564"/>
      <c r="B49" s="564"/>
      <c r="C49" s="564"/>
      <c r="D49" s="564"/>
      <c r="E49" s="564"/>
      <c r="F49" s="564"/>
      <c r="G49" s="564"/>
      <c r="H49" s="564"/>
      <c r="I49" s="564"/>
    </row>
    <row r="50" spans="1:9" ht="134.25" customHeight="1" x14ac:dyDescent="0.3">
      <c r="A50" s="676" t="s">
        <v>707</v>
      </c>
      <c r="B50" s="676"/>
      <c r="C50" s="676"/>
      <c r="D50" s="676"/>
      <c r="E50" s="676"/>
      <c r="F50" s="676"/>
      <c r="G50" s="676"/>
      <c r="H50" s="676"/>
      <c r="I50" s="676"/>
    </row>
    <row r="51" spans="1:9" x14ac:dyDescent="0.3">
      <c r="A51" s="564"/>
      <c r="B51" s="564"/>
      <c r="C51" s="564"/>
      <c r="D51" s="564"/>
      <c r="E51" s="564"/>
      <c r="F51" s="564"/>
      <c r="G51" s="564"/>
      <c r="H51" s="564"/>
      <c r="I51" s="564"/>
    </row>
    <row r="52" spans="1:9" ht="18.75" customHeight="1" x14ac:dyDescent="0.3">
      <c r="A52" s="680" t="s">
        <v>697</v>
      </c>
      <c r="B52" s="680"/>
      <c r="C52" s="680"/>
      <c r="D52" s="680"/>
      <c r="E52" s="680"/>
      <c r="F52" s="680"/>
      <c r="G52" s="680"/>
      <c r="H52" s="680"/>
      <c r="I52" s="680"/>
    </row>
    <row r="53" spans="1:9" x14ac:dyDescent="0.3">
      <c r="A53" s="564"/>
      <c r="B53" s="564"/>
      <c r="C53" s="564"/>
      <c r="D53" s="564"/>
      <c r="E53" s="564"/>
      <c r="F53" s="564"/>
      <c r="G53" s="564"/>
      <c r="H53" s="564"/>
      <c r="I53" s="564"/>
    </row>
    <row r="54" spans="1:9" ht="43.5" customHeight="1" x14ac:dyDescent="0.3">
      <c r="A54" s="676" t="s">
        <v>699</v>
      </c>
      <c r="B54" s="676"/>
      <c r="C54" s="676"/>
      <c r="D54" s="676"/>
      <c r="E54" s="676"/>
      <c r="F54" s="676"/>
      <c r="G54" s="676"/>
      <c r="H54" s="676"/>
      <c r="I54" s="676"/>
    </row>
    <row r="55" spans="1:9" x14ac:dyDescent="0.3">
      <c r="A55" s="149"/>
      <c r="B55" s="149"/>
      <c r="C55" s="149"/>
      <c r="D55" s="149"/>
      <c r="E55" s="149"/>
      <c r="F55" s="149"/>
      <c r="G55" s="149"/>
      <c r="H55" s="149"/>
      <c r="I55" s="149"/>
    </row>
    <row r="56" spans="1:9" x14ac:dyDescent="0.3">
      <c r="A56" s="149"/>
      <c r="B56" s="149"/>
      <c r="C56" s="149"/>
      <c r="D56" s="149"/>
      <c r="E56" s="149"/>
      <c r="F56" s="149"/>
      <c r="G56" s="149"/>
      <c r="H56" s="149"/>
      <c r="I56" s="149"/>
    </row>
    <row r="57" spans="1:9" x14ac:dyDescent="0.3">
      <c r="A57" s="149"/>
      <c r="B57" s="149"/>
      <c r="C57" s="149"/>
      <c r="D57" s="149"/>
      <c r="E57" s="149"/>
      <c r="F57" s="149"/>
      <c r="G57" s="149"/>
      <c r="H57" s="149"/>
      <c r="I57" s="149"/>
    </row>
    <row r="58" spans="1:9" x14ac:dyDescent="0.3">
      <c r="A58" s="149"/>
      <c r="B58" s="149"/>
      <c r="C58" s="149"/>
      <c r="D58" s="149"/>
      <c r="E58" s="149"/>
      <c r="F58" s="149"/>
      <c r="G58" s="149"/>
      <c r="H58" s="149"/>
      <c r="I58" s="149"/>
    </row>
    <row r="59" spans="1:9" x14ac:dyDescent="0.3">
      <c r="A59" s="149"/>
      <c r="B59" s="149"/>
      <c r="C59" s="149"/>
      <c r="D59" s="149"/>
      <c r="E59" s="149"/>
      <c r="F59" s="149"/>
      <c r="G59" s="149"/>
      <c r="H59" s="149"/>
      <c r="I59" s="149"/>
    </row>
    <row r="60" spans="1:9" x14ac:dyDescent="0.3">
      <c r="A60" s="149"/>
      <c r="B60" s="149"/>
      <c r="C60" s="149"/>
      <c r="D60" s="149"/>
      <c r="E60" s="149"/>
      <c r="F60" s="149"/>
      <c r="G60" s="149"/>
      <c r="H60" s="149"/>
      <c r="I60" s="149"/>
    </row>
    <row r="61" spans="1:9" x14ac:dyDescent="0.3">
      <c r="A61" s="149"/>
      <c r="B61" s="149"/>
      <c r="C61" s="149"/>
      <c r="D61" s="149"/>
      <c r="E61" s="149"/>
      <c r="F61" s="149"/>
      <c r="G61" s="149"/>
      <c r="H61" s="149"/>
      <c r="I61" s="149"/>
    </row>
    <row r="62" spans="1:9" x14ac:dyDescent="0.3">
      <c r="A62" s="149"/>
      <c r="B62" s="149"/>
      <c r="C62" s="149"/>
      <c r="D62" s="149"/>
      <c r="E62" s="149"/>
      <c r="F62" s="149"/>
      <c r="G62" s="149"/>
      <c r="H62" s="149"/>
      <c r="I62" s="149"/>
    </row>
    <row r="63" spans="1:9" x14ac:dyDescent="0.3">
      <c r="A63" s="149"/>
      <c r="B63" s="149"/>
      <c r="C63" s="149"/>
      <c r="D63" s="149"/>
      <c r="E63" s="149"/>
      <c r="F63" s="149"/>
      <c r="G63" s="149"/>
      <c r="H63" s="149"/>
      <c r="I63" s="149"/>
    </row>
    <row r="64" spans="1:9" x14ac:dyDescent="0.3">
      <c r="A64" s="149"/>
      <c r="B64" s="149"/>
      <c r="C64" s="149"/>
      <c r="D64" s="149"/>
      <c r="E64" s="149"/>
      <c r="F64" s="149"/>
      <c r="G64" s="149"/>
      <c r="H64" s="149"/>
      <c r="I64" s="149"/>
    </row>
    <row r="65" spans="1:9" x14ac:dyDescent="0.3">
      <c r="A65" s="149"/>
      <c r="B65" s="149"/>
      <c r="C65" s="149"/>
      <c r="D65" s="149"/>
      <c r="E65" s="149"/>
      <c r="F65" s="149"/>
      <c r="G65" s="149"/>
      <c r="H65" s="149"/>
      <c r="I65" s="149"/>
    </row>
    <row r="66" spans="1:9" x14ac:dyDescent="0.3">
      <c r="A66" s="149"/>
      <c r="B66" s="149"/>
      <c r="C66" s="149"/>
      <c r="D66" s="149"/>
      <c r="E66" s="149"/>
      <c r="F66" s="149"/>
      <c r="G66" s="149"/>
      <c r="H66" s="149"/>
      <c r="I66" s="149"/>
    </row>
    <row r="67" spans="1:9" x14ac:dyDescent="0.3">
      <c r="A67" s="149"/>
      <c r="B67" s="149"/>
      <c r="C67" s="149"/>
      <c r="D67" s="149"/>
      <c r="E67" s="149"/>
      <c r="F67" s="149"/>
      <c r="G67" s="149"/>
      <c r="H67" s="149"/>
      <c r="I67" s="149"/>
    </row>
    <row r="68" spans="1:9" x14ac:dyDescent="0.3">
      <c r="A68" s="149"/>
      <c r="B68" s="149"/>
      <c r="C68" s="149"/>
      <c r="D68" s="149"/>
      <c r="E68" s="149"/>
      <c r="F68" s="149"/>
      <c r="G68" s="149"/>
      <c r="H68" s="149"/>
      <c r="I68" s="149"/>
    </row>
    <row r="69" spans="1:9" x14ac:dyDescent="0.3">
      <c r="A69" s="149"/>
      <c r="B69" s="149"/>
      <c r="C69" s="149"/>
      <c r="D69" s="149"/>
      <c r="E69" s="149"/>
      <c r="F69" s="149"/>
      <c r="G69" s="149"/>
      <c r="H69" s="149"/>
      <c r="I69" s="149"/>
    </row>
    <row r="70" spans="1:9" x14ac:dyDescent="0.3">
      <c r="A70" s="149"/>
      <c r="B70" s="149"/>
      <c r="C70" s="149"/>
      <c r="D70" s="149"/>
      <c r="E70" s="149"/>
      <c r="F70" s="149"/>
      <c r="G70" s="149"/>
      <c r="H70" s="149"/>
      <c r="I70" s="149"/>
    </row>
    <row r="71" spans="1:9" x14ac:dyDescent="0.3">
      <c r="A71" s="149"/>
      <c r="B71" s="149"/>
      <c r="C71" s="149"/>
      <c r="D71" s="149"/>
      <c r="E71" s="149"/>
      <c r="F71" s="149"/>
      <c r="G71" s="149"/>
      <c r="H71" s="149"/>
      <c r="I71" s="149"/>
    </row>
    <row r="72" spans="1:9" x14ac:dyDescent="0.3">
      <c r="A72" s="149"/>
      <c r="B72" s="149"/>
      <c r="C72" s="149"/>
      <c r="D72" s="149"/>
      <c r="E72" s="149"/>
      <c r="F72" s="149"/>
      <c r="G72" s="149"/>
      <c r="H72" s="149"/>
      <c r="I72" s="149"/>
    </row>
    <row r="73" spans="1:9" x14ac:dyDescent="0.3">
      <c r="A73" s="149"/>
      <c r="B73" s="149"/>
      <c r="C73" s="149"/>
      <c r="D73" s="149"/>
      <c r="E73" s="149"/>
      <c r="F73" s="149"/>
      <c r="G73" s="149"/>
      <c r="H73" s="149"/>
      <c r="I73" s="149"/>
    </row>
    <row r="74" spans="1:9" x14ac:dyDescent="0.3">
      <c r="A74" s="149"/>
      <c r="B74" s="149"/>
      <c r="C74" s="149"/>
      <c r="D74" s="149"/>
      <c r="E74" s="149"/>
      <c r="F74" s="149"/>
      <c r="G74" s="149"/>
      <c r="H74" s="149"/>
      <c r="I74" s="149"/>
    </row>
    <row r="75" spans="1:9" x14ac:dyDescent="0.3">
      <c r="A75" s="149"/>
      <c r="B75" s="149"/>
      <c r="C75" s="149"/>
      <c r="D75" s="149"/>
      <c r="E75" s="149"/>
      <c r="F75" s="149"/>
      <c r="G75" s="149"/>
      <c r="H75" s="149"/>
      <c r="I75" s="149"/>
    </row>
    <row r="76" spans="1:9" x14ac:dyDescent="0.3">
      <c r="A76" s="149"/>
      <c r="B76" s="149"/>
      <c r="C76" s="149"/>
      <c r="D76" s="149"/>
      <c r="E76" s="149"/>
      <c r="F76" s="149"/>
      <c r="G76" s="149"/>
      <c r="H76" s="149"/>
      <c r="I76" s="149"/>
    </row>
    <row r="77" spans="1:9" x14ac:dyDescent="0.3">
      <c r="A77" s="149"/>
      <c r="B77" s="149"/>
      <c r="C77" s="149"/>
      <c r="D77" s="149"/>
      <c r="E77" s="149"/>
      <c r="F77" s="149"/>
      <c r="G77" s="149"/>
      <c r="H77" s="149"/>
      <c r="I77" s="149"/>
    </row>
    <row r="78" spans="1:9" x14ac:dyDescent="0.3">
      <c r="A78" s="149"/>
      <c r="B78" s="149"/>
      <c r="C78" s="149"/>
      <c r="D78" s="149"/>
      <c r="E78" s="149"/>
      <c r="F78" s="149"/>
      <c r="G78" s="149"/>
      <c r="H78" s="149"/>
      <c r="I78" s="149"/>
    </row>
    <row r="79" spans="1:9" x14ac:dyDescent="0.3">
      <c r="A79" s="149"/>
      <c r="B79" s="149"/>
      <c r="C79" s="149"/>
      <c r="D79" s="149"/>
      <c r="E79" s="149"/>
      <c r="F79" s="149"/>
      <c r="G79" s="149"/>
      <c r="H79" s="149"/>
      <c r="I79" s="149"/>
    </row>
    <row r="80" spans="1:9" x14ac:dyDescent="0.3">
      <c r="A80" s="149"/>
      <c r="B80" s="149"/>
      <c r="C80" s="149"/>
      <c r="D80" s="149"/>
      <c r="E80" s="149"/>
      <c r="F80" s="149"/>
      <c r="G80" s="149"/>
      <c r="H80" s="149"/>
      <c r="I80" s="149"/>
    </row>
    <row r="81" spans="1:9" x14ac:dyDescent="0.3">
      <c r="A81" s="149"/>
      <c r="B81" s="149"/>
      <c r="C81" s="149"/>
      <c r="D81" s="149"/>
      <c r="E81" s="149"/>
      <c r="F81" s="149"/>
      <c r="G81" s="149"/>
      <c r="H81" s="149"/>
      <c r="I81" s="149"/>
    </row>
    <row r="82" spans="1:9" x14ac:dyDescent="0.3">
      <c r="A82" s="149"/>
      <c r="B82" s="149"/>
      <c r="C82" s="149"/>
      <c r="D82" s="149"/>
      <c r="E82" s="149"/>
      <c r="F82" s="149"/>
      <c r="G82" s="149"/>
      <c r="H82" s="149"/>
      <c r="I82" s="149"/>
    </row>
    <row r="83" spans="1:9" x14ac:dyDescent="0.3">
      <c r="A83" s="149"/>
      <c r="B83" s="149"/>
      <c r="C83" s="149"/>
      <c r="D83" s="149"/>
      <c r="E83" s="149"/>
      <c r="F83" s="149"/>
      <c r="G83" s="149"/>
      <c r="H83" s="149"/>
      <c r="I83" s="149"/>
    </row>
    <row r="84" spans="1:9" x14ac:dyDescent="0.3">
      <c r="A84" s="149"/>
      <c r="B84" s="149"/>
      <c r="C84" s="149"/>
      <c r="D84" s="149"/>
      <c r="E84" s="149"/>
      <c r="F84" s="149"/>
      <c r="G84" s="149"/>
      <c r="H84" s="149"/>
      <c r="I84" s="149"/>
    </row>
    <row r="85" spans="1:9" x14ac:dyDescent="0.3">
      <c r="A85" s="149"/>
      <c r="B85" s="149"/>
      <c r="C85" s="149"/>
      <c r="D85" s="149"/>
      <c r="E85" s="149"/>
      <c r="F85" s="149"/>
      <c r="G85" s="149"/>
      <c r="H85" s="149"/>
      <c r="I85" s="149"/>
    </row>
    <row r="86" spans="1:9" x14ac:dyDescent="0.3">
      <c r="A86" s="149"/>
      <c r="B86" s="149"/>
      <c r="C86" s="149"/>
      <c r="D86" s="149"/>
      <c r="E86" s="149"/>
      <c r="F86" s="149"/>
      <c r="G86" s="149"/>
      <c r="H86" s="149"/>
      <c r="I86" s="149"/>
    </row>
    <row r="87" spans="1:9" x14ac:dyDescent="0.3">
      <c r="A87" s="149"/>
      <c r="B87" s="149"/>
      <c r="C87" s="149"/>
      <c r="D87" s="149"/>
      <c r="E87" s="149"/>
      <c r="F87" s="149"/>
      <c r="G87" s="149"/>
      <c r="H87" s="149"/>
      <c r="I87" s="149"/>
    </row>
    <row r="88" spans="1:9" x14ac:dyDescent="0.3">
      <c r="A88" s="149"/>
      <c r="B88" s="149"/>
      <c r="C88" s="149"/>
      <c r="D88" s="149"/>
      <c r="E88" s="149"/>
      <c r="F88" s="149"/>
      <c r="G88" s="149"/>
      <c r="H88" s="149"/>
      <c r="I88" s="149"/>
    </row>
    <row r="89" spans="1:9" x14ac:dyDescent="0.3">
      <c r="A89" s="149"/>
      <c r="B89" s="149"/>
      <c r="C89" s="149"/>
      <c r="D89" s="149"/>
      <c r="E89" s="149"/>
      <c r="F89" s="149"/>
      <c r="G89" s="149"/>
      <c r="H89" s="149"/>
      <c r="I89" s="149"/>
    </row>
    <row r="90" spans="1:9" x14ac:dyDescent="0.3">
      <c r="A90" s="149"/>
      <c r="B90" s="149"/>
      <c r="C90" s="149"/>
      <c r="D90" s="149"/>
      <c r="E90" s="149"/>
      <c r="F90" s="149"/>
      <c r="G90" s="149"/>
      <c r="H90" s="149"/>
      <c r="I90" s="149"/>
    </row>
    <row r="91" spans="1:9" x14ac:dyDescent="0.3">
      <c r="A91" s="149"/>
      <c r="B91" s="149"/>
      <c r="C91" s="149"/>
      <c r="D91" s="149"/>
      <c r="E91" s="149"/>
      <c r="F91" s="149"/>
      <c r="G91" s="149"/>
      <c r="H91" s="149"/>
      <c r="I91" s="149"/>
    </row>
    <row r="92" spans="1:9" x14ac:dyDescent="0.3">
      <c r="A92" s="149"/>
      <c r="B92" s="149"/>
      <c r="C92" s="149"/>
      <c r="D92" s="149"/>
      <c r="E92" s="149"/>
      <c r="F92" s="149"/>
      <c r="G92" s="149"/>
      <c r="H92" s="149"/>
      <c r="I92" s="149"/>
    </row>
    <row r="93" spans="1:9" x14ac:dyDescent="0.3">
      <c r="A93" s="149"/>
      <c r="B93" s="149"/>
      <c r="C93" s="149"/>
      <c r="D93" s="149"/>
      <c r="E93" s="149"/>
      <c r="F93" s="149"/>
      <c r="G93" s="149"/>
      <c r="H93" s="149"/>
      <c r="I93" s="149"/>
    </row>
    <row r="94" spans="1:9" x14ac:dyDescent="0.3">
      <c r="A94" s="149"/>
      <c r="B94" s="149"/>
      <c r="C94" s="149"/>
      <c r="D94" s="149"/>
      <c r="E94" s="149"/>
      <c r="F94" s="149"/>
      <c r="G94" s="149"/>
      <c r="H94" s="149"/>
      <c r="I94" s="149"/>
    </row>
    <row r="95" spans="1:9" x14ac:dyDescent="0.3">
      <c r="A95" s="149"/>
      <c r="B95" s="149"/>
      <c r="C95" s="149"/>
      <c r="D95" s="149"/>
      <c r="E95" s="149"/>
      <c r="F95" s="149"/>
      <c r="G95" s="149"/>
      <c r="H95" s="149"/>
      <c r="I95" s="149"/>
    </row>
    <row r="96" spans="1:9" x14ac:dyDescent="0.3">
      <c r="A96" s="149"/>
      <c r="B96" s="149"/>
      <c r="C96" s="149"/>
      <c r="D96" s="149"/>
      <c r="E96" s="149"/>
      <c r="F96" s="149"/>
      <c r="G96" s="149"/>
      <c r="H96" s="149"/>
      <c r="I96" s="149"/>
    </row>
    <row r="97" spans="1:9" x14ac:dyDescent="0.3">
      <c r="A97" s="149"/>
      <c r="B97" s="149"/>
      <c r="C97" s="149"/>
      <c r="D97" s="149"/>
      <c r="E97" s="149"/>
      <c r="F97" s="149"/>
      <c r="G97" s="149"/>
      <c r="H97" s="149"/>
      <c r="I97" s="149"/>
    </row>
    <row r="98" spans="1:9" x14ac:dyDescent="0.3">
      <c r="A98" s="149"/>
      <c r="B98" s="149"/>
      <c r="C98" s="149"/>
      <c r="D98" s="149"/>
      <c r="E98" s="149"/>
      <c r="F98" s="149"/>
      <c r="G98" s="149"/>
      <c r="H98" s="149"/>
      <c r="I98" s="149"/>
    </row>
  </sheetData>
  <sheetProtection algorithmName="SHA-512" hashValue="ncQ9QtPA27gmnkbTAd69fsLQI1hN4HftzRqy9188YY/jeua5Fxa7oESNR1jWzqyWLdqlfWArqUP6vaae/inj9Q==" saltValue="O8nSxn27ugdbYGAXH4HSRw==" spinCount="100000" sheet="1" selectLockedCells="1" selectUnlockedCells="1"/>
  <mergeCells count="26">
    <mergeCell ref="A54:I54"/>
    <mergeCell ref="A44:I44"/>
    <mergeCell ref="A46:I46"/>
    <mergeCell ref="A48:I48"/>
    <mergeCell ref="A25:I25"/>
    <mergeCell ref="A27:I27"/>
    <mergeCell ref="A28:I28"/>
    <mergeCell ref="A30:I30"/>
    <mergeCell ref="A32:I32"/>
    <mergeCell ref="A34:I34"/>
    <mergeCell ref="A52:I52"/>
    <mergeCell ref="A50:I50"/>
    <mergeCell ref="A36:I36"/>
    <mergeCell ref="A38:I38"/>
    <mergeCell ref="A40:I40"/>
    <mergeCell ref="A42:I42"/>
    <mergeCell ref="A13:I13"/>
    <mergeCell ref="A15:I15"/>
    <mergeCell ref="A19:I19"/>
    <mergeCell ref="A21:I21"/>
    <mergeCell ref="A23:I23"/>
    <mergeCell ref="A1:I1"/>
    <mergeCell ref="A3:I3"/>
    <mergeCell ref="A7:I7"/>
    <mergeCell ref="A9:I9"/>
    <mergeCell ref="A11:I11"/>
  </mergeCells>
  <printOptions horizontalCentered="1"/>
  <pageMargins left="0.7" right="0.7" top="0.75" bottom="0.75" header="0.3" footer="0.3"/>
  <pageSetup orientation="portrait" r:id="rId1"/>
  <headerFooter>
    <oddHeader>&amp;C&amp;"Calibri,Bold"&amp;14&amp;UTEMPLATE DATA ENTRY INSTRUCTIONS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0000"/>
  </sheetPr>
  <dimension ref="A1:E188"/>
  <sheetViews>
    <sheetView view="pageLayout" zoomScaleNormal="100" workbookViewId="0">
      <selection activeCell="B4" sqref="B4"/>
    </sheetView>
  </sheetViews>
  <sheetFormatPr defaultRowHeight="14.4" x14ac:dyDescent="0.3"/>
  <cols>
    <col min="3" max="3" width="9.33203125" bestFit="1" customWidth="1"/>
  </cols>
  <sheetData>
    <row r="1" spans="1:5" ht="18" x14ac:dyDescent="0.35">
      <c r="A1" s="668" t="s">
        <v>682</v>
      </c>
      <c r="B1" s="668"/>
      <c r="C1" s="668"/>
      <c r="D1" s="668"/>
      <c r="E1" s="8"/>
    </row>
    <row r="2" spans="1:5" x14ac:dyDescent="0.3">
      <c r="A2" s="669"/>
    </row>
    <row r="3" spans="1:5" x14ac:dyDescent="0.3">
      <c r="A3" s="561" t="s">
        <v>261</v>
      </c>
      <c r="B3" s="38" t="s">
        <v>262</v>
      </c>
    </row>
    <row r="4" spans="1:5" x14ac:dyDescent="0.3">
      <c r="A4" s="562" t="s">
        <v>241</v>
      </c>
      <c r="B4" s="565">
        <v>23171</v>
      </c>
    </row>
    <row r="5" spans="1:5" x14ac:dyDescent="0.3">
      <c r="A5" s="562" t="s">
        <v>242</v>
      </c>
      <c r="B5" s="565">
        <v>26213</v>
      </c>
    </row>
    <row r="6" spans="1:5" x14ac:dyDescent="0.3">
      <c r="A6" s="562" t="s">
        <v>243</v>
      </c>
      <c r="B6" s="565">
        <v>29547</v>
      </c>
    </row>
    <row r="7" spans="1:5" x14ac:dyDescent="0.3">
      <c r="A7" s="562" t="s">
        <v>244</v>
      </c>
      <c r="B7" s="565">
        <v>33164</v>
      </c>
    </row>
    <row r="8" spans="1:5" x14ac:dyDescent="0.3">
      <c r="A8" s="562" t="s">
        <v>245</v>
      </c>
      <c r="B8" s="565">
        <v>37113</v>
      </c>
    </row>
    <row r="9" spans="1:5" x14ac:dyDescent="0.3">
      <c r="A9" s="562" t="s">
        <v>246</v>
      </c>
      <c r="B9" s="565">
        <v>41368</v>
      </c>
    </row>
    <row r="10" spans="1:5" x14ac:dyDescent="0.3">
      <c r="A10" s="562" t="s">
        <v>247</v>
      </c>
      <c r="B10" s="565">
        <v>45970</v>
      </c>
    </row>
    <row r="11" spans="1:5" x14ac:dyDescent="0.3">
      <c r="A11" s="562" t="s">
        <v>248</v>
      </c>
      <c r="B11" s="565">
        <v>50904</v>
      </c>
    </row>
    <row r="12" spans="1:5" x14ac:dyDescent="0.3">
      <c r="A12" s="562" t="s">
        <v>249</v>
      </c>
      <c r="B12" s="565">
        <v>56229</v>
      </c>
    </row>
    <row r="13" spans="1:5" x14ac:dyDescent="0.3">
      <c r="A13" s="562" t="s">
        <v>250</v>
      </c>
      <c r="B13" s="565">
        <v>61922</v>
      </c>
    </row>
    <row r="14" spans="1:5" x14ac:dyDescent="0.3">
      <c r="A14" s="562" t="s">
        <v>251</v>
      </c>
      <c r="B14" s="565">
        <v>68025</v>
      </c>
    </row>
    <row r="15" spans="1:5" x14ac:dyDescent="0.3">
      <c r="A15" s="562" t="s">
        <v>252</v>
      </c>
      <c r="B15" s="565">
        <v>81541</v>
      </c>
    </row>
    <row r="16" spans="1:5" x14ac:dyDescent="0.3">
      <c r="A16" s="562" t="s">
        <v>253</v>
      </c>
      <c r="B16" s="565">
        <v>89958</v>
      </c>
    </row>
    <row r="17" spans="1:3" x14ac:dyDescent="0.3">
      <c r="A17" s="562" t="s">
        <v>254</v>
      </c>
      <c r="B17" s="565">
        <v>114578</v>
      </c>
    </row>
    <row r="18" spans="1:3" x14ac:dyDescent="0.3">
      <c r="A18" s="562" t="s">
        <v>255</v>
      </c>
      <c r="B18" s="565">
        <v>134776</v>
      </c>
    </row>
    <row r="19" spans="1:3" x14ac:dyDescent="0.3">
      <c r="A19" s="296"/>
    </row>
    <row r="20" spans="1:3" x14ac:dyDescent="0.3">
      <c r="A20" s="558" t="s">
        <v>256</v>
      </c>
      <c r="B20" s="559">
        <f>AVERAGE(B4:B18)</f>
        <v>59631.933333333334</v>
      </c>
    </row>
    <row r="21" spans="1:3" x14ac:dyDescent="0.3">
      <c r="A21" s="1"/>
      <c r="C21" s="6"/>
    </row>
    <row r="23" spans="1:3" x14ac:dyDescent="0.3">
      <c r="A23" s="670" t="s">
        <v>708</v>
      </c>
    </row>
    <row r="25" spans="1:3" x14ac:dyDescent="0.3">
      <c r="B25" s="2"/>
    </row>
    <row r="26" spans="1:3" x14ac:dyDescent="0.3">
      <c r="A26" s="1"/>
      <c r="B26" s="2"/>
    </row>
    <row r="27" spans="1:3" x14ac:dyDescent="0.3">
      <c r="A27" s="1"/>
      <c r="B27" s="2"/>
    </row>
    <row r="28" spans="1:3" x14ac:dyDescent="0.3">
      <c r="A28" s="1"/>
      <c r="B28" s="2"/>
    </row>
    <row r="29" spans="1:3" x14ac:dyDescent="0.3">
      <c r="A29" s="1"/>
      <c r="B29" s="2"/>
    </row>
    <row r="30" spans="1:3" x14ac:dyDescent="0.3">
      <c r="B30" s="2"/>
    </row>
    <row r="31" spans="1:3" x14ac:dyDescent="0.3">
      <c r="B31" s="2"/>
    </row>
    <row r="32" spans="1:3" x14ac:dyDescent="0.3">
      <c r="B32" s="2"/>
    </row>
    <row r="33" spans="1:3" x14ac:dyDescent="0.3">
      <c r="B33" s="2"/>
    </row>
    <row r="34" spans="1:3" x14ac:dyDescent="0.3">
      <c r="B34" s="2"/>
    </row>
    <row r="35" spans="1:3" x14ac:dyDescent="0.3">
      <c r="B35" s="2"/>
    </row>
    <row r="36" spans="1:3" x14ac:dyDescent="0.3">
      <c r="B36" s="6"/>
    </row>
    <row r="37" spans="1:3" x14ac:dyDescent="0.3">
      <c r="B37" s="6"/>
    </row>
    <row r="38" spans="1:3" x14ac:dyDescent="0.3">
      <c r="B38" s="6"/>
    </row>
    <row r="39" spans="1:3" ht="16.8" x14ac:dyDescent="0.3">
      <c r="A39" s="3"/>
      <c r="B39" s="4"/>
      <c r="C39" s="4"/>
    </row>
    <row r="40" spans="1:3" ht="16.8" x14ac:dyDescent="0.3">
      <c r="A40" s="3"/>
      <c r="B40" s="4"/>
      <c r="C40" s="4"/>
    </row>
    <row r="41" spans="1:3" ht="16.8" x14ac:dyDescent="0.3">
      <c r="A41" s="3"/>
      <c r="B41" s="4"/>
      <c r="C41" s="4"/>
    </row>
    <row r="42" spans="1:3" ht="16.8" x14ac:dyDescent="0.3">
      <c r="A42" s="3"/>
      <c r="B42" s="4"/>
      <c r="C42" s="4"/>
    </row>
    <row r="43" spans="1:3" ht="16.8" x14ac:dyDescent="0.3">
      <c r="A43" s="3"/>
      <c r="B43" s="4"/>
      <c r="C43" s="4"/>
    </row>
    <row r="44" spans="1:3" ht="16.8" x14ac:dyDescent="0.3">
      <c r="A44" s="3"/>
      <c r="B44" s="4"/>
      <c r="C44" s="4"/>
    </row>
    <row r="45" spans="1:3" ht="16.8" x14ac:dyDescent="0.3">
      <c r="A45" s="3"/>
      <c r="B45" s="4"/>
      <c r="C45" s="4"/>
    </row>
    <row r="46" spans="1:3" ht="16.8" x14ac:dyDescent="0.3">
      <c r="A46" s="3"/>
      <c r="B46" s="4"/>
      <c r="C46" s="4"/>
    </row>
    <row r="47" spans="1:3" ht="16.8" x14ac:dyDescent="0.3">
      <c r="A47" s="3"/>
      <c r="B47" s="4"/>
      <c r="C47" s="4"/>
    </row>
    <row r="48" spans="1:3" ht="16.8" x14ac:dyDescent="0.3">
      <c r="A48" s="3"/>
      <c r="B48" s="4"/>
      <c r="C48" s="4"/>
    </row>
    <row r="49" spans="1:3" ht="16.8" x14ac:dyDescent="0.3">
      <c r="A49" s="3"/>
      <c r="B49" s="4"/>
      <c r="C49" s="4"/>
    </row>
    <row r="50" spans="1:3" ht="16.8" x14ac:dyDescent="0.3">
      <c r="A50" s="3"/>
      <c r="B50" s="4"/>
      <c r="C50" s="4"/>
    </row>
    <row r="51" spans="1:3" ht="16.8" x14ac:dyDescent="0.3">
      <c r="A51" s="3"/>
      <c r="B51" s="4"/>
      <c r="C51" s="4"/>
    </row>
    <row r="52" spans="1:3" ht="16.8" x14ac:dyDescent="0.3">
      <c r="A52" s="3"/>
      <c r="B52" s="4"/>
      <c r="C52" s="4"/>
    </row>
    <row r="53" spans="1:3" ht="16.8" x14ac:dyDescent="0.3">
      <c r="A53" s="3"/>
      <c r="B53" s="4"/>
      <c r="C53" s="4"/>
    </row>
    <row r="54" spans="1:3" ht="16.8" x14ac:dyDescent="0.3">
      <c r="A54" s="3"/>
      <c r="B54" s="4"/>
      <c r="C54" s="4"/>
    </row>
    <row r="55" spans="1:3" ht="16.8" x14ac:dyDescent="0.3">
      <c r="A55" s="3"/>
      <c r="B55" s="4"/>
      <c r="C55" s="4"/>
    </row>
    <row r="56" spans="1:3" ht="16.8" x14ac:dyDescent="0.3">
      <c r="A56" s="3"/>
      <c r="B56" s="4"/>
      <c r="C56" s="4"/>
    </row>
    <row r="57" spans="1:3" ht="16.8" x14ac:dyDescent="0.3">
      <c r="A57" s="3"/>
      <c r="B57" s="4"/>
      <c r="C57" s="4"/>
    </row>
    <row r="58" spans="1:3" ht="16.8" x14ac:dyDescent="0.3">
      <c r="A58" s="3"/>
      <c r="B58" s="4"/>
      <c r="C58" s="4"/>
    </row>
    <row r="59" spans="1:3" ht="16.8" x14ac:dyDescent="0.3">
      <c r="A59" s="3"/>
      <c r="B59" s="4"/>
      <c r="C59" s="4"/>
    </row>
    <row r="60" spans="1:3" ht="16.8" x14ac:dyDescent="0.3">
      <c r="A60" s="3"/>
      <c r="B60" s="4"/>
      <c r="C60" s="4"/>
    </row>
    <row r="61" spans="1:3" ht="16.8" x14ac:dyDescent="0.3">
      <c r="A61" s="3"/>
      <c r="B61" s="4"/>
      <c r="C61" s="4"/>
    </row>
    <row r="62" spans="1:3" ht="16.8" x14ac:dyDescent="0.3">
      <c r="A62" s="3"/>
      <c r="B62" s="4"/>
      <c r="C62" s="4"/>
    </row>
    <row r="63" spans="1:3" ht="16.8" x14ac:dyDescent="0.3">
      <c r="A63" s="3"/>
      <c r="B63" s="4"/>
      <c r="C63" s="4"/>
    </row>
    <row r="64" spans="1:3" ht="16.8" x14ac:dyDescent="0.3">
      <c r="A64" s="3"/>
      <c r="B64" s="4"/>
      <c r="C64" s="4"/>
    </row>
    <row r="65" spans="1:3" ht="16.8" x14ac:dyDescent="0.3">
      <c r="A65" s="3"/>
      <c r="B65" s="4"/>
      <c r="C65" s="4"/>
    </row>
    <row r="66" spans="1:3" ht="16.8" x14ac:dyDescent="0.3">
      <c r="A66" s="3"/>
      <c r="B66" s="4"/>
      <c r="C66" s="4"/>
    </row>
    <row r="67" spans="1:3" ht="16.8" x14ac:dyDescent="0.3">
      <c r="A67" s="3"/>
      <c r="B67" s="4"/>
      <c r="C67" s="4"/>
    </row>
    <row r="68" spans="1:3" ht="16.8" x14ac:dyDescent="0.3">
      <c r="A68" s="3"/>
      <c r="B68" s="4"/>
      <c r="C68" s="4"/>
    </row>
    <row r="69" spans="1:3" ht="16.8" x14ac:dyDescent="0.3">
      <c r="A69" s="3"/>
      <c r="B69" s="4"/>
      <c r="C69" s="4"/>
    </row>
    <row r="70" spans="1:3" ht="16.8" x14ac:dyDescent="0.3">
      <c r="A70" s="3"/>
      <c r="B70" s="4"/>
      <c r="C70" s="4"/>
    </row>
    <row r="71" spans="1:3" ht="16.8" x14ac:dyDescent="0.3">
      <c r="A71" s="3"/>
      <c r="B71" s="4"/>
      <c r="C71" s="4"/>
    </row>
    <row r="72" spans="1:3" ht="16.8" x14ac:dyDescent="0.3">
      <c r="A72" s="3"/>
      <c r="B72" s="4"/>
      <c r="C72" s="4"/>
    </row>
    <row r="73" spans="1:3" ht="16.8" x14ac:dyDescent="0.3">
      <c r="A73" s="3"/>
      <c r="B73" s="28"/>
      <c r="C73" s="4"/>
    </row>
    <row r="74" spans="1:3" ht="16.8" x14ac:dyDescent="0.3">
      <c r="A74" s="3"/>
      <c r="B74" s="4"/>
      <c r="C74" s="4"/>
    </row>
    <row r="75" spans="1:3" ht="16.8" x14ac:dyDescent="0.3">
      <c r="A75" s="3"/>
      <c r="B75" s="4"/>
      <c r="C75" s="4"/>
    </row>
    <row r="76" spans="1:3" ht="16.8" x14ac:dyDescent="0.3">
      <c r="A76" s="3"/>
      <c r="B76" s="4"/>
      <c r="C76" s="4"/>
    </row>
    <row r="77" spans="1:3" ht="16.8" x14ac:dyDescent="0.3">
      <c r="A77" s="3"/>
      <c r="B77" s="4"/>
      <c r="C77" s="4"/>
    </row>
    <row r="78" spans="1:3" ht="16.8" x14ac:dyDescent="0.3">
      <c r="A78" s="3"/>
      <c r="B78" s="4"/>
      <c r="C78" s="4"/>
    </row>
    <row r="79" spans="1:3" ht="16.8" x14ac:dyDescent="0.3">
      <c r="A79" s="5"/>
      <c r="B79" s="4"/>
      <c r="C79" s="4"/>
    </row>
    <row r="80" spans="1:3" ht="16.8" x14ac:dyDescent="0.3">
      <c r="A80" s="3"/>
      <c r="B80" s="4"/>
      <c r="C80" s="4"/>
    </row>
    <row r="81" spans="1:3" ht="16.8" x14ac:dyDescent="0.3">
      <c r="A81" s="3"/>
      <c r="B81" s="4"/>
      <c r="C81" s="4"/>
    </row>
    <row r="82" spans="1:3" ht="16.8" x14ac:dyDescent="0.3">
      <c r="A82" s="3"/>
      <c r="B82" s="4"/>
      <c r="C82" s="4"/>
    </row>
    <row r="83" spans="1:3" ht="16.8" x14ac:dyDescent="0.3">
      <c r="A83" s="3"/>
      <c r="B83" s="4"/>
      <c r="C83" s="4"/>
    </row>
    <row r="84" spans="1:3" ht="16.8" x14ac:dyDescent="0.3">
      <c r="A84" s="3"/>
      <c r="B84" s="4"/>
      <c r="C84" s="4"/>
    </row>
    <row r="85" spans="1:3" ht="16.8" x14ac:dyDescent="0.3">
      <c r="A85" s="3"/>
      <c r="B85" s="4"/>
      <c r="C85" s="4"/>
    </row>
    <row r="86" spans="1:3" ht="16.8" x14ac:dyDescent="0.3">
      <c r="A86" s="3"/>
      <c r="B86" s="4"/>
      <c r="C86" s="4"/>
    </row>
    <row r="87" spans="1:3" ht="16.8" x14ac:dyDescent="0.3">
      <c r="A87" s="3"/>
      <c r="B87" s="4"/>
      <c r="C87" s="4"/>
    </row>
    <row r="88" spans="1:3" ht="16.8" x14ac:dyDescent="0.3">
      <c r="A88" s="3"/>
      <c r="B88" s="4"/>
      <c r="C88" s="4"/>
    </row>
    <row r="89" spans="1:3" ht="16.8" x14ac:dyDescent="0.3">
      <c r="A89" s="3"/>
      <c r="B89" s="4"/>
      <c r="C89" s="4"/>
    </row>
    <row r="90" spans="1:3" x14ac:dyDescent="0.3">
      <c r="C90" s="2"/>
    </row>
    <row r="91" spans="1:3" x14ac:dyDescent="0.3">
      <c r="B91" s="6"/>
    </row>
    <row r="92" spans="1:3" x14ac:dyDescent="0.3">
      <c r="B92" s="6"/>
    </row>
    <row r="93" spans="1:3" x14ac:dyDescent="0.3">
      <c r="B93" s="6"/>
    </row>
    <row r="94" spans="1:3" x14ac:dyDescent="0.3">
      <c r="B94" s="6"/>
    </row>
    <row r="95" spans="1:3" x14ac:dyDescent="0.3">
      <c r="B95" s="6"/>
    </row>
    <row r="96" spans="1:3" x14ac:dyDescent="0.3">
      <c r="B96" s="6"/>
    </row>
    <row r="97" spans="2:2" x14ac:dyDescent="0.3">
      <c r="B97" s="6"/>
    </row>
    <row r="98" spans="2:2" x14ac:dyDescent="0.3">
      <c r="B98" s="6"/>
    </row>
    <row r="99" spans="2:2" x14ac:dyDescent="0.3">
      <c r="B99" s="6"/>
    </row>
    <row r="100" spans="2:2" x14ac:dyDescent="0.3">
      <c r="B100" s="6"/>
    </row>
    <row r="102" spans="2:2" x14ac:dyDescent="0.3">
      <c r="B102" s="6"/>
    </row>
    <row r="103" spans="2:2" x14ac:dyDescent="0.3">
      <c r="B103" s="6"/>
    </row>
    <row r="104" spans="2:2" x14ac:dyDescent="0.3">
      <c r="B104" s="6"/>
    </row>
    <row r="105" spans="2:2" x14ac:dyDescent="0.3">
      <c r="B105" s="6"/>
    </row>
    <row r="106" spans="2:2" x14ac:dyDescent="0.3">
      <c r="B106" s="6"/>
    </row>
    <row r="107" spans="2:2" x14ac:dyDescent="0.3">
      <c r="B107" s="6"/>
    </row>
    <row r="108" spans="2:2" x14ac:dyDescent="0.3">
      <c r="B108" s="6"/>
    </row>
    <row r="109" spans="2:2" x14ac:dyDescent="0.3">
      <c r="B109" s="6"/>
    </row>
    <row r="110" spans="2:2" x14ac:dyDescent="0.3">
      <c r="B110" s="6"/>
    </row>
    <row r="111" spans="2:2" x14ac:dyDescent="0.3">
      <c r="B111" s="6"/>
    </row>
    <row r="113" spans="2:2" x14ac:dyDescent="0.3">
      <c r="B113" s="6"/>
    </row>
    <row r="114" spans="2:2" x14ac:dyDescent="0.3">
      <c r="B114" s="6"/>
    </row>
    <row r="115" spans="2:2" x14ac:dyDescent="0.3">
      <c r="B115" s="6"/>
    </row>
    <row r="116" spans="2:2" x14ac:dyDescent="0.3">
      <c r="B116" s="6"/>
    </row>
    <row r="117" spans="2:2" x14ac:dyDescent="0.3">
      <c r="B117" s="6"/>
    </row>
    <row r="118" spans="2:2" x14ac:dyDescent="0.3">
      <c r="B118" s="6"/>
    </row>
    <row r="119" spans="2:2" x14ac:dyDescent="0.3">
      <c r="B119" s="6"/>
    </row>
    <row r="120" spans="2:2" x14ac:dyDescent="0.3">
      <c r="B120" s="6"/>
    </row>
    <row r="121" spans="2:2" x14ac:dyDescent="0.3">
      <c r="B121" s="6"/>
    </row>
    <row r="122" spans="2:2" x14ac:dyDescent="0.3">
      <c r="B122" s="6"/>
    </row>
    <row r="124" spans="2:2" x14ac:dyDescent="0.3">
      <c r="B124" s="6"/>
    </row>
    <row r="125" spans="2:2" x14ac:dyDescent="0.3">
      <c r="B125" s="6"/>
    </row>
    <row r="126" spans="2:2" x14ac:dyDescent="0.3">
      <c r="B126" s="6"/>
    </row>
    <row r="127" spans="2:2" x14ac:dyDescent="0.3">
      <c r="B127" s="6"/>
    </row>
    <row r="128" spans="2:2" x14ac:dyDescent="0.3">
      <c r="B128" s="6"/>
    </row>
    <row r="129" spans="2:2" x14ac:dyDescent="0.3">
      <c r="B129" s="6"/>
    </row>
    <row r="130" spans="2:2" x14ac:dyDescent="0.3">
      <c r="B130" s="6"/>
    </row>
    <row r="131" spans="2:2" x14ac:dyDescent="0.3">
      <c r="B131" s="6"/>
    </row>
    <row r="132" spans="2:2" x14ac:dyDescent="0.3">
      <c r="B132" s="6"/>
    </row>
    <row r="133" spans="2:2" x14ac:dyDescent="0.3">
      <c r="B133" s="6"/>
    </row>
    <row r="135" spans="2:2" x14ac:dyDescent="0.3">
      <c r="B135" s="6"/>
    </row>
    <row r="136" spans="2:2" x14ac:dyDescent="0.3">
      <c r="B136" s="6"/>
    </row>
    <row r="137" spans="2:2" x14ac:dyDescent="0.3">
      <c r="B137" s="6"/>
    </row>
    <row r="138" spans="2:2" x14ac:dyDescent="0.3">
      <c r="B138" s="6"/>
    </row>
    <row r="139" spans="2:2" x14ac:dyDescent="0.3">
      <c r="B139" s="6"/>
    </row>
    <row r="140" spans="2:2" x14ac:dyDescent="0.3">
      <c r="B140" s="6"/>
    </row>
    <row r="141" spans="2:2" x14ac:dyDescent="0.3">
      <c r="B141" s="6"/>
    </row>
    <row r="142" spans="2:2" x14ac:dyDescent="0.3">
      <c r="B142" s="6"/>
    </row>
    <row r="143" spans="2:2" x14ac:dyDescent="0.3">
      <c r="B143" s="6"/>
    </row>
    <row r="144" spans="2:2" x14ac:dyDescent="0.3">
      <c r="B144" s="6"/>
    </row>
    <row r="146" spans="2:2" x14ac:dyDescent="0.3">
      <c r="B146" s="6"/>
    </row>
    <row r="147" spans="2:2" x14ac:dyDescent="0.3">
      <c r="B147" s="6"/>
    </row>
    <row r="148" spans="2:2" x14ac:dyDescent="0.3">
      <c r="B148" s="6"/>
    </row>
    <row r="149" spans="2:2" x14ac:dyDescent="0.3">
      <c r="B149" s="6"/>
    </row>
    <row r="150" spans="2:2" x14ac:dyDescent="0.3">
      <c r="B150" s="6"/>
    </row>
    <row r="151" spans="2:2" x14ac:dyDescent="0.3">
      <c r="B151" s="6"/>
    </row>
    <row r="152" spans="2:2" x14ac:dyDescent="0.3">
      <c r="B152" s="6"/>
    </row>
    <row r="153" spans="2:2" x14ac:dyDescent="0.3">
      <c r="B153" s="6"/>
    </row>
    <row r="154" spans="2:2" x14ac:dyDescent="0.3">
      <c r="B154" s="6"/>
    </row>
    <row r="155" spans="2:2" x14ac:dyDescent="0.3">
      <c r="B155" s="6"/>
    </row>
    <row r="157" spans="2:2" x14ac:dyDescent="0.3">
      <c r="B157" s="6"/>
    </row>
    <row r="158" spans="2:2" x14ac:dyDescent="0.3">
      <c r="B158" s="6"/>
    </row>
    <row r="159" spans="2:2" x14ac:dyDescent="0.3">
      <c r="B159" s="6"/>
    </row>
    <row r="160" spans="2:2" x14ac:dyDescent="0.3">
      <c r="B160" s="6"/>
    </row>
    <row r="161" spans="2:2" x14ac:dyDescent="0.3">
      <c r="B161" s="6"/>
    </row>
    <row r="162" spans="2:2" x14ac:dyDescent="0.3">
      <c r="B162" s="6"/>
    </row>
    <row r="163" spans="2:2" x14ac:dyDescent="0.3">
      <c r="B163" s="6"/>
    </row>
    <row r="164" spans="2:2" x14ac:dyDescent="0.3">
      <c r="B164" s="6"/>
    </row>
    <row r="165" spans="2:2" x14ac:dyDescent="0.3">
      <c r="B165" s="6"/>
    </row>
    <row r="166" spans="2:2" x14ac:dyDescent="0.3">
      <c r="B166" s="6"/>
    </row>
    <row r="168" spans="2:2" x14ac:dyDescent="0.3">
      <c r="B168" s="6"/>
    </row>
    <row r="169" spans="2:2" x14ac:dyDescent="0.3">
      <c r="B169" s="6"/>
    </row>
    <row r="170" spans="2:2" x14ac:dyDescent="0.3">
      <c r="B170" s="6"/>
    </row>
    <row r="171" spans="2:2" x14ac:dyDescent="0.3">
      <c r="B171" s="6"/>
    </row>
    <row r="172" spans="2:2" x14ac:dyDescent="0.3">
      <c r="B172" s="6"/>
    </row>
    <row r="173" spans="2:2" x14ac:dyDescent="0.3">
      <c r="B173" s="6"/>
    </row>
    <row r="174" spans="2:2" x14ac:dyDescent="0.3">
      <c r="B174" s="6"/>
    </row>
    <row r="175" spans="2:2" x14ac:dyDescent="0.3">
      <c r="B175" s="6"/>
    </row>
    <row r="176" spans="2:2" x14ac:dyDescent="0.3">
      <c r="B176" s="6"/>
    </row>
    <row r="177" spans="2:2" x14ac:dyDescent="0.3">
      <c r="B177" s="6"/>
    </row>
    <row r="179" spans="2:2" x14ac:dyDescent="0.3">
      <c r="B179" s="6"/>
    </row>
    <row r="180" spans="2:2" x14ac:dyDescent="0.3">
      <c r="B180" s="6"/>
    </row>
    <row r="181" spans="2:2" x14ac:dyDescent="0.3">
      <c r="B181" s="6"/>
    </row>
    <row r="182" spans="2:2" x14ac:dyDescent="0.3">
      <c r="B182" s="6"/>
    </row>
    <row r="183" spans="2:2" x14ac:dyDescent="0.3">
      <c r="B183" s="6"/>
    </row>
    <row r="184" spans="2:2" x14ac:dyDescent="0.3">
      <c r="B184" s="6"/>
    </row>
    <row r="185" spans="2:2" x14ac:dyDescent="0.3">
      <c r="B185" s="6"/>
    </row>
    <row r="186" spans="2:2" x14ac:dyDescent="0.3">
      <c r="B186" s="6"/>
    </row>
    <row r="187" spans="2:2" x14ac:dyDescent="0.3">
      <c r="B187" s="6"/>
    </row>
    <row r="188" spans="2:2" x14ac:dyDescent="0.3">
      <c r="B188" s="6"/>
    </row>
  </sheetData>
  <sheetProtection algorithmName="SHA-512" hashValue="osc3EjWl4QbN1ZxSio1Ipc/Kt+upbezx3kPAb2ePcNnJFysyCkCr4HpHt4cyb8TUIJHerXHNYCA39z4zKQhQeQ==" saltValue="7CRT8RtFNJnn6SOmLyaE4A==" spinCount="100000" sheet="1" selectLockedCells="1"/>
  <pageMargins left="0.7" right="0.7" top="0.75" bottom="0.75" header="0.3" footer="0.3"/>
  <pageSetup orientation="portrait" r:id="rId1"/>
  <headerFooter>
    <oddHeader>&amp;C&amp;"Calibri,Bold"&amp;18&amp;UFEDERAL GS SCALE</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sheetPr>
  <dimension ref="A1:W302"/>
  <sheetViews>
    <sheetView workbookViewId="0"/>
  </sheetViews>
  <sheetFormatPr defaultRowHeight="14.4" x14ac:dyDescent="0.3"/>
  <cols>
    <col min="1" max="1" width="8.5546875" bestFit="1" customWidth="1"/>
    <col min="2" max="2" width="16.44140625" bestFit="1" customWidth="1"/>
    <col min="3" max="3" width="19.5546875" customWidth="1"/>
    <col min="4" max="4" width="12.6640625" bestFit="1" customWidth="1"/>
    <col min="9" max="9" width="10.44140625" bestFit="1" customWidth="1"/>
    <col min="10" max="10" width="7" customWidth="1"/>
    <col min="12" max="13" width="9.88671875" bestFit="1" customWidth="1"/>
  </cols>
  <sheetData>
    <row r="1" spans="1:23" x14ac:dyDescent="0.3">
      <c r="A1" s="296"/>
      <c r="B1" s="296"/>
      <c r="C1" s="296"/>
      <c r="D1" s="296"/>
      <c r="E1" s="683" t="s">
        <v>580</v>
      </c>
      <c r="F1" s="683"/>
      <c r="G1" s="545"/>
      <c r="H1" s="545" t="s">
        <v>561</v>
      </c>
      <c r="I1" s="296"/>
      <c r="J1" s="546"/>
      <c r="K1" s="296"/>
      <c r="L1" s="296"/>
      <c r="M1" s="296"/>
      <c r="N1" s="296"/>
    </row>
    <row r="2" spans="1:23" x14ac:dyDescent="0.3">
      <c r="A2" s="547" t="s">
        <v>401</v>
      </c>
      <c r="B2" s="547" t="s">
        <v>401</v>
      </c>
      <c r="C2" s="547" t="s">
        <v>401</v>
      </c>
      <c r="D2" s="547" t="s">
        <v>395</v>
      </c>
      <c r="E2" s="548" t="s">
        <v>401</v>
      </c>
      <c r="F2" s="548" t="s">
        <v>401</v>
      </c>
      <c r="G2" s="548" t="s">
        <v>401</v>
      </c>
      <c r="H2" s="547" t="s">
        <v>401</v>
      </c>
      <c r="I2" s="549">
        <f>56716/3</f>
        <v>18905.333333333332</v>
      </c>
      <c r="J2" s="550" t="s">
        <v>402</v>
      </c>
      <c r="K2" s="296"/>
      <c r="L2" s="296"/>
      <c r="M2" s="296"/>
      <c r="N2" s="546"/>
      <c r="O2" s="69"/>
      <c r="P2" s="69"/>
      <c r="Q2" s="69"/>
      <c r="R2" s="69"/>
      <c r="S2" s="69"/>
      <c r="T2" s="69"/>
      <c r="U2" s="69"/>
      <c r="V2" s="69"/>
      <c r="W2" s="69"/>
    </row>
    <row r="3" spans="1:23" x14ac:dyDescent="0.3">
      <c r="A3" s="501" t="s">
        <v>403</v>
      </c>
      <c r="B3" s="303" t="s">
        <v>492</v>
      </c>
      <c r="C3" s="498" t="s">
        <v>405</v>
      </c>
      <c r="D3" s="296">
        <v>100</v>
      </c>
      <c r="E3" s="296">
        <v>1</v>
      </c>
      <c r="F3" s="296">
        <v>1</v>
      </c>
      <c r="G3" s="296">
        <v>2016</v>
      </c>
      <c r="H3" s="551">
        <v>24765.986666666668</v>
      </c>
      <c r="I3" s="552">
        <f>I2*1.31</f>
        <v>24765.986666666668</v>
      </c>
      <c r="J3" s="296"/>
      <c r="K3" s="296"/>
      <c r="L3" s="296"/>
      <c r="M3" s="296"/>
      <c r="N3" s="546"/>
      <c r="O3" s="69"/>
      <c r="P3" s="69"/>
      <c r="Q3" s="69"/>
      <c r="R3" s="69"/>
      <c r="S3" s="69"/>
      <c r="T3" s="69"/>
      <c r="U3" s="69"/>
      <c r="V3" s="69"/>
      <c r="W3" s="69"/>
    </row>
    <row r="4" spans="1:23" x14ac:dyDescent="0.3">
      <c r="A4" s="501" t="s">
        <v>406</v>
      </c>
      <c r="B4" s="296" t="s">
        <v>495</v>
      </c>
      <c r="C4" s="498" t="s">
        <v>408</v>
      </c>
      <c r="D4" s="296">
        <v>125</v>
      </c>
      <c r="E4" s="296">
        <v>2</v>
      </c>
      <c r="F4" s="296">
        <v>2</v>
      </c>
      <c r="G4" s="296">
        <v>2017</v>
      </c>
      <c r="H4" s="553">
        <v>17960.066666666666</v>
      </c>
      <c r="I4" s="552">
        <f>I2*0.95</f>
        <v>17960.066666666666</v>
      </c>
      <c r="J4" s="546"/>
      <c r="K4" s="296"/>
      <c r="L4" s="296"/>
      <c r="M4" s="296"/>
      <c r="N4" s="546"/>
      <c r="O4" s="69"/>
      <c r="P4" s="69"/>
      <c r="Q4" s="69"/>
      <c r="R4" s="69"/>
      <c r="S4" s="69"/>
      <c r="T4" s="69"/>
      <c r="U4" s="69"/>
      <c r="V4" s="69"/>
      <c r="W4" s="69"/>
    </row>
    <row r="5" spans="1:23" x14ac:dyDescent="0.3">
      <c r="A5" s="501" t="s">
        <v>409</v>
      </c>
      <c r="B5" s="296" t="s">
        <v>404</v>
      </c>
      <c r="C5" s="498" t="s">
        <v>411</v>
      </c>
      <c r="D5" s="296">
        <v>150</v>
      </c>
      <c r="E5" s="296">
        <v>3</v>
      </c>
      <c r="F5" s="296">
        <v>3</v>
      </c>
      <c r="G5" s="296">
        <v>2018</v>
      </c>
      <c r="H5" s="553">
        <v>28168.946666666663</v>
      </c>
      <c r="I5" s="552">
        <f>I2*1.49</f>
        <v>28168.946666666663</v>
      </c>
      <c r="J5" s="296"/>
      <c r="K5" s="296"/>
      <c r="L5" s="296"/>
      <c r="M5" s="296"/>
      <c r="N5" s="546"/>
      <c r="O5" s="69"/>
      <c r="P5" s="69"/>
      <c r="Q5" s="69"/>
      <c r="R5" s="69"/>
      <c r="S5" s="69"/>
      <c r="T5" s="69"/>
      <c r="U5" s="69"/>
      <c r="V5" s="69"/>
      <c r="W5" s="69"/>
    </row>
    <row r="6" spans="1:23" x14ac:dyDescent="0.3">
      <c r="A6" s="303" t="s">
        <v>651</v>
      </c>
      <c r="B6" s="296" t="s">
        <v>493</v>
      </c>
      <c r="C6" s="498" t="s">
        <v>413</v>
      </c>
      <c r="D6" s="296">
        <v>175</v>
      </c>
      <c r="E6" s="296">
        <v>4</v>
      </c>
      <c r="F6" s="296">
        <v>4</v>
      </c>
      <c r="G6" s="296">
        <v>2019</v>
      </c>
      <c r="H6" s="551">
        <v>20417.759999999998</v>
      </c>
      <c r="I6" s="552">
        <f>I2*1.08</f>
        <v>20417.759999999998</v>
      </c>
      <c r="J6" s="296"/>
      <c r="K6" s="296"/>
      <c r="L6" s="296"/>
      <c r="M6" s="296"/>
      <c r="N6" s="546"/>
      <c r="O6" s="69"/>
      <c r="P6" s="69"/>
      <c r="Q6" s="69"/>
      <c r="R6" s="69"/>
      <c r="S6" s="69"/>
      <c r="T6" s="69"/>
      <c r="U6" s="69"/>
      <c r="V6" s="69"/>
      <c r="W6" s="69"/>
    </row>
    <row r="7" spans="1:23" x14ac:dyDescent="0.3">
      <c r="A7" s="501" t="s">
        <v>414</v>
      </c>
      <c r="B7" s="296" t="s">
        <v>496</v>
      </c>
      <c r="C7" s="498" t="s">
        <v>416</v>
      </c>
      <c r="D7" s="296">
        <v>200</v>
      </c>
      <c r="E7" s="296">
        <v>5</v>
      </c>
      <c r="F7" s="296">
        <v>5</v>
      </c>
      <c r="G7" s="296">
        <v>2020</v>
      </c>
      <c r="H7" s="553">
        <v>31571.906666666662</v>
      </c>
      <c r="I7" s="552">
        <f>I2*1.67</f>
        <v>31571.906666666662</v>
      </c>
      <c r="J7" s="296"/>
      <c r="K7" s="296"/>
      <c r="L7" s="296"/>
      <c r="M7" s="296"/>
      <c r="N7" s="546"/>
      <c r="O7" s="69"/>
      <c r="P7" s="69"/>
      <c r="Q7" s="69"/>
      <c r="R7" s="69"/>
      <c r="S7" s="69"/>
      <c r="T7" s="69"/>
      <c r="U7" s="69"/>
      <c r="V7" s="69"/>
      <c r="W7" s="69"/>
    </row>
    <row r="8" spans="1:23" x14ac:dyDescent="0.3">
      <c r="A8" s="501" t="s">
        <v>417</v>
      </c>
      <c r="B8" s="303" t="s">
        <v>407</v>
      </c>
      <c r="C8" s="498" t="s">
        <v>419</v>
      </c>
      <c r="D8" s="296">
        <v>225</v>
      </c>
      <c r="E8" s="296">
        <v>6</v>
      </c>
      <c r="F8" s="296">
        <v>6</v>
      </c>
      <c r="G8" s="296">
        <v>2021</v>
      </c>
      <c r="H8" s="553">
        <v>20984.920000000002</v>
      </c>
      <c r="I8" s="552">
        <f>I2*1.11</f>
        <v>20984.920000000002</v>
      </c>
      <c r="J8" s="296"/>
      <c r="K8" s="296"/>
      <c r="L8" s="296"/>
      <c r="M8" s="296"/>
      <c r="N8" s="546"/>
      <c r="O8" s="69"/>
      <c r="P8" s="69"/>
      <c r="Q8" s="69"/>
      <c r="R8" s="69"/>
      <c r="S8" s="69"/>
      <c r="T8" s="69"/>
      <c r="U8" s="69"/>
      <c r="V8" s="69"/>
      <c r="W8" s="69"/>
    </row>
    <row r="9" spans="1:23" x14ac:dyDescent="0.3">
      <c r="A9" s="501" t="s">
        <v>420</v>
      </c>
      <c r="B9" s="554" t="s">
        <v>494</v>
      </c>
      <c r="C9" s="498" t="s">
        <v>422</v>
      </c>
      <c r="D9" s="296">
        <v>250</v>
      </c>
      <c r="E9" s="296">
        <v>7</v>
      </c>
      <c r="F9" s="296">
        <v>7</v>
      </c>
      <c r="G9" s="296">
        <v>2022</v>
      </c>
      <c r="H9" s="553">
        <v>16258.586666666666</v>
      </c>
      <c r="I9" s="552">
        <f>I2*0.86</f>
        <v>16258.586666666666</v>
      </c>
      <c r="J9" s="296"/>
      <c r="K9" s="296"/>
      <c r="L9" s="296"/>
      <c r="M9" s="296"/>
      <c r="N9" s="546"/>
      <c r="O9" s="69"/>
      <c r="P9" s="69"/>
      <c r="Q9" s="69"/>
      <c r="R9" s="69"/>
      <c r="S9" s="69"/>
      <c r="T9" s="69"/>
      <c r="U9" s="69"/>
      <c r="V9" s="69"/>
      <c r="W9" s="69"/>
    </row>
    <row r="10" spans="1:23" x14ac:dyDescent="0.3">
      <c r="A10" s="501" t="s">
        <v>423</v>
      </c>
      <c r="B10" s="554" t="s">
        <v>497</v>
      </c>
      <c r="C10" s="498" t="s">
        <v>425</v>
      </c>
      <c r="D10" s="296">
        <v>275</v>
      </c>
      <c r="E10" s="296">
        <v>8</v>
      </c>
      <c r="F10" s="296">
        <v>8</v>
      </c>
      <c r="G10" s="296">
        <v>2023</v>
      </c>
      <c r="H10" s="553">
        <v>16069.533333333331</v>
      </c>
      <c r="I10" s="552">
        <f>I2*0.85</f>
        <v>16069.533333333331</v>
      </c>
      <c r="J10" s="296"/>
      <c r="K10" s="296"/>
      <c r="L10" s="296"/>
      <c r="M10" s="296"/>
      <c r="N10" s="546"/>
      <c r="O10" s="69"/>
      <c r="P10" s="69"/>
      <c r="Q10" s="69"/>
      <c r="R10" s="69"/>
      <c r="S10" s="69"/>
      <c r="T10" s="69"/>
      <c r="U10" s="69"/>
      <c r="V10" s="69"/>
      <c r="W10" s="69"/>
    </row>
    <row r="11" spans="1:23" x14ac:dyDescent="0.3">
      <c r="A11" s="501" t="s">
        <v>426</v>
      </c>
      <c r="B11" s="501" t="s">
        <v>410</v>
      </c>
      <c r="C11" s="498" t="s">
        <v>428</v>
      </c>
      <c r="D11" s="296">
        <v>300</v>
      </c>
      <c r="E11" s="296">
        <v>9</v>
      </c>
      <c r="F11" s="296">
        <v>9</v>
      </c>
      <c r="G11" s="296">
        <v>2024</v>
      </c>
      <c r="H11" s="553">
        <v>18338.173333333332</v>
      </c>
      <c r="I11" s="552">
        <f>I2*0.97</f>
        <v>18338.173333333332</v>
      </c>
      <c r="J11" s="296"/>
      <c r="K11" s="296"/>
      <c r="L11" s="296"/>
      <c r="M11" s="296"/>
      <c r="N11" s="546"/>
      <c r="O11" s="69"/>
      <c r="P11" s="69"/>
      <c r="Q11" s="69"/>
      <c r="R11" s="69"/>
      <c r="S11" s="69"/>
      <c r="T11" s="69"/>
      <c r="U11" s="69"/>
      <c r="V11" s="69"/>
      <c r="W11" s="69"/>
    </row>
    <row r="12" spans="1:23" x14ac:dyDescent="0.3">
      <c r="A12" s="501" t="s">
        <v>429</v>
      </c>
      <c r="B12" s="554" t="s">
        <v>498</v>
      </c>
      <c r="C12" s="498" t="s">
        <v>431</v>
      </c>
      <c r="D12" s="296">
        <v>325</v>
      </c>
      <c r="E12" s="296">
        <v>10</v>
      </c>
      <c r="F12" s="296">
        <v>10</v>
      </c>
      <c r="G12" s="296">
        <v>2025</v>
      </c>
      <c r="H12" s="553">
        <v>16447.64</v>
      </c>
      <c r="I12" s="552">
        <f>I2*0.87</f>
        <v>16447.64</v>
      </c>
      <c r="J12" s="296"/>
      <c r="K12" s="296"/>
      <c r="L12" s="296"/>
      <c r="M12" s="296"/>
      <c r="N12" s="546"/>
      <c r="O12" s="69"/>
      <c r="P12" s="69"/>
      <c r="Q12" s="69"/>
      <c r="R12" s="69"/>
      <c r="S12" s="69"/>
      <c r="T12" s="69"/>
      <c r="U12" s="69"/>
      <c r="V12" s="69"/>
      <c r="W12" s="69"/>
    </row>
    <row r="13" spans="1:23" x14ac:dyDescent="0.3">
      <c r="A13" s="501" t="s">
        <v>432</v>
      </c>
      <c r="B13" s="554" t="s">
        <v>499</v>
      </c>
      <c r="C13" s="498" t="s">
        <v>433</v>
      </c>
      <c r="D13" s="296">
        <v>350</v>
      </c>
      <c r="E13" s="296">
        <v>11</v>
      </c>
      <c r="F13" s="296">
        <v>11</v>
      </c>
      <c r="G13" s="296"/>
      <c r="H13" s="553">
        <v>32706.226666666666</v>
      </c>
      <c r="I13" s="552">
        <f>I2*1.73</f>
        <v>32706.226666666666</v>
      </c>
      <c r="J13" s="296"/>
      <c r="K13" s="296"/>
      <c r="L13" s="296"/>
      <c r="M13" s="296"/>
      <c r="N13" s="546"/>
      <c r="O13" s="69"/>
      <c r="P13" s="69"/>
      <c r="Q13" s="69"/>
      <c r="R13" s="69"/>
      <c r="S13" s="69"/>
      <c r="T13" s="69"/>
      <c r="U13" s="69"/>
      <c r="V13" s="69"/>
      <c r="W13" s="69"/>
    </row>
    <row r="14" spans="1:23" x14ac:dyDescent="0.3">
      <c r="A14" s="501" t="s">
        <v>434</v>
      </c>
      <c r="B14" s="501" t="s">
        <v>412</v>
      </c>
      <c r="C14" s="498" t="s">
        <v>435</v>
      </c>
      <c r="D14" s="296">
        <v>375</v>
      </c>
      <c r="E14" s="296">
        <v>12</v>
      </c>
      <c r="F14" s="296">
        <v>12</v>
      </c>
      <c r="G14" s="296"/>
      <c r="H14" s="553">
        <v>28547.053333333333</v>
      </c>
      <c r="I14" s="552">
        <f>I2*1.51</f>
        <v>28547.053333333333</v>
      </c>
      <c r="J14" s="296"/>
      <c r="K14" s="296"/>
      <c r="L14" s="296"/>
      <c r="M14" s="296"/>
      <c r="N14" s="546"/>
      <c r="O14" s="69"/>
      <c r="P14" s="69"/>
      <c r="Q14" s="69"/>
      <c r="R14" s="69"/>
      <c r="S14" s="69"/>
      <c r="T14" s="69"/>
      <c r="U14" s="69"/>
      <c r="V14" s="69"/>
      <c r="W14" s="69"/>
    </row>
    <row r="15" spans="1:23" x14ac:dyDescent="0.3">
      <c r="A15" s="501" t="s">
        <v>436</v>
      </c>
      <c r="B15" s="554" t="s">
        <v>500</v>
      </c>
      <c r="C15" s="498" t="s">
        <v>437</v>
      </c>
      <c r="D15" s="296">
        <v>400</v>
      </c>
      <c r="E15" s="296">
        <v>13</v>
      </c>
      <c r="F15" s="296">
        <v>13</v>
      </c>
      <c r="G15" s="296"/>
      <c r="H15" s="553">
        <v>15502.373333333331</v>
      </c>
      <c r="I15" s="552">
        <f>I2*0.82</f>
        <v>15502.373333333331</v>
      </c>
      <c r="J15" s="296"/>
      <c r="K15" s="296"/>
      <c r="L15" s="296"/>
      <c r="M15" s="296"/>
      <c r="N15" s="546"/>
      <c r="O15" s="69"/>
      <c r="P15" s="69"/>
      <c r="Q15" s="69"/>
      <c r="R15" s="69"/>
      <c r="S15" s="69"/>
      <c r="T15" s="69"/>
      <c r="U15" s="69"/>
      <c r="V15" s="69"/>
      <c r="W15" s="69"/>
    </row>
    <row r="16" spans="1:23" x14ac:dyDescent="0.3">
      <c r="A16" s="501" t="s">
        <v>438</v>
      </c>
      <c r="B16" s="554" t="s">
        <v>501</v>
      </c>
      <c r="C16" s="498" t="s">
        <v>439</v>
      </c>
      <c r="D16" s="296">
        <v>425</v>
      </c>
      <c r="E16" s="296">
        <v>14</v>
      </c>
      <c r="F16" s="296">
        <v>14</v>
      </c>
      <c r="G16" s="296"/>
      <c r="H16" s="553">
        <v>16069.533333333331</v>
      </c>
      <c r="I16" s="552">
        <f>I2*0.85</f>
        <v>16069.533333333331</v>
      </c>
      <c r="J16" s="296"/>
      <c r="K16" s="296"/>
      <c r="L16" s="296"/>
      <c r="M16" s="296"/>
      <c r="N16" s="546"/>
      <c r="O16" s="69"/>
      <c r="P16" s="69"/>
      <c r="Q16" s="69"/>
      <c r="R16" s="69"/>
      <c r="S16" s="69"/>
      <c r="T16" s="69"/>
      <c r="U16" s="69"/>
      <c r="V16" s="69"/>
      <c r="W16" s="69"/>
    </row>
    <row r="17" spans="1:23" x14ac:dyDescent="0.3">
      <c r="A17" s="501" t="s">
        <v>440</v>
      </c>
      <c r="B17" s="501" t="s">
        <v>415</v>
      </c>
      <c r="C17" s="498" t="s">
        <v>441</v>
      </c>
      <c r="D17" s="296">
        <v>450</v>
      </c>
      <c r="E17" s="296">
        <v>15</v>
      </c>
      <c r="F17" s="296">
        <v>15</v>
      </c>
      <c r="G17" s="296"/>
      <c r="H17" s="553">
        <v>15502.373333333331</v>
      </c>
      <c r="I17" s="552">
        <f>I2*0.82</f>
        <v>15502.373333333331</v>
      </c>
      <c r="J17" s="296"/>
      <c r="K17" s="296"/>
      <c r="L17" s="296"/>
      <c r="M17" s="296"/>
      <c r="N17" s="546"/>
      <c r="O17" s="69"/>
      <c r="P17" s="69"/>
      <c r="Q17" s="69"/>
      <c r="R17" s="69"/>
      <c r="S17" s="69"/>
      <c r="T17" s="69"/>
      <c r="U17" s="69"/>
      <c r="V17" s="69"/>
      <c r="W17" s="69"/>
    </row>
    <row r="18" spans="1:23" x14ac:dyDescent="0.3">
      <c r="A18" s="501" t="s">
        <v>442</v>
      </c>
      <c r="B18" s="554" t="s">
        <v>502</v>
      </c>
      <c r="C18" s="498" t="s">
        <v>443</v>
      </c>
      <c r="D18" s="296">
        <v>475</v>
      </c>
      <c r="E18" s="296">
        <v>16</v>
      </c>
      <c r="F18" s="296">
        <v>16</v>
      </c>
      <c r="G18" s="296"/>
      <c r="H18" s="553">
        <v>17771.013333333332</v>
      </c>
      <c r="I18" s="552">
        <f>I2*0.94</f>
        <v>17771.013333333332</v>
      </c>
      <c r="J18" s="296"/>
      <c r="K18" s="296"/>
      <c r="L18" s="296"/>
      <c r="M18" s="296"/>
      <c r="N18" s="546"/>
      <c r="O18" s="69"/>
      <c r="P18" s="69"/>
      <c r="Q18" s="69"/>
      <c r="R18" s="69"/>
      <c r="S18" s="69"/>
      <c r="T18" s="69"/>
      <c r="U18" s="69"/>
      <c r="V18" s="69"/>
      <c r="W18" s="69"/>
    </row>
    <row r="19" spans="1:23" x14ac:dyDescent="0.3">
      <c r="A19" s="501" t="s">
        <v>444</v>
      </c>
      <c r="B19" s="554" t="s">
        <v>503</v>
      </c>
      <c r="C19" s="498" t="s">
        <v>445</v>
      </c>
      <c r="D19" s="296">
        <v>500</v>
      </c>
      <c r="E19" s="296">
        <v>17</v>
      </c>
      <c r="F19" s="296">
        <v>17</v>
      </c>
      <c r="G19" s="296"/>
      <c r="H19" s="553">
        <v>15124.266666666666</v>
      </c>
      <c r="I19" s="552">
        <f>I2*0.8</f>
        <v>15124.266666666666</v>
      </c>
      <c r="J19" s="296"/>
      <c r="K19" s="296"/>
      <c r="L19" s="296"/>
      <c r="M19" s="296"/>
      <c r="N19" s="546"/>
      <c r="O19" s="69"/>
      <c r="P19" s="69"/>
      <c r="Q19" s="69"/>
      <c r="R19" s="69"/>
      <c r="S19" s="69"/>
      <c r="T19" s="69"/>
      <c r="U19" s="69"/>
      <c r="V19" s="69"/>
      <c r="W19" s="69"/>
    </row>
    <row r="20" spans="1:23" x14ac:dyDescent="0.3">
      <c r="A20" s="501" t="s">
        <v>446</v>
      </c>
      <c r="B20" s="501" t="s">
        <v>418</v>
      </c>
      <c r="C20" s="498" t="s">
        <v>447</v>
      </c>
      <c r="D20" s="296">
        <v>525</v>
      </c>
      <c r="E20" s="296">
        <v>18</v>
      </c>
      <c r="F20" s="296">
        <v>18</v>
      </c>
      <c r="G20" s="296"/>
      <c r="H20" s="553">
        <v>17771.013333333332</v>
      </c>
      <c r="I20" s="552">
        <f>I2*0.94</f>
        <v>17771.013333333332</v>
      </c>
      <c r="J20" s="296"/>
      <c r="K20" s="296"/>
      <c r="L20" s="296"/>
      <c r="M20" s="296"/>
      <c r="N20" s="546"/>
      <c r="O20" s="69"/>
      <c r="P20" s="69"/>
      <c r="Q20" s="69"/>
      <c r="R20" s="69"/>
      <c r="S20" s="69"/>
      <c r="T20" s="69"/>
      <c r="U20" s="69"/>
      <c r="V20" s="69"/>
      <c r="W20" s="69"/>
    </row>
    <row r="21" spans="1:23" x14ac:dyDescent="0.3">
      <c r="A21" s="501" t="s">
        <v>448</v>
      </c>
      <c r="B21" s="554" t="s">
        <v>504</v>
      </c>
      <c r="C21" s="498" t="s">
        <v>449</v>
      </c>
      <c r="D21" s="296">
        <v>550</v>
      </c>
      <c r="E21" s="296">
        <v>19</v>
      </c>
      <c r="F21" s="296">
        <v>19</v>
      </c>
      <c r="G21" s="296"/>
      <c r="H21" s="553">
        <v>15313.32</v>
      </c>
      <c r="I21" s="552">
        <f>I2*0.81</f>
        <v>15313.32</v>
      </c>
      <c r="J21" s="296"/>
      <c r="K21" s="296"/>
      <c r="L21" s="296"/>
      <c r="M21" s="296"/>
      <c r="N21" s="546"/>
      <c r="O21" s="69"/>
      <c r="P21" s="69"/>
      <c r="Q21" s="69"/>
      <c r="R21" s="69"/>
      <c r="S21" s="69"/>
      <c r="T21" s="69"/>
      <c r="U21" s="69"/>
      <c r="V21" s="69"/>
      <c r="W21" s="69"/>
    </row>
    <row r="22" spans="1:23" x14ac:dyDescent="0.3">
      <c r="A22" s="501" t="s">
        <v>450</v>
      </c>
      <c r="B22" s="554" t="s">
        <v>505</v>
      </c>
      <c r="C22" s="498" t="s">
        <v>451</v>
      </c>
      <c r="D22" s="296">
        <v>575</v>
      </c>
      <c r="E22" s="296">
        <v>20</v>
      </c>
      <c r="F22" s="296">
        <v>20</v>
      </c>
      <c r="G22" s="296"/>
      <c r="H22" s="553">
        <v>15880.479999999998</v>
      </c>
      <c r="I22" s="552">
        <f>I2*0.84</f>
        <v>15880.479999999998</v>
      </c>
      <c r="J22" s="296"/>
      <c r="K22" s="296"/>
      <c r="L22" s="296"/>
      <c r="M22" s="296"/>
      <c r="N22" s="546"/>
      <c r="O22" s="69"/>
      <c r="P22" s="69"/>
      <c r="Q22" s="69"/>
      <c r="R22" s="69"/>
      <c r="S22" s="69"/>
      <c r="T22" s="69"/>
      <c r="U22" s="69"/>
      <c r="V22" s="69"/>
      <c r="W22" s="69"/>
    </row>
    <row r="23" spans="1:23" x14ac:dyDescent="0.3">
      <c r="A23" s="498" t="s">
        <v>452</v>
      </c>
      <c r="B23" s="501" t="s">
        <v>421</v>
      </c>
      <c r="C23" s="498" t="s">
        <v>453</v>
      </c>
      <c r="D23" s="296">
        <v>600</v>
      </c>
      <c r="E23" s="296">
        <v>21</v>
      </c>
      <c r="F23" s="296">
        <v>21</v>
      </c>
      <c r="G23" s="296"/>
      <c r="H23" s="553">
        <v>19094.386666666665</v>
      </c>
      <c r="I23" s="552">
        <f>I2*1.01</f>
        <v>19094.386666666665</v>
      </c>
      <c r="J23" s="296"/>
      <c r="K23" s="296"/>
      <c r="L23" s="296"/>
      <c r="M23" s="296"/>
      <c r="N23" s="546"/>
      <c r="O23" s="69"/>
      <c r="P23" s="69"/>
      <c r="Q23" s="69"/>
      <c r="R23" s="69"/>
      <c r="S23" s="69"/>
      <c r="T23" s="69"/>
      <c r="U23" s="69"/>
      <c r="V23" s="69"/>
      <c r="W23" s="69"/>
    </row>
    <row r="24" spans="1:23" x14ac:dyDescent="0.3">
      <c r="A24" s="498" t="s">
        <v>454</v>
      </c>
      <c r="B24" s="554" t="s">
        <v>506</v>
      </c>
      <c r="C24" s="498" t="s">
        <v>455</v>
      </c>
      <c r="D24" s="296"/>
      <c r="E24" s="296">
        <v>22</v>
      </c>
      <c r="F24" s="296">
        <v>22</v>
      </c>
      <c r="G24" s="296"/>
      <c r="H24" s="553">
        <v>15124.266666666666</v>
      </c>
      <c r="I24" s="552">
        <f>I2*0.8</f>
        <v>15124.266666666666</v>
      </c>
      <c r="J24" s="553"/>
      <c r="K24" s="296"/>
      <c r="L24" s="555"/>
      <c r="M24" s="555"/>
      <c r="N24" s="296"/>
    </row>
    <row r="25" spans="1:23" x14ac:dyDescent="0.3">
      <c r="A25" s="498" t="s">
        <v>456</v>
      </c>
      <c r="B25" s="296" t="s">
        <v>507</v>
      </c>
      <c r="C25" s="498" t="s">
        <v>457</v>
      </c>
      <c r="D25" s="296"/>
      <c r="E25" s="296">
        <v>23</v>
      </c>
      <c r="F25" s="296">
        <v>23</v>
      </c>
      <c r="G25" s="296"/>
      <c r="H25" s="553">
        <v>15691.426666666664</v>
      </c>
      <c r="I25" s="552">
        <f>I2*0.83</f>
        <v>15691.426666666664</v>
      </c>
      <c r="J25" s="296"/>
      <c r="K25" s="296"/>
      <c r="L25" s="296"/>
      <c r="M25" s="296"/>
      <c r="N25" s="296"/>
    </row>
    <row r="26" spans="1:23" x14ac:dyDescent="0.3">
      <c r="A26" s="498" t="s">
        <v>458</v>
      </c>
      <c r="B26" s="501" t="s">
        <v>424</v>
      </c>
      <c r="C26" s="498" t="s">
        <v>459</v>
      </c>
      <c r="D26" s="296"/>
      <c r="E26" s="296">
        <v>24</v>
      </c>
      <c r="F26" s="296">
        <v>24</v>
      </c>
      <c r="G26" s="296"/>
      <c r="H26" s="553">
        <v>17392.906666666666</v>
      </c>
      <c r="I26" s="552">
        <f>I2*0.92</f>
        <v>17392.906666666666</v>
      </c>
      <c r="J26" s="296"/>
      <c r="K26" s="296"/>
      <c r="L26" s="296"/>
      <c r="M26" s="296"/>
      <c r="N26" s="296"/>
    </row>
    <row r="27" spans="1:23" x14ac:dyDescent="0.3">
      <c r="A27" s="498" t="s">
        <v>460</v>
      </c>
      <c r="B27" s="554" t="s">
        <v>508</v>
      </c>
      <c r="C27" s="498" t="s">
        <v>461</v>
      </c>
      <c r="D27" s="296"/>
      <c r="E27" s="296">
        <v>25</v>
      </c>
      <c r="F27" s="296">
        <v>25</v>
      </c>
      <c r="G27" s="296"/>
      <c r="H27" s="553">
        <v>22308.293333333331</v>
      </c>
      <c r="I27" s="552">
        <f>I2*1.18</f>
        <v>22308.293333333331</v>
      </c>
      <c r="J27" s="296"/>
      <c r="K27" s="296"/>
      <c r="L27" s="296"/>
      <c r="M27" s="296"/>
      <c r="N27" s="296"/>
    </row>
    <row r="28" spans="1:23" x14ac:dyDescent="0.3">
      <c r="A28" s="498" t="s">
        <v>462</v>
      </c>
      <c r="B28" s="554" t="s">
        <v>509</v>
      </c>
      <c r="C28" s="498" t="s">
        <v>463</v>
      </c>
      <c r="D28" s="296"/>
      <c r="E28" s="296">
        <v>26</v>
      </c>
      <c r="F28" s="296">
        <v>26</v>
      </c>
      <c r="G28" s="296"/>
      <c r="H28" s="553">
        <v>15502.373333333331</v>
      </c>
      <c r="I28" s="552">
        <f>I2*0.82</f>
        <v>15502.373333333331</v>
      </c>
      <c r="J28" s="296"/>
      <c r="K28" s="296"/>
      <c r="L28" s="296"/>
      <c r="M28" s="296"/>
      <c r="N28" s="296"/>
    </row>
    <row r="29" spans="1:23" x14ac:dyDescent="0.3">
      <c r="A29" s="498" t="s">
        <v>464</v>
      </c>
      <c r="B29" s="501" t="s">
        <v>427</v>
      </c>
      <c r="C29" s="498" t="s">
        <v>465</v>
      </c>
      <c r="D29" s="296"/>
      <c r="E29" s="296">
        <v>27</v>
      </c>
      <c r="F29" s="296">
        <v>27</v>
      </c>
      <c r="G29" s="296"/>
      <c r="H29" s="553">
        <v>16825.746666666666</v>
      </c>
      <c r="I29" s="552">
        <f>I2*0.89</f>
        <v>16825.746666666666</v>
      </c>
      <c r="J29" s="296"/>
      <c r="K29" s="296"/>
      <c r="L29" s="296"/>
      <c r="M29" s="296"/>
      <c r="N29" s="296"/>
    </row>
    <row r="30" spans="1:23" x14ac:dyDescent="0.3">
      <c r="A30" s="498" t="s">
        <v>466</v>
      </c>
      <c r="B30" s="554" t="s">
        <v>510</v>
      </c>
      <c r="C30" s="498" t="s">
        <v>467</v>
      </c>
      <c r="D30" s="296"/>
      <c r="E30" s="296">
        <v>28</v>
      </c>
      <c r="F30" s="296">
        <v>28</v>
      </c>
      <c r="G30" s="296"/>
      <c r="H30" s="553">
        <v>15502.373333333331</v>
      </c>
      <c r="I30" s="552">
        <f>I2*0.82</f>
        <v>15502.373333333331</v>
      </c>
      <c r="J30" s="296"/>
      <c r="K30" s="296"/>
      <c r="L30" s="296"/>
      <c r="M30" s="296"/>
      <c r="N30" s="296"/>
    </row>
    <row r="31" spans="1:23" x14ac:dyDescent="0.3">
      <c r="A31" s="498" t="s">
        <v>468</v>
      </c>
      <c r="B31" s="554" t="s">
        <v>511</v>
      </c>
      <c r="C31" s="498" t="s">
        <v>469</v>
      </c>
      <c r="D31" s="296"/>
      <c r="E31" s="296">
        <v>29</v>
      </c>
      <c r="F31" s="296">
        <v>29</v>
      </c>
      <c r="G31" s="296"/>
      <c r="H31" s="553">
        <v>22686.399999999998</v>
      </c>
      <c r="I31" s="552">
        <f>I2*1.2</f>
        <v>22686.399999999998</v>
      </c>
      <c r="J31" s="296"/>
      <c r="K31" s="296"/>
      <c r="L31" s="296"/>
      <c r="M31" s="296"/>
      <c r="N31" s="296"/>
    </row>
    <row r="32" spans="1:23" x14ac:dyDescent="0.3">
      <c r="A32" s="498" t="s">
        <v>470</v>
      </c>
      <c r="B32" s="501" t="s">
        <v>430</v>
      </c>
      <c r="C32" s="498" t="s">
        <v>471</v>
      </c>
      <c r="D32" s="296"/>
      <c r="E32" s="296">
        <v>30</v>
      </c>
      <c r="F32" s="296">
        <v>30</v>
      </c>
      <c r="G32" s="296"/>
      <c r="H32" s="553">
        <v>18758</v>
      </c>
      <c r="I32" s="556">
        <v>18758</v>
      </c>
      <c r="J32" s="557" t="s">
        <v>472</v>
      </c>
      <c r="K32" s="558"/>
      <c r="L32" s="296"/>
      <c r="M32" s="296"/>
      <c r="N32" s="296"/>
    </row>
    <row r="33" spans="1:14" x14ac:dyDescent="0.3">
      <c r="A33" s="498" t="s">
        <v>473</v>
      </c>
      <c r="B33" s="296"/>
      <c r="C33" s="498" t="s">
        <v>474</v>
      </c>
      <c r="D33" s="296"/>
      <c r="E33" s="296">
        <v>31</v>
      </c>
      <c r="F33" s="296">
        <v>31</v>
      </c>
      <c r="G33" s="296"/>
      <c r="H33" s="553">
        <v>16069.533333333331</v>
      </c>
      <c r="I33" s="552">
        <f>I2*0.85</f>
        <v>16069.533333333331</v>
      </c>
      <c r="J33" s="296"/>
      <c r="K33" s="296"/>
      <c r="L33" s="296"/>
      <c r="M33" s="296"/>
      <c r="N33" s="296"/>
    </row>
    <row r="34" spans="1:14" x14ac:dyDescent="0.3">
      <c r="A34" s="498" t="s">
        <v>475</v>
      </c>
      <c r="B34" s="296"/>
      <c r="C34" s="498" t="s">
        <v>476</v>
      </c>
      <c r="D34" s="296"/>
      <c r="E34" s="296">
        <v>32</v>
      </c>
      <c r="F34" s="296">
        <v>32</v>
      </c>
      <c r="G34" s="296"/>
      <c r="H34" s="551">
        <v>16636.693333333333</v>
      </c>
      <c r="I34" s="552">
        <f>I2*0.88</f>
        <v>16636.693333333333</v>
      </c>
      <c r="J34" s="296"/>
      <c r="K34" s="296"/>
      <c r="L34" s="296"/>
      <c r="M34" s="296"/>
      <c r="N34" s="296"/>
    </row>
    <row r="35" spans="1:14" x14ac:dyDescent="0.3">
      <c r="A35" s="498" t="s">
        <v>477</v>
      </c>
      <c r="B35" s="296"/>
      <c r="C35" s="498" t="s">
        <v>478</v>
      </c>
      <c r="D35" s="296"/>
      <c r="E35" s="296">
        <v>33</v>
      </c>
      <c r="F35" s="296">
        <v>33</v>
      </c>
      <c r="G35" s="296"/>
      <c r="H35" s="553">
        <v>15313.32</v>
      </c>
      <c r="I35" s="552">
        <f>I2*0.81</f>
        <v>15313.32</v>
      </c>
      <c r="J35" s="296"/>
      <c r="K35" s="296"/>
      <c r="L35" s="296"/>
      <c r="M35" s="296"/>
      <c r="N35" s="296"/>
    </row>
    <row r="36" spans="1:14" x14ac:dyDescent="0.3">
      <c r="A36" s="498" t="s">
        <v>479</v>
      </c>
      <c r="B36" s="296"/>
      <c r="C36" s="498" t="s">
        <v>480</v>
      </c>
      <c r="D36" s="296"/>
      <c r="E36" s="296">
        <v>34</v>
      </c>
      <c r="F36" s="296">
        <v>34</v>
      </c>
      <c r="G36" s="296"/>
      <c r="H36" s="553">
        <v>15880.479999999998</v>
      </c>
      <c r="I36" s="552">
        <f>I2*0.84</f>
        <v>15880.479999999998</v>
      </c>
      <c r="J36" s="296"/>
      <c r="K36" s="296"/>
      <c r="L36" s="296"/>
      <c r="M36" s="296"/>
      <c r="N36" s="296"/>
    </row>
    <row r="37" spans="1:14" x14ac:dyDescent="0.3">
      <c r="A37" s="498" t="s">
        <v>481</v>
      </c>
      <c r="B37" s="296"/>
      <c r="C37" s="498" t="s">
        <v>482</v>
      </c>
      <c r="D37" s="296"/>
      <c r="E37" s="296">
        <v>35</v>
      </c>
      <c r="F37" s="296">
        <v>35</v>
      </c>
      <c r="G37" s="296"/>
      <c r="H37" s="553">
        <v>21363.026666666665</v>
      </c>
      <c r="I37" s="552">
        <f>I2*1.13</f>
        <v>21363.026666666665</v>
      </c>
      <c r="J37" s="296"/>
      <c r="K37" s="296"/>
      <c r="L37" s="296"/>
      <c r="M37" s="296"/>
      <c r="N37" s="296"/>
    </row>
    <row r="38" spans="1:14" x14ac:dyDescent="0.3">
      <c r="A38" s="498" t="s">
        <v>483</v>
      </c>
      <c r="B38" s="296"/>
      <c r="C38" s="498" t="s">
        <v>484</v>
      </c>
      <c r="D38" s="296"/>
      <c r="E38" s="296">
        <v>36</v>
      </c>
      <c r="F38" s="296">
        <v>36</v>
      </c>
      <c r="G38" s="296"/>
      <c r="H38" s="553">
        <v>20795.866666666669</v>
      </c>
      <c r="I38" s="552">
        <f>I2*1.1</f>
        <v>20795.866666666669</v>
      </c>
      <c r="J38" s="296"/>
      <c r="K38" s="296"/>
      <c r="L38" s="296"/>
      <c r="M38" s="296"/>
      <c r="N38" s="296"/>
    </row>
    <row r="39" spans="1:14" x14ac:dyDescent="0.3">
      <c r="A39" s="498" t="s">
        <v>485</v>
      </c>
      <c r="B39" s="296"/>
      <c r="C39" s="498" t="s">
        <v>486</v>
      </c>
      <c r="D39" s="296"/>
      <c r="E39" s="296">
        <v>37</v>
      </c>
      <c r="F39" s="296">
        <v>37</v>
      </c>
      <c r="G39" s="296"/>
      <c r="H39" s="553">
        <v>17581.96</v>
      </c>
      <c r="I39" s="552">
        <f>I2*0.93</f>
        <v>17581.96</v>
      </c>
      <c r="J39" s="296"/>
      <c r="K39" s="296"/>
      <c r="L39" s="296"/>
      <c r="M39" s="296"/>
      <c r="N39" s="296"/>
    </row>
    <row r="40" spans="1:14" x14ac:dyDescent="0.3">
      <c r="A40" s="498" t="s">
        <v>487</v>
      </c>
      <c r="B40" s="296"/>
      <c r="C40" s="498" t="s">
        <v>488</v>
      </c>
      <c r="D40" s="296"/>
      <c r="E40" s="296">
        <v>38</v>
      </c>
      <c r="F40" s="296">
        <v>38</v>
      </c>
      <c r="G40" s="296"/>
      <c r="H40" s="553">
        <v>16258.586666666666</v>
      </c>
      <c r="I40" s="552">
        <f>I2*0.86</f>
        <v>16258.586666666666</v>
      </c>
      <c r="J40" s="296"/>
      <c r="K40" s="296"/>
      <c r="L40" s="296"/>
      <c r="M40" s="296"/>
      <c r="N40" s="296"/>
    </row>
    <row r="41" spans="1:14" x14ac:dyDescent="0.3">
      <c r="A41" s="498" t="s">
        <v>489</v>
      </c>
      <c r="B41" s="296"/>
      <c r="C41" s="498" t="s">
        <v>490</v>
      </c>
      <c r="D41" s="296"/>
      <c r="E41" s="296">
        <v>39</v>
      </c>
      <c r="F41" s="296">
        <v>39</v>
      </c>
      <c r="G41" s="296"/>
      <c r="H41" s="553">
        <v>16069.533333333331</v>
      </c>
      <c r="I41" s="552">
        <f>I2*0.85</f>
        <v>16069.533333333331</v>
      </c>
      <c r="J41" s="296"/>
      <c r="K41" s="296"/>
      <c r="L41" s="296"/>
      <c r="M41" s="296"/>
      <c r="N41" s="296"/>
    </row>
    <row r="42" spans="1:14" x14ac:dyDescent="0.3">
      <c r="A42" s="296"/>
      <c r="B42" s="296"/>
      <c r="C42" s="296"/>
      <c r="D42" s="296"/>
      <c r="E42" s="296">
        <v>40</v>
      </c>
      <c r="F42" s="296">
        <v>40</v>
      </c>
      <c r="G42" s="296"/>
      <c r="H42" s="553">
        <f>AVERAGE(H3:H41)</f>
        <v>18872.470427350421</v>
      </c>
      <c r="I42" s="559">
        <f>AVERAGE(I3:I41)</f>
        <v>18872.470427350421</v>
      </c>
      <c r="J42" s="558" t="s">
        <v>491</v>
      </c>
      <c r="K42" s="296"/>
      <c r="L42" s="296"/>
      <c r="M42" s="296"/>
      <c r="N42" s="296"/>
    </row>
    <row r="43" spans="1:14" x14ac:dyDescent="0.3">
      <c r="A43" s="296"/>
      <c r="B43" s="296"/>
      <c r="C43" s="296"/>
      <c r="D43" s="296"/>
      <c r="E43" s="296">
        <v>41</v>
      </c>
      <c r="F43" s="296">
        <v>41</v>
      </c>
      <c r="G43" s="296"/>
      <c r="H43" s="296"/>
      <c r="I43" s="296"/>
      <c r="J43" s="296"/>
      <c r="K43" s="296"/>
      <c r="L43" s="296"/>
      <c r="M43" s="296"/>
      <c r="N43" s="296"/>
    </row>
    <row r="44" spans="1:14" x14ac:dyDescent="0.3">
      <c r="A44" s="296"/>
      <c r="B44" s="296"/>
      <c r="C44" s="296"/>
      <c r="D44" s="296"/>
      <c r="E44" s="296">
        <v>42</v>
      </c>
      <c r="F44" s="296">
        <v>42</v>
      </c>
      <c r="G44" s="296"/>
      <c r="H44" s="296"/>
      <c r="I44" s="296"/>
      <c r="J44" s="296"/>
      <c r="K44" s="296"/>
      <c r="L44" s="296"/>
      <c r="M44" s="296"/>
      <c r="N44" s="296"/>
    </row>
    <row r="45" spans="1:14" x14ac:dyDescent="0.3">
      <c r="A45" s="296"/>
      <c r="B45" s="296"/>
      <c r="C45" s="296"/>
      <c r="D45" s="296"/>
      <c r="E45" s="296">
        <v>43</v>
      </c>
      <c r="F45" s="296">
        <v>43</v>
      </c>
      <c r="G45" s="296"/>
      <c r="H45" s="296"/>
      <c r="I45" s="296"/>
      <c r="J45" s="296"/>
      <c r="K45" s="296"/>
      <c r="L45" s="296"/>
      <c r="M45" s="296"/>
      <c r="N45" s="296"/>
    </row>
    <row r="46" spans="1:14" x14ac:dyDescent="0.3">
      <c r="A46" s="296"/>
      <c r="B46" s="296"/>
      <c r="C46" s="296"/>
      <c r="D46" s="296"/>
      <c r="E46" s="296">
        <v>44</v>
      </c>
      <c r="F46" s="296">
        <v>44</v>
      </c>
      <c r="G46" s="296"/>
      <c r="H46" s="296"/>
      <c r="I46" s="296"/>
      <c r="J46" s="296"/>
      <c r="K46" s="296"/>
      <c r="L46" s="296"/>
      <c r="M46" s="296"/>
      <c r="N46" s="296"/>
    </row>
    <row r="47" spans="1:14" x14ac:dyDescent="0.3">
      <c r="A47" s="296"/>
      <c r="B47" s="296"/>
      <c r="C47" s="296"/>
      <c r="D47" s="296"/>
      <c r="E47" s="296">
        <v>45</v>
      </c>
      <c r="F47" s="296">
        <v>45</v>
      </c>
      <c r="G47" s="296"/>
      <c r="H47" s="296"/>
      <c r="I47" s="296"/>
      <c r="J47" s="296"/>
      <c r="K47" s="296"/>
      <c r="L47" s="296"/>
      <c r="M47" s="296"/>
      <c r="N47" s="296"/>
    </row>
    <row r="48" spans="1:14" x14ac:dyDescent="0.3">
      <c r="A48" s="296"/>
      <c r="B48" s="296"/>
      <c r="C48" s="296"/>
      <c r="D48" s="296"/>
      <c r="E48" s="296">
        <v>46</v>
      </c>
      <c r="F48" s="296">
        <v>46</v>
      </c>
      <c r="G48" s="296"/>
      <c r="H48" s="296"/>
      <c r="I48" s="296"/>
      <c r="J48" s="296"/>
      <c r="K48" s="296"/>
      <c r="L48" s="296"/>
      <c r="M48" s="296"/>
      <c r="N48" s="296"/>
    </row>
    <row r="49" spans="1:14" x14ac:dyDescent="0.3">
      <c r="A49" s="296"/>
      <c r="B49" s="296"/>
      <c r="C49" s="296"/>
      <c r="D49" s="296"/>
      <c r="E49" s="296">
        <v>47</v>
      </c>
      <c r="F49" s="296">
        <v>47</v>
      </c>
      <c r="G49" s="296"/>
      <c r="H49" s="296"/>
      <c r="I49" s="296"/>
      <c r="J49" s="296"/>
      <c r="K49" s="296"/>
      <c r="L49" s="296"/>
      <c r="M49" s="296"/>
      <c r="N49" s="296"/>
    </row>
    <row r="50" spans="1:14" x14ac:dyDescent="0.3">
      <c r="A50" s="296"/>
      <c r="B50" s="547" t="s">
        <v>401</v>
      </c>
      <c r="C50" s="296"/>
      <c r="D50" s="296"/>
      <c r="E50" s="296">
        <v>48</v>
      </c>
      <c r="F50" s="296">
        <v>48</v>
      </c>
      <c r="G50" s="296"/>
      <c r="H50" s="296"/>
      <c r="I50" s="296"/>
      <c r="J50" s="296"/>
      <c r="K50" s="296"/>
      <c r="L50" s="296"/>
      <c r="M50" s="296"/>
      <c r="N50" s="296"/>
    </row>
    <row r="51" spans="1:14" x14ac:dyDescent="0.3">
      <c r="A51" s="296"/>
      <c r="B51" s="296" t="s">
        <v>512</v>
      </c>
      <c r="C51" s="296"/>
      <c r="D51" s="296"/>
      <c r="E51" s="296">
        <v>49</v>
      </c>
      <c r="F51" s="296">
        <v>49</v>
      </c>
      <c r="G51" s="296"/>
      <c r="H51" s="296"/>
      <c r="I51" s="296"/>
      <c r="J51" s="296"/>
      <c r="K51" s="296"/>
      <c r="L51" s="296"/>
      <c r="M51" s="296"/>
      <c r="N51" s="296"/>
    </row>
    <row r="52" spans="1:14" x14ac:dyDescent="0.3">
      <c r="A52" s="296"/>
      <c r="B52" s="296" t="s">
        <v>554</v>
      </c>
      <c r="C52" s="296"/>
      <c r="D52" s="296"/>
      <c r="E52" s="296">
        <v>50</v>
      </c>
      <c r="F52" s="296">
        <v>50</v>
      </c>
      <c r="G52" s="296"/>
      <c r="H52" s="296"/>
      <c r="I52" s="296"/>
      <c r="J52" s="296"/>
      <c r="K52" s="296"/>
      <c r="L52" s="296"/>
      <c r="M52" s="296"/>
      <c r="N52" s="296"/>
    </row>
    <row r="53" spans="1:14" x14ac:dyDescent="0.3">
      <c r="A53" s="296"/>
      <c r="B53" s="296" t="s">
        <v>556</v>
      </c>
      <c r="C53" s="296"/>
      <c r="D53" s="296"/>
      <c r="E53" s="296">
        <v>51</v>
      </c>
      <c r="F53" s="296">
        <v>51</v>
      </c>
      <c r="G53" s="296"/>
      <c r="H53" s="296"/>
      <c r="I53" s="296"/>
      <c r="J53" s="296"/>
      <c r="K53" s="296"/>
      <c r="L53" s="296"/>
      <c r="M53" s="296"/>
      <c r="N53" s="296"/>
    </row>
    <row r="54" spans="1:14" x14ac:dyDescent="0.3">
      <c r="A54" s="296"/>
      <c r="B54" s="296" t="s">
        <v>557</v>
      </c>
      <c r="C54" s="296"/>
      <c r="D54" s="296"/>
      <c r="E54" s="296">
        <v>52</v>
      </c>
      <c r="F54" s="296">
        <v>52</v>
      </c>
      <c r="G54" s="296"/>
      <c r="H54" s="296"/>
      <c r="I54" s="296"/>
      <c r="J54" s="296"/>
      <c r="K54" s="296"/>
      <c r="L54" s="296"/>
      <c r="M54" s="296"/>
      <c r="N54" s="296"/>
    </row>
    <row r="55" spans="1:14" x14ac:dyDescent="0.3">
      <c r="A55" s="296"/>
      <c r="B55" s="296"/>
      <c r="C55" s="296"/>
      <c r="D55" s="296"/>
      <c r="E55" s="296">
        <v>53</v>
      </c>
      <c r="F55" s="296">
        <v>53</v>
      </c>
      <c r="G55" s="296"/>
      <c r="H55" s="296"/>
      <c r="I55" s="296"/>
      <c r="J55" s="296"/>
      <c r="K55" s="296"/>
      <c r="L55" s="296"/>
      <c r="M55" s="296"/>
      <c r="N55" s="296"/>
    </row>
    <row r="56" spans="1:14" x14ac:dyDescent="0.3">
      <c r="A56" s="296"/>
      <c r="B56" s="296"/>
      <c r="C56" s="296"/>
      <c r="D56" s="296"/>
      <c r="E56" s="296">
        <v>54</v>
      </c>
      <c r="F56" s="296">
        <v>54</v>
      </c>
      <c r="G56" s="296"/>
      <c r="H56" s="296"/>
      <c r="I56" s="296"/>
      <c r="J56" s="296"/>
      <c r="K56" s="296"/>
      <c r="L56" s="296"/>
      <c r="M56" s="296"/>
      <c r="N56" s="296"/>
    </row>
    <row r="57" spans="1:14" x14ac:dyDescent="0.3">
      <c r="A57" s="296"/>
      <c r="B57" s="296"/>
      <c r="C57" s="296"/>
      <c r="D57" s="296"/>
      <c r="E57" s="296">
        <v>55</v>
      </c>
      <c r="F57" s="296">
        <v>55</v>
      </c>
      <c r="G57" s="296"/>
      <c r="H57" s="296"/>
      <c r="I57" s="296"/>
      <c r="J57" s="296"/>
      <c r="K57" s="296"/>
      <c r="L57" s="296"/>
      <c r="M57" s="296"/>
      <c r="N57" s="296"/>
    </row>
    <row r="58" spans="1:14" x14ac:dyDescent="0.3">
      <c r="A58" s="296"/>
      <c r="B58" s="296"/>
      <c r="C58" s="296"/>
      <c r="D58" s="296"/>
      <c r="E58" s="296">
        <v>56</v>
      </c>
      <c r="F58" s="296">
        <v>56</v>
      </c>
      <c r="G58" s="296"/>
      <c r="H58" s="296"/>
      <c r="I58" s="296"/>
      <c r="J58" s="296"/>
      <c r="K58" s="296"/>
      <c r="L58" s="296"/>
      <c r="M58" s="296"/>
      <c r="N58" s="296"/>
    </row>
    <row r="59" spans="1:14" x14ac:dyDescent="0.3">
      <c r="A59" s="296"/>
      <c r="B59" s="296"/>
      <c r="C59" s="296"/>
      <c r="D59" s="296"/>
      <c r="E59" s="296">
        <v>57</v>
      </c>
      <c r="F59" s="296">
        <v>57</v>
      </c>
      <c r="G59" s="296"/>
      <c r="H59" s="296"/>
      <c r="I59" s="296"/>
      <c r="J59" s="296"/>
      <c r="K59" s="296"/>
      <c r="L59" s="296"/>
      <c r="M59" s="296"/>
      <c r="N59" s="296"/>
    </row>
    <row r="60" spans="1:14" x14ac:dyDescent="0.3">
      <c r="A60" s="296"/>
      <c r="B60" s="296"/>
      <c r="C60" s="296"/>
      <c r="D60" s="296"/>
      <c r="E60" s="296">
        <v>58</v>
      </c>
      <c r="F60" s="296">
        <v>58</v>
      </c>
      <c r="G60" s="296"/>
      <c r="H60" s="296"/>
      <c r="I60" s="296"/>
      <c r="J60" s="296"/>
      <c r="K60" s="296"/>
      <c r="L60" s="296"/>
      <c r="M60" s="296"/>
      <c r="N60" s="296"/>
    </row>
    <row r="61" spans="1:14" x14ac:dyDescent="0.3">
      <c r="A61" s="296"/>
      <c r="B61" s="296"/>
      <c r="C61" s="296"/>
      <c r="D61" s="296"/>
      <c r="E61" s="296">
        <v>59</v>
      </c>
      <c r="F61" s="296">
        <v>59</v>
      </c>
      <c r="G61" s="296"/>
      <c r="H61" s="296"/>
      <c r="I61" s="296"/>
      <c r="J61" s="296"/>
      <c r="K61" s="296"/>
      <c r="L61" s="296"/>
      <c r="M61" s="296"/>
      <c r="N61" s="296"/>
    </row>
    <row r="62" spans="1:14" x14ac:dyDescent="0.3">
      <c r="A62" s="296"/>
      <c r="B62" s="296"/>
      <c r="C62" s="296"/>
      <c r="D62" s="296"/>
      <c r="E62" s="296">
        <v>60</v>
      </c>
      <c r="F62" s="296">
        <v>60</v>
      </c>
      <c r="G62" s="296"/>
      <c r="H62" s="296"/>
      <c r="I62" s="296"/>
      <c r="J62" s="296"/>
      <c r="K62" s="296"/>
      <c r="L62" s="296"/>
      <c r="M62" s="296"/>
      <c r="N62" s="296"/>
    </row>
    <row r="63" spans="1:14" x14ac:dyDescent="0.3">
      <c r="A63" s="296"/>
      <c r="B63" s="296"/>
      <c r="C63" s="296"/>
      <c r="D63" s="296"/>
      <c r="E63" s="296">
        <v>61</v>
      </c>
      <c r="F63" s="296">
        <v>61</v>
      </c>
      <c r="G63" s="296"/>
      <c r="H63" s="296"/>
      <c r="I63" s="296"/>
      <c r="J63" s="296"/>
      <c r="K63" s="296"/>
      <c r="L63" s="296"/>
      <c r="M63" s="296"/>
      <c r="N63" s="296"/>
    </row>
    <row r="64" spans="1:14" x14ac:dyDescent="0.3">
      <c r="A64" s="296"/>
      <c r="B64" s="296"/>
      <c r="C64" s="296"/>
      <c r="D64" s="296"/>
      <c r="E64" s="296">
        <v>62</v>
      </c>
      <c r="F64" s="296">
        <v>62</v>
      </c>
      <c r="G64" s="296"/>
      <c r="H64" s="296"/>
      <c r="I64" s="296"/>
      <c r="J64" s="296"/>
      <c r="K64" s="296"/>
      <c r="L64" s="296"/>
      <c r="M64" s="296"/>
      <c r="N64" s="296"/>
    </row>
    <row r="65" spans="1:14" x14ac:dyDescent="0.3">
      <c r="A65" s="296"/>
      <c r="B65" s="296"/>
      <c r="C65" s="296"/>
      <c r="D65" s="296"/>
      <c r="E65" s="296">
        <v>63</v>
      </c>
      <c r="F65" s="296">
        <v>63</v>
      </c>
      <c r="G65" s="296"/>
      <c r="H65" s="296"/>
      <c r="I65" s="296"/>
      <c r="J65" s="296"/>
      <c r="K65" s="296"/>
      <c r="L65" s="296"/>
      <c r="M65" s="296"/>
      <c r="N65" s="296"/>
    </row>
    <row r="66" spans="1:14" x14ac:dyDescent="0.3">
      <c r="A66" s="296"/>
      <c r="B66" s="296"/>
      <c r="C66" s="296"/>
      <c r="D66" s="296"/>
      <c r="E66" s="296">
        <v>64</v>
      </c>
      <c r="F66" s="296">
        <v>64</v>
      </c>
      <c r="G66" s="296"/>
      <c r="H66" s="296"/>
      <c r="I66" s="296"/>
      <c r="J66" s="296"/>
      <c r="K66" s="296"/>
      <c r="L66" s="296"/>
      <c r="M66" s="296"/>
      <c r="N66" s="296"/>
    </row>
    <row r="67" spans="1:14" x14ac:dyDescent="0.3">
      <c r="A67" s="296"/>
      <c r="B67" s="296"/>
      <c r="C67" s="296"/>
      <c r="D67" s="296"/>
      <c r="E67" s="296">
        <v>65</v>
      </c>
      <c r="F67" s="296">
        <v>65</v>
      </c>
      <c r="G67" s="296"/>
      <c r="H67" s="296"/>
      <c r="I67" s="296"/>
      <c r="J67" s="296"/>
      <c r="K67" s="296"/>
      <c r="L67" s="296"/>
      <c r="M67" s="296"/>
      <c r="N67" s="296"/>
    </row>
    <row r="68" spans="1:14" x14ac:dyDescent="0.3">
      <c r="A68" s="296"/>
      <c r="B68" s="296"/>
      <c r="C68" s="296"/>
      <c r="D68" s="296"/>
      <c r="E68" s="296">
        <v>66</v>
      </c>
      <c r="F68" s="296">
        <v>66</v>
      </c>
      <c r="G68" s="296"/>
      <c r="H68" s="296"/>
      <c r="I68" s="296"/>
      <c r="J68" s="296"/>
      <c r="K68" s="296"/>
      <c r="L68" s="296"/>
      <c r="M68" s="296"/>
      <c r="N68" s="296"/>
    </row>
    <row r="69" spans="1:14" x14ac:dyDescent="0.3">
      <c r="A69" s="296"/>
      <c r="B69" s="296"/>
      <c r="C69" s="296"/>
      <c r="D69" s="296"/>
      <c r="E69" s="296">
        <v>67</v>
      </c>
      <c r="F69" s="296">
        <v>67</v>
      </c>
      <c r="G69" s="296"/>
      <c r="H69" s="296"/>
      <c r="I69" s="296"/>
      <c r="J69" s="296"/>
      <c r="K69" s="296"/>
      <c r="L69" s="296"/>
      <c r="M69" s="296"/>
      <c r="N69" s="296"/>
    </row>
    <row r="70" spans="1:14" x14ac:dyDescent="0.3">
      <c r="A70" s="296"/>
      <c r="B70" s="296"/>
      <c r="C70" s="296"/>
      <c r="D70" s="296"/>
      <c r="E70" s="296">
        <v>68</v>
      </c>
      <c r="F70" s="296">
        <v>68</v>
      </c>
      <c r="G70" s="296"/>
      <c r="H70" s="296"/>
      <c r="I70" s="296"/>
      <c r="J70" s="296"/>
      <c r="K70" s="296"/>
      <c r="L70" s="296"/>
      <c r="M70" s="296"/>
      <c r="N70" s="296"/>
    </row>
    <row r="71" spans="1:14" x14ac:dyDescent="0.3">
      <c r="A71" s="296"/>
      <c r="B71" s="296"/>
      <c r="C71" s="296"/>
      <c r="D71" s="296"/>
      <c r="E71" s="296">
        <v>69</v>
      </c>
      <c r="F71" s="296">
        <v>69</v>
      </c>
      <c r="G71" s="296"/>
      <c r="H71" s="296"/>
      <c r="I71" s="296"/>
      <c r="J71" s="296"/>
      <c r="K71" s="296"/>
      <c r="L71" s="296"/>
      <c r="M71" s="296"/>
      <c r="N71" s="296"/>
    </row>
    <row r="72" spans="1:14" x14ac:dyDescent="0.3">
      <c r="A72" s="296"/>
      <c r="B72" s="296"/>
      <c r="C72" s="296"/>
      <c r="D72" s="296"/>
      <c r="E72" s="296">
        <v>70</v>
      </c>
      <c r="F72" s="296">
        <v>70</v>
      </c>
      <c r="G72" s="296"/>
      <c r="H72" s="296"/>
      <c r="I72" s="296"/>
      <c r="J72" s="296"/>
      <c r="K72" s="296"/>
      <c r="L72" s="296"/>
      <c r="M72" s="296"/>
      <c r="N72" s="296"/>
    </row>
    <row r="73" spans="1:14" x14ac:dyDescent="0.3">
      <c r="A73" s="296"/>
      <c r="B73" s="296"/>
      <c r="C73" s="296"/>
      <c r="D73" s="296"/>
      <c r="E73" s="296">
        <v>71</v>
      </c>
      <c r="F73" s="296">
        <v>71</v>
      </c>
      <c r="G73" s="296"/>
      <c r="H73" s="296"/>
      <c r="I73" s="296"/>
      <c r="J73" s="296"/>
      <c r="K73" s="296"/>
      <c r="L73" s="296"/>
      <c r="M73" s="296"/>
      <c r="N73" s="296"/>
    </row>
    <row r="74" spans="1:14" x14ac:dyDescent="0.3">
      <c r="A74" s="296"/>
      <c r="B74" s="296"/>
      <c r="C74" s="296"/>
      <c r="D74" s="296"/>
      <c r="E74" s="296">
        <v>72</v>
      </c>
      <c r="F74" s="296">
        <v>72</v>
      </c>
      <c r="G74" s="296"/>
      <c r="H74" s="296"/>
      <c r="I74" s="296"/>
      <c r="J74" s="296"/>
      <c r="K74" s="296"/>
      <c r="L74" s="296"/>
      <c r="M74" s="296"/>
      <c r="N74" s="296"/>
    </row>
    <row r="75" spans="1:14" x14ac:dyDescent="0.3">
      <c r="A75" s="296"/>
      <c r="B75" s="296"/>
      <c r="C75" s="296"/>
      <c r="D75" s="296"/>
      <c r="E75" s="296">
        <v>73</v>
      </c>
      <c r="F75" s="296">
        <v>73</v>
      </c>
      <c r="G75" s="296"/>
      <c r="H75" s="296"/>
      <c r="I75" s="296"/>
      <c r="J75" s="296"/>
      <c r="K75" s="296"/>
      <c r="L75" s="296"/>
      <c r="M75" s="296"/>
      <c r="N75" s="296"/>
    </row>
    <row r="76" spans="1:14" x14ac:dyDescent="0.3">
      <c r="A76" s="296"/>
      <c r="B76" s="296"/>
      <c r="C76" s="296"/>
      <c r="D76" s="296"/>
      <c r="E76" s="296">
        <v>74</v>
      </c>
      <c r="F76" s="296">
        <v>74</v>
      </c>
      <c r="G76" s="296"/>
      <c r="H76" s="296"/>
      <c r="I76" s="296"/>
      <c r="J76" s="296"/>
      <c r="K76" s="296"/>
      <c r="L76" s="296"/>
      <c r="M76" s="296"/>
      <c r="N76" s="296"/>
    </row>
    <row r="77" spans="1:14" x14ac:dyDescent="0.3">
      <c r="A77" s="296"/>
      <c r="B77" s="296"/>
      <c r="C77" s="296"/>
      <c r="D77" s="296"/>
      <c r="E77" s="296">
        <v>75</v>
      </c>
      <c r="F77" s="296">
        <v>75</v>
      </c>
      <c r="G77" s="296"/>
      <c r="H77" s="296"/>
      <c r="I77" s="296"/>
      <c r="J77" s="296"/>
      <c r="K77" s="296"/>
      <c r="L77" s="296"/>
      <c r="M77" s="296"/>
      <c r="N77" s="296"/>
    </row>
    <row r="78" spans="1:14" x14ac:dyDescent="0.3">
      <c r="A78" s="296"/>
      <c r="B78" s="296"/>
      <c r="C78" s="296"/>
      <c r="D78" s="296"/>
      <c r="E78" s="296">
        <v>76</v>
      </c>
      <c r="F78" s="296">
        <v>76</v>
      </c>
      <c r="G78" s="296"/>
      <c r="H78" s="296"/>
      <c r="I78" s="296"/>
      <c r="J78" s="296"/>
      <c r="K78" s="296"/>
      <c r="L78" s="296"/>
      <c r="M78" s="296"/>
      <c r="N78" s="296"/>
    </row>
    <row r="79" spans="1:14" x14ac:dyDescent="0.3">
      <c r="A79" s="296"/>
      <c r="B79" s="296"/>
      <c r="C79" s="296"/>
      <c r="D79" s="296"/>
      <c r="E79" s="296">
        <v>77</v>
      </c>
      <c r="F79" s="296">
        <v>77</v>
      </c>
      <c r="G79" s="296"/>
      <c r="H79" s="296"/>
      <c r="I79" s="296"/>
      <c r="J79" s="296"/>
      <c r="K79" s="296"/>
      <c r="L79" s="296"/>
      <c r="M79" s="296"/>
      <c r="N79" s="296"/>
    </row>
    <row r="80" spans="1:14" x14ac:dyDescent="0.3">
      <c r="A80" s="296"/>
      <c r="B80" s="296"/>
      <c r="C80" s="296"/>
      <c r="D80" s="296"/>
      <c r="E80" s="296">
        <v>78</v>
      </c>
      <c r="F80" s="296">
        <v>78</v>
      </c>
      <c r="G80" s="296"/>
      <c r="H80" s="296"/>
      <c r="I80" s="296"/>
      <c r="J80" s="296"/>
      <c r="K80" s="296"/>
      <c r="L80" s="296"/>
      <c r="M80" s="296"/>
      <c r="N80" s="296"/>
    </row>
    <row r="81" spans="1:14" x14ac:dyDescent="0.3">
      <c r="A81" s="296"/>
      <c r="B81" s="296"/>
      <c r="C81" s="296"/>
      <c r="D81" s="296"/>
      <c r="E81" s="296">
        <v>79</v>
      </c>
      <c r="F81" s="296">
        <v>79</v>
      </c>
      <c r="G81" s="296"/>
      <c r="H81" s="296"/>
      <c r="I81" s="296"/>
      <c r="J81" s="296"/>
      <c r="K81" s="296"/>
      <c r="L81" s="296"/>
      <c r="M81" s="296"/>
      <c r="N81" s="296"/>
    </row>
    <row r="82" spans="1:14" x14ac:dyDescent="0.3">
      <c r="A82" s="296"/>
      <c r="B82" s="296"/>
      <c r="C82" s="296"/>
      <c r="D82" s="296"/>
      <c r="E82" s="296">
        <v>80</v>
      </c>
      <c r="F82" s="296">
        <v>80</v>
      </c>
      <c r="G82" s="296"/>
      <c r="H82" s="296"/>
      <c r="I82" s="296"/>
      <c r="J82" s="296"/>
      <c r="K82" s="296"/>
      <c r="L82" s="296"/>
      <c r="M82" s="296"/>
      <c r="N82" s="296"/>
    </row>
    <row r="83" spans="1:14" x14ac:dyDescent="0.3">
      <c r="A83" s="296"/>
      <c r="B83" s="296"/>
      <c r="C83" s="296"/>
      <c r="D83" s="296"/>
      <c r="E83" s="296">
        <v>81</v>
      </c>
      <c r="F83" s="296">
        <v>81</v>
      </c>
      <c r="G83" s="296"/>
      <c r="H83" s="296"/>
      <c r="I83" s="296"/>
      <c r="J83" s="296"/>
      <c r="K83" s="296"/>
      <c r="L83" s="296"/>
      <c r="M83" s="296"/>
      <c r="N83" s="296"/>
    </row>
    <row r="84" spans="1:14" x14ac:dyDescent="0.3">
      <c r="A84" s="296"/>
      <c r="B84" s="296"/>
      <c r="C84" s="296"/>
      <c r="D84" s="296"/>
      <c r="E84" s="296">
        <v>82</v>
      </c>
      <c r="F84" s="296">
        <v>82</v>
      </c>
      <c r="G84" s="296"/>
      <c r="H84" s="296"/>
      <c r="I84" s="296"/>
      <c r="J84" s="296"/>
      <c r="K84" s="296"/>
      <c r="L84" s="296"/>
      <c r="M84" s="296"/>
      <c r="N84" s="296"/>
    </row>
    <row r="85" spans="1:14" x14ac:dyDescent="0.3">
      <c r="A85" s="296"/>
      <c r="B85" s="296"/>
      <c r="C85" s="296"/>
      <c r="D85" s="296"/>
      <c r="E85" s="296">
        <v>83</v>
      </c>
      <c r="F85" s="296">
        <v>83</v>
      </c>
      <c r="G85" s="296"/>
      <c r="H85" s="296"/>
      <c r="I85" s="296"/>
      <c r="J85" s="296"/>
      <c r="K85" s="296"/>
      <c r="L85" s="296"/>
      <c r="M85" s="296"/>
      <c r="N85" s="296"/>
    </row>
    <row r="86" spans="1:14" x14ac:dyDescent="0.3">
      <c r="A86" s="296"/>
      <c r="B86" s="296"/>
      <c r="C86" s="296"/>
      <c r="D86" s="296"/>
      <c r="E86" s="296">
        <v>84</v>
      </c>
      <c r="F86" s="296">
        <v>84</v>
      </c>
      <c r="G86" s="296"/>
      <c r="H86" s="296"/>
      <c r="I86" s="296"/>
      <c r="J86" s="296"/>
      <c r="K86" s="296"/>
      <c r="L86" s="296"/>
      <c r="M86" s="296"/>
      <c r="N86" s="296"/>
    </row>
    <row r="87" spans="1:14" x14ac:dyDescent="0.3">
      <c r="A87" s="296"/>
      <c r="B87" s="296"/>
      <c r="C87" s="296"/>
      <c r="D87" s="296"/>
      <c r="E87" s="296">
        <v>85</v>
      </c>
      <c r="F87" s="296">
        <v>85</v>
      </c>
      <c r="G87" s="296"/>
      <c r="H87" s="296"/>
      <c r="I87" s="296"/>
      <c r="J87" s="296"/>
      <c r="K87" s="296"/>
      <c r="L87" s="296"/>
      <c r="M87" s="296"/>
      <c r="N87" s="296"/>
    </row>
    <row r="88" spans="1:14" x14ac:dyDescent="0.3">
      <c r="A88" s="296"/>
      <c r="B88" s="296"/>
      <c r="C88" s="296"/>
      <c r="D88" s="296"/>
      <c r="E88" s="296">
        <v>86</v>
      </c>
      <c r="F88" s="296">
        <v>86</v>
      </c>
      <c r="G88" s="296"/>
      <c r="H88" s="296"/>
      <c r="I88" s="296"/>
      <c r="J88" s="296"/>
      <c r="K88" s="296"/>
      <c r="L88" s="296"/>
      <c r="M88" s="296"/>
      <c r="N88" s="296"/>
    </row>
    <row r="89" spans="1:14" x14ac:dyDescent="0.3">
      <c r="A89" s="296"/>
      <c r="B89" s="296"/>
      <c r="C89" s="296"/>
      <c r="D89" s="296"/>
      <c r="E89" s="296">
        <v>87</v>
      </c>
      <c r="F89" s="296">
        <v>87</v>
      </c>
      <c r="G89" s="296"/>
      <c r="H89" s="296"/>
      <c r="I89" s="296"/>
      <c r="J89" s="296"/>
      <c r="K89" s="296"/>
      <c r="L89" s="296"/>
      <c r="M89" s="296"/>
      <c r="N89" s="296"/>
    </row>
    <row r="90" spans="1:14" x14ac:dyDescent="0.3">
      <c r="A90" s="296"/>
      <c r="B90" s="296"/>
      <c r="C90" s="296"/>
      <c r="D90" s="296"/>
      <c r="E90" s="296">
        <v>88</v>
      </c>
      <c r="F90" s="296">
        <v>88</v>
      </c>
      <c r="G90" s="296"/>
      <c r="H90" s="296"/>
      <c r="I90" s="296"/>
      <c r="J90" s="296"/>
      <c r="K90" s="296"/>
      <c r="L90" s="296"/>
      <c r="M90" s="296"/>
      <c r="N90" s="296"/>
    </row>
    <row r="91" spans="1:14" x14ac:dyDescent="0.3">
      <c r="A91" s="296"/>
      <c r="B91" s="296"/>
      <c r="C91" s="296"/>
      <c r="D91" s="296"/>
      <c r="E91" s="296">
        <v>89</v>
      </c>
      <c r="F91" s="296">
        <v>89</v>
      </c>
      <c r="G91" s="296"/>
      <c r="H91" s="296"/>
      <c r="I91" s="296"/>
      <c r="J91" s="296"/>
      <c r="K91" s="296"/>
      <c r="L91" s="296"/>
      <c r="M91" s="296"/>
      <c r="N91" s="296"/>
    </row>
    <row r="92" spans="1:14" x14ac:dyDescent="0.3">
      <c r="A92" s="296"/>
      <c r="B92" s="296"/>
      <c r="C92" s="296"/>
      <c r="D92" s="296"/>
      <c r="E92" s="296">
        <v>90</v>
      </c>
      <c r="F92" s="296">
        <v>90</v>
      </c>
      <c r="G92" s="296"/>
      <c r="H92" s="296"/>
      <c r="I92" s="296"/>
      <c r="J92" s="296"/>
      <c r="K92" s="296"/>
      <c r="L92" s="296"/>
      <c r="M92" s="296"/>
      <c r="N92" s="296"/>
    </row>
    <row r="93" spans="1:14" x14ac:dyDescent="0.3">
      <c r="A93" s="296"/>
      <c r="B93" s="296"/>
      <c r="C93" s="296"/>
      <c r="D93" s="296"/>
      <c r="E93" s="296">
        <v>91</v>
      </c>
      <c r="F93" s="296">
        <v>91</v>
      </c>
      <c r="G93" s="296"/>
      <c r="H93" s="296"/>
      <c r="I93" s="296"/>
      <c r="J93" s="296"/>
      <c r="K93" s="296"/>
      <c r="L93" s="296"/>
      <c r="M93" s="296"/>
      <c r="N93" s="296"/>
    </row>
    <row r="94" spans="1:14" x14ac:dyDescent="0.3">
      <c r="A94" s="296"/>
      <c r="B94" s="296"/>
      <c r="C94" s="296"/>
      <c r="D94" s="296"/>
      <c r="E94" s="296">
        <v>92</v>
      </c>
      <c r="F94" s="296">
        <v>92</v>
      </c>
      <c r="G94" s="296"/>
      <c r="H94" s="296"/>
      <c r="I94" s="296"/>
      <c r="J94" s="296"/>
      <c r="K94" s="296"/>
      <c r="L94" s="296"/>
      <c r="M94" s="296"/>
      <c r="N94" s="296"/>
    </row>
    <row r="95" spans="1:14" x14ac:dyDescent="0.3">
      <c r="A95" s="296"/>
      <c r="B95" s="296"/>
      <c r="C95" s="296"/>
      <c r="D95" s="296"/>
      <c r="E95" s="296">
        <v>93</v>
      </c>
      <c r="F95" s="296">
        <v>93</v>
      </c>
      <c r="G95" s="296"/>
      <c r="H95" s="296"/>
      <c r="I95" s="296"/>
      <c r="J95" s="296"/>
      <c r="K95" s="296"/>
      <c r="L95" s="296"/>
      <c r="M95" s="296"/>
      <c r="N95" s="296"/>
    </row>
    <row r="96" spans="1:14" x14ac:dyDescent="0.3">
      <c r="A96" s="296"/>
      <c r="B96" s="296"/>
      <c r="C96" s="296"/>
      <c r="D96" s="296"/>
      <c r="E96" s="296">
        <v>94</v>
      </c>
      <c r="F96" s="296">
        <v>94</v>
      </c>
      <c r="G96" s="296"/>
      <c r="H96" s="296"/>
      <c r="I96" s="296"/>
      <c r="J96" s="296"/>
      <c r="K96" s="296"/>
      <c r="L96" s="296"/>
      <c r="M96" s="296"/>
      <c r="N96" s="296"/>
    </row>
    <row r="97" spans="1:14" x14ac:dyDescent="0.3">
      <c r="A97" s="296"/>
      <c r="B97" s="296"/>
      <c r="C97" s="296"/>
      <c r="D97" s="296"/>
      <c r="E97" s="296">
        <v>95</v>
      </c>
      <c r="F97" s="296">
        <v>95</v>
      </c>
      <c r="G97" s="296"/>
      <c r="H97" s="296"/>
      <c r="I97" s="296"/>
      <c r="J97" s="296"/>
      <c r="K97" s="296"/>
      <c r="L97" s="296"/>
      <c r="M97" s="296"/>
      <c r="N97" s="296"/>
    </row>
    <row r="98" spans="1:14" x14ac:dyDescent="0.3">
      <c r="A98" s="296"/>
      <c r="B98" s="296"/>
      <c r="C98" s="296"/>
      <c r="D98" s="296"/>
      <c r="E98" s="296">
        <v>96</v>
      </c>
      <c r="F98" s="296">
        <v>96</v>
      </c>
      <c r="G98" s="296"/>
      <c r="H98" s="296"/>
      <c r="I98" s="296"/>
      <c r="J98" s="296"/>
      <c r="K98" s="296"/>
      <c r="L98" s="296"/>
      <c r="M98" s="296"/>
      <c r="N98" s="296"/>
    </row>
    <row r="99" spans="1:14" x14ac:dyDescent="0.3">
      <c r="A99" s="296"/>
      <c r="B99" s="296"/>
      <c r="C99" s="296"/>
      <c r="D99" s="296"/>
      <c r="E99" s="296">
        <v>97</v>
      </c>
      <c r="F99" s="296">
        <v>97</v>
      </c>
      <c r="G99" s="296"/>
      <c r="H99" s="296"/>
      <c r="I99" s="296"/>
      <c r="J99" s="296"/>
      <c r="K99" s="296"/>
      <c r="L99" s="296"/>
      <c r="M99" s="296"/>
      <c r="N99" s="296"/>
    </row>
    <row r="100" spans="1:14" x14ac:dyDescent="0.3">
      <c r="A100" s="296"/>
      <c r="B100" s="296"/>
      <c r="C100" s="296"/>
      <c r="D100" s="296"/>
      <c r="E100" s="296">
        <v>98</v>
      </c>
      <c r="F100" s="296">
        <v>98</v>
      </c>
      <c r="G100" s="296"/>
      <c r="H100" s="296"/>
      <c r="I100" s="296"/>
      <c r="J100" s="296"/>
      <c r="K100" s="296"/>
      <c r="L100" s="296"/>
      <c r="M100" s="296"/>
      <c r="N100" s="296"/>
    </row>
    <row r="101" spans="1:14" x14ac:dyDescent="0.3">
      <c r="A101" s="296"/>
      <c r="B101" s="296"/>
      <c r="C101" s="296"/>
      <c r="D101" s="296"/>
      <c r="E101" s="296">
        <v>99</v>
      </c>
      <c r="F101" s="296">
        <v>99</v>
      </c>
      <c r="G101" s="296"/>
      <c r="H101" s="296"/>
      <c r="I101" s="296"/>
      <c r="J101" s="296"/>
      <c r="K101" s="296"/>
      <c r="L101" s="296"/>
      <c r="M101" s="296"/>
      <c r="N101" s="296"/>
    </row>
    <row r="102" spans="1:14" x14ac:dyDescent="0.3">
      <c r="A102" s="296"/>
      <c r="B102" s="296"/>
      <c r="C102" s="296"/>
      <c r="D102" s="296"/>
      <c r="E102" s="296">
        <v>100</v>
      </c>
      <c r="F102" s="296">
        <v>100</v>
      </c>
      <c r="G102" s="296"/>
      <c r="H102" s="296"/>
      <c r="I102" s="296"/>
      <c r="J102" s="296"/>
      <c r="K102" s="296"/>
      <c r="L102" s="296"/>
      <c r="M102" s="296"/>
      <c r="N102" s="296"/>
    </row>
    <row r="103" spans="1:14" x14ac:dyDescent="0.3">
      <c r="A103" s="296"/>
      <c r="B103" s="296"/>
      <c r="C103" s="296"/>
      <c r="D103" s="296"/>
      <c r="E103" s="296">
        <v>101</v>
      </c>
      <c r="F103" s="296">
        <v>101</v>
      </c>
      <c r="G103" s="296"/>
      <c r="H103" s="296"/>
      <c r="I103" s="296"/>
      <c r="J103" s="296"/>
      <c r="K103" s="296"/>
      <c r="L103" s="296"/>
      <c r="M103" s="296"/>
      <c r="N103" s="296"/>
    </row>
    <row r="104" spans="1:14" x14ac:dyDescent="0.3">
      <c r="A104" s="296"/>
      <c r="B104" s="296"/>
      <c r="C104" s="296"/>
      <c r="D104" s="296"/>
      <c r="E104" s="296">
        <v>102</v>
      </c>
      <c r="F104" s="296">
        <v>102</v>
      </c>
      <c r="G104" s="296"/>
      <c r="H104" s="296"/>
      <c r="I104" s="296"/>
      <c r="J104" s="296"/>
      <c r="K104" s="296"/>
      <c r="L104" s="296"/>
      <c r="M104" s="296"/>
      <c r="N104" s="296"/>
    </row>
    <row r="105" spans="1:14" x14ac:dyDescent="0.3">
      <c r="A105" s="296"/>
      <c r="B105" s="296"/>
      <c r="C105" s="296"/>
      <c r="D105" s="296"/>
      <c r="E105" s="296">
        <v>103</v>
      </c>
      <c r="F105" s="296">
        <v>103</v>
      </c>
      <c r="G105" s="296"/>
      <c r="H105" s="296"/>
      <c r="I105" s="296"/>
      <c r="J105" s="296"/>
      <c r="K105" s="296"/>
      <c r="L105" s="296"/>
      <c r="M105" s="296"/>
      <c r="N105" s="296"/>
    </row>
    <row r="106" spans="1:14" x14ac:dyDescent="0.3">
      <c r="A106" s="296"/>
      <c r="B106" s="296"/>
      <c r="C106" s="296"/>
      <c r="D106" s="296"/>
      <c r="E106" s="296">
        <v>104</v>
      </c>
      <c r="F106" s="296">
        <v>104</v>
      </c>
      <c r="G106" s="296"/>
      <c r="H106" s="296"/>
      <c r="I106" s="296"/>
      <c r="J106" s="296"/>
      <c r="K106" s="296"/>
      <c r="L106" s="296"/>
      <c r="M106" s="296"/>
      <c r="N106" s="296"/>
    </row>
    <row r="107" spans="1:14" x14ac:dyDescent="0.3">
      <c r="A107" s="296"/>
      <c r="B107" s="296"/>
      <c r="C107" s="296"/>
      <c r="D107" s="296"/>
      <c r="E107" s="296">
        <v>105</v>
      </c>
      <c r="F107" s="296">
        <v>105</v>
      </c>
      <c r="G107" s="296"/>
      <c r="H107" s="296"/>
      <c r="I107" s="296"/>
      <c r="J107" s="296"/>
      <c r="K107" s="296"/>
      <c r="L107" s="296"/>
      <c r="M107" s="296"/>
      <c r="N107" s="296"/>
    </row>
    <row r="108" spans="1:14" x14ac:dyDescent="0.3">
      <c r="A108" s="296"/>
      <c r="B108" s="296"/>
      <c r="C108" s="296"/>
      <c r="D108" s="296"/>
      <c r="E108" s="296">
        <v>106</v>
      </c>
      <c r="F108" s="296">
        <v>106</v>
      </c>
      <c r="G108" s="296"/>
      <c r="H108" s="296"/>
      <c r="I108" s="296"/>
      <c r="J108" s="296"/>
      <c r="K108" s="296"/>
      <c r="L108" s="296"/>
      <c r="M108" s="296"/>
      <c r="N108" s="296"/>
    </row>
    <row r="109" spans="1:14" x14ac:dyDescent="0.3">
      <c r="A109" s="296"/>
      <c r="B109" s="296"/>
      <c r="C109" s="296"/>
      <c r="D109" s="296"/>
      <c r="E109" s="296">
        <v>107</v>
      </c>
      <c r="F109" s="296">
        <v>107</v>
      </c>
      <c r="G109" s="296"/>
      <c r="H109" s="296"/>
      <c r="I109" s="296"/>
      <c r="J109" s="296"/>
      <c r="K109" s="296"/>
      <c r="L109" s="296"/>
      <c r="M109" s="296"/>
      <c r="N109" s="296"/>
    </row>
    <row r="110" spans="1:14" x14ac:dyDescent="0.3">
      <c r="A110" s="296"/>
      <c r="B110" s="296"/>
      <c r="C110" s="296"/>
      <c r="D110" s="296"/>
      <c r="E110" s="296">
        <v>108</v>
      </c>
      <c r="F110" s="296">
        <v>108</v>
      </c>
      <c r="G110" s="296"/>
      <c r="H110" s="296"/>
      <c r="I110" s="296"/>
      <c r="J110" s="296"/>
      <c r="K110" s="296"/>
      <c r="L110" s="296"/>
      <c r="M110" s="296"/>
      <c r="N110" s="296"/>
    </row>
    <row r="111" spans="1:14" x14ac:dyDescent="0.3">
      <c r="A111" s="296"/>
      <c r="B111" s="296"/>
      <c r="C111" s="296"/>
      <c r="D111" s="296"/>
      <c r="E111" s="296">
        <v>109</v>
      </c>
      <c r="F111" s="296">
        <v>109</v>
      </c>
      <c r="G111" s="296"/>
      <c r="H111" s="296"/>
      <c r="I111" s="296"/>
      <c r="J111" s="296"/>
      <c r="K111" s="296"/>
      <c r="L111" s="296"/>
      <c r="M111" s="296"/>
      <c r="N111" s="296"/>
    </row>
    <row r="112" spans="1:14" x14ac:dyDescent="0.3">
      <c r="A112" s="296"/>
      <c r="B112" s="296"/>
      <c r="C112" s="296"/>
      <c r="D112" s="296"/>
      <c r="E112" s="296">
        <v>110</v>
      </c>
      <c r="F112" s="296">
        <v>110</v>
      </c>
      <c r="G112" s="296"/>
      <c r="H112" s="296"/>
      <c r="I112" s="296"/>
      <c r="J112" s="296"/>
      <c r="K112" s="296"/>
      <c r="L112" s="296"/>
      <c r="M112" s="296"/>
      <c r="N112" s="296"/>
    </row>
    <row r="113" spans="1:14" x14ac:dyDescent="0.3">
      <c r="A113" s="296"/>
      <c r="B113" s="296"/>
      <c r="C113" s="296"/>
      <c r="D113" s="296"/>
      <c r="E113" s="296">
        <v>111</v>
      </c>
      <c r="F113" s="296">
        <v>111</v>
      </c>
      <c r="G113" s="296"/>
      <c r="H113" s="296"/>
      <c r="I113" s="296"/>
      <c r="J113" s="296"/>
      <c r="K113" s="296"/>
      <c r="L113" s="296"/>
      <c r="M113" s="296"/>
      <c r="N113" s="296"/>
    </row>
    <row r="114" spans="1:14" x14ac:dyDescent="0.3">
      <c r="A114" s="296"/>
      <c r="B114" s="296"/>
      <c r="C114" s="296"/>
      <c r="D114" s="296"/>
      <c r="E114" s="296">
        <v>112</v>
      </c>
      <c r="F114" s="296">
        <v>112</v>
      </c>
      <c r="G114" s="296"/>
      <c r="H114" s="296"/>
      <c r="I114" s="296"/>
      <c r="J114" s="296"/>
      <c r="K114" s="296"/>
      <c r="L114" s="296"/>
      <c r="M114" s="296"/>
      <c r="N114" s="296"/>
    </row>
    <row r="115" spans="1:14" x14ac:dyDescent="0.3">
      <c r="A115" s="296"/>
      <c r="B115" s="296"/>
      <c r="C115" s="296"/>
      <c r="D115" s="296"/>
      <c r="E115" s="296">
        <v>113</v>
      </c>
      <c r="F115" s="296">
        <v>113</v>
      </c>
      <c r="G115" s="296"/>
      <c r="H115" s="296"/>
      <c r="I115" s="296"/>
      <c r="J115" s="296"/>
      <c r="K115" s="296"/>
      <c r="L115" s="296"/>
      <c r="M115" s="296"/>
      <c r="N115" s="296"/>
    </row>
    <row r="116" spans="1:14" x14ac:dyDescent="0.3">
      <c r="A116" s="296"/>
      <c r="B116" s="296"/>
      <c r="C116" s="296"/>
      <c r="D116" s="296"/>
      <c r="E116" s="296">
        <v>114</v>
      </c>
      <c r="F116" s="296">
        <v>114</v>
      </c>
      <c r="G116" s="296"/>
      <c r="H116" s="296"/>
      <c r="I116" s="296"/>
      <c r="J116" s="296"/>
      <c r="K116" s="296"/>
      <c r="L116" s="296"/>
      <c r="M116" s="296"/>
      <c r="N116" s="296"/>
    </row>
    <row r="117" spans="1:14" x14ac:dyDescent="0.3">
      <c r="A117" s="296"/>
      <c r="B117" s="296"/>
      <c r="C117" s="296"/>
      <c r="D117" s="296"/>
      <c r="E117" s="296">
        <v>115</v>
      </c>
      <c r="F117" s="296">
        <v>115</v>
      </c>
      <c r="G117" s="296"/>
      <c r="H117" s="296"/>
      <c r="I117" s="296"/>
      <c r="J117" s="296"/>
      <c r="K117" s="296"/>
      <c r="L117" s="296"/>
      <c r="M117" s="296"/>
      <c r="N117" s="296"/>
    </row>
    <row r="118" spans="1:14" x14ac:dyDescent="0.3">
      <c r="A118" s="296"/>
      <c r="B118" s="296"/>
      <c r="C118" s="296"/>
      <c r="D118" s="296"/>
      <c r="E118" s="296">
        <v>116</v>
      </c>
      <c r="F118" s="296">
        <v>116</v>
      </c>
      <c r="G118" s="296"/>
      <c r="H118" s="296"/>
      <c r="I118" s="296"/>
      <c r="J118" s="296"/>
      <c r="K118" s="296"/>
      <c r="L118" s="296"/>
      <c r="M118" s="296"/>
      <c r="N118" s="296"/>
    </row>
    <row r="119" spans="1:14" x14ac:dyDescent="0.3">
      <c r="A119" s="296"/>
      <c r="B119" s="296"/>
      <c r="C119" s="296"/>
      <c r="D119" s="296"/>
      <c r="E119" s="296">
        <v>117</v>
      </c>
      <c r="F119" s="296">
        <v>117</v>
      </c>
      <c r="G119" s="296"/>
      <c r="H119" s="296"/>
      <c r="I119" s="296"/>
      <c r="J119" s="296"/>
      <c r="K119" s="296"/>
      <c r="L119" s="296"/>
      <c r="M119" s="296"/>
      <c r="N119" s="296"/>
    </row>
    <row r="120" spans="1:14" x14ac:dyDescent="0.3">
      <c r="A120" s="296"/>
      <c r="B120" s="296"/>
      <c r="C120" s="296"/>
      <c r="D120" s="296"/>
      <c r="E120" s="296">
        <v>118</v>
      </c>
      <c r="F120" s="296">
        <v>118</v>
      </c>
      <c r="G120" s="296"/>
      <c r="H120" s="296"/>
      <c r="I120" s="296"/>
      <c r="J120" s="296"/>
      <c r="K120" s="296"/>
      <c r="L120" s="296"/>
      <c r="M120" s="296"/>
      <c r="N120" s="296"/>
    </row>
    <row r="121" spans="1:14" x14ac:dyDescent="0.3">
      <c r="A121" s="296"/>
      <c r="B121" s="296"/>
      <c r="C121" s="296"/>
      <c r="D121" s="296"/>
      <c r="E121" s="296">
        <v>119</v>
      </c>
      <c r="F121" s="296">
        <v>119</v>
      </c>
      <c r="G121" s="296"/>
      <c r="H121" s="296"/>
      <c r="I121" s="296"/>
      <c r="J121" s="296"/>
      <c r="K121" s="296"/>
      <c r="L121" s="296"/>
      <c r="M121" s="296"/>
      <c r="N121" s="296"/>
    </row>
    <row r="122" spans="1:14" x14ac:dyDescent="0.3">
      <c r="A122" s="296"/>
      <c r="B122" s="296"/>
      <c r="C122" s="296"/>
      <c r="D122" s="296"/>
      <c r="E122" s="296">
        <v>120</v>
      </c>
      <c r="F122" s="296">
        <v>120</v>
      </c>
      <c r="G122" s="296"/>
      <c r="H122" s="296"/>
      <c r="I122" s="296"/>
      <c r="J122" s="296"/>
      <c r="K122" s="296"/>
      <c r="L122" s="296"/>
      <c r="M122" s="296"/>
      <c r="N122" s="296"/>
    </row>
    <row r="123" spans="1:14" x14ac:dyDescent="0.3">
      <c r="A123" s="296"/>
      <c r="B123" s="296"/>
      <c r="C123" s="296"/>
      <c r="D123" s="296"/>
      <c r="E123" s="296">
        <v>121</v>
      </c>
      <c r="F123" s="296">
        <v>121</v>
      </c>
      <c r="G123" s="296"/>
      <c r="H123" s="296"/>
      <c r="I123" s="296"/>
      <c r="J123" s="296"/>
      <c r="K123" s="296"/>
      <c r="L123" s="296"/>
      <c r="M123" s="296"/>
      <c r="N123" s="296"/>
    </row>
    <row r="124" spans="1:14" x14ac:dyDescent="0.3">
      <c r="A124" s="296"/>
      <c r="B124" s="296"/>
      <c r="C124" s="296"/>
      <c r="D124" s="296"/>
      <c r="E124" s="296">
        <v>122</v>
      </c>
      <c r="F124" s="296">
        <v>122</v>
      </c>
      <c r="G124" s="296"/>
      <c r="H124" s="296"/>
      <c r="I124" s="296"/>
      <c r="J124" s="296"/>
      <c r="K124" s="296"/>
      <c r="L124" s="296"/>
      <c r="M124" s="296"/>
      <c r="N124" s="296"/>
    </row>
    <row r="125" spans="1:14" x14ac:dyDescent="0.3">
      <c r="A125" s="296"/>
      <c r="B125" s="296"/>
      <c r="C125" s="296"/>
      <c r="D125" s="296"/>
      <c r="E125" s="296">
        <v>123</v>
      </c>
      <c r="F125" s="296">
        <v>123</v>
      </c>
      <c r="G125" s="296"/>
      <c r="H125" s="296"/>
      <c r="I125" s="296"/>
      <c r="J125" s="296"/>
      <c r="K125" s="296"/>
      <c r="L125" s="296"/>
      <c r="M125" s="296"/>
      <c r="N125" s="296"/>
    </row>
    <row r="126" spans="1:14" x14ac:dyDescent="0.3">
      <c r="A126" s="296"/>
      <c r="B126" s="296"/>
      <c r="C126" s="296"/>
      <c r="D126" s="296"/>
      <c r="E126" s="296">
        <v>124</v>
      </c>
      <c r="F126" s="296">
        <v>124</v>
      </c>
      <c r="G126" s="296"/>
      <c r="H126" s="296"/>
      <c r="I126" s="296"/>
      <c r="J126" s="296"/>
      <c r="K126" s="296"/>
      <c r="L126" s="296"/>
      <c r="M126" s="296"/>
      <c r="N126" s="296"/>
    </row>
    <row r="127" spans="1:14" x14ac:dyDescent="0.3">
      <c r="A127" s="296"/>
      <c r="B127" s="296"/>
      <c r="C127" s="296"/>
      <c r="D127" s="296"/>
      <c r="E127" s="296">
        <v>125</v>
      </c>
      <c r="F127" s="296">
        <v>125</v>
      </c>
      <c r="G127" s="296"/>
      <c r="H127" s="296"/>
      <c r="I127" s="296"/>
      <c r="J127" s="296"/>
      <c r="K127" s="296"/>
      <c r="L127" s="296"/>
      <c r="M127" s="296"/>
      <c r="N127" s="296"/>
    </row>
    <row r="128" spans="1:14" x14ac:dyDescent="0.3">
      <c r="A128" s="296"/>
      <c r="B128" s="296"/>
      <c r="C128" s="296"/>
      <c r="D128" s="296"/>
      <c r="E128" s="296">
        <v>126</v>
      </c>
      <c r="F128" s="296">
        <v>126</v>
      </c>
      <c r="G128" s="296"/>
      <c r="H128" s="296"/>
      <c r="I128" s="296"/>
      <c r="J128" s="296"/>
      <c r="K128" s="296"/>
      <c r="L128" s="296"/>
      <c r="M128" s="296"/>
      <c r="N128" s="296"/>
    </row>
    <row r="129" spans="1:14" x14ac:dyDescent="0.3">
      <c r="A129" s="296"/>
      <c r="B129" s="296"/>
      <c r="C129" s="296"/>
      <c r="D129" s="296"/>
      <c r="E129" s="296">
        <v>127</v>
      </c>
      <c r="F129" s="296">
        <v>127</v>
      </c>
      <c r="G129" s="296"/>
      <c r="H129" s="296"/>
      <c r="I129" s="296"/>
      <c r="J129" s="296"/>
      <c r="K129" s="296"/>
      <c r="L129" s="296"/>
      <c r="M129" s="296"/>
      <c r="N129" s="296"/>
    </row>
    <row r="130" spans="1:14" x14ac:dyDescent="0.3">
      <c r="A130" s="296"/>
      <c r="B130" s="296"/>
      <c r="C130" s="296"/>
      <c r="D130" s="296"/>
      <c r="E130" s="296">
        <v>128</v>
      </c>
      <c r="F130" s="296">
        <v>128</v>
      </c>
      <c r="G130" s="296"/>
      <c r="H130" s="296"/>
      <c r="I130" s="296"/>
      <c r="J130" s="296"/>
      <c r="K130" s="296"/>
      <c r="L130" s="296"/>
      <c r="M130" s="296"/>
      <c r="N130" s="296"/>
    </row>
    <row r="131" spans="1:14" x14ac:dyDescent="0.3">
      <c r="A131" s="296"/>
      <c r="B131" s="296"/>
      <c r="C131" s="296"/>
      <c r="D131" s="296"/>
      <c r="E131" s="296">
        <v>129</v>
      </c>
      <c r="F131" s="296">
        <v>129</v>
      </c>
      <c r="G131" s="296"/>
      <c r="H131" s="296"/>
      <c r="I131" s="296"/>
      <c r="J131" s="296"/>
      <c r="K131" s="296"/>
      <c r="L131" s="296"/>
      <c r="M131" s="296"/>
      <c r="N131" s="296"/>
    </row>
    <row r="132" spans="1:14" x14ac:dyDescent="0.3">
      <c r="A132" s="296"/>
      <c r="B132" s="296"/>
      <c r="C132" s="296"/>
      <c r="D132" s="296"/>
      <c r="E132" s="296">
        <v>130</v>
      </c>
      <c r="F132" s="296">
        <v>130</v>
      </c>
      <c r="G132" s="296"/>
      <c r="H132" s="296"/>
      <c r="I132" s="296"/>
      <c r="J132" s="296"/>
      <c r="K132" s="296"/>
      <c r="L132" s="296"/>
      <c r="M132" s="296"/>
      <c r="N132" s="296"/>
    </row>
    <row r="133" spans="1:14" x14ac:dyDescent="0.3">
      <c r="A133" s="296"/>
      <c r="B133" s="296"/>
      <c r="C133" s="296"/>
      <c r="D133" s="296"/>
      <c r="E133" s="296">
        <v>131</v>
      </c>
      <c r="F133" s="296">
        <v>131</v>
      </c>
      <c r="G133" s="296"/>
      <c r="H133" s="296"/>
      <c r="I133" s="296"/>
      <c r="J133" s="296"/>
      <c r="K133" s="296"/>
      <c r="L133" s="296"/>
      <c r="M133" s="296"/>
      <c r="N133" s="296"/>
    </row>
    <row r="134" spans="1:14" x14ac:dyDescent="0.3">
      <c r="A134" s="296"/>
      <c r="B134" s="296"/>
      <c r="C134" s="296"/>
      <c r="D134" s="296"/>
      <c r="E134" s="296">
        <v>132</v>
      </c>
      <c r="F134" s="296">
        <v>132</v>
      </c>
      <c r="G134" s="296"/>
      <c r="H134" s="296"/>
      <c r="I134" s="296"/>
      <c r="J134" s="296"/>
      <c r="K134" s="296"/>
      <c r="L134" s="296"/>
      <c r="M134" s="296"/>
      <c r="N134" s="296"/>
    </row>
    <row r="135" spans="1:14" x14ac:dyDescent="0.3">
      <c r="A135" s="296"/>
      <c r="B135" s="296"/>
      <c r="C135" s="296"/>
      <c r="D135" s="296"/>
      <c r="E135" s="296">
        <v>133</v>
      </c>
      <c r="F135" s="296">
        <v>133</v>
      </c>
      <c r="G135" s="296"/>
      <c r="H135" s="296"/>
      <c r="I135" s="296"/>
      <c r="J135" s="296"/>
      <c r="K135" s="296"/>
      <c r="L135" s="296"/>
      <c r="M135" s="296"/>
      <c r="N135" s="296"/>
    </row>
    <row r="136" spans="1:14" x14ac:dyDescent="0.3">
      <c r="A136" s="296"/>
      <c r="B136" s="296"/>
      <c r="C136" s="296"/>
      <c r="D136" s="296"/>
      <c r="E136" s="296">
        <v>134</v>
      </c>
      <c r="F136" s="296">
        <v>134</v>
      </c>
      <c r="G136" s="296"/>
      <c r="H136" s="296"/>
      <c r="I136" s="296"/>
      <c r="J136" s="296"/>
      <c r="K136" s="296"/>
      <c r="L136" s="296"/>
      <c r="M136" s="296"/>
      <c r="N136" s="296"/>
    </row>
    <row r="137" spans="1:14" x14ac:dyDescent="0.3">
      <c r="A137" s="296"/>
      <c r="B137" s="296"/>
      <c r="C137" s="296"/>
      <c r="D137" s="296"/>
      <c r="E137" s="296">
        <v>135</v>
      </c>
      <c r="F137" s="296">
        <v>135</v>
      </c>
      <c r="G137" s="296"/>
      <c r="H137" s="296"/>
      <c r="I137" s="296"/>
      <c r="J137" s="296"/>
      <c r="K137" s="296"/>
      <c r="L137" s="296"/>
      <c r="M137" s="296"/>
      <c r="N137" s="296"/>
    </row>
    <row r="138" spans="1:14" x14ac:dyDescent="0.3">
      <c r="A138" s="296"/>
      <c r="B138" s="296"/>
      <c r="C138" s="296"/>
      <c r="D138" s="296"/>
      <c r="E138" s="296">
        <v>136</v>
      </c>
      <c r="F138" s="296">
        <v>136</v>
      </c>
      <c r="G138" s="296"/>
      <c r="H138" s="296"/>
      <c r="I138" s="296"/>
      <c r="J138" s="296"/>
      <c r="K138" s="296"/>
      <c r="L138" s="296"/>
      <c r="M138" s="296"/>
      <c r="N138" s="296"/>
    </row>
    <row r="139" spans="1:14" x14ac:dyDescent="0.3">
      <c r="A139" s="296"/>
      <c r="B139" s="296"/>
      <c r="C139" s="296"/>
      <c r="D139" s="296"/>
      <c r="E139" s="296">
        <v>137</v>
      </c>
      <c r="F139" s="296">
        <v>137</v>
      </c>
      <c r="G139" s="296"/>
      <c r="H139" s="296"/>
      <c r="I139" s="296"/>
      <c r="J139" s="296"/>
      <c r="K139" s="296"/>
      <c r="L139" s="296"/>
      <c r="M139" s="296"/>
      <c r="N139" s="296"/>
    </row>
    <row r="140" spans="1:14" x14ac:dyDescent="0.3">
      <c r="A140" s="296"/>
      <c r="B140" s="296"/>
      <c r="C140" s="296"/>
      <c r="D140" s="296"/>
      <c r="E140" s="296">
        <v>138</v>
      </c>
      <c r="F140" s="296">
        <v>138</v>
      </c>
      <c r="G140" s="296"/>
      <c r="H140" s="296"/>
      <c r="I140" s="296"/>
      <c r="J140" s="296"/>
      <c r="K140" s="296"/>
      <c r="L140" s="296"/>
      <c r="M140" s="296"/>
      <c r="N140" s="296"/>
    </row>
    <row r="141" spans="1:14" x14ac:dyDescent="0.3">
      <c r="A141" s="296"/>
      <c r="B141" s="296"/>
      <c r="C141" s="296"/>
      <c r="D141" s="296"/>
      <c r="E141" s="296">
        <v>139</v>
      </c>
      <c r="F141" s="296">
        <v>139</v>
      </c>
      <c r="G141" s="296"/>
      <c r="H141" s="296"/>
      <c r="I141" s="296"/>
      <c r="J141" s="296"/>
      <c r="K141" s="296"/>
      <c r="L141" s="296"/>
      <c r="M141" s="296"/>
      <c r="N141" s="296"/>
    </row>
    <row r="142" spans="1:14" x14ac:dyDescent="0.3">
      <c r="A142" s="296"/>
      <c r="B142" s="296"/>
      <c r="C142" s="296"/>
      <c r="D142" s="296"/>
      <c r="E142" s="296">
        <v>140</v>
      </c>
      <c r="F142" s="296">
        <v>140</v>
      </c>
      <c r="G142" s="296"/>
      <c r="H142" s="296"/>
      <c r="I142" s="296"/>
      <c r="J142" s="296"/>
      <c r="K142" s="296"/>
      <c r="L142" s="296"/>
      <c r="M142" s="296"/>
      <c r="N142" s="296"/>
    </row>
    <row r="143" spans="1:14" x14ac:dyDescent="0.3">
      <c r="A143" s="296"/>
      <c r="B143" s="296"/>
      <c r="C143" s="296"/>
      <c r="D143" s="296"/>
      <c r="E143" s="296">
        <v>141</v>
      </c>
      <c r="F143" s="296">
        <v>141</v>
      </c>
      <c r="G143" s="296"/>
      <c r="H143" s="296"/>
      <c r="I143" s="296"/>
      <c r="J143" s="296"/>
      <c r="K143" s="296"/>
      <c r="L143" s="296"/>
      <c r="M143" s="296"/>
      <c r="N143" s="296"/>
    </row>
    <row r="144" spans="1:14" x14ac:dyDescent="0.3">
      <c r="A144" s="296"/>
      <c r="B144" s="296"/>
      <c r="C144" s="296"/>
      <c r="D144" s="296"/>
      <c r="E144" s="296">
        <v>142</v>
      </c>
      <c r="F144" s="296">
        <v>142</v>
      </c>
      <c r="G144" s="296"/>
      <c r="H144" s="296"/>
      <c r="I144" s="296"/>
      <c r="J144" s="296"/>
      <c r="K144" s="296"/>
      <c r="L144" s="296"/>
      <c r="M144" s="296"/>
      <c r="N144" s="296"/>
    </row>
    <row r="145" spans="1:14" x14ac:dyDescent="0.3">
      <c r="A145" s="296"/>
      <c r="B145" s="296"/>
      <c r="C145" s="296"/>
      <c r="D145" s="296"/>
      <c r="E145" s="296">
        <v>143</v>
      </c>
      <c r="F145" s="296">
        <v>143</v>
      </c>
      <c r="G145" s="296"/>
      <c r="H145" s="296"/>
      <c r="I145" s="296"/>
      <c r="J145" s="296"/>
      <c r="K145" s="296"/>
      <c r="L145" s="296"/>
      <c r="M145" s="296"/>
      <c r="N145" s="296"/>
    </row>
    <row r="146" spans="1:14" x14ac:dyDescent="0.3">
      <c r="A146" s="296"/>
      <c r="B146" s="296"/>
      <c r="C146" s="296"/>
      <c r="D146" s="296"/>
      <c r="E146" s="296">
        <v>144</v>
      </c>
      <c r="F146" s="296">
        <v>144</v>
      </c>
      <c r="G146" s="296"/>
      <c r="H146" s="296"/>
      <c r="I146" s="296"/>
      <c r="J146" s="296"/>
      <c r="K146" s="296"/>
      <c r="L146" s="296"/>
      <c r="M146" s="296"/>
      <c r="N146" s="296"/>
    </row>
    <row r="147" spans="1:14" x14ac:dyDescent="0.3">
      <c r="A147" s="296"/>
      <c r="B147" s="296"/>
      <c r="C147" s="296"/>
      <c r="D147" s="296"/>
      <c r="E147" s="296">
        <v>145</v>
      </c>
      <c r="F147" s="296">
        <v>145</v>
      </c>
      <c r="G147" s="296"/>
      <c r="H147" s="296"/>
      <c r="I147" s="296"/>
      <c r="J147" s="296"/>
      <c r="K147" s="296"/>
      <c r="L147" s="296"/>
      <c r="M147" s="296"/>
      <c r="N147" s="296"/>
    </row>
    <row r="148" spans="1:14" x14ac:dyDescent="0.3">
      <c r="A148" s="296"/>
      <c r="B148" s="296"/>
      <c r="C148" s="296"/>
      <c r="D148" s="296"/>
      <c r="E148" s="296">
        <v>146</v>
      </c>
      <c r="F148" s="296">
        <v>146</v>
      </c>
      <c r="G148" s="296"/>
      <c r="H148" s="296"/>
      <c r="I148" s="296"/>
      <c r="J148" s="296"/>
      <c r="K148" s="296"/>
      <c r="L148" s="296"/>
      <c r="M148" s="296"/>
      <c r="N148" s="296"/>
    </row>
    <row r="149" spans="1:14" x14ac:dyDescent="0.3">
      <c r="A149" s="296"/>
      <c r="B149" s="296"/>
      <c r="C149" s="296"/>
      <c r="D149" s="296"/>
      <c r="E149" s="296">
        <v>147</v>
      </c>
      <c r="F149" s="296">
        <v>147</v>
      </c>
      <c r="G149" s="296"/>
      <c r="H149" s="296"/>
      <c r="I149" s="296"/>
      <c r="J149" s="296"/>
      <c r="K149" s="296"/>
      <c r="L149" s="296"/>
      <c r="M149" s="296"/>
      <c r="N149" s="296"/>
    </row>
    <row r="150" spans="1:14" x14ac:dyDescent="0.3">
      <c r="A150" s="296"/>
      <c r="B150" s="296"/>
      <c r="C150" s="296"/>
      <c r="D150" s="296"/>
      <c r="E150" s="296">
        <v>148</v>
      </c>
      <c r="F150" s="296">
        <v>148</v>
      </c>
      <c r="G150" s="296"/>
      <c r="H150" s="296"/>
      <c r="I150" s="296"/>
      <c r="J150" s="296"/>
      <c r="K150" s="296"/>
      <c r="L150" s="296"/>
      <c r="M150" s="296"/>
      <c r="N150" s="296"/>
    </row>
    <row r="151" spans="1:14" x14ac:dyDescent="0.3">
      <c r="A151" s="296"/>
      <c r="B151" s="296"/>
      <c r="C151" s="296"/>
      <c r="D151" s="296"/>
      <c r="E151" s="296">
        <v>149</v>
      </c>
      <c r="F151" s="296">
        <v>149</v>
      </c>
      <c r="G151" s="296"/>
      <c r="H151" s="296"/>
      <c r="I151" s="296"/>
      <c r="J151" s="296"/>
      <c r="K151" s="296"/>
      <c r="L151" s="296"/>
      <c r="M151" s="296"/>
      <c r="N151" s="296"/>
    </row>
    <row r="152" spans="1:14" x14ac:dyDescent="0.3">
      <c r="A152" s="296"/>
      <c r="B152" s="296"/>
      <c r="C152" s="296"/>
      <c r="D152" s="296"/>
      <c r="E152" s="296">
        <v>150</v>
      </c>
      <c r="F152" s="296">
        <v>150</v>
      </c>
      <c r="G152" s="296"/>
      <c r="H152" s="296"/>
      <c r="I152" s="296"/>
      <c r="J152" s="296"/>
      <c r="K152" s="296"/>
      <c r="L152" s="296"/>
      <c r="M152" s="296"/>
      <c r="N152" s="296"/>
    </row>
    <row r="153" spans="1:14" x14ac:dyDescent="0.3">
      <c r="A153" s="296"/>
      <c r="B153" s="296"/>
      <c r="C153" s="296"/>
      <c r="D153" s="296"/>
      <c r="E153" s="296">
        <v>151</v>
      </c>
      <c r="F153" s="296">
        <v>151</v>
      </c>
      <c r="G153" s="296"/>
      <c r="H153" s="296"/>
      <c r="I153" s="296"/>
      <c r="J153" s="296"/>
      <c r="K153" s="296"/>
      <c r="L153" s="296"/>
      <c r="M153" s="296"/>
      <c r="N153" s="296"/>
    </row>
    <row r="154" spans="1:14" x14ac:dyDescent="0.3">
      <c r="A154" s="296"/>
      <c r="B154" s="296"/>
      <c r="C154" s="296"/>
      <c r="D154" s="296"/>
      <c r="E154" s="296">
        <v>152</v>
      </c>
      <c r="F154" s="296">
        <v>152</v>
      </c>
      <c r="G154" s="296"/>
      <c r="H154" s="296"/>
      <c r="I154" s="296"/>
      <c r="J154" s="296"/>
      <c r="K154" s="296"/>
      <c r="L154" s="296"/>
      <c r="M154" s="296"/>
      <c r="N154" s="296"/>
    </row>
    <row r="155" spans="1:14" x14ac:dyDescent="0.3">
      <c r="A155" s="296"/>
      <c r="B155" s="296"/>
      <c r="C155" s="296"/>
      <c r="D155" s="296"/>
      <c r="E155" s="296">
        <v>153</v>
      </c>
      <c r="F155" s="296">
        <v>153</v>
      </c>
      <c r="G155" s="296"/>
      <c r="H155" s="296"/>
      <c r="I155" s="296"/>
      <c r="J155" s="296"/>
      <c r="K155" s="296"/>
      <c r="L155" s="296"/>
      <c r="M155" s="296"/>
      <c r="N155" s="296"/>
    </row>
    <row r="156" spans="1:14" x14ac:dyDescent="0.3">
      <c r="A156" s="296"/>
      <c r="B156" s="296"/>
      <c r="C156" s="296"/>
      <c r="D156" s="296"/>
      <c r="E156" s="296">
        <v>154</v>
      </c>
      <c r="F156" s="296">
        <v>154</v>
      </c>
      <c r="G156" s="296"/>
      <c r="H156" s="296"/>
      <c r="I156" s="296"/>
      <c r="J156" s="296"/>
      <c r="K156" s="296"/>
      <c r="L156" s="296"/>
      <c r="M156" s="296"/>
      <c r="N156" s="296"/>
    </row>
    <row r="157" spans="1:14" x14ac:dyDescent="0.3">
      <c r="A157" s="296"/>
      <c r="B157" s="296"/>
      <c r="C157" s="296"/>
      <c r="D157" s="296"/>
      <c r="E157" s="296">
        <v>155</v>
      </c>
      <c r="F157" s="296">
        <v>155</v>
      </c>
      <c r="G157" s="296"/>
      <c r="H157" s="296"/>
      <c r="I157" s="296"/>
      <c r="J157" s="296"/>
      <c r="K157" s="296"/>
      <c r="L157" s="296"/>
      <c r="M157" s="296"/>
      <c r="N157" s="296"/>
    </row>
    <row r="158" spans="1:14" x14ac:dyDescent="0.3">
      <c r="A158" s="296"/>
      <c r="B158" s="296"/>
      <c r="C158" s="296"/>
      <c r="D158" s="296"/>
      <c r="E158" s="296">
        <v>156</v>
      </c>
      <c r="F158" s="296">
        <v>156</v>
      </c>
      <c r="G158" s="296"/>
      <c r="H158" s="296"/>
      <c r="I158" s="296"/>
      <c r="J158" s="296"/>
      <c r="K158" s="296"/>
      <c r="L158" s="296"/>
      <c r="M158" s="296"/>
      <c r="N158" s="296"/>
    </row>
    <row r="159" spans="1:14" x14ac:dyDescent="0.3">
      <c r="A159" s="296"/>
      <c r="B159" s="296"/>
      <c r="C159" s="296"/>
      <c r="D159" s="296"/>
      <c r="E159" s="296">
        <v>157</v>
      </c>
      <c r="F159" s="296">
        <v>157</v>
      </c>
      <c r="G159" s="296"/>
      <c r="H159" s="296"/>
      <c r="I159" s="296"/>
      <c r="J159" s="296"/>
      <c r="K159" s="296"/>
      <c r="L159" s="296"/>
      <c r="M159" s="296"/>
      <c r="N159" s="296"/>
    </row>
    <row r="160" spans="1:14" x14ac:dyDescent="0.3">
      <c r="A160" s="296"/>
      <c r="B160" s="296"/>
      <c r="C160" s="296"/>
      <c r="D160" s="296"/>
      <c r="E160" s="296">
        <v>158</v>
      </c>
      <c r="F160" s="296">
        <v>158</v>
      </c>
      <c r="G160" s="296"/>
      <c r="H160" s="296"/>
      <c r="I160" s="296"/>
      <c r="J160" s="296"/>
      <c r="K160" s="296"/>
      <c r="L160" s="296"/>
      <c r="M160" s="296"/>
      <c r="N160" s="296"/>
    </row>
    <row r="161" spans="1:14" x14ac:dyDescent="0.3">
      <c r="A161" s="296"/>
      <c r="B161" s="296"/>
      <c r="C161" s="296"/>
      <c r="D161" s="296"/>
      <c r="E161" s="296">
        <v>159</v>
      </c>
      <c r="F161" s="296">
        <v>159</v>
      </c>
      <c r="G161" s="296"/>
      <c r="H161" s="296"/>
      <c r="I161" s="296"/>
      <c r="J161" s="296"/>
      <c r="K161" s="296"/>
      <c r="L161" s="296"/>
      <c r="M161" s="296"/>
      <c r="N161" s="296"/>
    </row>
    <row r="162" spans="1:14" x14ac:dyDescent="0.3">
      <c r="A162" s="296"/>
      <c r="B162" s="296"/>
      <c r="C162" s="296"/>
      <c r="D162" s="296"/>
      <c r="E162" s="296">
        <v>160</v>
      </c>
      <c r="F162" s="296">
        <v>160</v>
      </c>
      <c r="G162" s="296"/>
      <c r="H162" s="296"/>
      <c r="I162" s="296"/>
      <c r="J162" s="296"/>
      <c r="K162" s="296"/>
      <c r="L162" s="296"/>
      <c r="M162" s="296"/>
      <c r="N162" s="296"/>
    </row>
    <row r="163" spans="1:14" x14ac:dyDescent="0.3">
      <c r="A163" s="296"/>
      <c r="B163" s="296"/>
      <c r="C163" s="296"/>
      <c r="D163" s="296"/>
      <c r="E163" s="296">
        <v>161</v>
      </c>
      <c r="F163" s="296">
        <v>161</v>
      </c>
      <c r="G163" s="296"/>
      <c r="H163" s="296"/>
      <c r="I163" s="296"/>
      <c r="J163" s="296"/>
      <c r="K163" s="296"/>
      <c r="L163" s="296"/>
      <c r="M163" s="296"/>
      <c r="N163" s="296"/>
    </row>
    <row r="164" spans="1:14" x14ac:dyDescent="0.3">
      <c r="A164" s="296"/>
      <c r="B164" s="296"/>
      <c r="C164" s="296"/>
      <c r="D164" s="296"/>
      <c r="E164" s="296">
        <v>162</v>
      </c>
      <c r="F164" s="296">
        <v>162</v>
      </c>
      <c r="G164" s="296"/>
      <c r="H164" s="296"/>
      <c r="I164" s="296"/>
      <c r="J164" s="296"/>
      <c r="K164" s="296"/>
      <c r="L164" s="296"/>
      <c r="M164" s="296"/>
      <c r="N164" s="296"/>
    </row>
    <row r="165" spans="1:14" x14ac:dyDescent="0.3">
      <c r="A165" s="296"/>
      <c r="B165" s="296"/>
      <c r="C165" s="296"/>
      <c r="D165" s="296"/>
      <c r="E165" s="296">
        <v>163</v>
      </c>
      <c r="F165" s="296">
        <v>163</v>
      </c>
      <c r="G165" s="296"/>
      <c r="H165" s="296"/>
      <c r="I165" s="296"/>
      <c r="J165" s="296"/>
      <c r="K165" s="296"/>
      <c r="L165" s="296"/>
      <c r="M165" s="296"/>
      <c r="N165" s="296"/>
    </row>
    <row r="166" spans="1:14" x14ac:dyDescent="0.3">
      <c r="A166" s="296"/>
      <c r="B166" s="296"/>
      <c r="C166" s="296"/>
      <c r="D166" s="296"/>
      <c r="E166" s="296">
        <v>164</v>
      </c>
      <c r="F166" s="296">
        <v>164</v>
      </c>
      <c r="G166" s="296"/>
      <c r="H166" s="296"/>
      <c r="I166" s="296"/>
      <c r="J166" s="296"/>
      <c r="K166" s="296"/>
      <c r="L166" s="296"/>
      <c r="M166" s="296"/>
      <c r="N166" s="296"/>
    </row>
    <row r="167" spans="1:14" x14ac:dyDescent="0.3">
      <c r="A167" s="296"/>
      <c r="B167" s="296"/>
      <c r="C167" s="296"/>
      <c r="D167" s="296"/>
      <c r="E167" s="296">
        <v>165</v>
      </c>
      <c r="F167" s="296">
        <v>165</v>
      </c>
      <c r="G167" s="296"/>
      <c r="H167" s="296"/>
      <c r="I167" s="296"/>
      <c r="J167" s="296"/>
      <c r="K167" s="296"/>
      <c r="L167" s="296"/>
      <c r="M167" s="296"/>
      <c r="N167" s="296"/>
    </row>
    <row r="168" spans="1:14" x14ac:dyDescent="0.3">
      <c r="A168" s="296"/>
      <c r="B168" s="296"/>
      <c r="C168" s="296"/>
      <c r="D168" s="296"/>
      <c r="E168" s="296">
        <v>166</v>
      </c>
      <c r="F168" s="296">
        <v>166</v>
      </c>
      <c r="G168" s="296"/>
      <c r="H168" s="296"/>
      <c r="I168" s="296"/>
      <c r="J168" s="296"/>
      <c r="K168" s="296"/>
      <c r="L168" s="296"/>
      <c r="M168" s="296"/>
      <c r="N168" s="296"/>
    </row>
    <row r="169" spans="1:14" x14ac:dyDescent="0.3">
      <c r="A169" s="296"/>
      <c r="B169" s="296"/>
      <c r="C169" s="296"/>
      <c r="D169" s="296"/>
      <c r="E169" s="296">
        <v>167</v>
      </c>
      <c r="F169" s="296">
        <v>167</v>
      </c>
      <c r="G169" s="296"/>
      <c r="H169" s="296"/>
      <c r="I169" s="296"/>
      <c r="J169" s="296"/>
      <c r="K169" s="296"/>
      <c r="L169" s="296"/>
      <c r="M169" s="296"/>
      <c r="N169" s="296"/>
    </row>
    <row r="170" spans="1:14" x14ac:dyDescent="0.3">
      <c r="A170" s="296"/>
      <c r="B170" s="296"/>
      <c r="C170" s="296"/>
      <c r="D170" s="296"/>
      <c r="E170" s="296">
        <v>168</v>
      </c>
      <c r="F170" s="296">
        <v>168</v>
      </c>
      <c r="G170" s="296"/>
      <c r="H170" s="296"/>
      <c r="I170" s="296"/>
      <c r="J170" s="296"/>
      <c r="K170" s="296"/>
      <c r="L170" s="296"/>
      <c r="M170" s="296"/>
      <c r="N170" s="296"/>
    </row>
    <row r="171" spans="1:14" x14ac:dyDescent="0.3">
      <c r="A171" s="296"/>
      <c r="B171" s="296"/>
      <c r="C171" s="296"/>
      <c r="D171" s="296"/>
      <c r="E171" s="296">
        <v>169</v>
      </c>
      <c r="F171" s="296">
        <v>169</v>
      </c>
      <c r="G171" s="296"/>
      <c r="H171" s="296"/>
      <c r="I171" s="296"/>
      <c r="J171" s="296"/>
      <c r="K171" s="296"/>
      <c r="L171" s="296"/>
      <c r="M171" s="296"/>
      <c r="N171" s="296"/>
    </row>
    <row r="172" spans="1:14" x14ac:dyDescent="0.3">
      <c r="A172" s="296"/>
      <c r="B172" s="296"/>
      <c r="C172" s="296"/>
      <c r="D172" s="296"/>
      <c r="E172" s="296">
        <v>170</v>
      </c>
      <c r="F172" s="296">
        <v>170</v>
      </c>
      <c r="G172" s="296"/>
      <c r="H172" s="296"/>
      <c r="I172" s="296"/>
      <c r="J172" s="296"/>
      <c r="K172" s="296"/>
      <c r="L172" s="296"/>
      <c r="M172" s="296"/>
      <c r="N172" s="296"/>
    </row>
    <row r="173" spans="1:14" x14ac:dyDescent="0.3">
      <c r="A173" s="296"/>
      <c r="B173" s="296"/>
      <c r="C173" s="296"/>
      <c r="D173" s="296"/>
      <c r="E173" s="296">
        <v>171</v>
      </c>
      <c r="F173" s="296">
        <v>171</v>
      </c>
      <c r="G173" s="296"/>
      <c r="H173" s="296"/>
      <c r="I173" s="296"/>
      <c r="J173" s="296"/>
      <c r="K173" s="296"/>
      <c r="L173" s="296"/>
      <c r="M173" s="296"/>
      <c r="N173" s="296"/>
    </row>
    <row r="174" spans="1:14" x14ac:dyDescent="0.3">
      <c r="A174" s="296"/>
      <c r="B174" s="296"/>
      <c r="C174" s="296"/>
      <c r="D174" s="296"/>
      <c r="E174" s="296">
        <v>172</v>
      </c>
      <c r="F174" s="296">
        <v>172</v>
      </c>
      <c r="G174" s="296"/>
      <c r="H174" s="296"/>
      <c r="I174" s="296"/>
      <c r="J174" s="296"/>
      <c r="K174" s="296"/>
      <c r="L174" s="296"/>
      <c r="M174" s="296"/>
      <c r="N174" s="296"/>
    </row>
    <row r="175" spans="1:14" x14ac:dyDescent="0.3">
      <c r="A175" s="296"/>
      <c r="B175" s="296"/>
      <c r="C175" s="296"/>
      <c r="D175" s="296"/>
      <c r="E175" s="296">
        <v>173</v>
      </c>
      <c r="F175" s="296">
        <v>173</v>
      </c>
      <c r="G175" s="296"/>
      <c r="H175" s="296"/>
      <c r="I175" s="296"/>
      <c r="J175" s="296"/>
      <c r="K175" s="296"/>
      <c r="L175" s="296"/>
      <c r="M175" s="296"/>
      <c r="N175" s="296"/>
    </row>
    <row r="176" spans="1:14" x14ac:dyDescent="0.3">
      <c r="A176" s="296"/>
      <c r="B176" s="296"/>
      <c r="C176" s="296"/>
      <c r="D176" s="296"/>
      <c r="E176" s="296">
        <v>174</v>
      </c>
      <c r="F176" s="296">
        <v>174</v>
      </c>
      <c r="G176" s="296"/>
      <c r="H176" s="296"/>
      <c r="I176" s="296"/>
      <c r="J176" s="296"/>
      <c r="K176" s="296"/>
      <c r="L176" s="296"/>
      <c r="M176" s="296"/>
      <c r="N176" s="296"/>
    </row>
    <row r="177" spans="1:14" x14ac:dyDescent="0.3">
      <c r="A177" s="296"/>
      <c r="B177" s="296"/>
      <c r="C177" s="296"/>
      <c r="D177" s="296"/>
      <c r="E177" s="296">
        <v>175</v>
      </c>
      <c r="F177" s="296">
        <v>175</v>
      </c>
      <c r="G177" s="296"/>
      <c r="H177" s="296"/>
      <c r="I177" s="296"/>
      <c r="J177" s="296"/>
      <c r="K177" s="296"/>
      <c r="L177" s="296"/>
      <c r="M177" s="296"/>
      <c r="N177" s="296"/>
    </row>
    <row r="178" spans="1:14" x14ac:dyDescent="0.3">
      <c r="A178" s="296"/>
      <c r="B178" s="296"/>
      <c r="C178" s="296"/>
      <c r="D178" s="296"/>
      <c r="E178" s="296">
        <v>176</v>
      </c>
      <c r="F178" s="296">
        <v>176</v>
      </c>
      <c r="G178" s="296"/>
      <c r="H178" s="296"/>
      <c r="I178" s="296"/>
      <c r="J178" s="296"/>
      <c r="K178" s="296"/>
      <c r="L178" s="296"/>
      <c r="M178" s="296"/>
      <c r="N178" s="296"/>
    </row>
    <row r="179" spans="1:14" x14ac:dyDescent="0.3">
      <c r="A179" s="296"/>
      <c r="B179" s="296"/>
      <c r="C179" s="296"/>
      <c r="D179" s="296"/>
      <c r="E179" s="296">
        <v>177</v>
      </c>
      <c r="F179" s="296">
        <v>177</v>
      </c>
      <c r="G179" s="296"/>
      <c r="H179" s="296"/>
      <c r="I179" s="296"/>
      <c r="J179" s="296"/>
      <c r="K179" s="296"/>
      <c r="L179" s="296"/>
      <c r="M179" s="296"/>
      <c r="N179" s="296"/>
    </row>
    <row r="180" spans="1:14" x14ac:dyDescent="0.3">
      <c r="A180" s="296"/>
      <c r="B180" s="296"/>
      <c r="C180" s="296"/>
      <c r="D180" s="296"/>
      <c r="E180" s="296">
        <v>178</v>
      </c>
      <c r="F180" s="296">
        <v>178</v>
      </c>
      <c r="G180" s="296"/>
      <c r="H180" s="296"/>
      <c r="I180" s="296"/>
      <c r="J180" s="296"/>
      <c r="K180" s="296"/>
      <c r="L180" s="296"/>
      <c r="M180" s="296"/>
      <c r="N180" s="296"/>
    </row>
    <row r="181" spans="1:14" x14ac:dyDescent="0.3">
      <c r="A181" s="296"/>
      <c r="B181" s="296"/>
      <c r="C181" s="296"/>
      <c r="D181" s="296"/>
      <c r="E181" s="296">
        <v>179</v>
      </c>
      <c r="F181" s="296">
        <v>179</v>
      </c>
      <c r="G181" s="296"/>
      <c r="H181" s="296"/>
      <c r="I181" s="296"/>
      <c r="J181" s="296"/>
      <c r="K181" s="296"/>
      <c r="L181" s="296"/>
      <c r="M181" s="296"/>
      <c r="N181" s="296"/>
    </row>
    <row r="182" spans="1:14" x14ac:dyDescent="0.3">
      <c r="A182" s="296"/>
      <c r="B182" s="296"/>
      <c r="C182" s="296"/>
      <c r="D182" s="296"/>
      <c r="E182" s="296">
        <v>180</v>
      </c>
      <c r="F182" s="296">
        <v>180</v>
      </c>
      <c r="G182" s="296"/>
      <c r="H182" s="296"/>
      <c r="I182" s="296"/>
      <c r="J182" s="296"/>
      <c r="K182" s="296"/>
      <c r="L182" s="296"/>
      <c r="M182" s="296"/>
      <c r="N182" s="296"/>
    </row>
    <row r="183" spans="1:14" x14ac:dyDescent="0.3">
      <c r="A183" s="296"/>
      <c r="B183" s="296"/>
      <c r="C183" s="296"/>
      <c r="D183" s="296"/>
      <c r="E183" s="296">
        <v>181</v>
      </c>
      <c r="F183" s="296">
        <v>181</v>
      </c>
      <c r="G183" s="296"/>
      <c r="H183" s="296"/>
      <c r="I183" s="296"/>
      <c r="J183" s="296"/>
      <c r="K183" s="296"/>
      <c r="L183" s="296"/>
      <c r="M183" s="296"/>
      <c r="N183" s="296"/>
    </row>
    <row r="184" spans="1:14" x14ac:dyDescent="0.3">
      <c r="A184" s="296"/>
      <c r="B184" s="296"/>
      <c r="C184" s="296"/>
      <c r="D184" s="296"/>
      <c r="E184" s="296">
        <v>182</v>
      </c>
      <c r="F184" s="296">
        <v>182</v>
      </c>
      <c r="G184" s="296"/>
      <c r="H184" s="296"/>
      <c r="I184" s="296"/>
      <c r="J184" s="296"/>
      <c r="K184" s="296"/>
      <c r="L184" s="296"/>
      <c r="M184" s="296"/>
      <c r="N184" s="296"/>
    </row>
    <row r="185" spans="1:14" x14ac:dyDescent="0.3">
      <c r="A185" s="296"/>
      <c r="B185" s="296"/>
      <c r="C185" s="296"/>
      <c r="D185" s="296"/>
      <c r="E185" s="296">
        <v>183</v>
      </c>
      <c r="F185" s="296">
        <v>183</v>
      </c>
      <c r="G185" s="296"/>
      <c r="H185" s="296"/>
      <c r="I185" s="296"/>
      <c r="J185" s="296"/>
      <c r="K185" s="296"/>
      <c r="L185" s="296"/>
      <c r="M185" s="296"/>
      <c r="N185" s="296"/>
    </row>
    <row r="186" spans="1:14" x14ac:dyDescent="0.3">
      <c r="A186" s="296"/>
      <c r="B186" s="296"/>
      <c r="C186" s="296"/>
      <c r="D186" s="296"/>
      <c r="E186" s="296">
        <v>184</v>
      </c>
      <c r="F186" s="296">
        <v>184</v>
      </c>
      <c r="G186" s="296"/>
      <c r="H186" s="296"/>
      <c r="I186" s="296"/>
      <c r="J186" s="296"/>
      <c r="K186" s="296"/>
      <c r="L186" s="296"/>
      <c r="M186" s="296"/>
      <c r="N186" s="296"/>
    </row>
    <row r="187" spans="1:14" x14ac:dyDescent="0.3">
      <c r="A187" s="296"/>
      <c r="B187" s="296"/>
      <c r="C187" s="296"/>
      <c r="D187" s="296"/>
      <c r="E187" s="296">
        <v>185</v>
      </c>
      <c r="F187" s="296">
        <v>185</v>
      </c>
      <c r="G187" s="296"/>
      <c r="H187" s="296"/>
      <c r="I187" s="296"/>
      <c r="J187" s="296"/>
      <c r="K187" s="296"/>
      <c r="L187" s="296"/>
      <c r="M187" s="296"/>
      <c r="N187" s="296"/>
    </row>
    <row r="188" spans="1:14" x14ac:dyDescent="0.3">
      <c r="A188" s="296"/>
      <c r="B188" s="296"/>
      <c r="C188" s="296"/>
      <c r="D188" s="296"/>
      <c r="E188" s="296">
        <v>186</v>
      </c>
      <c r="F188" s="296">
        <v>186</v>
      </c>
      <c r="G188" s="296"/>
      <c r="H188" s="296"/>
      <c r="I188" s="296"/>
      <c r="J188" s="296"/>
      <c r="K188" s="296"/>
      <c r="L188" s="296"/>
      <c r="M188" s="296"/>
      <c r="N188" s="296"/>
    </row>
    <row r="189" spans="1:14" x14ac:dyDescent="0.3">
      <c r="A189" s="296"/>
      <c r="B189" s="296"/>
      <c r="C189" s="296"/>
      <c r="D189" s="296"/>
      <c r="E189" s="296">
        <v>187</v>
      </c>
      <c r="F189" s="296">
        <v>187</v>
      </c>
      <c r="G189" s="296"/>
      <c r="H189" s="296"/>
      <c r="I189" s="296"/>
      <c r="J189" s="296"/>
      <c r="K189" s="296"/>
      <c r="L189" s="296"/>
      <c r="M189" s="296"/>
      <c r="N189" s="296"/>
    </row>
    <row r="190" spans="1:14" x14ac:dyDescent="0.3">
      <c r="A190" s="296"/>
      <c r="B190" s="296"/>
      <c r="C190" s="296"/>
      <c r="D190" s="296"/>
      <c r="E190" s="296">
        <v>188</v>
      </c>
      <c r="F190" s="296">
        <v>188</v>
      </c>
      <c r="G190" s="296"/>
      <c r="H190" s="296"/>
      <c r="I190" s="296"/>
      <c r="J190" s="296"/>
      <c r="K190" s="296"/>
      <c r="L190" s="296"/>
      <c r="M190" s="296"/>
      <c r="N190" s="296"/>
    </row>
    <row r="191" spans="1:14" x14ac:dyDescent="0.3">
      <c r="A191" s="296"/>
      <c r="B191" s="296"/>
      <c r="C191" s="296"/>
      <c r="D191" s="296"/>
      <c r="E191" s="296">
        <v>189</v>
      </c>
      <c r="F191" s="296">
        <v>189</v>
      </c>
      <c r="G191" s="296"/>
      <c r="H191" s="296"/>
      <c r="I191" s="296"/>
      <c r="J191" s="296"/>
      <c r="K191" s="296"/>
      <c r="L191" s="296"/>
      <c r="M191" s="296"/>
      <c r="N191" s="296"/>
    </row>
    <row r="192" spans="1:14" x14ac:dyDescent="0.3">
      <c r="A192" s="296"/>
      <c r="B192" s="296"/>
      <c r="C192" s="296"/>
      <c r="D192" s="296"/>
      <c r="E192" s="296">
        <v>190</v>
      </c>
      <c r="F192" s="296">
        <v>190</v>
      </c>
      <c r="G192" s="296"/>
      <c r="H192" s="296"/>
      <c r="I192" s="296"/>
      <c r="J192" s="296"/>
      <c r="K192" s="296"/>
      <c r="L192" s="296"/>
      <c r="M192" s="296"/>
      <c r="N192" s="296"/>
    </row>
    <row r="193" spans="1:14" x14ac:dyDescent="0.3">
      <c r="A193" s="296"/>
      <c r="B193" s="296"/>
      <c r="C193" s="296"/>
      <c r="D193" s="296"/>
      <c r="E193" s="296">
        <v>191</v>
      </c>
      <c r="F193" s="296">
        <v>191</v>
      </c>
      <c r="G193" s="296"/>
      <c r="H193" s="296"/>
      <c r="I193" s="296"/>
      <c r="J193" s="296"/>
      <c r="K193" s="296"/>
      <c r="L193" s="296"/>
      <c r="M193" s="296"/>
      <c r="N193" s="296"/>
    </row>
    <row r="194" spans="1:14" x14ac:dyDescent="0.3">
      <c r="A194" s="296"/>
      <c r="B194" s="296"/>
      <c r="C194" s="296"/>
      <c r="D194" s="296"/>
      <c r="E194" s="296">
        <v>192</v>
      </c>
      <c r="F194" s="296">
        <v>192</v>
      </c>
      <c r="G194" s="296"/>
      <c r="H194" s="296"/>
      <c r="I194" s="296"/>
      <c r="J194" s="296"/>
      <c r="K194" s="296"/>
      <c r="L194" s="296"/>
      <c r="M194" s="296"/>
      <c r="N194" s="296"/>
    </row>
    <row r="195" spans="1:14" x14ac:dyDescent="0.3">
      <c r="A195" s="296"/>
      <c r="B195" s="296"/>
      <c r="C195" s="296"/>
      <c r="D195" s="296"/>
      <c r="E195" s="296">
        <v>193</v>
      </c>
      <c r="F195" s="296">
        <v>193</v>
      </c>
      <c r="G195" s="296"/>
      <c r="H195" s="296"/>
      <c r="I195" s="296"/>
      <c r="J195" s="296"/>
      <c r="K195" s="296"/>
      <c r="L195" s="296"/>
      <c r="M195" s="296"/>
      <c r="N195" s="296"/>
    </row>
    <row r="196" spans="1:14" x14ac:dyDescent="0.3">
      <c r="A196" s="296"/>
      <c r="B196" s="296"/>
      <c r="C196" s="296"/>
      <c r="D196" s="296"/>
      <c r="E196" s="296">
        <v>194</v>
      </c>
      <c r="F196" s="296">
        <v>194</v>
      </c>
      <c r="G196" s="296"/>
      <c r="H196" s="296"/>
      <c r="I196" s="296"/>
      <c r="J196" s="296"/>
      <c r="K196" s="296"/>
      <c r="L196" s="296"/>
      <c r="M196" s="296"/>
      <c r="N196" s="296"/>
    </row>
    <row r="197" spans="1:14" x14ac:dyDescent="0.3">
      <c r="A197" s="296"/>
      <c r="B197" s="296"/>
      <c r="C197" s="296"/>
      <c r="D197" s="296"/>
      <c r="E197" s="296">
        <v>195</v>
      </c>
      <c r="F197" s="296">
        <v>195</v>
      </c>
      <c r="G197" s="296"/>
      <c r="H197" s="296"/>
      <c r="I197" s="296"/>
      <c r="J197" s="296"/>
      <c r="K197" s="296"/>
      <c r="L197" s="296"/>
      <c r="M197" s="296"/>
      <c r="N197" s="296"/>
    </row>
    <row r="198" spans="1:14" x14ac:dyDescent="0.3">
      <c r="A198" s="296"/>
      <c r="B198" s="296"/>
      <c r="C198" s="296"/>
      <c r="D198" s="296"/>
      <c r="E198" s="296">
        <v>196</v>
      </c>
      <c r="F198" s="296">
        <v>196</v>
      </c>
      <c r="G198" s="296"/>
      <c r="H198" s="296"/>
      <c r="I198" s="296"/>
      <c r="J198" s="296"/>
      <c r="K198" s="296"/>
      <c r="L198" s="296"/>
      <c r="M198" s="296"/>
      <c r="N198" s="296"/>
    </row>
    <row r="199" spans="1:14" x14ac:dyDescent="0.3">
      <c r="A199" s="296"/>
      <c r="B199" s="296"/>
      <c r="C199" s="296"/>
      <c r="D199" s="296"/>
      <c r="E199" s="296">
        <v>197</v>
      </c>
      <c r="F199" s="296">
        <v>197</v>
      </c>
      <c r="G199" s="296"/>
      <c r="H199" s="296"/>
      <c r="I199" s="296"/>
      <c r="J199" s="296"/>
      <c r="K199" s="296"/>
      <c r="L199" s="296"/>
      <c r="M199" s="296"/>
      <c r="N199" s="296"/>
    </row>
    <row r="200" spans="1:14" x14ac:dyDescent="0.3">
      <c r="A200" s="296"/>
      <c r="B200" s="296"/>
      <c r="C200" s="296"/>
      <c r="D200" s="296"/>
      <c r="E200" s="296">
        <v>198</v>
      </c>
      <c r="F200" s="296">
        <v>198</v>
      </c>
      <c r="G200" s="296"/>
      <c r="H200" s="296"/>
      <c r="I200" s="296"/>
      <c r="J200" s="296"/>
      <c r="K200" s="296"/>
      <c r="L200" s="296"/>
      <c r="M200" s="296"/>
      <c r="N200" s="296"/>
    </row>
    <row r="201" spans="1:14" x14ac:dyDescent="0.3">
      <c r="A201" s="296"/>
      <c r="B201" s="296"/>
      <c r="C201" s="296"/>
      <c r="D201" s="296"/>
      <c r="E201" s="296">
        <v>199</v>
      </c>
      <c r="F201" s="296">
        <v>199</v>
      </c>
      <c r="G201" s="296"/>
      <c r="H201" s="296"/>
      <c r="I201" s="296"/>
      <c r="J201" s="296"/>
      <c r="K201" s="296"/>
      <c r="L201" s="296"/>
      <c r="M201" s="296"/>
      <c r="N201" s="296"/>
    </row>
    <row r="202" spans="1:14" x14ac:dyDescent="0.3">
      <c r="A202" s="296"/>
      <c r="B202" s="296"/>
      <c r="C202" s="296"/>
      <c r="D202" s="296"/>
      <c r="E202" s="296">
        <v>200</v>
      </c>
      <c r="F202" s="296">
        <v>200</v>
      </c>
      <c r="G202" s="296"/>
      <c r="H202" s="296"/>
      <c r="I202" s="296"/>
      <c r="J202" s="296"/>
      <c r="K202" s="296"/>
      <c r="L202" s="296"/>
      <c r="M202" s="296"/>
      <c r="N202" s="296"/>
    </row>
    <row r="203" spans="1:14" x14ac:dyDescent="0.3">
      <c r="A203" s="296"/>
      <c r="B203" s="296"/>
      <c r="C203" s="296"/>
      <c r="D203" s="296"/>
      <c r="E203" s="296">
        <v>201</v>
      </c>
      <c r="F203" s="296">
        <v>201</v>
      </c>
      <c r="G203" s="296"/>
      <c r="H203" s="296"/>
      <c r="I203" s="296"/>
      <c r="J203" s="296"/>
      <c r="K203" s="296"/>
      <c r="L203" s="296"/>
      <c r="M203" s="296"/>
      <c r="N203" s="296"/>
    </row>
    <row r="204" spans="1:14" x14ac:dyDescent="0.3">
      <c r="A204" s="296"/>
      <c r="B204" s="296"/>
      <c r="C204" s="296"/>
      <c r="D204" s="296"/>
      <c r="E204" s="296">
        <v>202</v>
      </c>
      <c r="F204" s="296">
        <v>202</v>
      </c>
      <c r="G204" s="296"/>
      <c r="H204" s="296"/>
      <c r="I204" s="296"/>
      <c r="J204" s="296"/>
      <c r="K204" s="296"/>
      <c r="L204" s="296"/>
      <c r="M204" s="296"/>
      <c r="N204" s="296"/>
    </row>
    <row r="205" spans="1:14" x14ac:dyDescent="0.3">
      <c r="A205" s="296"/>
      <c r="B205" s="296"/>
      <c r="C205" s="296"/>
      <c r="D205" s="296"/>
      <c r="E205" s="296">
        <v>203</v>
      </c>
      <c r="F205" s="296">
        <v>203</v>
      </c>
      <c r="G205" s="296"/>
      <c r="H205" s="296"/>
      <c r="I205" s="296"/>
      <c r="J205" s="296"/>
      <c r="K205" s="296"/>
      <c r="L205" s="296"/>
      <c r="M205" s="296"/>
      <c r="N205" s="296"/>
    </row>
    <row r="206" spans="1:14" x14ac:dyDescent="0.3">
      <c r="A206" s="296"/>
      <c r="B206" s="296"/>
      <c r="C206" s="296"/>
      <c r="D206" s="296"/>
      <c r="E206" s="296">
        <v>204</v>
      </c>
      <c r="F206" s="296">
        <v>204</v>
      </c>
      <c r="G206" s="296"/>
      <c r="H206" s="296"/>
      <c r="I206" s="296"/>
      <c r="J206" s="296"/>
      <c r="K206" s="296"/>
      <c r="L206" s="296"/>
      <c r="M206" s="296"/>
      <c r="N206" s="296"/>
    </row>
    <row r="207" spans="1:14" x14ac:dyDescent="0.3">
      <c r="A207" s="296"/>
      <c r="B207" s="296"/>
      <c r="C207" s="296"/>
      <c r="D207" s="296"/>
      <c r="E207" s="296">
        <v>205</v>
      </c>
      <c r="F207" s="296">
        <v>205</v>
      </c>
      <c r="G207" s="296"/>
      <c r="H207" s="296"/>
      <c r="I207" s="296"/>
      <c r="J207" s="296"/>
      <c r="K207" s="296"/>
      <c r="L207" s="296"/>
      <c r="M207" s="296"/>
      <c r="N207" s="296"/>
    </row>
    <row r="208" spans="1:14" x14ac:dyDescent="0.3">
      <c r="A208" s="296"/>
      <c r="B208" s="296"/>
      <c r="C208" s="296"/>
      <c r="D208" s="296"/>
      <c r="E208" s="296">
        <v>206</v>
      </c>
      <c r="F208" s="296">
        <v>206</v>
      </c>
      <c r="G208" s="296"/>
      <c r="H208" s="296"/>
      <c r="I208" s="296"/>
      <c r="J208" s="296"/>
      <c r="K208" s="296"/>
      <c r="L208" s="296"/>
      <c r="M208" s="296"/>
      <c r="N208" s="296"/>
    </row>
    <row r="209" spans="1:14" x14ac:dyDescent="0.3">
      <c r="A209" s="296"/>
      <c r="B209" s="296"/>
      <c r="C209" s="296"/>
      <c r="D209" s="296"/>
      <c r="E209" s="296">
        <v>207</v>
      </c>
      <c r="F209" s="296">
        <v>207</v>
      </c>
      <c r="G209" s="296"/>
      <c r="H209" s="296"/>
      <c r="I209" s="296"/>
      <c r="J209" s="296"/>
      <c r="K209" s="296"/>
      <c r="L209" s="296"/>
      <c r="M209" s="296"/>
      <c r="N209" s="296"/>
    </row>
    <row r="210" spans="1:14" x14ac:dyDescent="0.3">
      <c r="A210" s="296"/>
      <c r="B210" s="296"/>
      <c r="C210" s="296"/>
      <c r="D210" s="296"/>
      <c r="E210" s="296">
        <v>208</v>
      </c>
      <c r="F210" s="296">
        <v>208</v>
      </c>
      <c r="G210" s="296"/>
      <c r="H210" s="296"/>
      <c r="I210" s="296"/>
      <c r="J210" s="296"/>
      <c r="K210" s="296"/>
      <c r="L210" s="296"/>
      <c r="M210" s="296"/>
      <c r="N210" s="296"/>
    </row>
    <row r="211" spans="1:14" x14ac:dyDescent="0.3">
      <c r="A211" s="296"/>
      <c r="B211" s="296"/>
      <c r="C211" s="296"/>
      <c r="D211" s="296"/>
      <c r="E211" s="296">
        <v>209</v>
      </c>
      <c r="F211" s="296">
        <v>209</v>
      </c>
      <c r="G211" s="296"/>
      <c r="H211" s="296"/>
      <c r="I211" s="296"/>
      <c r="J211" s="296"/>
      <c r="K211" s="296"/>
      <c r="L211" s="296"/>
      <c r="M211" s="296"/>
      <c r="N211" s="296"/>
    </row>
    <row r="212" spans="1:14" x14ac:dyDescent="0.3">
      <c r="A212" s="296"/>
      <c r="B212" s="296"/>
      <c r="C212" s="296"/>
      <c r="D212" s="296"/>
      <c r="E212" s="296">
        <v>210</v>
      </c>
      <c r="F212" s="296">
        <v>210</v>
      </c>
      <c r="G212" s="296"/>
      <c r="H212" s="296"/>
      <c r="I212" s="296"/>
      <c r="J212" s="296"/>
      <c r="K212" s="296"/>
      <c r="L212" s="296"/>
      <c r="M212" s="296"/>
      <c r="N212" s="296"/>
    </row>
    <row r="213" spans="1:14" x14ac:dyDescent="0.3">
      <c r="A213" s="296"/>
      <c r="B213" s="296"/>
      <c r="C213" s="296"/>
      <c r="D213" s="296"/>
      <c r="E213" s="296">
        <v>211</v>
      </c>
      <c r="F213" s="296">
        <v>211</v>
      </c>
      <c r="G213" s="296"/>
      <c r="H213" s="296"/>
      <c r="I213" s="296"/>
      <c r="J213" s="296"/>
      <c r="K213" s="296"/>
      <c r="L213" s="296"/>
      <c r="M213" s="296"/>
      <c r="N213" s="296"/>
    </row>
    <row r="214" spans="1:14" x14ac:dyDescent="0.3">
      <c r="A214" s="296"/>
      <c r="B214" s="296"/>
      <c r="C214" s="296"/>
      <c r="D214" s="296"/>
      <c r="E214" s="296">
        <v>212</v>
      </c>
      <c r="F214" s="296">
        <v>212</v>
      </c>
      <c r="G214" s="296"/>
      <c r="H214" s="296"/>
      <c r="I214" s="296"/>
      <c r="J214" s="296"/>
      <c r="K214" s="296"/>
      <c r="L214" s="296"/>
      <c r="M214" s="296"/>
      <c r="N214" s="296"/>
    </row>
    <row r="215" spans="1:14" x14ac:dyDescent="0.3">
      <c r="A215" s="296"/>
      <c r="B215" s="296"/>
      <c r="C215" s="296"/>
      <c r="D215" s="296"/>
      <c r="E215" s="296">
        <v>213</v>
      </c>
      <c r="F215" s="296">
        <v>213</v>
      </c>
      <c r="G215" s="296"/>
      <c r="H215" s="296"/>
      <c r="I215" s="296"/>
      <c r="J215" s="296"/>
      <c r="K215" s="296"/>
      <c r="L215" s="296"/>
      <c r="M215" s="296"/>
      <c r="N215" s="296"/>
    </row>
    <row r="216" spans="1:14" x14ac:dyDescent="0.3">
      <c r="A216" s="296"/>
      <c r="B216" s="296"/>
      <c r="C216" s="296"/>
      <c r="D216" s="296"/>
      <c r="E216" s="296">
        <v>214</v>
      </c>
      <c r="F216" s="296">
        <v>214</v>
      </c>
      <c r="G216" s="296"/>
      <c r="H216" s="296"/>
      <c r="I216" s="296"/>
      <c r="J216" s="296"/>
      <c r="K216" s="296"/>
      <c r="L216" s="296"/>
      <c r="M216" s="296"/>
      <c r="N216" s="296"/>
    </row>
    <row r="217" spans="1:14" x14ac:dyDescent="0.3">
      <c r="A217" s="296"/>
      <c r="B217" s="296"/>
      <c r="C217" s="296"/>
      <c r="D217" s="296"/>
      <c r="E217" s="296">
        <v>215</v>
      </c>
      <c r="F217" s="296">
        <v>215</v>
      </c>
      <c r="G217" s="296"/>
      <c r="H217" s="296"/>
      <c r="I217" s="296"/>
      <c r="J217" s="296"/>
      <c r="K217" s="296"/>
      <c r="L217" s="296"/>
      <c r="M217" s="296"/>
      <c r="N217" s="296"/>
    </row>
    <row r="218" spans="1:14" x14ac:dyDescent="0.3">
      <c r="A218" s="296"/>
      <c r="B218" s="296"/>
      <c r="C218" s="296"/>
      <c r="D218" s="296"/>
      <c r="E218" s="296">
        <v>216</v>
      </c>
      <c r="F218" s="296">
        <v>216</v>
      </c>
      <c r="G218" s="296"/>
      <c r="H218" s="296"/>
      <c r="I218" s="296"/>
      <c r="J218" s="296"/>
      <c r="K218" s="296"/>
      <c r="L218" s="296"/>
      <c r="M218" s="296"/>
      <c r="N218" s="296"/>
    </row>
    <row r="219" spans="1:14" x14ac:dyDescent="0.3">
      <c r="A219" s="296"/>
      <c r="B219" s="296"/>
      <c r="C219" s="296"/>
      <c r="D219" s="296"/>
      <c r="E219" s="296">
        <v>217</v>
      </c>
      <c r="F219" s="296">
        <v>217</v>
      </c>
      <c r="G219" s="296"/>
      <c r="H219" s="296"/>
      <c r="I219" s="296"/>
      <c r="J219" s="296"/>
      <c r="K219" s="296"/>
      <c r="L219" s="296"/>
      <c r="M219" s="296"/>
      <c r="N219" s="296"/>
    </row>
    <row r="220" spans="1:14" x14ac:dyDescent="0.3">
      <c r="A220" s="296"/>
      <c r="B220" s="296"/>
      <c r="C220" s="296"/>
      <c r="D220" s="296"/>
      <c r="E220" s="296">
        <v>218</v>
      </c>
      <c r="F220" s="296">
        <v>218</v>
      </c>
      <c r="G220" s="296"/>
      <c r="H220" s="296"/>
      <c r="I220" s="296"/>
      <c r="J220" s="296"/>
      <c r="K220" s="296"/>
      <c r="L220" s="296"/>
      <c r="M220" s="296"/>
      <c r="N220" s="296"/>
    </row>
    <row r="221" spans="1:14" x14ac:dyDescent="0.3">
      <c r="A221" s="296"/>
      <c r="B221" s="296"/>
      <c r="C221" s="296"/>
      <c r="D221" s="296"/>
      <c r="E221" s="296">
        <v>219</v>
      </c>
      <c r="F221" s="296">
        <v>219</v>
      </c>
      <c r="G221" s="296"/>
      <c r="H221" s="296"/>
      <c r="I221" s="296"/>
      <c r="J221" s="296"/>
      <c r="K221" s="296"/>
      <c r="L221" s="296"/>
      <c r="M221" s="296"/>
      <c r="N221" s="296"/>
    </row>
    <row r="222" spans="1:14" x14ac:dyDescent="0.3">
      <c r="A222" s="296"/>
      <c r="B222" s="296"/>
      <c r="C222" s="296"/>
      <c r="D222" s="296"/>
      <c r="E222" s="296">
        <v>220</v>
      </c>
      <c r="F222" s="296">
        <v>220</v>
      </c>
      <c r="G222" s="296"/>
      <c r="H222" s="296"/>
      <c r="I222" s="296"/>
      <c r="J222" s="296"/>
      <c r="K222" s="296"/>
      <c r="L222" s="296"/>
      <c r="M222" s="296"/>
      <c r="N222" s="296"/>
    </row>
    <row r="223" spans="1:14" x14ac:dyDescent="0.3">
      <c r="A223" s="296"/>
      <c r="B223" s="296"/>
      <c r="C223" s="296"/>
      <c r="D223" s="296"/>
      <c r="E223" s="296">
        <v>221</v>
      </c>
      <c r="F223" s="296">
        <v>221</v>
      </c>
      <c r="G223" s="296"/>
      <c r="H223" s="296"/>
      <c r="I223" s="296"/>
      <c r="J223" s="296"/>
      <c r="K223" s="296"/>
      <c r="L223" s="296"/>
      <c r="M223" s="296"/>
      <c r="N223" s="296"/>
    </row>
    <row r="224" spans="1:14" x14ac:dyDescent="0.3">
      <c r="A224" s="296"/>
      <c r="B224" s="296"/>
      <c r="C224" s="296"/>
      <c r="D224" s="296"/>
      <c r="E224" s="296">
        <v>222</v>
      </c>
      <c r="F224" s="296">
        <v>222</v>
      </c>
      <c r="G224" s="296"/>
      <c r="H224" s="296"/>
      <c r="I224" s="296"/>
      <c r="J224" s="296"/>
      <c r="K224" s="296"/>
      <c r="L224" s="296"/>
      <c r="M224" s="296"/>
      <c r="N224" s="296"/>
    </row>
    <row r="225" spans="1:14" x14ac:dyDescent="0.3">
      <c r="A225" s="296"/>
      <c r="B225" s="296"/>
      <c r="C225" s="296"/>
      <c r="D225" s="296"/>
      <c r="E225" s="296">
        <v>223</v>
      </c>
      <c r="F225" s="296">
        <v>223</v>
      </c>
      <c r="G225" s="296"/>
      <c r="H225" s="296"/>
      <c r="I225" s="296"/>
      <c r="J225" s="296"/>
      <c r="K225" s="296"/>
      <c r="L225" s="296"/>
      <c r="M225" s="296"/>
      <c r="N225" s="296"/>
    </row>
    <row r="226" spans="1:14" x14ac:dyDescent="0.3">
      <c r="A226" s="296"/>
      <c r="B226" s="296"/>
      <c r="C226" s="296"/>
      <c r="D226" s="296"/>
      <c r="E226" s="296">
        <v>224</v>
      </c>
      <c r="F226" s="296">
        <v>224</v>
      </c>
      <c r="G226" s="296"/>
      <c r="H226" s="296"/>
      <c r="I226" s="296"/>
      <c r="J226" s="296"/>
      <c r="K226" s="296"/>
      <c r="L226" s="296"/>
      <c r="M226" s="296"/>
      <c r="N226" s="296"/>
    </row>
    <row r="227" spans="1:14" x14ac:dyDescent="0.3">
      <c r="A227" s="296"/>
      <c r="B227" s="296"/>
      <c r="C227" s="296"/>
      <c r="D227" s="296"/>
      <c r="E227" s="296">
        <v>225</v>
      </c>
      <c r="F227" s="296">
        <v>225</v>
      </c>
      <c r="G227" s="296"/>
      <c r="H227" s="296"/>
      <c r="I227" s="296"/>
      <c r="J227" s="296"/>
      <c r="K227" s="296"/>
      <c r="L227" s="296"/>
      <c r="M227" s="296"/>
      <c r="N227" s="296"/>
    </row>
    <row r="228" spans="1:14" x14ac:dyDescent="0.3">
      <c r="A228" s="296"/>
      <c r="B228" s="296"/>
      <c r="C228" s="296"/>
      <c r="D228" s="296"/>
      <c r="E228" s="296">
        <v>226</v>
      </c>
      <c r="F228" s="296">
        <v>226</v>
      </c>
      <c r="G228" s="296"/>
      <c r="H228" s="296"/>
      <c r="I228" s="296"/>
      <c r="J228" s="296"/>
      <c r="K228" s="296"/>
      <c r="L228" s="296"/>
      <c r="M228" s="296"/>
      <c r="N228" s="296"/>
    </row>
    <row r="229" spans="1:14" x14ac:dyDescent="0.3">
      <c r="A229" s="296"/>
      <c r="B229" s="296"/>
      <c r="C229" s="296"/>
      <c r="D229" s="296"/>
      <c r="E229" s="296">
        <v>227</v>
      </c>
      <c r="F229" s="296">
        <v>227</v>
      </c>
      <c r="G229" s="296"/>
      <c r="H229" s="296"/>
      <c r="I229" s="296"/>
      <c r="J229" s="296"/>
      <c r="K229" s="296"/>
      <c r="L229" s="296"/>
      <c r="M229" s="296"/>
      <c r="N229" s="296"/>
    </row>
    <row r="230" spans="1:14" x14ac:dyDescent="0.3">
      <c r="A230" s="296"/>
      <c r="B230" s="296"/>
      <c r="C230" s="296"/>
      <c r="D230" s="296"/>
      <c r="E230" s="296">
        <v>228</v>
      </c>
      <c r="F230" s="296">
        <v>228</v>
      </c>
      <c r="G230" s="296"/>
      <c r="H230" s="296"/>
      <c r="I230" s="296"/>
      <c r="J230" s="296"/>
      <c r="K230" s="296"/>
      <c r="L230" s="296"/>
      <c r="M230" s="296"/>
      <c r="N230" s="296"/>
    </row>
    <row r="231" spans="1:14" x14ac:dyDescent="0.3">
      <c r="A231" s="296"/>
      <c r="B231" s="296"/>
      <c r="C231" s="296"/>
      <c r="D231" s="296"/>
      <c r="E231" s="296">
        <v>229</v>
      </c>
      <c r="F231" s="296">
        <v>229</v>
      </c>
      <c r="G231" s="296"/>
      <c r="H231" s="296"/>
      <c r="I231" s="296"/>
      <c r="J231" s="296"/>
      <c r="K231" s="296"/>
      <c r="L231" s="296"/>
      <c r="M231" s="296"/>
      <c r="N231" s="296"/>
    </row>
    <row r="232" spans="1:14" x14ac:dyDescent="0.3">
      <c r="A232" s="296"/>
      <c r="B232" s="296"/>
      <c r="C232" s="296"/>
      <c r="D232" s="296"/>
      <c r="E232" s="296">
        <v>230</v>
      </c>
      <c r="F232" s="296">
        <v>230</v>
      </c>
      <c r="G232" s="296"/>
      <c r="H232" s="296"/>
      <c r="I232" s="296"/>
      <c r="J232" s="296"/>
      <c r="K232" s="296"/>
      <c r="L232" s="296"/>
      <c r="M232" s="296"/>
      <c r="N232" s="296"/>
    </row>
    <row r="233" spans="1:14" x14ac:dyDescent="0.3">
      <c r="A233" s="296"/>
      <c r="B233" s="296"/>
      <c r="C233" s="296"/>
      <c r="D233" s="296"/>
      <c r="E233" s="296">
        <v>231</v>
      </c>
      <c r="F233" s="296">
        <v>231</v>
      </c>
      <c r="G233" s="296"/>
      <c r="H233" s="296"/>
      <c r="I233" s="296"/>
      <c r="J233" s="296"/>
      <c r="K233" s="296"/>
      <c r="L233" s="296"/>
      <c r="M233" s="296"/>
      <c r="N233" s="296"/>
    </row>
    <row r="234" spans="1:14" x14ac:dyDescent="0.3">
      <c r="A234" s="296"/>
      <c r="B234" s="296"/>
      <c r="C234" s="296"/>
      <c r="D234" s="296"/>
      <c r="E234" s="296">
        <v>232</v>
      </c>
      <c r="F234" s="296">
        <v>232</v>
      </c>
      <c r="G234" s="296"/>
      <c r="H234" s="296"/>
      <c r="I234" s="296"/>
      <c r="J234" s="296"/>
      <c r="K234" s="296"/>
      <c r="L234" s="296"/>
      <c r="M234" s="296"/>
      <c r="N234" s="296"/>
    </row>
    <row r="235" spans="1:14" x14ac:dyDescent="0.3">
      <c r="A235" s="296"/>
      <c r="B235" s="296"/>
      <c r="C235" s="296"/>
      <c r="D235" s="296"/>
      <c r="E235" s="296">
        <v>233</v>
      </c>
      <c r="F235" s="296">
        <v>233</v>
      </c>
      <c r="G235" s="296"/>
      <c r="H235" s="296"/>
      <c r="I235" s="296"/>
      <c r="J235" s="296"/>
      <c r="K235" s="296"/>
      <c r="L235" s="296"/>
      <c r="M235" s="296"/>
      <c r="N235" s="296"/>
    </row>
    <row r="236" spans="1:14" x14ac:dyDescent="0.3">
      <c r="A236" s="296"/>
      <c r="B236" s="296"/>
      <c r="C236" s="296"/>
      <c r="D236" s="296"/>
      <c r="E236" s="296">
        <v>234</v>
      </c>
      <c r="F236" s="296">
        <v>234</v>
      </c>
      <c r="G236" s="296"/>
      <c r="H236" s="296"/>
      <c r="I236" s="296"/>
      <c r="J236" s="296"/>
      <c r="K236" s="296"/>
      <c r="L236" s="296"/>
      <c r="M236" s="296"/>
      <c r="N236" s="296"/>
    </row>
    <row r="237" spans="1:14" x14ac:dyDescent="0.3">
      <c r="A237" s="296"/>
      <c r="B237" s="296"/>
      <c r="C237" s="296"/>
      <c r="D237" s="296"/>
      <c r="E237" s="296">
        <v>235</v>
      </c>
      <c r="F237" s="296">
        <v>235</v>
      </c>
      <c r="G237" s="296"/>
      <c r="H237" s="296"/>
      <c r="I237" s="296"/>
      <c r="J237" s="296"/>
      <c r="K237" s="296"/>
      <c r="L237" s="296"/>
      <c r="M237" s="296"/>
      <c r="N237" s="296"/>
    </row>
    <row r="238" spans="1:14" x14ac:dyDescent="0.3">
      <c r="A238" s="296"/>
      <c r="B238" s="296"/>
      <c r="C238" s="296"/>
      <c r="D238" s="296"/>
      <c r="E238" s="296">
        <v>236</v>
      </c>
      <c r="F238" s="296">
        <v>236</v>
      </c>
      <c r="G238" s="296"/>
      <c r="H238" s="296"/>
      <c r="I238" s="296"/>
      <c r="J238" s="296"/>
      <c r="K238" s="296"/>
      <c r="L238" s="296"/>
      <c r="M238" s="296"/>
      <c r="N238" s="296"/>
    </row>
    <row r="239" spans="1:14" x14ac:dyDescent="0.3">
      <c r="A239" s="296"/>
      <c r="B239" s="296"/>
      <c r="C239" s="296"/>
      <c r="D239" s="296"/>
      <c r="E239" s="296">
        <v>237</v>
      </c>
      <c r="F239" s="296">
        <v>237</v>
      </c>
      <c r="G239" s="296"/>
      <c r="H239" s="296"/>
      <c r="I239" s="296"/>
      <c r="J239" s="296"/>
      <c r="K239" s="296"/>
      <c r="L239" s="296"/>
      <c r="M239" s="296"/>
      <c r="N239" s="296"/>
    </row>
    <row r="240" spans="1:14" x14ac:dyDescent="0.3">
      <c r="A240" s="296"/>
      <c r="B240" s="296"/>
      <c r="C240" s="296"/>
      <c r="D240" s="296"/>
      <c r="E240" s="296">
        <v>238</v>
      </c>
      <c r="F240" s="296">
        <v>238</v>
      </c>
      <c r="G240" s="296"/>
      <c r="H240" s="296"/>
      <c r="I240" s="296"/>
      <c r="J240" s="296"/>
      <c r="K240" s="296"/>
      <c r="L240" s="296"/>
      <c r="M240" s="296"/>
      <c r="N240" s="296"/>
    </row>
    <row r="241" spans="1:14" x14ac:dyDescent="0.3">
      <c r="A241" s="296"/>
      <c r="B241" s="296"/>
      <c r="C241" s="296"/>
      <c r="D241" s="296"/>
      <c r="E241" s="296">
        <v>239</v>
      </c>
      <c r="F241" s="296">
        <v>239</v>
      </c>
      <c r="G241" s="296"/>
      <c r="H241" s="296"/>
      <c r="I241" s="296"/>
      <c r="J241" s="296"/>
      <c r="K241" s="296"/>
      <c r="L241" s="296"/>
      <c r="M241" s="296"/>
      <c r="N241" s="296"/>
    </row>
    <row r="242" spans="1:14" x14ac:dyDescent="0.3">
      <c r="A242" s="296"/>
      <c r="B242" s="296"/>
      <c r="C242" s="296"/>
      <c r="D242" s="296"/>
      <c r="E242" s="296">
        <v>240</v>
      </c>
      <c r="F242" s="296">
        <v>240</v>
      </c>
      <c r="G242" s="296"/>
      <c r="H242" s="296"/>
      <c r="I242" s="296"/>
      <c r="J242" s="296"/>
      <c r="K242" s="296"/>
      <c r="L242" s="296"/>
      <c r="M242" s="296"/>
      <c r="N242" s="296"/>
    </row>
    <row r="243" spans="1:14" x14ac:dyDescent="0.3">
      <c r="A243" s="296"/>
      <c r="B243" s="296"/>
      <c r="C243" s="296"/>
      <c r="D243" s="296"/>
      <c r="E243" s="296">
        <v>241</v>
      </c>
      <c r="F243" s="296">
        <v>241</v>
      </c>
      <c r="G243" s="296"/>
      <c r="H243" s="296"/>
      <c r="I243" s="296"/>
      <c r="J243" s="296"/>
      <c r="K243" s="296"/>
      <c r="L243" s="296"/>
      <c r="M243" s="296"/>
      <c r="N243" s="296"/>
    </row>
    <row r="244" spans="1:14" x14ac:dyDescent="0.3">
      <c r="A244" s="296"/>
      <c r="B244" s="296"/>
      <c r="C244" s="296"/>
      <c r="D244" s="296"/>
      <c r="E244" s="296">
        <v>242</v>
      </c>
      <c r="F244" s="296">
        <v>242</v>
      </c>
      <c r="G244" s="296"/>
      <c r="H244" s="296"/>
      <c r="I244" s="296"/>
      <c r="J244" s="296"/>
      <c r="K244" s="296"/>
      <c r="L244" s="296"/>
      <c r="M244" s="296"/>
      <c r="N244" s="296"/>
    </row>
    <row r="245" spans="1:14" x14ac:dyDescent="0.3">
      <c r="A245" s="296"/>
      <c r="B245" s="296"/>
      <c r="C245" s="296"/>
      <c r="D245" s="296"/>
      <c r="E245" s="296">
        <v>243</v>
      </c>
      <c r="F245" s="296">
        <v>243</v>
      </c>
      <c r="G245" s="296"/>
      <c r="H245" s="296"/>
      <c r="I245" s="296"/>
      <c r="J245" s="296"/>
      <c r="K245" s="296"/>
      <c r="L245" s="296"/>
      <c r="M245" s="296"/>
      <c r="N245" s="296"/>
    </row>
    <row r="246" spans="1:14" x14ac:dyDescent="0.3">
      <c r="A246" s="296"/>
      <c r="B246" s="296"/>
      <c r="C246" s="296"/>
      <c r="D246" s="296"/>
      <c r="E246" s="296">
        <v>244</v>
      </c>
      <c r="F246" s="296">
        <v>244</v>
      </c>
      <c r="G246" s="296"/>
      <c r="H246" s="296"/>
      <c r="I246" s="296"/>
      <c r="J246" s="296"/>
      <c r="K246" s="296"/>
      <c r="L246" s="296"/>
      <c r="M246" s="296"/>
      <c r="N246" s="296"/>
    </row>
    <row r="247" spans="1:14" x14ac:dyDescent="0.3">
      <c r="A247" s="296"/>
      <c r="B247" s="296"/>
      <c r="C247" s="296"/>
      <c r="D247" s="296"/>
      <c r="E247" s="296">
        <v>245</v>
      </c>
      <c r="F247" s="296">
        <v>245</v>
      </c>
      <c r="G247" s="296"/>
      <c r="H247" s="296"/>
      <c r="I247" s="296"/>
      <c r="J247" s="296"/>
      <c r="K247" s="296"/>
      <c r="L247" s="296"/>
      <c r="M247" s="296"/>
      <c r="N247" s="296"/>
    </row>
    <row r="248" spans="1:14" x14ac:dyDescent="0.3">
      <c r="A248" s="296"/>
      <c r="B248" s="296"/>
      <c r="C248" s="296"/>
      <c r="D248" s="296"/>
      <c r="E248" s="296">
        <v>246</v>
      </c>
      <c r="F248" s="296">
        <v>246</v>
      </c>
      <c r="G248" s="296"/>
      <c r="H248" s="296"/>
      <c r="I248" s="296"/>
      <c r="J248" s="296"/>
      <c r="K248" s="296"/>
      <c r="L248" s="296"/>
      <c r="M248" s="296"/>
      <c r="N248" s="296"/>
    </row>
    <row r="249" spans="1:14" x14ac:dyDescent="0.3">
      <c r="A249" s="296"/>
      <c r="B249" s="296"/>
      <c r="C249" s="296"/>
      <c r="D249" s="296"/>
      <c r="E249" s="296">
        <v>247</v>
      </c>
      <c r="F249" s="296">
        <v>247</v>
      </c>
      <c r="G249" s="296"/>
      <c r="H249" s="296"/>
      <c r="I249" s="296"/>
      <c r="J249" s="296"/>
      <c r="K249" s="296"/>
      <c r="L249" s="296"/>
      <c r="M249" s="296"/>
      <c r="N249" s="296"/>
    </row>
    <row r="250" spans="1:14" x14ac:dyDescent="0.3">
      <c r="A250" s="296"/>
      <c r="B250" s="296"/>
      <c r="C250" s="296"/>
      <c r="D250" s="296"/>
      <c r="E250" s="296">
        <v>248</v>
      </c>
      <c r="F250" s="296">
        <v>248</v>
      </c>
      <c r="G250" s="296"/>
      <c r="H250" s="296"/>
      <c r="I250" s="296"/>
      <c r="J250" s="296"/>
      <c r="K250" s="296"/>
      <c r="L250" s="296"/>
      <c r="M250" s="296"/>
      <c r="N250" s="296"/>
    </row>
    <row r="251" spans="1:14" x14ac:dyDescent="0.3">
      <c r="A251" s="296"/>
      <c r="B251" s="296"/>
      <c r="C251" s="296"/>
      <c r="D251" s="296"/>
      <c r="E251" s="296">
        <v>249</v>
      </c>
      <c r="F251" s="296">
        <v>249</v>
      </c>
      <c r="G251" s="296"/>
      <c r="H251" s="296"/>
      <c r="I251" s="296"/>
      <c r="J251" s="296"/>
      <c r="K251" s="296"/>
      <c r="L251" s="296"/>
      <c r="M251" s="296"/>
      <c r="N251" s="296"/>
    </row>
    <row r="252" spans="1:14" x14ac:dyDescent="0.3">
      <c r="A252" s="296"/>
      <c r="B252" s="296"/>
      <c r="C252" s="296"/>
      <c r="D252" s="296"/>
      <c r="E252" s="296">
        <v>250</v>
      </c>
      <c r="F252" s="296">
        <v>250</v>
      </c>
      <c r="G252" s="296"/>
      <c r="H252" s="296"/>
      <c r="I252" s="296"/>
      <c r="J252" s="296"/>
      <c r="K252" s="296"/>
      <c r="L252" s="296"/>
      <c r="M252" s="296"/>
      <c r="N252" s="296"/>
    </row>
    <row r="253" spans="1:14" x14ac:dyDescent="0.3">
      <c r="A253" s="296"/>
      <c r="B253" s="296"/>
      <c r="C253" s="296"/>
      <c r="D253" s="296"/>
      <c r="E253" s="296">
        <v>251</v>
      </c>
      <c r="F253" s="296">
        <v>251</v>
      </c>
      <c r="G253" s="296"/>
      <c r="H253" s="296"/>
      <c r="I253" s="296"/>
      <c r="J253" s="296"/>
      <c r="K253" s="296"/>
      <c r="L253" s="296"/>
      <c r="M253" s="296"/>
      <c r="N253" s="296"/>
    </row>
    <row r="254" spans="1:14" x14ac:dyDescent="0.3">
      <c r="A254" s="296"/>
      <c r="B254" s="296"/>
      <c r="C254" s="296"/>
      <c r="D254" s="296"/>
      <c r="E254" s="296">
        <v>252</v>
      </c>
      <c r="F254" s="296">
        <v>252</v>
      </c>
      <c r="G254" s="296"/>
      <c r="H254" s="296"/>
      <c r="I254" s="296"/>
      <c r="J254" s="296"/>
      <c r="K254" s="296"/>
      <c r="L254" s="296"/>
      <c r="M254" s="296"/>
      <c r="N254" s="296"/>
    </row>
    <row r="255" spans="1:14" x14ac:dyDescent="0.3">
      <c r="A255" s="296"/>
      <c r="B255" s="296"/>
      <c r="C255" s="296"/>
      <c r="D255" s="296"/>
      <c r="E255" s="296">
        <v>253</v>
      </c>
      <c r="F255" s="296">
        <v>253</v>
      </c>
      <c r="G255" s="296"/>
      <c r="H255" s="296"/>
      <c r="I255" s="296"/>
      <c r="J255" s="296"/>
      <c r="K255" s="296"/>
      <c r="L255" s="296"/>
      <c r="M255" s="296"/>
      <c r="N255" s="296"/>
    </row>
    <row r="256" spans="1:14" x14ac:dyDescent="0.3">
      <c r="A256" s="296"/>
      <c r="B256" s="296"/>
      <c r="C256" s="296"/>
      <c r="D256" s="296"/>
      <c r="E256" s="296">
        <v>254</v>
      </c>
      <c r="F256" s="296">
        <v>254</v>
      </c>
      <c r="G256" s="296"/>
      <c r="H256" s="296"/>
      <c r="I256" s="296"/>
      <c r="J256" s="296"/>
      <c r="K256" s="296"/>
      <c r="L256" s="296"/>
      <c r="M256" s="296"/>
      <c r="N256" s="296"/>
    </row>
    <row r="257" spans="1:14" x14ac:dyDescent="0.3">
      <c r="A257" s="296"/>
      <c r="B257" s="296"/>
      <c r="C257" s="296"/>
      <c r="D257" s="296"/>
      <c r="E257" s="296">
        <v>255</v>
      </c>
      <c r="F257" s="296">
        <v>255</v>
      </c>
      <c r="G257" s="296"/>
      <c r="H257" s="296"/>
      <c r="I257" s="296"/>
      <c r="J257" s="296"/>
      <c r="K257" s="296"/>
      <c r="L257" s="296"/>
      <c r="M257" s="296"/>
      <c r="N257" s="296"/>
    </row>
    <row r="258" spans="1:14" x14ac:dyDescent="0.3">
      <c r="A258" s="296"/>
      <c r="B258" s="296"/>
      <c r="C258" s="296"/>
      <c r="D258" s="296"/>
      <c r="E258" s="296">
        <v>256</v>
      </c>
      <c r="F258" s="296">
        <v>256</v>
      </c>
      <c r="G258" s="296"/>
      <c r="H258" s="296"/>
      <c r="I258" s="296"/>
      <c r="J258" s="296"/>
      <c r="K258" s="296"/>
      <c r="L258" s="296"/>
      <c r="M258" s="296"/>
      <c r="N258" s="296"/>
    </row>
    <row r="259" spans="1:14" x14ac:dyDescent="0.3">
      <c r="A259" s="296"/>
      <c r="B259" s="296"/>
      <c r="C259" s="296"/>
      <c r="D259" s="296"/>
      <c r="E259" s="296">
        <v>257</v>
      </c>
      <c r="F259" s="296">
        <v>257</v>
      </c>
      <c r="G259" s="296"/>
      <c r="H259" s="296"/>
      <c r="I259" s="296"/>
      <c r="J259" s="296"/>
      <c r="K259" s="296"/>
      <c r="L259" s="296"/>
      <c r="M259" s="296"/>
      <c r="N259" s="296"/>
    </row>
    <row r="260" spans="1:14" x14ac:dyDescent="0.3">
      <c r="A260" s="296"/>
      <c r="B260" s="296"/>
      <c r="C260" s="296"/>
      <c r="D260" s="296"/>
      <c r="E260" s="296">
        <v>258</v>
      </c>
      <c r="F260" s="296">
        <v>258</v>
      </c>
      <c r="G260" s="296"/>
      <c r="H260" s="296"/>
      <c r="I260" s="296"/>
      <c r="J260" s="296"/>
      <c r="K260" s="296"/>
      <c r="L260" s="296"/>
      <c r="M260" s="296"/>
      <c r="N260" s="296"/>
    </row>
    <row r="261" spans="1:14" x14ac:dyDescent="0.3">
      <c r="A261" s="296"/>
      <c r="B261" s="296"/>
      <c r="C261" s="296"/>
      <c r="D261" s="296"/>
      <c r="E261" s="296">
        <v>259</v>
      </c>
      <c r="F261" s="296">
        <v>259</v>
      </c>
      <c r="G261" s="296"/>
      <c r="H261" s="296"/>
      <c r="I261" s="296"/>
      <c r="J261" s="296"/>
      <c r="K261" s="296"/>
      <c r="L261" s="296"/>
      <c r="M261" s="296"/>
      <c r="N261" s="296"/>
    </row>
    <row r="262" spans="1:14" x14ac:dyDescent="0.3">
      <c r="A262" s="296"/>
      <c r="B262" s="296"/>
      <c r="C262" s="296"/>
      <c r="D262" s="296"/>
      <c r="E262" s="296">
        <v>260</v>
      </c>
      <c r="F262" s="296">
        <v>260</v>
      </c>
      <c r="G262" s="296"/>
      <c r="H262" s="296"/>
      <c r="I262" s="296"/>
      <c r="J262" s="296"/>
      <c r="K262" s="296"/>
      <c r="L262" s="296"/>
      <c r="M262" s="296"/>
      <c r="N262" s="296"/>
    </row>
    <row r="263" spans="1:14" x14ac:dyDescent="0.3">
      <c r="A263" s="296"/>
      <c r="B263" s="296"/>
      <c r="C263" s="296"/>
      <c r="D263" s="296"/>
      <c r="E263" s="296">
        <v>261</v>
      </c>
      <c r="F263" s="296">
        <v>261</v>
      </c>
      <c r="G263" s="296"/>
      <c r="H263" s="296"/>
      <c r="I263" s="296"/>
      <c r="J263" s="296"/>
      <c r="K263" s="296"/>
      <c r="L263" s="296"/>
      <c r="M263" s="296"/>
      <c r="N263" s="296"/>
    </row>
    <row r="264" spans="1:14" x14ac:dyDescent="0.3">
      <c r="A264" s="296"/>
      <c r="B264" s="296"/>
      <c r="C264" s="296"/>
      <c r="D264" s="296"/>
      <c r="E264" s="296">
        <v>262</v>
      </c>
      <c r="F264" s="296">
        <v>262</v>
      </c>
      <c r="G264" s="296"/>
      <c r="H264" s="296"/>
      <c r="I264" s="296"/>
      <c r="J264" s="296"/>
      <c r="K264" s="296"/>
      <c r="L264" s="296"/>
      <c r="M264" s="296"/>
      <c r="N264" s="296"/>
    </row>
    <row r="265" spans="1:14" x14ac:dyDescent="0.3">
      <c r="A265" s="296"/>
      <c r="B265" s="296"/>
      <c r="C265" s="296"/>
      <c r="D265" s="296"/>
      <c r="E265" s="296">
        <v>263</v>
      </c>
      <c r="F265" s="296">
        <v>263</v>
      </c>
      <c r="G265" s="296"/>
      <c r="H265" s="296"/>
      <c r="I265" s="296"/>
      <c r="J265" s="296"/>
      <c r="K265" s="296"/>
      <c r="L265" s="296"/>
      <c r="M265" s="296"/>
      <c r="N265" s="296"/>
    </row>
    <row r="266" spans="1:14" x14ac:dyDescent="0.3">
      <c r="A266" s="296"/>
      <c r="B266" s="296"/>
      <c r="C266" s="296"/>
      <c r="D266" s="296"/>
      <c r="E266" s="296">
        <v>264</v>
      </c>
      <c r="F266" s="296">
        <v>264</v>
      </c>
      <c r="G266" s="296"/>
      <c r="H266" s="296"/>
      <c r="I266" s="296"/>
      <c r="J266" s="296"/>
      <c r="K266" s="296"/>
      <c r="L266" s="296"/>
      <c r="M266" s="296"/>
      <c r="N266" s="296"/>
    </row>
    <row r="267" spans="1:14" x14ac:dyDescent="0.3">
      <c r="A267" s="296"/>
      <c r="B267" s="296"/>
      <c r="C267" s="296"/>
      <c r="D267" s="296"/>
      <c r="E267" s="296">
        <v>265</v>
      </c>
      <c r="F267" s="296">
        <v>265</v>
      </c>
      <c r="G267" s="296"/>
      <c r="H267" s="296"/>
      <c r="I267" s="296"/>
      <c r="J267" s="296"/>
      <c r="K267" s="296"/>
      <c r="L267" s="296"/>
      <c r="M267" s="296"/>
      <c r="N267" s="296"/>
    </row>
    <row r="268" spans="1:14" x14ac:dyDescent="0.3">
      <c r="A268" s="296"/>
      <c r="B268" s="296"/>
      <c r="C268" s="296"/>
      <c r="D268" s="296"/>
      <c r="E268" s="296">
        <v>266</v>
      </c>
      <c r="F268" s="296">
        <v>266</v>
      </c>
      <c r="G268" s="296"/>
      <c r="H268" s="296"/>
      <c r="I268" s="296"/>
      <c r="J268" s="296"/>
      <c r="K268" s="296"/>
      <c r="L268" s="296"/>
      <c r="M268" s="296"/>
      <c r="N268" s="296"/>
    </row>
    <row r="269" spans="1:14" x14ac:dyDescent="0.3">
      <c r="A269" s="296"/>
      <c r="B269" s="296"/>
      <c r="C269" s="296"/>
      <c r="D269" s="296"/>
      <c r="E269" s="296">
        <v>267</v>
      </c>
      <c r="F269" s="296">
        <v>267</v>
      </c>
      <c r="G269" s="296"/>
      <c r="H269" s="296"/>
      <c r="I269" s="296"/>
      <c r="J269" s="296"/>
      <c r="K269" s="296"/>
      <c r="L269" s="296"/>
      <c r="M269" s="296"/>
      <c r="N269" s="296"/>
    </row>
    <row r="270" spans="1:14" x14ac:dyDescent="0.3">
      <c r="A270" s="296"/>
      <c r="B270" s="296"/>
      <c r="C270" s="296"/>
      <c r="D270" s="296"/>
      <c r="E270" s="296">
        <v>268</v>
      </c>
      <c r="F270" s="296">
        <v>268</v>
      </c>
      <c r="G270" s="296"/>
      <c r="H270" s="296"/>
      <c r="I270" s="296"/>
      <c r="J270" s="296"/>
      <c r="K270" s="296"/>
      <c r="L270" s="296"/>
      <c r="M270" s="296"/>
      <c r="N270" s="296"/>
    </row>
    <row r="271" spans="1:14" x14ac:dyDescent="0.3">
      <c r="A271" s="296"/>
      <c r="B271" s="296"/>
      <c r="C271" s="296"/>
      <c r="D271" s="296"/>
      <c r="E271" s="296">
        <v>269</v>
      </c>
      <c r="F271" s="296">
        <v>269</v>
      </c>
      <c r="G271" s="296"/>
      <c r="H271" s="296"/>
      <c r="I271" s="296"/>
      <c r="J271" s="296"/>
      <c r="K271" s="296"/>
      <c r="L271" s="296"/>
      <c r="M271" s="296"/>
      <c r="N271" s="296"/>
    </row>
    <row r="272" spans="1:14" x14ac:dyDescent="0.3">
      <c r="A272" s="296"/>
      <c r="B272" s="296"/>
      <c r="C272" s="296"/>
      <c r="D272" s="296"/>
      <c r="E272" s="296">
        <v>270</v>
      </c>
      <c r="F272" s="296">
        <v>270</v>
      </c>
      <c r="G272" s="296"/>
      <c r="H272" s="296"/>
      <c r="I272" s="296"/>
      <c r="J272" s="296"/>
      <c r="K272" s="296"/>
      <c r="L272" s="296"/>
      <c r="M272" s="296"/>
      <c r="N272" s="296"/>
    </row>
    <row r="273" spans="1:14" x14ac:dyDescent="0.3">
      <c r="A273" s="296"/>
      <c r="B273" s="296"/>
      <c r="C273" s="296"/>
      <c r="D273" s="296"/>
      <c r="E273" s="296">
        <v>271</v>
      </c>
      <c r="F273" s="296">
        <v>271</v>
      </c>
      <c r="G273" s="296"/>
      <c r="H273" s="296"/>
      <c r="I273" s="296"/>
      <c r="J273" s="296"/>
      <c r="K273" s="296"/>
      <c r="L273" s="296"/>
      <c r="M273" s="296"/>
      <c r="N273" s="296"/>
    </row>
    <row r="274" spans="1:14" x14ac:dyDescent="0.3">
      <c r="A274" s="296"/>
      <c r="B274" s="296"/>
      <c r="C274" s="296"/>
      <c r="D274" s="296"/>
      <c r="E274" s="296">
        <v>272</v>
      </c>
      <c r="F274" s="296">
        <v>272</v>
      </c>
      <c r="G274" s="296"/>
      <c r="H274" s="296"/>
      <c r="I274" s="296"/>
      <c r="J274" s="296"/>
      <c r="K274" s="296"/>
      <c r="L274" s="296"/>
      <c r="M274" s="296"/>
      <c r="N274" s="296"/>
    </row>
    <row r="275" spans="1:14" x14ac:dyDescent="0.3">
      <c r="A275" s="296"/>
      <c r="B275" s="296"/>
      <c r="C275" s="296"/>
      <c r="D275" s="296"/>
      <c r="E275" s="296">
        <v>273</v>
      </c>
      <c r="F275" s="296">
        <v>273</v>
      </c>
      <c r="G275" s="296"/>
      <c r="H275" s="296"/>
      <c r="I275" s="296"/>
      <c r="J275" s="296"/>
      <c r="K275" s="296"/>
      <c r="L275" s="296"/>
      <c r="M275" s="296"/>
      <c r="N275" s="296"/>
    </row>
    <row r="276" spans="1:14" x14ac:dyDescent="0.3">
      <c r="A276" s="296"/>
      <c r="B276" s="296"/>
      <c r="C276" s="296"/>
      <c r="D276" s="296"/>
      <c r="E276" s="296">
        <v>274</v>
      </c>
      <c r="F276" s="296">
        <v>274</v>
      </c>
      <c r="G276" s="296"/>
      <c r="H276" s="296"/>
      <c r="I276" s="296"/>
      <c r="J276" s="296"/>
      <c r="K276" s="296"/>
      <c r="L276" s="296"/>
      <c r="M276" s="296"/>
      <c r="N276" s="296"/>
    </row>
    <row r="277" spans="1:14" x14ac:dyDescent="0.3">
      <c r="A277" s="296"/>
      <c r="B277" s="296"/>
      <c r="C277" s="296"/>
      <c r="D277" s="296"/>
      <c r="E277" s="296">
        <v>275</v>
      </c>
      <c r="F277" s="296">
        <v>275</v>
      </c>
      <c r="G277" s="296"/>
      <c r="H277" s="296"/>
      <c r="I277" s="296"/>
      <c r="J277" s="296"/>
      <c r="K277" s="296"/>
      <c r="L277" s="296"/>
      <c r="M277" s="296"/>
      <c r="N277" s="296"/>
    </row>
    <row r="278" spans="1:14" x14ac:dyDescent="0.3">
      <c r="A278" s="296"/>
      <c r="B278" s="296"/>
      <c r="C278" s="296"/>
      <c r="D278" s="296"/>
      <c r="E278" s="296">
        <v>276</v>
      </c>
      <c r="F278" s="296">
        <v>276</v>
      </c>
      <c r="G278" s="296"/>
      <c r="H278" s="296"/>
      <c r="I278" s="296"/>
      <c r="J278" s="296"/>
      <c r="K278" s="296"/>
      <c r="L278" s="296"/>
      <c r="M278" s="296"/>
      <c r="N278" s="296"/>
    </row>
    <row r="279" spans="1:14" x14ac:dyDescent="0.3">
      <c r="A279" s="296"/>
      <c r="B279" s="296"/>
      <c r="C279" s="296"/>
      <c r="D279" s="296"/>
      <c r="E279" s="296">
        <v>277</v>
      </c>
      <c r="F279" s="296">
        <v>277</v>
      </c>
      <c r="G279" s="296"/>
      <c r="H279" s="296"/>
      <c r="I279" s="296"/>
      <c r="J279" s="296"/>
      <c r="K279" s="296"/>
      <c r="L279" s="296"/>
      <c r="M279" s="296"/>
      <c r="N279" s="296"/>
    </row>
    <row r="280" spans="1:14" x14ac:dyDescent="0.3">
      <c r="A280" s="296"/>
      <c r="B280" s="296"/>
      <c r="C280" s="296"/>
      <c r="D280" s="296"/>
      <c r="E280" s="296">
        <v>278</v>
      </c>
      <c r="F280" s="296">
        <v>278</v>
      </c>
      <c r="G280" s="296"/>
      <c r="H280" s="296"/>
      <c r="I280" s="296"/>
      <c r="J280" s="296"/>
      <c r="K280" s="296"/>
      <c r="L280" s="296"/>
      <c r="M280" s="296"/>
      <c r="N280" s="296"/>
    </row>
    <row r="281" spans="1:14" x14ac:dyDescent="0.3">
      <c r="A281" s="296"/>
      <c r="B281" s="296"/>
      <c r="C281" s="296"/>
      <c r="D281" s="296"/>
      <c r="E281" s="296">
        <v>279</v>
      </c>
      <c r="F281" s="296">
        <v>279</v>
      </c>
      <c r="G281" s="296"/>
      <c r="H281" s="296"/>
      <c r="I281" s="296"/>
      <c r="J281" s="296"/>
      <c r="K281" s="296"/>
      <c r="L281" s="296"/>
      <c r="M281" s="296"/>
      <c r="N281" s="296"/>
    </row>
    <row r="282" spans="1:14" x14ac:dyDescent="0.3">
      <c r="A282" s="296"/>
      <c r="B282" s="296"/>
      <c r="C282" s="296"/>
      <c r="D282" s="296"/>
      <c r="E282" s="296">
        <v>280</v>
      </c>
      <c r="F282" s="296">
        <v>280</v>
      </c>
      <c r="G282" s="296"/>
      <c r="H282" s="296"/>
      <c r="I282" s="296"/>
      <c r="J282" s="296"/>
      <c r="K282" s="296"/>
      <c r="L282" s="296"/>
      <c r="M282" s="296"/>
      <c r="N282" s="296"/>
    </row>
    <row r="283" spans="1:14" x14ac:dyDescent="0.3">
      <c r="A283" s="296"/>
      <c r="B283" s="296"/>
      <c r="C283" s="296"/>
      <c r="D283" s="296"/>
      <c r="E283" s="296">
        <v>281</v>
      </c>
      <c r="F283" s="296">
        <v>281</v>
      </c>
      <c r="G283" s="296"/>
      <c r="H283" s="296"/>
      <c r="I283" s="296"/>
      <c r="J283" s="296"/>
      <c r="K283" s="296"/>
      <c r="L283" s="296"/>
      <c r="M283" s="296"/>
      <c r="N283" s="296"/>
    </row>
    <row r="284" spans="1:14" x14ac:dyDescent="0.3">
      <c r="A284" s="296"/>
      <c r="B284" s="296"/>
      <c r="C284" s="296"/>
      <c r="D284" s="296"/>
      <c r="E284" s="296">
        <v>282</v>
      </c>
      <c r="F284" s="296">
        <v>282</v>
      </c>
      <c r="G284" s="296"/>
      <c r="H284" s="296"/>
      <c r="I284" s="296"/>
      <c r="J284" s="296"/>
      <c r="K284" s="296"/>
      <c r="L284" s="296"/>
      <c r="M284" s="296"/>
      <c r="N284" s="296"/>
    </row>
    <row r="285" spans="1:14" x14ac:dyDescent="0.3">
      <c r="A285" s="296"/>
      <c r="B285" s="296"/>
      <c r="C285" s="296"/>
      <c r="D285" s="296"/>
      <c r="E285" s="296">
        <v>283</v>
      </c>
      <c r="F285" s="296">
        <v>283</v>
      </c>
      <c r="G285" s="296"/>
      <c r="H285" s="296"/>
      <c r="I285" s="296"/>
      <c r="J285" s="296"/>
      <c r="K285" s="296"/>
      <c r="L285" s="296"/>
      <c r="M285" s="296"/>
      <c r="N285" s="296"/>
    </row>
    <row r="286" spans="1:14" x14ac:dyDescent="0.3">
      <c r="A286" s="296"/>
      <c r="B286" s="296"/>
      <c r="C286" s="296"/>
      <c r="D286" s="296"/>
      <c r="E286" s="296">
        <v>284</v>
      </c>
      <c r="F286" s="296">
        <v>284</v>
      </c>
      <c r="G286" s="296"/>
      <c r="H286" s="296"/>
      <c r="I286" s="296"/>
      <c r="J286" s="296"/>
      <c r="K286" s="296"/>
      <c r="L286" s="296"/>
      <c r="M286" s="296"/>
      <c r="N286" s="296"/>
    </row>
    <row r="287" spans="1:14" x14ac:dyDescent="0.3">
      <c r="A287" s="296"/>
      <c r="B287" s="296"/>
      <c r="C287" s="296"/>
      <c r="D287" s="296"/>
      <c r="E287" s="296">
        <v>285</v>
      </c>
      <c r="F287" s="296">
        <v>285</v>
      </c>
      <c r="G287" s="296"/>
      <c r="H287" s="296"/>
      <c r="I287" s="296"/>
      <c r="J287" s="296"/>
      <c r="K287" s="296"/>
      <c r="L287" s="296"/>
      <c r="M287" s="296"/>
      <c r="N287" s="296"/>
    </row>
    <row r="288" spans="1:14" x14ac:dyDescent="0.3">
      <c r="A288" s="296"/>
      <c r="B288" s="296"/>
      <c r="C288" s="296"/>
      <c r="D288" s="296"/>
      <c r="E288" s="296">
        <v>286</v>
      </c>
      <c r="F288" s="296">
        <v>286</v>
      </c>
      <c r="G288" s="296"/>
      <c r="H288" s="296"/>
      <c r="I288" s="296"/>
      <c r="J288" s="296"/>
      <c r="K288" s="296"/>
      <c r="L288" s="296"/>
      <c r="M288" s="296"/>
      <c r="N288" s="296"/>
    </row>
    <row r="289" spans="1:14" x14ac:dyDescent="0.3">
      <c r="A289" s="296"/>
      <c r="B289" s="296"/>
      <c r="C289" s="296"/>
      <c r="D289" s="296"/>
      <c r="E289" s="296">
        <v>287</v>
      </c>
      <c r="F289" s="296">
        <v>287</v>
      </c>
      <c r="G289" s="296"/>
      <c r="H289" s="296"/>
      <c r="I289" s="296"/>
      <c r="J289" s="296"/>
      <c r="K289" s="296"/>
      <c r="L289" s="296"/>
      <c r="M289" s="296"/>
      <c r="N289" s="296"/>
    </row>
    <row r="290" spans="1:14" x14ac:dyDescent="0.3">
      <c r="A290" s="296"/>
      <c r="B290" s="296"/>
      <c r="C290" s="296"/>
      <c r="D290" s="296"/>
      <c r="E290" s="296">
        <v>288</v>
      </c>
      <c r="F290" s="296">
        <v>288</v>
      </c>
      <c r="G290" s="296"/>
      <c r="H290" s="296"/>
      <c r="I290" s="296"/>
      <c r="J290" s="296"/>
      <c r="K290" s="296"/>
      <c r="L290" s="296"/>
      <c r="M290" s="296"/>
      <c r="N290" s="296"/>
    </row>
    <row r="291" spans="1:14" x14ac:dyDescent="0.3">
      <c r="A291" s="296"/>
      <c r="B291" s="296"/>
      <c r="C291" s="296"/>
      <c r="D291" s="296"/>
      <c r="E291" s="296">
        <v>289</v>
      </c>
      <c r="F291" s="296">
        <v>289</v>
      </c>
      <c r="G291" s="296"/>
      <c r="H291" s="296"/>
      <c r="I291" s="296"/>
      <c r="J291" s="296"/>
      <c r="K291" s="296"/>
      <c r="L291" s="296"/>
      <c r="M291" s="296"/>
      <c r="N291" s="296"/>
    </row>
    <row r="292" spans="1:14" x14ac:dyDescent="0.3">
      <c r="A292" s="296"/>
      <c r="B292" s="296"/>
      <c r="C292" s="296"/>
      <c r="D292" s="296"/>
      <c r="E292" s="296">
        <v>290</v>
      </c>
      <c r="F292" s="296">
        <v>290</v>
      </c>
      <c r="G292" s="296"/>
      <c r="H292" s="296"/>
      <c r="I292" s="296"/>
      <c r="J292" s="296"/>
      <c r="K292" s="296"/>
      <c r="L292" s="296"/>
      <c r="M292" s="296"/>
      <c r="N292" s="296"/>
    </row>
    <row r="293" spans="1:14" x14ac:dyDescent="0.3">
      <c r="A293" s="296"/>
      <c r="B293" s="296"/>
      <c r="C293" s="296"/>
      <c r="D293" s="296"/>
      <c r="E293" s="296">
        <v>291</v>
      </c>
      <c r="F293" s="296">
        <v>291</v>
      </c>
      <c r="G293" s="296"/>
      <c r="H293" s="296"/>
      <c r="I293" s="296"/>
      <c r="J293" s="296"/>
      <c r="K293" s="296"/>
      <c r="L293" s="296"/>
      <c r="M293" s="296"/>
      <c r="N293" s="296"/>
    </row>
    <row r="294" spans="1:14" x14ac:dyDescent="0.3">
      <c r="A294" s="296"/>
      <c r="B294" s="296"/>
      <c r="C294" s="296"/>
      <c r="D294" s="296"/>
      <c r="E294" s="296">
        <v>292</v>
      </c>
      <c r="F294" s="296">
        <v>292</v>
      </c>
      <c r="G294" s="296"/>
      <c r="H294" s="296"/>
      <c r="I294" s="296"/>
      <c r="J294" s="296"/>
      <c r="K294" s="296"/>
      <c r="L294" s="296"/>
      <c r="M294" s="296"/>
      <c r="N294" s="296"/>
    </row>
    <row r="295" spans="1:14" x14ac:dyDescent="0.3">
      <c r="A295" s="296"/>
      <c r="B295" s="296"/>
      <c r="C295" s="296"/>
      <c r="D295" s="296"/>
      <c r="E295" s="296">
        <v>293</v>
      </c>
      <c r="F295" s="296">
        <v>293</v>
      </c>
      <c r="G295" s="296"/>
      <c r="H295" s="296"/>
      <c r="I295" s="296"/>
      <c r="J295" s="296"/>
      <c r="K295" s="296"/>
      <c r="L295" s="296"/>
      <c r="M295" s="296"/>
      <c r="N295" s="296"/>
    </row>
    <row r="296" spans="1:14" x14ac:dyDescent="0.3">
      <c r="A296" s="296"/>
      <c r="B296" s="296"/>
      <c r="C296" s="296"/>
      <c r="D296" s="296"/>
      <c r="E296" s="296">
        <v>294</v>
      </c>
      <c r="F296" s="296">
        <v>294</v>
      </c>
      <c r="G296" s="296"/>
      <c r="H296" s="296"/>
      <c r="I296" s="296"/>
      <c r="J296" s="296"/>
      <c r="K296" s="296"/>
      <c r="L296" s="296"/>
      <c r="M296" s="296"/>
      <c r="N296" s="296"/>
    </row>
    <row r="297" spans="1:14" x14ac:dyDescent="0.3">
      <c r="A297" s="296"/>
      <c r="B297" s="296"/>
      <c r="C297" s="296"/>
      <c r="D297" s="296"/>
      <c r="E297" s="296">
        <v>295</v>
      </c>
      <c r="F297" s="296">
        <v>295</v>
      </c>
      <c r="G297" s="296"/>
      <c r="H297" s="296"/>
      <c r="I297" s="296"/>
      <c r="J297" s="296"/>
      <c r="K297" s="296"/>
      <c r="L297" s="296"/>
      <c r="M297" s="296"/>
      <c r="N297" s="296"/>
    </row>
    <row r="298" spans="1:14" x14ac:dyDescent="0.3">
      <c r="A298" s="296"/>
      <c r="B298" s="296"/>
      <c r="C298" s="296"/>
      <c r="D298" s="296"/>
      <c r="E298" s="296">
        <v>296</v>
      </c>
      <c r="F298" s="296">
        <v>296</v>
      </c>
      <c r="G298" s="296"/>
      <c r="H298" s="296"/>
      <c r="I298" s="296"/>
      <c r="J298" s="296"/>
      <c r="K298" s="296"/>
      <c r="L298" s="296"/>
      <c r="M298" s="296"/>
      <c r="N298" s="296"/>
    </row>
    <row r="299" spans="1:14" x14ac:dyDescent="0.3">
      <c r="A299" s="296"/>
      <c r="B299" s="296"/>
      <c r="C299" s="296"/>
      <c r="D299" s="296"/>
      <c r="E299" s="296">
        <v>297</v>
      </c>
      <c r="F299" s="296">
        <v>297</v>
      </c>
      <c r="G299" s="296"/>
      <c r="H299" s="296"/>
      <c r="I299" s="296"/>
      <c r="J299" s="296"/>
      <c r="K299" s="296"/>
      <c r="L299" s="296"/>
      <c r="M299" s="296"/>
      <c r="N299" s="296"/>
    </row>
    <row r="300" spans="1:14" x14ac:dyDescent="0.3">
      <c r="A300" s="296"/>
      <c r="B300" s="296"/>
      <c r="C300" s="296"/>
      <c r="D300" s="296"/>
      <c r="E300" s="296">
        <v>298</v>
      </c>
      <c r="F300" s="296">
        <v>298</v>
      </c>
      <c r="G300" s="296"/>
      <c r="H300" s="296"/>
      <c r="I300" s="296"/>
      <c r="J300" s="296"/>
      <c r="K300" s="296"/>
      <c r="L300" s="296"/>
      <c r="M300" s="296"/>
      <c r="N300" s="296"/>
    </row>
    <row r="301" spans="1:14" x14ac:dyDescent="0.3">
      <c r="A301" s="296"/>
      <c r="B301" s="296"/>
      <c r="C301" s="296"/>
      <c r="D301" s="296"/>
      <c r="E301" s="296">
        <v>299</v>
      </c>
      <c r="F301" s="296">
        <v>299</v>
      </c>
      <c r="G301" s="296"/>
      <c r="H301" s="296"/>
      <c r="I301" s="296"/>
      <c r="J301" s="296"/>
      <c r="K301" s="296"/>
      <c r="L301" s="296"/>
      <c r="M301" s="296"/>
      <c r="N301" s="296"/>
    </row>
    <row r="302" spans="1:14" x14ac:dyDescent="0.3">
      <c r="A302" s="296"/>
      <c r="B302" s="296"/>
      <c r="C302" s="296"/>
      <c r="D302" s="296"/>
      <c r="E302" s="296">
        <v>300</v>
      </c>
      <c r="F302" s="296">
        <v>300</v>
      </c>
      <c r="G302" s="296"/>
      <c r="H302" s="296"/>
      <c r="I302" s="296"/>
      <c r="J302" s="296"/>
      <c r="K302" s="296"/>
      <c r="L302" s="296"/>
      <c r="M302" s="296"/>
      <c r="N302" s="296"/>
    </row>
  </sheetData>
  <sheetProtection algorithmName="SHA-512" hashValue="OjGr/aur+YCIIFAx6u4iqzzHu6aJba4CkBe7sJ+x+6+8yw3H62Kpn/U4I8E3b4euYXp0Bigxlnkzb7BLCe0ivg==" saltValue="wa2UIA2DgbhDAQhQgAEgPQ==" spinCount="100000" sheet="1" objects="1" scenarios="1"/>
  <dataConsolidate/>
  <mergeCells count="1">
    <mergeCell ref="E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6" tint="-0.499984740745262"/>
  </sheetPr>
  <dimension ref="A1:O456"/>
  <sheetViews>
    <sheetView showGridLines="0" tabSelected="1" view="pageLayout" zoomScaleNormal="100" zoomScaleSheetLayoutView="110" workbookViewId="0">
      <selection activeCell="H2" sqref="H2"/>
    </sheetView>
  </sheetViews>
  <sheetFormatPr defaultColWidth="1.6640625" defaultRowHeight="14.4" x14ac:dyDescent="0.3"/>
  <cols>
    <col min="1" max="1" width="4.6640625" style="8" customWidth="1"/>
    <col min="2" max="2" width="8.88671875" style="8" customWidth="1"/>
    <col min="3" max="4" width="21" style="8" customWidth="1"/>
    <col min="5" max="5" width="15.88671875" style="8" customWidth="1"/>
    <col min="6" max="6" width="16.88671875" style="8" customWidth="1"/>
    <col min="7" max="7" width="12.88671875" style="8" customWidth="1"/>
    <col min="8" max="8" width="12" style="8" customWidth="1"/>
    <col min="9" max="9" width="11.33203125" style="8" customWidth="1"/>
    <col min="10" max="10" width="11" style="8" customWidth="1"/>
    <col min="11" max="11" width="11.5546875" style="8" customWidth="1"/>
    <col min="12" max="12" width="7.88671875" style="8" customWidth="1"/>
    <col min="13" max="13" width="11.33203125" style="8" customWidth="1"/>
    <col min="14" max="14" width="10.109375" style="8" bestFit="1" customWidth="1"/>
    <col min="15" max="15" width="15.5546875" style="8" customWidth="1"/>
    <col min="16" max="16384" width="1.6640625" style="8"/>
  </cols>
  <sheetData>
    <row r="1" spans="1:15" ht="15" customHeight="1" thickBot="1" x14ac:dyDescent="0.35">
      <c r="A1" s="694" t="s">
        <v>582</v>
      </c>
      <c r="B1" s="695"/>
      <c r="C1" s="137" t="s">
        <v>401</v>
      </c>
      <c r="D1" s="138" t="s">
        <v>401</v>
      </c>
      <c r="E1" s="700" t="s">
        <v>401</v>
      </c>
      <c r="F1" s="700"/>
      <c r="G1" s="468" t="s">
        <v>395</v>
      </c>
      <c r="H1" s="471">
        <f>SUM(H2:H3)</f>
        <v>0</v>
      </c>
      <c r="I1" s="472" t="s">
        <v>570</v>
      </c>
      <c r="J1" s="162" t="s">
        <v>564</v>
      </c>
      <c r="K1" s="163">
        <f>IFERROR(E10/H1/308,0)</f>
        <v>0</v>
      </c>
      <c r="L1" s="164" t="s">
        <v>66</v>
      </c>
      <c r="M1" s="165">
        <f>IFERROR(SUM(G354:G358)/H1,0)</f>
        <v>0</v>
      </c>
      <c r="N1" s="166" t="s">
        <v>65</v>
      </c>
      <c r="O1" s="167">
        <f>IFERROR(E19,0)</f>
        <v>0</v>
      </c>
    </row>
    <row r="2" spans="1:15" ht="15" customHeight="1" x14ac:dyDescent="0.3">
      <c r="A2" s="701" t="s">
        <v>516</v>
      </c>
      <c r="B2" s="702"/>
      <c r="C2" s="141" t="s">
        <v>660</v>
      </c>
      <c r="D2" s="484" t="s">
        <v>396</v>
      </c>
      <c r="E2" s="566"/>
      <c r="F2" s="667"/>
      <c r="G2" s="469" t="s">
        <v>398</v>
      </c>
      <c r="H2" s="139"/>
      <c r="I2" s="140" t="s">
        <v>401</v>
      </c>
      <c r="J2" s="573"/>
      <c r="K2" s="296"/>
      <c r="L2" s="296"/>
      <c r="M2" s="296"/>
      <c r="N2" s="296"/>
      <c r="O2" s="574"/>
    </row>
    <row r="3" spans="1:15" ht="15" customHeight="1" thickBot="1" x14ac:dyDescent="0.35">
      <c r="A3" s="703" t="s">
        <v>591</v>
      </c>
      <c r="B3" s="704"/>
      <c r="C3" s="133">
        <f ca="1">NOW()</f>
        <v>42993.532431828702</v>
      </c>
      <c r="D3" s="485" t="s">
        <v>308</v>
      </c>
      <c r="E3" s="567"/>
      <c r="F3" s="142"/>
      <c r="G3" s="470" t="s">
        <v>399</v>
      </c>
      <c r="H3" s="139"/>
      <c r="I3" s="568"/>
      <c r="J3" s="569"/>
      <c r="K3" s="570"/>
      <c r="L3" s="467"/>
      <c r="M3" s="571"/>
      <c r="N3" s="571"/>
      <c r="O3" s="572" t="s">
        <v>585</v>
      </c>
    </row>
    <row r="4" spans="1:15" ht="15" customHeight="1" x14ac:dyDescent="0.3">
      <c r="A4" s="295" t="s">
        <v>16</v>
      </c>
      <c r="B4" s="296"/>
      <c r="C4" s="297"/>
      <c r="D4" s="582" t="s">
        <v>334</v>
      </c>
      <c r="E4" s="583" t="s">
        <v>263</v>
      </c>
      <c r="F4" s="584" t="s">
        <v>400</v>
      </c>
      <c r="G4" s="584" t="s">
        <v>33</v>
      </c>
      <c r="H4" s="584" t="s">
        <v>397</v>
      </c>
      <c r="I4" s="584" t="s">
        <v>592</v>
      </c>
      <c r="J4" s="584" t="s">
        <v>36</v>
      </c>
      <c r="K4" s="585" t="s">
        <v>37</v>
      </c>
      <c r="L4" s="583" t="s">
        <v>70</v>
      </c>
      <c r="M4" s="583" t="s">
        <v>259</v>
      </c>
      <c r="N4" s="584" t="s">
        <v>38</v>
      </c>
      <c r="O4" s="586" t="s">
        <v>39</v>
      </c>
    </row>
    <row r="5" spans="1:15" ht="15" customHeight="1" x14ac:dyDescent="0.3">
      <c r="A5" s="298" t="s">
        <v>0</v>
      </c>
      <c r="B5" s="299" t="s">
        <v>17</v>
      </c>
      <c r="C5" s="300"/>
      <c r="D5" s="41"/>
      <c r="E5" s="129">
        <f t="shared" ref="E5:E20" si="0">SUM(G5:O5)</f>
        <v>0</v>
      </c>
      <c r="F5" s="168">
        <f>H283</f>
        <v>0</v>
      </c>
      <c r="G5" s="168">
        <f t="shared" ref="G5:L5" si="1">I283</f>
        <v>0</v>
      </c>
      <c r="H5" s="168">
        <f>J283</f>
        <v>0</v>
      </c>
      <c r="I5" s="168">
        <f t="shared" si="1"/>
        <v>0</v>
      </c>
      <c r="J5" s="168">
        <f t="shared" si="1"/>
        <v>0</v>
      </c>
      <c r="K5" s="169">
        <f t="shared" si="1"/>
        <v>0</v>
      </c>
      <c r="L5" s="170">
        <f t="shared" si="1"/>
        <v>0</v>
      </c>
      <c r="M5" s="170">
        <v>0</v>
      </c>
      <c r="N5" s="168">
        <v>0</v>
      </c>
      <c r="O5" s="170">
        <f>O283</f>
        <v>0</v>
      </c>
    </row>
    <row r="6" spans="1:15" ht="15" customHeight="1" x14ac:dyDescent="0.3">
      <c r="A6" s="301" t="s">
        <v>1</v>
      </c>
      <c r="B6" s="302" t="s">
        <v>18</v>
      </c>
      <c r="C6" s="303"/>
      <c r="D6" s="42"/>
      <c r="E6" s="130">
        <f t="shared" si="0"/>
        <v>0</v>
      </c>
      <c r="F6" s="171">
        <f>H288</f>
        <v>0</v>
      </c>
      <c r="G6" s="171">
        <f t="shared" ref="G6:L6" si="2">I288</f>
        <v>0</v>
      </c>
      <c r="H6" s="171">
        <f t="shared" si="2"/>
        <v>0</v>
      </c>
      <c r="I6" s="171">
        <f t="shared" si="2"/>
        <v>0</v>
      </c>
      <c r="J6" s="171">
        <f t="shared" si="2"/>
        <v>0</v>
      </c>
      <c r="K6" s="172">
        <f t="shared" si="2"/>
        <v>0</v>
      </c>
      <c r="L6" s="173">
        <f t="shared" si="2"/>
        <v>0</v>
      </c>
      <c r="M6" s="173">
        <v>0</v>
      </c>
      <c r="N6" s="171">
        <v>0</v>
      </c>
      <c r="O6" s="173">
        <f>O288</f>
        <v>0</v>
      </c>
    </row>
    <row r="7" spans="1:15" ht="15" customHeight="1" x14ac:dyDescent="0.3">
      <c r="A7" s="298" t="s">
        <v>2</v>
      </c>
      <c r="B7" s="299" t="s">
        <v>19</v>
      </c>
      <c r="C7" s="300"/>
      <c r="D7" s="41"/>
      <c r="E7" s="129">
        <f t="shared" si="0"/>
        <v>0</v>
      </c>
      <c r="F7" s="168">
        <f t="shared" ref="F7:L7" si="3">H297</f>
        <v>0</v>
      </c>
      <c r="G7" s="168">
        <f t="shared" si="3"/>
        <v>0</v>
      </c>
      <c r="H7" s="168">
        <f t="shared" si="3"/>
        <v>0</v>
      </c>
      <c r="I7" s="168">
        <f t="shared" si="3"/>
        <v>0</v>
      </c>
      <c r="J7" s="168">
        <f t="shared" si="3"/>
        <v>0</v>
      </c>
      <c r="K7" s="169">
        <f t="shared" si="3"/>
        <v>0</v>
      </c>
      <c r="L7" s="170">
        <f t="shared" si="3"/>
        <v>0</v>
      </c>
      <c r="M7" s="170">
        <v>0</v>
      </c>
      <c r="N7" s="168">
        <v>0</v>
      </c>
      <c r="O7" s="170">
        <f>O297</f>
        <v>0</v>
      </c>
    </row>
    <row r="8" spans="1:15" ht="15" customHeight="1" x14ac:dyDescent="0.3">
      <c r="A8" s="301" t="s">
        <v>3</v>
      </c>
      <c r="B8" s="302" t="s">
        <v>20</v>
      </c>
      <c r="C8" s="303"/>
      <c r="D8" s="42"/>
      <c r="E8" s="130">
        <f t="shared" si="0"/>
        <v>0</v>
      </c>
      <c r="F8" s="171">
        <f t="shared" ref="F8:L8" si="4">H307</f>
        <v>0</v>
      </c>
      <c r="G8" s="171">
        <f t="shared" si="4"/>
        <v>0</v>
      </c>
      <c r="H8" s="171">
        <f t="shared" si="4"/>
        <v>0</v>
      </c>
      <c r="I8" s="171">
        <f t="shared" si="4"/>
        <v>0</v>
      </c>
      <c r="J8" s="171">
        <f t="shared" si="4"/>
        <v>0</v>
      </c>
      <c r="K8" s="172">
        <f t="shared" si="4"/>
        <v>0</v>
      </c>
      <c r="L8" s="173">
        <f t="shared" si="4"/>
        <v>0</v>
      </c>
      <c r="M8" s="173">
        <v>0</v>
      </c>
      <c r="N8" s="171">
        <v>0</v>
      </c>
      <c r="O8" s="173">
        <f>O307</f>
        <v>0</v>
      </c>
    </row>
    <row r="9" spans="1:15" ht="15" customHeight="1" x14ac:dyDescent="0.3">
      <c r="A9" s="298" t="s">
        <v>4</v>
      </c>
      <c r="B9" s="299" t="s">
        <v>257</v>
      </c>
      <c r="C9" s="300"/>
      <c r="D9" s="41"/>
      <c r="E9" s="129">
        <f t="shared" si="0"/>
        <v>0</v>
      </c>
      <c r="F9" s="168">
        <f t="shared" ref="F9:L9" si="5">H317</f>
        <v>0</v>
      </c>
      <c r="G9" s="168">
        <f t="shared" si="5"/>
        <v>0</v>
      </c>
      <c r="H9" s="168">
        <f t="shared" si="5"/>
        <v>0</v>
      </c>
      <c r="I9" s="168">
        <f t="shared" si="5"/>
        <v>0</v>
      </c>
      <c r="J9" s="168">
        <f t="shared" si="5"/>
        <v>0</v>
      </c>
      <c r="K9" s="169">
        <f t="shared" si="5"/>
        <v>0</v>
      </c>
      <c r="L9" s="170">
        <f t="shared" si="5"/>
        <v>0</v>
      </c>
      <c r="M9" s="170">
        <v>0</v>
      </c>
      <c r="N9" s="168">
        <v>0</v>
      </c>
      <c r="O9" s="170">
        <f>O317</f>
        <v>0</v>
      </c>
    </row>
    <row r="10" spans="1:15" ht="15" customHeight="1" x14ac:dyDescent="0.3">
      <c r="A10" s="301" t="s">
        <v>5</v>
      </c>
      <c r="B10" s="302" t="s">
        <v>21</v>
      </c>
      <c r="C10" s="303"/>
      <c r="D10" s="42"/>
      <c r="E10" s="130">
        <f t="shared" si="0"/>
        <v>0</v>
      </c>
      <c r="F10" s="171">
        <f t="shared" ref="F10:L10" si="6">H326</f>
        <v>0</v>
      </c>
      <c r="G10" s="171">
        <f t="shared" si="6"/>
        <v>0</v>
      </c>
      <c r="H10" s="171">
        <f t="shared" si="6"/>
        <v>0</v>
      </c>
      <c r="I10" s="171">
        <f t="shared" si="6"/>
        <v>0</v>
      </c>
      <c r="J10" s="171">
        <f t="shared" si="6"/>
        <v>0</v>
      </c>
      <c r="K10" s="172">
        <f t="shared" si="6"/>
        <v>0</v>
      </c>
      <c r="L10" s="173">
        <f t="shared" si="6"/>
        <v>0</v>
      </c>
      <c r="M10" s="173">
        <f>O326</f>
        <v>0</v>
      </c>
      <c r="N10" s="136"/>
      <c r="O10" s="173">
        <f>0</f>
        <v>0</v>
      </c>
    </row>
    <row r="11" spans="1:15" ht="15" customHeight="1" x14ac:dyDescent="0.3">
      <c r="A11" s="298" t="s">
        <v>6</v>
      </c>
      <c r="B11" s="299" t="s">
        <v>22</v>
      </c>
      <c r="C11" s="300"/>
      <c r="D11" s="41"/>
      <c r="E11" s="129">
        <f t="shared" si="0"/>
        <v>0</v>
      </c>
      <c r="F11" s="168">
        <f t="shared" ref="F11:K11" si="7">H340</f>
        <v>0</v>
      </c>
      <c r="G11" s="168">
        <f t="shared" si="7"/>
        <v>0</v>
      </c>
      <c r="H11" s="168">
        <f t="shared" si="7"/>
        <v>0</v>
      </c>
      <c r="I11" s="168">
        <f t="shared" si="7"/>
        <v>0</v>
      </c>
      <c r="J11" s="168">
        <f t="shared" si="7"/>
        <v>0</v>
      </c>
      <c r="K11" s="169">
        <f t="shared" si="7"/>
        <v>0</v>
      </c>
      <c r="L11" s="170">
        <f>N340</f>
        <v>0</v>
      </c>
      <c r="M11" s="170">
        <v>0</v>
      </c>
      <c r="N11" s="168">
        <v>0</v>
      </c>
      <c r="O11" s="170">
        <f>O340</f>
        <v>0</v>
      </c>
    </row>
    <row r="12" spans="1:15" ht="15" customHeight="1" x14ac:dyDescent="0.3">
      <c r="A12" s="301" t="s">
        <v>7</v>
      </c>
      <c r="B12" s="302" t="s">
        <v>23</v>
      </c>
      <c r="C12" s="303"/>
      <c r="D12" s="42"/>
      <c r="E12" s="130">
        <f t="shared" si="0"/>
        <v>0</v>
      </c>
      <c r="F12" s="171">
        <f t="shared" ref="F12:K12" si="8">H352</f>
        <v>0</v>
      </c>
      <c r="G12" s="171">
        <f t="shared" si="8"/>
        <v>0</v>
      </c>
      <c r="H12" s="171">
        <f t="shared" si="8"/>
        <v>0</v>
      </c>
      <c r="I12" s="171">
        <f t="shared" si="8"/>
        <v>0</v>
      </c>
      <c r="J12" s="171">
        <f t="shared" si="8"/>
        <v>0</v>
      </c>
      <c r="K12" s="172">
        <f t="shared" si="8"/>
        <v>0</v>
      </c>
      <c r="L12" s="173">
        <f>N352</f>
        <v>0</v>
      </c>
      <c r="M12" s="173">
        <v>0</v>
      </c>
      <c r="N12" s="171">
        <v>0</v>
      </c>
      <c r="O12" s="173">
        <f>O352</f>
        <v>0</v>
      </c>
    </row>
    <row r="13" spans="1:15" ht="15" customHeight="1" x14ac:dyDescent="0.3">
      <c r="A13" s="298" t="s">
        <v>8</v>
      </c>
      <c r="B13" s="299" t="s">
        <v>24</v>
      </c>
      <c r="C13" s="300"/>
      <c r="D13" s="41"/>
      <c r="E13" s="129">
        <f t="shared" si="0"/>
        <v>0</v>
      </c>
      <c r="F13" s="168">
        <f t="shared" ref="F13:K13" si="9">H361</f>
        <v>0</v>
      </c>
      <c r="G13" s="168">
        <f t="shared" si="9"/>
        <v>0</v>
      </c>
      <c r="H13" s="168">
        <f t="shared" si="9"/>
        <v>0</v>
      </c>
      <c r="I13" s="168">
        <f t="shared" si="9"/>
        <v>0</v>
      </c>
      <c r="J13" s="168">
        <f t="shared" si="9"/>
        <v>0</v>
      </c>
      <c r="K13" s="169">
        <f t="shared" si="9"/>
        <v>0</v>
      </c>
      <c r="L13" s="170">
        <f>N361</f>
        <v>0</v>
      </c>
      <c r="M13" s="170">
        <v>0</v>
      </c>
      <c r="N13" s="168">
        <v>0</v>
      </c>
      <c r="O13" s="170">
        <f>O361</f>
        <v>0</v>
      </c>
    </row>
    <row r="14" spans="1:15" ht="15" customHeight="1" x14ac:dyDescent="0.3">
      <c r="A14" s="301" t="s">
        <v>9</v>
      </c>
      <c r="B14" s="302" t="s">
        <v>258</v>
      </c>
      <c r="C14" s="303"/>
      <c r="D14" s="42"/>
      <c r="E14" s="130">
        <f t="shared" si="0"/>
        <v>0</v>
      </c>
      <c r="F14" s="171">
        <f t="shared" ref="F14:K14" si="10">H372</f>
        <v>0</v>
      </c>
      <c r="G14" s="171">
        <f t="shared" si="10"/>
        <v>0</v>
      </c>
      <c r="H14" s="171">
        <f t="shared" si="10"/>
        <v>0</v>
      </c>
      <c r="I14" s="171">
        <f t="shared" si="10"/>
        <v>0</v>
      </c>
      <c r="J14" s="171">
        <f t="shared" si="10"/>
        <v>0</v>
      </c>
      <c r="K14" s="172">
        <f t="shared" si="10"/>
        <v>0</v>
      </c>
      <c r="L14" s="173">
        <f>N372</f>
        <v>0</v>
      </c>
      <c r="M14" s="173">
        <v>0</v>
      </c>
      <c r="N14" s="171">
        <v>0</v>
      </c>
      <c r="O14" s="173">
        <f>O372</f>
        <v>0</v>
      </c>
    </row>
    <row r="15" spans="1:15" ht="15" customHeight="1" x14ac:dyDescent="0.3">
      <c r="A15" s="298" t="s">
        <v>10</v>
      </c>
      <c r="B15" s="299" t="s">
        <v>25</v>
      </c>
      <c r="C15" s="300"/>
      <c r="D15" s="41"/>
      <c r="E15" s="129">
        <f t="shared" si="0"/>
        <v>0</v>
      </c>
      <c r="F15" s="168">
        <f t="shared" ref="F15:K15" si="11">H399</f>
        <v>0</v>
      </c>
      <c r="G15" s="168">
        <f t="shared" si="11"/>
        <v>0</v>
      </c>
      <c r="H15" s="168">
        <f t="shared" si="11"/>
        <v>0</v>
      </c>
      <c r="I15" s="168">
        <f t="shared" si="11"/>
        <v>0</v>
      </c>
      <c r="J15" s="168">
        <f t="shared" si="11"/>
        <v>0</v>
      </c>
      <c r="K15" s="169">
        <f t="shared" si="11"/>
        <v>0</v>
      </c>
      <c r="L15" s="170">
        <f>N399</f>
        <v>0</v>
      </c>
      <c r="M15" s="170">
        <v>0</v>
      </c>
      <c r="N15" s="168">
        <v>0</v>
      </c>
      <c r="O15" s="170">
        <f>O399</f>
        <v>0</v>
      </c>
    </row>
    <row r="16" spans="1:15" ht="15" customHeight="1" x14ac:dyDescent="0.3">
      <c r="A16" s="301" t="s">
        <v>11</v>
      </c>
      <c r="B16" s="302" t="s">
        <v>26</v>
      </c>
      <c r="C16" s="303"/>
      <c r="D16" s="42"/>
      <c r="E16" s="130">
        <f t="shared" si="0"/>
        <v>0</v>
      </c>
      <c r="F16" s="171">
        <f t="shared" ref="F16:K16" si="12">H408</f>
        <v>0</v>
      </c>
      <c r="G16" s="171">
        <f t="shared" si="12"/>
        <v>0</v>
      </c>
      <c r="H16" s="171">
        <f t="shared" si="12"/>
        <v>0</v>
      </c>
      <c r="I16" s="171">
        <f t="shared" si="12"/>
        <v>0</v>
      </c>
      <c r="J16" s="171">
        <f>L408</f>
        <v>0</v>
      </c>
      <c r="K16" s="172">
        <f t="shared" si="12"/>
        <v>0</v>
      </c>
      <c r="L16" s="173">
        <f>N408</f>
        <v>0</v>
      </c>
      <c r="M16" s="173">
        <v>0</v>
      </c>
      <c r="N16" s="171">
        <v>0</v>
      </c>
      <c r="O16" s="173">
        <f>O408</f>
        <v>0</v>
      </c>
    </row>
    <row r="17" spans="1:15" ht="15" customHeight="1" x14ac:dyDescent="0.3">
      <c r="A17" s="298" t="s">
        <v>12</v>
      </c>
      <c r="B17" s="299" t="s">
        <v>27</v>
      </c>
      <c r="C17" s="300"/>
      <c r="D17" s="41"/>
      <c r="E17" s="129">
        <f t="shared" si="0"/>
        <v>0</v>
      </c>
      <c r="F17" s="168">
        <f t="shared" ref="F17:K17" si="13">H417</f>
        <v>0</v>
      </c>
      <c r="G17" s="168">
        <f t="shared" si="13"/>
        <v>0</v>
      </c>
      <c r="H17" s="168">
        <f t="shared" si="13"/>
        <v>0</v>
      </c>
      <c r="I17" s="168">
        <f t="shared" si="13"/>
        <v>0</v>
      </c>
      <c r="J17" s="168">
        <f t="shared" si="13"/>
        <v>0</v>
      </c>
      <c r="K17" s="169">
        <f t="shared" si="13"/>
        <v>0</v>
      </c>
      <c r="L17" s="170">
        <f>N417</f>
        <v>0</v>
      </c>
      <c r="M17" s="170">
        <v>0</v>
      </c>
      <c r="N17" s="168">
        <v>0</v>
      </c>
      <c r="O17" s="170">
        <f>O417</f>
        <v>0</v>
      </c>
    </row>
    <row r="18" spans="1:15" ht="15" customHeight="1" x14ac:dyDescent="0.3">
      <c r="A18" s="301" t="s">
        <v>13</v>
      </c>
      <c r="B18" s="302" t="s">
        <v>28</v>
      </c>
      <c r="C18" s="303"/>
      <c r="D18" s="42"/>
      <c r="E18" s="130">
        <f t="shared" si="0"/>
        <v>0</v>
      </c>
      <c r="F18" s="171">
        <f t="shared" ref="F18:K18" si="14">H421</f>
        <v>0</v>
      </c>
      <c r="G18" s="171">
        <f t="shared" si="14"/>
        <v>0</v>
      </c>
      <c r="H18" s="171">
        <f t="shared" si="14"/>
        <v>0</v>
      </c>
      <c r="I18" s="171">
        <f t="shared" si="14"/>
        <v>0</v>
      </c>
      <c r="J18" s="171">
        <f t="shared" si="14"/>
        <v>0</v>
      </c>
      <c r="K18" s="172">
        <f t="shared" si="14"/>
        <v>0</v>
      </c>
      <c r="L18" s="173">
        <f>N421</f>
        <v>0</v>
      </c>
      <c r="M18" s="173">
        <v>0</v>
      </c>
      <c r="N18" s="171">
        <v>0</v>
      </c>
      <c r="O18" s="173">
        <f>O421</f>
        <v>0</v>
      </c>
    </row>
    <row r="19" spans="1:15" ht="15" customHeight="1" x14ac:dyDescent="0.3">
      <c r="A19" s="298" t="s">
        <v>14</v>
      </c>
      <c r="B19" s="299" t="s">
        <v>29</v>
      </c>
      <c r="C19" s="300"/>
      <c r="D19" s="41"/>
      <c r="E19" s="129">
        <f t="shared" si="0"/>
        <v>0</v>
      </c>
      <c r="F19" s="168">
        <f t="shared" ref="F19:K19" si="15">H434</f>
        <v>0</v>
      </c>
      <c r="G19" s="168">
        <f t="shared" si="15"/>
        <v>0</v>
      </c>
      <c r="H19" s="168">
        <f t="shared" si="15"/>
        <v>0</v>
      </c>
      <c r="I19" s="168">
        <f t="shared" si="15"/>
        <v>0</v>
      </c>
      <c r="J19" s="168">
        <f t="shared" si="15"/>
        <v>0</v>
      </c>
      <c r="K19" s="169">
        <f t="shared" si="15"/>
        <v>0</v>
      </c>
      <c r="L19" s="170">
        <f>N434</f>
        <v>0</v>
      </c>
      <c r="M19" s="170">
        <v>0</v>
      </c>
      <c r="N19" s="168">
        <v>0</v>
      </c>
      <c r="O19" s="170">
        <f>O434</f>
        <v>0</v>
      </c>
    </row>
    <row r="20" spans="1:15" ht="15" customHeight="1" x14ac:dyDescent="0.3">
      <c r="A20" s="304" t="s">
        <v>15</v>
      </c>
      <c r="B20" s="305" t="s">
        <v>230</v>
      </c>
      <c r="C20" s="306"/>
      <c r="D20" s="43"/>
      <c r="E20" s="131">
        <f t="shared" si="0"/>
        <v>0</v>
      </c>
      <c r="F20" s="174">
        <f t="shared" ref="F20:K20" si="16">H445</f>
        <v>0</v>
      </c>
      <c r="G20" s="174">
        <f t="shared" si="16"/>
        <v>0</v>
      </c>
      <c r="H20" s="174">
        <f t="shared" si="16"/>
        <v>0</v>
      </c>
      <c r="I20" s="174">
        <f t="shared" si="16"/>
        <v>0</v>
      </c>
      <c r="J20" s="174">
        <f t="shared" si="16"/>
        <v>0</v>
      </c>
      <c r="K20" s="175">
        <f t="shared" si="16"/>
        <v>0</v>
      </c>
      <c r="L20" s="176">
        <f>N445</f>
        <v>0</v>
      </c>
      <c r="M20" s="176">
        <v>0</v>
      </c>
      <c r="N20" s="174">
        <v>0</v>
      </c>
      <c r="O20" s="176">
        <f>O445</f>
        <v>0</v>
      </c>
    </row>
    <row r="21" spans="1:15" ht="15" customHeight="1" x14ac:dyDescent="0.3">
      <c r="A21" s="307"/>
      <c r="B21" s="308"/>
      <c r="C21" s="309" t="s">
        <v>44</v>
      </c>
      <c r="D21" s="579">
        <f>SUM(D5:D20)</f>
        <v>0</v>
      </c>
      <c r="E21" s="132">
        <f>SUM(E5:E20)</f>
        <v>0</v>
      </c>
      <c r="F21" s="177">
        <f>SUM(F5:F20)</f>
        <v>0</v>
      </c>
      <c r="G21" s="177">
        <f t="shared" ref="G21:I21" si="17">SUM(G5:G20)</f>
        <v>0</v>
      </c>
      <c r="H21" s="177">
        <f t="shared" si="17"/>
        <v>0</v>
      </c>
      <c r="I21" s="177">
        <f t="shared" si="17"/>
        <v>0</v>
      </c>
      <c r="J21" s="177">
        <f t="shared" ref="J21:O21" si="18">SUM(J5:J20)</f>
        <v>0</v>
      </c>
      <c r="K21" s="178">
        <f t="shared" si="18"/>
        <v>0</v>
      </c>
      <c r="L21" s="179">
        <f t="shared" si="18"/>
        <v>0</v>
      </c>
      <c r="M21" s="179">
        <f t="shared" si="18"/>
        <v>0</v>
      </c>
      <c r="N21" s="180">
        <f t="shared" si="18"/>
        <v>0</v>
      </c>
      <c r="O21" s="181">
        <f t="shared" si="18"/>
        <v>0</v>
      </c>
    </row>
    <row r="22" spans="1:15" ht="15" customHeight="1" thickBot="1" x14ac:dyDescent="0.35">
      <c r="A22" s="307"/>
      <c r="B22" s="308"/>
      <c r="C22" s="575"/>
      <c r="D22" s="580"/>
      <c r="E22" s="587"/>
      <c r="F22" s="588"/>
      <c r="G22" s="588"/>
      <c r="H22" s="588"/>
      <c r="I22" s="588"/>
      <c r="J22" s="589"/>
      <c r="K22" s="590"/>
      <c r="L22" s="590"/>
      <c r="M22" s="590"/>
      <c r="N22" s="590"/>
      <c r="O22" s="591"/>
    </row>
    <row r="23" spans="1:15" ht="15" customHeight="1" thickBot="1" x14ac:dyDescent="0.35">
      <c r="A23" s="307"/>
      <c r="B23" s="486" t="s">
        <v>667</v>
      </c>
      <c r="C23" s="161" t="s">
        <v>680</v>
      </c>
      <c r="D23" s="581"/>
      <c r="E23" s="310" t="s">
        <v>31</v>
      </c>
      <c r="F23" s="310"/>
      <c r="G23" s="182">
        <f>IFERROR(G21/E21,0)</f>
        <v>0</v>
      </c>
      <c r="H23" s="182">
        <f>IFERROR(H21/E21,0)</f>
        <v>0</v>
      </c>
      <c r="I23" s="183">
        <f>IFERROR(I21/E21,0)</f>
        <v>0</v>
      </c>
      <c r="J23" s="183">
        <f>IFERROR(J21/E21,0)</f>
        <v>0</v>
      </c>
      <c r="K23" s="183">
        <f>IFERROR(K21/E21,)</f>
        <v>0</v>
      </c>
      <c r="L23" s="183">
        <f>IFERROR(L21/E21,0)</f>
        <v>0</v>
      </c>
      <c r="M23" s="183">
        <f>IFERROR(M21/E21,0)</f>
        <v>0</v>
      </c>
      <c r="N23" s="183">
        <f>IFERROR(N21/E21,0)</f>
        <v>0</v>
      </c>
      <c r="O23" s="184">
        <f>IFERROR(O21/E21,0)</f>
        <v>0</v>
      </c>
    </row>
    <row r="24" spans="1:15" ht="15" customHeight="1" x14ac:dyDescent="0.3">
      <c r="A24" s="576"/>
      <c r="B24" s="577"/>
      <c r="C24" s="578"/>
      <c r="D24" s="577"/>
      <c r="E24" s="311" t="s">
        <v>265</v>
      </c>
      <c r="F24" s="311"/>
      <c r="G24" s="185">
        <f>IFERROR(G21/F21,0)</f>
        <v>0</v>
      </c>
      <c r="H24" s="185">
        <f>IFERROR(H21/F21,0)</f>
        <v>0</v>
      </c>
      <c r="I24" s="487" t="s">
        <v>264</v>
      </c>
      <c r="J24" s="488"/>
      <c r="K24" s="489">
        <f>IFERROR(F21/H1,0)</f>
        <v>0</v>
      </c>
      <c r="L24" s="490" t="s">
        <v>309</v>
      </c>
      <c r="M24" s="491"/>
      <c r="N24" s="44"/>
      <c r="O24" s="592"/>
    </row>
    <row r="25" spans="1:15" ht="15" customHeight="1" x14ac:dyDescent="0.3">
      <c r="A25" s="23"/>
      <c r="B25" s="24"/>
      <c r="C25" s="24"/>
      <c r="D25" s="25"/>
      <c r="E25" s="25"/>
      <c r="F25" s="24"/>
      <c r="G25" s="24"/>
      <c r="H25" s="24"/>
      <c r="I25" s="24"/>
      <c r="J25" s="24"/>
      <c r="K25" s="24"/>
      <c r="L25" s="24"/>
      <c r="M25" s="24"/>
      <c r="N25" s="24"/>
      <c r="O25" s="26"/>
    </row>
    <row r="26" spans="1:15" ht="15" customHeight="1" x14ac:dyDescent="0.3">
      <c r="A26" s="23"/>
      <c r="B26" s="25"/>
      <c r="C26" s="25"/>
      <c r="D26" s="25"/>
      <c r="E26" s="25"/>
      <c r="F26" s="25"/>
      <c r="G26" s="25"/>
      <c r="H26" s="25"/>
      <c r="I26" s="25"/>
      <c r="J26" s="25"/>
      <c r="K26" s="25"/>
      <c r="L26" s="25"/>
      <c r="M26" s="25"/>
      <c r="N26" s="25"/>
      <c r="O26" s="26"/>
    </row>
    <row r="27" spans="1:15" ht="15" customHeight="1" x14ac:dyDescent="0.3">
      <c r="A27" s="23"/>
      <c r="B27" s="25"/>
      <c r="C27" s="25"/>
      <c r="D27" s="25"/>
      <c r="E27" s="25"/>
      <c r="F27" s="25"/>
      <c r="G27" s="25"/>
      <c r="H27" s="25"/>
      <c r="I27" s="25"/>
      <c r="J27" s="25"/>
      <c r="K27" s="25"/>
      <c r="L27" s="25"/>
      <c r="M27" s="25"/>
      <c r="N27" s="25"/>
      <c r="O27" s="26"/>
    </row>
    <row r="28" spans="1:15" ht="15" customHeight="1" x14ac:dyDescent="0.3">
      <c r="A28" s="23"/>
      <c r="B28" s="25"/>
      <c r="C28" s="25"/>
      <c r="D28" s="25"/>
      <c r="E28" s="25"/>
      <c r="F28" s="25"/>
      <c r="G28" s="25"/>
      <c r="H28" s="25"/>
      <c r="I28" s="25"/>
      <c r="J28" s="25"/>
      <c r="K28" s="25"/>
      <c r="L28" s="25"/>
      <c r="M28" s="25"/>
      <c r="N28" s="25"/>
      <c r="O28" s="26"/>
    </row>
    <row r="29" spans="1:15" ht="15" customHeight="1" x14ac:dyDescent="0.3">
      <c r="A29" s="23"/>
      <c r="B29" s="25"/>
      <c r="C29" s="25"/>
      <c r="D29" s="25"/>
      <c r="E29" s="25"/>
      <c r="F29" s="25"/>
      <c r="G29" s="25"/>
      <c r="H29" s="25"/>
      <c r="I29" s="25"/>
      <c r="J29" s="25"/>
      <c r="K29" s="25"/>
      <c r="L29" s="25"/>
      <c r="M29" s="25"/>
      <c r="N29" s="25"/>
      <c r="O29" s="26"/>
    </row>
    <row r="30" spans="1:15" ht="15" customHeight="1" x14ac:dyDescent="0.3">
      <c r="A30" s="23"/>
      <c r="B30" s="25"/>
      <c r="C30" s="25"/>
      <c r="D30" s="25"/>
      <c r="E30" s="25"/>
      <c r="F30" s="25"/>
      <c r="G30" s="25"/>
      <c r="H30" s="25"/>
      <c r="I30" s="25"/>
      <c r="J30" s="25"/>
      <c r="K30" s="25"/>
      <c r="L30" s="25"/>
      <c r="M30" s="25"/>
      <c r="N30" s="25"/>
      <c r="O30" s="26"/>
    </row>
    <row r="31" spans="1:15" ht="15" customHeight="1" x14ac:dyDescent="0.3">
      <c r="A31" s="23"/>
      <c r="B31" s="25"/>
      <c r="C31" s="25"/>
      <c r="D31" s="25"/>
      <c r="E31" s="25"/>
      <c r="F31" s="25"/>
      <c r="G31" s="25"/>
      <c r="H31" s="25"/>
      <c r="I31" s="25"/>
      <c r="J31" s="25"/>
      <c r="K31" s="25"/>
      <c r="L31" s="25"/>
      <c r="M31" s="25"/>
      <c r="N31" s="25"/>
      <c r="O31" s="26"/>
    </row>
    <row r="32" spans="1:15" ht="15" customHeight="1" x14ac:dyDescent="0.3">
      <c r="A32" s="23"/>
      <c r="B32" s="25"/>
      <c r="C32" s="25"/>
      <c r="D32" s="25"/>
      <c r="E32" s="25"/>
      <c r="F32" s="25"/>
      <c r="G32" s="25"/>
      <c r="H32" s="25"/>
      <c r="I32" s="25"/>
      <c r="J32" s="25"/>
      <c r="K32" s="25"/>
      <c r="L32" s="25"/>
      <c r="M32" s="25"/>
      <c r="N32" s="25"/>
      <c r="O32" s="26"/>
    </row>
    <row r="33" spans="1:15" ht="15" customHeight="1" x14ac:dyDescent="0.3">
      <c r="A33" s="23"/>
      <c r="B33" s="25"/>
      <c r="C33" s="25"/>
      <c r="D33" s="25"/>
      <c r="E33" s="25"/>
      <c r="F33" s="25"/>
      <c r="G33" s="25"/>
      <c r="H33" s="25"/>
      <c r="I33" s="25"/>
      <c r="J33" s="25"/>
      <c r="K33" s="25"/>
      <c r="L33" s="25"/>
      <c r="M33" s="25"/>
      <c r="N33" s="25"/>
      <c r="O33" s="26"/>
    </row>
    <row r="34" spans="1:15" ht="15" customHeight="1" x14ac:dyDescent="0.3">
      <c r="A34" s="23"/>
      <c r="B34" s="25"/>
      <c r="C34" s="25"/>
      <c r="D34" s="25"/>
      <c r="E34" s="25"/>
      <c r="F34" s="25"/>
      <c r="G34" s="25"/>
      <c r="H34" s="25"/>
      <c r="I34" s="25"/>
      <c r="J34" s="25"/>
      <c r="K34" s="25"/>
      <c r="L34" s="25"/>
      <c r="M34" s="25"/>
      <c r="N34" s="25"/>
      <c r="O34" s="26"/>
    </row>
    <row r="35" spans="1:15" ht="15" customHeight="1" x14ac:dyDescent="0.3">
      <c r="A35" s="23"/>
      <c r="B35" s="25"/>
      <c r="C35" s="25"/>
      <c r="D35" s="25"/>
      <c r="E35" s="25"/>
      <c r="F35" s="25"/>
      <c r="G35" s="25"/>
      <c r="H35" s="25"/>
      <c r="I35" s="25"/>
      <c r="J35" s="25"/>
      <c r="K35" s="25"/>
      <c r="L35" s="25"/>
      <c r="M35" s="25"/>
      <c r="N35" s="25"/>
      <c r="O35" s="26"/>
    </row>
    <row r="36" spans="1:15" ht="15" customHeight="1" x14ac:dyDescent="0.3">
      <c r="A36" s="23"/>
      <c r="B36" s="25"/>
      <c r="C36" s="25"/>
      <c r="D36" s="25"/>
      <c r="E36" s="25"/>
      <c r="F36" s="25"/>
      <c r="G36" s="25"/>
      <c r="H36" s="25"/>
      <c r="I36" s="25"/>
      <c r="J36" s="25"/>
      <c r="K36" s="25"/>
      <c r="L36" s="25"/>
      <c r="M36" s="25"/>
      <c r="N36" s="25"/>
      <c r="O36" s="26"/>
    </row>
    <row r="37" spans="1:15" ht="15" customHeight="1" x14ac:dyDescent="0.3">
      <c r="A37" s="23"/>
      <c r="B37" s="25"/>
      <c r="C37" s="25"/>
      <c r="D37" s="25"/>
      <c r="E37" s="25"/>
      <c r="F37" s="25"/>
      <c r="G37" s="25"/>
      <c r="H37" s="25"/>
      <c r="I37" s="25"/>
      <c r="J37" s="25"/>
      <c r="K37" s="25"/>
      <c r="L37" s="25"/>
      <c r="M37" s="25"/>
      <c r="N37" s="25"/>
      <c r="O37" s="26"/>
    </row>
    <row r="38" spans="1:15" ht="15" customHeight="1" x14ac:dyDescent="0.3">
      <c r="A38" s="23"/>
      <c r="B38" s="25"/>
      <c r="C38" s="25"/>
      <c r="D38" s="25"/>
      <c r="E38" s="25"/>
      <c r="F38" s="25"/>
      <c r="G38" s="25"/>
      <c r="H38" s="25"/>
      <c r="I38" s="25"/>
      <c r="J38" s="25"/>
      <c r="K38" s="25"/>
      <c r="L38" s="25"/>
      <c r="M38" s="25"/>
      <c r="N38" s="25"/>
      <c r="O38" s="26"/>
    </row>
    <row r="39" spans="1:15" ht="15" customHeight="1" x14ac:dyDescent="0.3">
      <c r="A39" s="23"/>
      <c r="B39" s="25"/>
      <c r="C39" s="25"/>
      <c r="D39" s="25"/>
      <c r="E39" s="25"/>
      <c r="F39" s="25"/>
      <c r="G39" s="25"/>
      <c r="H39" s="25"/>
      <c r="I39" s="25"/>
      <c r="J39" s="25"/>
      <c r="K39" s="25"/>
      <c r="L39" s="25"/>
      <c r="M39" s="25"/>
      <c r="N39" s="25"/>
      <c r="O39" s="26"/>
    </row>
    <row r="40" spans="1:15" ht="15" customHeight="1" x14ac:dyDescent="0.3">
      <c r="A40" s="23"/>
      <c r="B40" s="25"/>
      <c r="C40" s="25"/>
      <c r="D40" s="25"/>
      <c r="E40" s="25"/>
      <c r="F40" s="25"/>
      <c r="G40" s="25"/>
      <c r="H40" s="25"/>
      <c r="I40" s="25"/>
      <c r="J40" s="25"/>
      <c r="K40" s="25"/>
      <c r="L40" s="25"/>
      <c r="M40" s="25"/>
      <c r="N40" s="25"/>
      <c r="O40" s="26"/>
    </row>
    <row r="41" spans="1:15" ht="15" customHeight="1" x14ac:dyDescent="0.3">
      <c r="A41" s="23"/>
      <c r="B41" s="25"/>
      <c r="C41" s="25"/>
      <c r="D41" s="25"/>
      <c r="E41" s="25"/>
      <c r="F41" s="25"/>
      <c r="G41" s="25"/>
      <c r="H41" s="25"/>
      <c r="I41" s="25"/>
      <c r="J41" s="25"/>
      <c r="K41" s="25"/>
      <c r="L41" s="25"/>
      <c r="M41" s="25"/>
      <c r="N41" s="25"/>
      <c r="O41" s="26"/>
    </row>
    <row r="42" spans="1:15" ht="15" customHeight="1" x14ac:dyDescent="0.3">
      <c r="A42" s="23"/>
      <c r="B42" s="25"/>
      <c r="C42" s="25"/>
      <c r="D42" s="25"/>
      <c r="E42" s="25"/>
      <c r="F42" s="25"/>
      <c r="G42" s="25"/>
      <c r="H42" s="25"/>
      <c r="I42" s="25"/>
      <c r="J42" s="25"/>
      <c r="K42" s="25"/>
      <c r="L42" s="25"/>
      <c r="M42" s="25"/>
      <c r="N42" s="25"/>
      <c r="O42" s="26"/>
    </row>
    <row r="43" spans="1:15" ht="15" customHeight="1" x14ac:dyDescent="0.3">
      <c r="A43" s="23"/>
      <c r="B43" s="25"/>
      <c r="C43" s="25"/>
      <c r="D43" s="25"/>
      <c r="E43" s="25"/>
      <c r="F43" s="25"/>
      <c r="G43" s="25"/>
      <c r="H43" s="25"/>
      <c r="I43" s="25"/>
      <c r="J43" s="25"/>
      <c r="K43" s="25"/>
      <c r="L43" s="25"/>
      <c r="M43" s="25"/>
      <c r="N43" s="25"/>
      <c r="O43" s="26"/>
    </row>
    <row r="44" spans="1:15" ht="15" customHeight="1" x14ac:dyDescent="0.3">
      <c r="A44" s="23"/>
      <c r="B44" s="25"/>
      <c r="C44" s="25"/>
      <c r="D44" s="25"/>
      <c r="E44" s="25"/>
      <c r="F44" s="25"/>
      <c r="G44" s="25"/>
      <c r="H44" s="25"/>
      <c r="I44" s="25"/>
      <c r="J44" s="25"/>
      <c r="K44" s="25"/>
      <c r="L44" s="25"/>
      <c r="M44" s="25"/>
      <c r="N44" s="25"/>
      <c r="O44" s="26"/>
    </row>
    <row r="45" spans="1:15" ht="15" customHeight="1" x14ac:dyDescent="0.3">
      <c r="A45" s="23"/>
      <c r="B45" s="25"/>
      <c r="C45" s="25"/>
      <c r="D45" s="25"/>
      <c r="E45" s="25"/>
      <c r="F45" s="25"/>
      <c r="G45" s="25"/>
      <c r="H45" s="25"/>
      <c r="I45" s="25"/>
      <c r="J45" s="25"/>
      <c r="K45" s="25"/>
      <c r="L45" s="25"/>
      <c r="M45" s="25"/>
      <c r="N45" s="25"/>
      <c r="O45" s="26"/>
    </row>
    <row r="46" spans="1:15" ht="15" customHeight="1" x14ac:dyDescent="0.3">
      <c r="A46" s="23"/>
      <c r="B46" s="25"/>
      <c r="C46" s="25"/>
      <c r="D46" s="25"/>
      <c r="E46" s="25"/>
      <c r="F46" s="25"/>
      <c r="G46" s="25"/>
      <c r="H46" s="25"/>
      <c r="I46" s="25"/>
      <c r="J46" s="25"/>
      <c r="K46" s="25"/>
      <c r="L46" s="25"/>
      <c r="M46" s="25"/>
      <c r="N46" s="25"/>
      <c r="O46" s="26"/>
    </row>
    <row r="47" spans="1:15" ht="15" customHeight="1" x14ac:dyDescent="0.3">
      <c r="A47" s="23"/>
      <c r="B47" s="25"/>
      <c r="C47" s="25"/>
      <c r="D47" s="25"/>
      <c r="E47" s="25"/>
      <c r="F47" s="25"/>
      <c r="G47" s="25"/>
      <c r="H47" s="25"/>
      <c r="I47" s="25"/>
      <c r="J47" s="25"/>
      <c r="K47" s="25"/>
      <c r="L47" s="25"/>
      <c r="M47" s="25"/>
      <c r="N47" s="25"/>
      <c r="O47" s="26"/>
    </row>
    <row r="48" spans="1:15" ht="15" customHeight="1" x14ac:dyDescent="0.3">
      <c r="A48" s="23"/>
      <c r="B48" s="25"/>
      <c r="C48" s="25"/>
      <c r="D48" s="25"/>
      <c r="E48" s="25"/>
      <c r="F48" s="25"/>
      <c r="G48" s="25"/>
      <c r="H48" s="25"/>
      <c r="I48" s="25"/>
      <c r="J48" s="25"/>
      <c r="K48" s="25"/>
      <c r="L48" s="25"/>
      <c r="M48" s="25"/>
      <c r="N48" s="25"/>
      <c r="O48" s="26"/>
    </row>
    <row r="49" spans="1:15" ht="15" customHeight="1" x14ac:dyDescent="0.3">
      <c r="A49" s="23"/>
      <c r="B49" s="25"/>
      <c r="C49" s="25"/>
      <c r="D49" s="25"/>
      <c r="E49" s="25"/>
      <c r="F49" s="25"/>
      <c r="G49" s="25"/>
      <c r="H49" s="25"/>
      <c r="I49" s="25"/>
      <c r="J49" s="25"/>
      <c r="K49" s="25"/>
      <c r="L49" s="25"/>
      <c r="M49" s="25"/>
      <c r="N49" s="25"/>
      <c r="O49" s="26"/>
    </row>
    <row r="50" spans="1:15" ht="15" customHeight="1" x14ac:dyDescent="0.3">
      <c r="A50" s="67"/>
      <c r="B50" s="68"/>
      <c r="C50" s="68"/>
      <c r="D50" s="68"/>
      <c r="E50" s="68"/>
      <c r="F50" s="68"/>
      <c r="G50" s="68"/>
      <c r="H50" s="68"/>
      <c r="I50" s="68"/>
      <c r="J50" s="68"/>
      <c r="K50" s="68"/>
      <c r="L50" s="68"/>
      <c r="M50" s="68"/>
      <c r="N50" s="68"/>
      <c r="O50" s="62"/>
    </row>
    <row r="51" spans="1:15" ht="15" customHeight="1" x14ac:dyDescent="0.3">
      <c r="A51" s="476" t="s">
        <v>40</v>
      </c>
      <c r="B51" s="274"/>
      <c r="C51" s="274" t="s">
        <v>41</v>
      </c>
      <c r="D51" s="274"/>
      <c r="E51" s="274"/>
      <c r="F51" s="277" t="s">
        <v>83</v>
      </c>
      <c r="G51" s="277" t="s">
        <v>30</v>
      </c>
      <c r="H51" s="277" t="s">
        <v>32</v>
      </c>
      <c r="I51" s="277" t="s">
        <v>33</v>
      </c>
      <c r="J51" s="277" t="s">
        <v>34</v>
      </c>
      <c r="K51" s="277" t="s">
        <v>35</v>
      </c>
      <c r="L51" s="483" t="s">
        <v>36</v>
      </c>
      <c r="M51" s="277" t="s">
        <v>37</v>
      </c>
      <c r="N51" s="277" t="s">
        <v>85</v>
      </c>
      <c r="O51" s="279" t="s">
        <v>39</v>
      </c>
    </row>
    <row r="52" spans="1:15" customFormat="1" ht="15" customHeight="1" x14ac:dyDescent="0.3">
      <c r="A52" s="186" t="s">
        <v>110</v>
      </c>
      <c r="B52" s="690" t="s">
        <v>583</v>
      </c>
      <c r="C52" s="690"/>
      <c r="D52" s="690"/>
      <c r="E52" s="691"/>
      <c r="F52" s="187">
        <f>'Federal GS Scale'!B18</f>
        <v>134776</v>
      </c>
      <c r="G52" s="188">
        <f>SUM(I52:O52)</f>
        <v>0</v>
      </c>
      <c r="H52" s="188">
        <f>SUM(I52:J52)</f>
        <v>0</v>
      </c>
      <c r="I52" s="598"/>
      <c r="J52" s="598"/>
      <c r="K52" s="598"/>
      <c r="L52" s="598"/>
      <c r="M52" s="598"/>
      <c r="N52" s="598"/>
      <c r="O52" s="598"/>
    </row>
    <row r="53" spans="1:15" customFormat="1" ht="15" customHeight="1" x14ac:dyDescent="0.3">
      <c r="A53" s="189" t="s">
        <v>110</v>
      </c>
      <c r="B53" s="692" t="s">
        <v>584</v>
      </c>
      <c r="C53" s="692"/>
      <c r="D53" s="692"/>
      <c r="E53" s="693"/>
      <c r="F53" s="190">
        <f>'Federal GS Scale'!B17</f>
        <v>114578</v>
      </c>
      <c r="G53" s="191">
        <f t="shared" ref="G53" si="19">SUM(I53:O53)</f>
        <v>0</v>
      </c>
      <c r="H53" s="191">
        <f t="shared" ref="H53" si="20">SUM(I53:J53)</f>
        <v>0</v>
      </c>
      <c r="I53" s="599"/>
      <c r="J53" s="599"/>
      <c r="K53" s="599"/>
      <c r="L53" s="599"/>
      <c r="M53" s="599"/>
      <c r="N53" s="599"/>
      <c r="O53" s="599"/>
    </row>
    <row r="54" spans="1:15" ht="15" customHeight="1" x14ac:dyDescent="0.3">
      <c r="A54" s="192" t="s">
        <v>110</v>
      </c>
      <c r="B54" s="686" t="s">
        <v>375</v>
      </c>
      <c r="C54" s="686"/>
      <c r="D54" s="686"/>
      <c r="E54" s="687"/>
      <c r="F54" s="193">
        <f>'Federal GS Scale'!B16</f>
        <v>89958</v>
      </c>
      <c r="G54" s="194">
        <f t="shared" ref="G54:G59" si="21">SUM(I54:O54)</f>
        <v>0</v>
      </c>
      <c r="H54" s="194">
        <f t="shared" ref="H54:H59" si="22">SUM(I54:J54)</f>
        <v>0</v>
      </c>
      <c r="I54" s="46"/>
      <c r="J54" s="46"/>
      <c r="K54" s="47"/>
      <c r="L54" s="47"/>
      <c r="M54" s="46"/>
      <c r="N54" s="46"/>
      <c r="O54" s="46"/>
    </row>
    <row r="55" spans="1:15" ht="15" customHeight="1" x14ac:dyDescent="0.3">
      <c r="A55" s="195" t="s">
        <v>111</v>
      </c>
      <c r="B55" s="688" t="s">
        <v>376</v>
      </c>
      <c r="C55" s="688"/>
      <c r="D55" s="688"/>
      <c r="E55" s="689"/>
      <c r="F55" s="196">
        <f>'Federal GS Scale'!B9</f>
        <v>41368</v>
      </c>
      <c r="G55" s="197">
        <f t="shared" si="21"/>
        <v>0</v>
      </c>
      <c r="H55" s="197">
        <f t="shared" si="22"/>
        <v>0</v>
      </c>
      <c r="I55" s="48"/>
      <c r="J55" s="48"/>
      <c r="K55" s="49"/>
      <c r="L55" s="49"/>
      <c r="M55" s="48"/>
      <c r="N55" s="48"/>
      <c r="O55" s="48"/>
    </row>
    <row r="56" spans="1:15" ht="15" customHeight="1" x14ac:dyDescent="0.3">
      <c r="A56" s="192" t="s">
        <v>112</v>
      </c>
      <c r="B56" s="686" t="s">
        <v>377</v>
      </c>
      <c r="C56" s="686"/>
      <c r="D56" s="686"/>
      <c r="E56" s="687"/>
      <c r="F56" s="193">
        <f>'Federal GS Scale'!B15</f>
        <v>81541</v>
      </c>
      <c r="G56" s="194">
        <f t="shared" si="21"/>
        <v>0</v>
      </c>
      <c r="H56" s="194">
        <f t="shared" si="22"/>
        <v>0</v>
      </c>
      <c r="I56" s="46"/>
      <c r="J56" s="46"/>
      <c r="K56" s="47"/>
      <c r="L56" s="47"/>
      <c r="M56" s="46"/>
      <c r="N56" s="46"/>
      <c r="O56" s="46"/>
    </row>
    <row r="57" spans="1:15" ht="15" customHeight="1" x14ac:dyDescent="0.3">
      <c r="A57" s="195" t="s">
        <v>231</v>
      </c>
      <c r="B57" s="688" t="s">
        <v>378</v>
      </c>
      <c r="C57" s="688"/>
      <c r="D57" s="688"/>
      <c r="E57" s="689"/>
      <c r="F57" s="196">
        <f>'Federal GS Scale'!B13</f>
        <v>61922</v>
      </c>
      <c r="G57" s="197">
        <f t="shared" si="21"/>
        <v>0</v>
      </c>
      <c r="H57" s="197">
        <f t="shared" si="22"/>
        <v>0</v>
      </c>
      <c r="I57" s="48"/>
      <c r="J57" s="48"/>
      <c r="K57" s="49"/>
      <c r="L57" s="49"/>
      <c r="M57" s="48"/>
      <c r="N57" s="48"/>
      <c r="O57" s="48"/>
    </row>
    <row r="58" spans="1:15" ht="15" customHeight="1" x14ac:dyDescent="0.3">
      <c r="A58" s="192" t="s">
        <v>232</v>
      </c>
      <c r="B58" s="686" t="s">
        <v>379</v>
      </c>
      <c r="C58" s="686"/>
      <c r="D58" s="686"/>
      <c r="E58" s="687"/>
      <c r="F58" s="193">
        <f>'Federal GS Scale'!B13</f>
        <v>61922</v>
      </c>
      <c r="G58" s="194">
        <f t="shared" si="21"/>
        <v>0</v>
      </c>
      <c r="H58" s="194">
        <f t="shared" si="22"/>
        <v>0</v>
      </c>
      <c r="I58" s="46"/>
      <c r="J58" s="46"/>
      <c r="K58" s="47"/>
      <c r="L58" s="47"/>
      <c r="M58" s="46"/>
      <c r="N58" s="46"/>
      <c r="O58" s="46"/>
    </row>
    <row r="59" spans="1:15" ht="15" customHeight="1" x14ac:dyDescent="0.3">
      <c r="A59" s="195" t="s">
        <v>233</v>
      </c>
      <c r="B59" s="688" t="s">
        <v>380</v>
      </c>
      <c r="C59" s="688"/>
      <c r="D59" s="688"/>
      <c r="E59" s="689"/>
      <c r="F59" s="196">
        <f>'Federal GS Scale'!B12</f>
        <v>56229</v>
      </c>
      <c r="G59" s="197">
        <f t="shared" si="21"/>
        <v>0</v>
      </c>
      <c r="H59" s="197">
        <f t="shared" si="22"/>
        <v>0</v>
      </c>
      <c r="I59" s="48"/>
      <c r="J59" s="48"/>
      <c r="K59" s="49"/>
      <c r="L59" s="49"/>
      <c r="M59" s="48"/>
      <c r="N59" s="48"/>
      <c r="O59" s="48"/>
    </row>
    <row r="60" spans="1:15" ht="15" customHeight="1" x14ac:dyDescent="0.3">
      <c r="A60" s="192" t="s">
        <v>233</v>
      </c>
      <c r="B60" s="686" t="s">
        <v>380</v>
      </c>
      <c r="C60" s="686"/>
      <c r="D60" s="686"/>
      <c r="E60" s="687"/>
      <c r="F60" s="193">
        <f>'Federal GS Scale'!B12</f>
        <v>56229</v>
      </c>
      <c r="G60" s="194">
        <f t="shared" ref="G60:G63" si="23">SUM(I60:O60)</f>
        <v>0</v>
      </c>
      <c r="H60" s="194">
        <f t="shared" ref="H60:H63" si="24">SUM(I60:J60)</f>
        <v>0</v>
      </c>
      <c r="I60" s="46"/>
      <c r="J60" s="46"/>
      <c r="K60" s="47"/>
      <c r="L60" s="47"/>
      <c r="M60" s="46"/>
      <c r="N60" s="46"/>
      <c r="O60" s="46"/>
    </row>
    <row r="61" spans="1:15" ht="15" customHeight="1" x14ac:dyDescent="0.3">
      <c r="A61" s="195" t="s">
        <v>233</v>
      </c>
      <c r="B61" s="688" t="s">
        <v>380</v>
      </c>
      <c r="C61" s="688"/>
      <c r="D61" s="688"/>
      <c r="E61" s="689"/>
      <c r="F61" s="196">
        <f>'Federal GS Scale'!B12</f>
        <v>56229</v>
      </c>
      <c r="G61" s="197">
        <f t="shared" si="23"/>
        <v>0</v>
      </c>
      <c r="H61" s="197">
        <f t="shared" si="24"/>
        <v>0</v>
      </c>
      <c r="I61" s="48"/>
      <c r="J61" s="48"/>
      <c r="K61" s="49"/>
      <c r="L61" s="49"/>
      <c r="M61" s="48"/>
      <c r="N61" s="48"/>
      <c r="O61" s="48"/>
    </row>
    <row r="62" spans="1:15" ht="15" customHeight="1" x14ac:dyDescent="0.3">
      <c r="A62" s="192" t="s">
        <v>233</v>
      </c>
      <c r="B62" s="686" t="s">
        <v>380</v>
      </c>
      <c r="C62" s="686"/>
      <c r="D62" s="686"/>
      <c r="E62" s="687"/>
      <c r="F62" s="193">
        <f>'Federal GS Scale'!B12</f>
        <v>56229</v>
      </c>
      <c r="G62" s="194">
        <f t="shared" si="23"/>
        <v>0</v>
      </c>
      <c r="H62" s="194">
        <f t="shared" si="24"/>
        <v>0</v>
      </c>
      <c r="I62" s="46"/>
      <c r="J62" s="46"/>
      <c r="K62" s="47"/>
      <c r="L62" s="47"/>
      <c r="M62" s="46"/>
      <c r="N62" s="46"/>
      <c r="O62" s="46"/>
    </row>
    <row r="63" spans="1:15" ht="15" customHeight="1" x14ac:dyDescent="0.3">
      <c r="A63" s="195" t="s">
        <v>233</v>
      </c>
      <c r="B63" s="688" t="s">
        <v>380</v>
      </c>
      <c r="C63" s="688"/>
      <c r="D63" s="688"/>
      <c r="E63" s="689"/>
      <c r="F63" s="196">
        <f>'Federal GS Scale'!B12</f>
        <v>56229</v>
      </c>
      <c r="G63" s="197">
        <f t="shared" si="23"/>
        <v>0</v>
      </c>
      <c r="H63" s="197">
        <f t="shared" si="24"/>
        <v>0</v>
      </c>
      <c r="I63" s="48"/>
      <c r="J63" s="48"/>
      <c r="K63" s="49"/>
      <c r="L63" s="49"/>
      <c r="M63" s="48"/>
      <c r="N63" s="48"/>
      <c r="O63" s="48"/>
    </row>
    <row r="64" spans="1:15" ht="15" customHeight="1" x14ac:dyDescent="0.3">
      <c r="A64" s="192" t="s">
        <v>233</v>
      </c>
      <c r="B64" s="686" t="s">
        <v>380</v>
      </c>
      <c r="C64" s="686"/>
      <c r="D64" s="686"/>
      <c r="E64" s="687"/>
      <c r="F64" s="193">
        <f>'Federal GS Scale'!B12</f>
        <v>56229</v>
      </c>
      <c r="G64" s="194">
        <f t="shared" ref="G64:G65" si="25">SUM(I64:O64)</f>
        <v>0</v>
      </c>
      <c r="H64" s="194">
        <f t="shared" ref="H64:H65" si="26">SUM(I64:J64)</f>
        <v>0</v>
      </c>
      <c r="I64" s="46"/>
      <c r="J64" s="46"/>
      <c r="K64" s="47"/>
      <c r="L64" s="47"/>
      <c r="M64" s="46"/>
      <c r="N64" s="46"/>
      <c r="O64" s="46"/>
    </row>
    <row r="65" spans="1:15" ht="15" customHeight="1" x14ac:dyDescent="0.3">
      <c r="A65" s="195" t="s">
        <v>233</v>
      </c>
      <c r="B65" s="688" t="s">
        <v>380</v>
      </c>
      <c r="C65" s="688"/>
      <c r="D65" s="688"/>
      <c r="E65" s="689"/>
      <c r="F65" s="196">
        <f>'Federal GS Scale'!B12</f>
        <v>56229</v>
      </c>
      <c r="G65" s="197">
        <f t="shared" si="25"/>
        <v>0</v>
      </c>
      <c r="H65" s="197">
        <f t="shared" si="26"/>
        <v>0</v>
      </c>
      <c r="I65" s="48"/>
      <c r="J65" s="48"/>
      <c r="K65" s="49"/>
      <c r="L65" s="49"/>
      <c r="M65" s="48"/>
      <c r="N65" s="48"/>
      <c r="O65" s="48"/>
    </row>
    <row r="66" spans="1:15" ht="15" customHeight="1" x14ac:dyDescent="0.3">
      <c r="A66" s="192" t="s">
        <v>233</v>
      </c>
      <c r="B66" s="686" t="s">
        <v>380</v>
      </c>
      <c r="C66" s="686"/>
      <c r="D66" s="686"/>
      <c r="E66" s="687"/>
      <c r="F66" s="193">
        <f>'Federal GS Scale'!B12</f>
        <v>56229</v>
      </c>
      <c r="G66" s="194">
        <f t="shared" ref="G66:G78" si="27">SUM(I66:O66)</f>
        <v>0</v>
      </c>
      <c r="H66" s="194">
        <f t="shared" ref="H66:H78" si="28">SUM(I66:J66)</f>
        <v>0</v>
      </c>
      <c r="I66" s="46"/>
      <c r="J66" s="46"/>
      <c r="K66" s="47"/>
      <c r="L66" s="47"/>
      <c r="M66" s="46"/>
      <c r="N66" s="46"/>
      <c r="O66" s="46"/>
    </row>
    <row r="67" spans="1:15" ht="15" customHeight="1" x14ac:dyDescent="0.3">
      <c r="A67" s="195" t="s">
        <v>233</v>
      </c>
      <c r="B67" s="688" t="s">
        <v>380</v>
      </c>
      <c r="C67" s="688"/>
      <c r="D67" s="688"/>
      <c r="E67" s="689"/>
      <c r="F67" s="196">
        <f>'Federal GS Scale'!B12</f>
        <v>56229</v>
      </c>
      <c r="G67" s="197">
        <f t="shared" si="27"/>
        <v>0</v>
      </c>
      <c r="H67" s="197">
        <f t="shared" si="28"/>
        <v>0</v>
      </c>
      <c r="I67" s="48"/>
      <c r="J67" s="48"/>
      <c r="K67" s="49"/>
      <c r="L67" s="49"/>
      <c r="M67" s="48"/>
      <c r="N67" s="48"/>
      <c r="O67" s="48"/>
    </row>
    <row r="68" spans="1:15" ht="15" customHeight="1" x14ac:dyDescent="0.3">
      <c r="A68" s="192" t="s">
        <v>233</v>
      </c>
      <c r="B68" s="686" t="s">
        <v>380</v>
      </c>
      <c r="C68" s="686"/>
      <c r="D68" s="686"/>
      <c r="E68" s="687"/>
      <c r="F68" s="193">
        <f>'Federal GS Scale'!B12</f>
        <v>56229</v>
      </c>
      <c r="G68" s="194">
        <f t="shared" si="27"/>
        <v>0</v>
      </c>
      <c r="H68" s="194">
        <f t="shared" si="28"/>
        <v>0</v>
      </c>
      <c r="I68" s="46"/>
      <c r="J68" s="46"/>
      <c r="K68" s="47"/>
      <c r="L68" s="47"/>
      <c r="M68" s="46"/>
      <c r="N68" s="46"/>
      <c r="O68" s="46"/>
    </row>
    <row r="69" spans="1:15" ht="15" customHeight="1" x14ac:dyDescent="0.3">
      <c r="A69" s="195" t="s">
        <v>233</v>
      </c>
      <c r="B69" s="688" t="s">
        <v>380</v>
      </c>
      <c r="C69" s="688"/>
      <c r="D69" s="688"/>
      <c r="E69" s="689"/>
      <c r="F69" s="196">
        <f>'Federal GS Scale'!B12</f>
        <v>56229</v>
      </c>
      <c r="G69" s="197">
        <f t="shared" si="27"/>
        <v>0</v>
      </c>
      <c r="H69" s="197">
        <f t="shared" si="28"/>
        <v>0</v>
      </c>
      <c r="I69" s="48"/>
      <c r="J69" s="48"/>
      <c r="K69" s="49"/>
      <c r="L69" s="49"/>
      <c r="M69" s="48"/>
      <c r="N69" s="48"/>
      <c r="O69" s="48"/>
    </row>
    <row r="70" spans="1:15" ht="15" customHeight="1" x14ac:dyDescent="0.3">
      <c r="A70" s="192" t="s">
        <v>233</v>
      </c>
      <c r="B70" s="686" t="s">
        <v>380</v>
      </c>
      <c r="C70" s="686"/>
      <c r="D70" s="686"/>
      <c r="E70" s="687"/>
      <c r="F70" s="193">
        <f>'Federal GS Scale'!B12</f>
        <v>56229</v>
      </c>
      <c r="G70" s="194">
        <f t="shared" si="27"/>
        <v>0</v>
      </c>
      <c r="H70" s="194">
        <f t="shared" si="28"/>
        <v>0</v>
      </c>
      <c r="I70" s="46"/>
      <c r="J70" s="46"/>
      <c r="K70" s="47"/>
      <c r="L70" s="47"/>
      <c r="M70" s="46"/>
      <c r="N70" s="46"/>
      <c r="O70" s="46"/>
    </row>
    <row r="71" spans="1:15" ht="15" customHeight="1" x14ac:dyDescent="0.3">
      <c r="A71" s="195" t="s">
        <v>233</v>
      </c>
      <c r="B71" s="688" t="s">
        <v>380</v>
      </c>
      <c r="C71" s="688"/>
      <c r="D71" s="688"/>
      <c r="E71" s="689"/>
      <c r="F71" s="196">
        <f>'Federal GS Scale'!B12</f>
        <v>56229</v>
      </c>
      <c r="G71" s="197">
        <f t="shared" si="27"/>
        <v>0</v>
      </c>
      <c r="H71" s="197">
        <f t="shared" si="28"/>
        <v>0</v>
      </c>
      <c r="I71" s="48"/>
      <c r="J71" s="48"/>
      <c r="K71" s="49"/>
      <c r="L71" s="49"/>
      <c r="M71" s="48"/>
      <c r="N71" s="48"/>
      <c r="O71" s="48"/>
    </row>
    <row r="72" spans="1:15" ht="15" customHeight="1" x14ac:dyDescent="0.3">
      <c r="A72" s="192" t="s">
        <v>233</v>
      </c>
      <c r="B72" s="686" t="s">
        <v>380</v>
      </c>
      <c r="C72" s="686"/>
      <c r="D72" s="686"/>
      <c r="E72" s="687"/>
      <c r="F72" s="193">
        <f>'Federal GS Scale'!B12</f>
        <v>56229</v>
      </c>
      <c r="G72" s="194">
        <f t="shared" si="27"/>
        <v>0</v>
      </c>
      <c r="H72" s="194">
        <f t="shared" si="28"/>
        <v>0</v>
      </c>
      <c r="I72" s="46"/>
      <c r="J72" s="46"/>
      <c r="K72" s="47"/>
      <c r="L72" s="47"/>
      <c r="M72" s="46"/>
      <c r="N72" s="46"/>
      <c r="O72" s="46"/>
    </row>
    <row r="73" spans="1:15" ht="15" customHeight="1" x14ac:dyDescent="0.3">
      <c r="A73" s="195" t="s">
        <v>233</v>
      </c>
      <c r="B73" s="688" t="s">
        <v>380</v>
      </c>
      <c r="C73" s="688"/>
      <c r="D73" s="688"/>
      <c r="E73" s="689"/>
      <c r="F73" s="196">
        <f>'Federal GS Scale'!B12</f>
        <v>56229</v>
      </c>
      <c r="G73" s="197">
        <f t="shared" si="27"/>
        <v>0</v>
      </c>
      <c r="H73" s="197">
        <f t="shared" si="28"/>
        <v>0</v>
      </c>
      <c r="I73" s="48"/>
      <c r="J73" s="48"/>
      <c r="K73" s="49"/>
      <c r="L73" s="49"/>
      <c r="M73" s="48"/>
      <c r="N73" s="48"/>
      <c r="O73" s="48"/>
    </row>
    <row r="74" spans="1:15" ht="15" customHeight="1" x14ac:dyDescent="0.3">
      <c r="A74" s="192" t="s">
        <v>233</v>
      </c>
      <c r="B74" s="686" t="s">
        <v>380</v>
      </c>
      <c r="C74" s="686"/>
      <c r="D74" s="686"/>
      <c r="E74" s="687"/>
      <c r="F74" s="193">
        <f>'Federal GS Scale'!B12</f>
        <v>56229</v>
      </c>
      <c r="G74" s="194">
        <f t="shared" si="27"/>
        <v>0</v>
      </c>
      <c r="H74" s="194">
        <f t="shared" si="28"/>
        <v>0</v>
      </c>
      <c r="I74" s="46"/>
      <c r="J74" s="46"/>
      <c r="K74" s="47"/>
      <c r="L74" s="47"/>
      <c r="M74" s="46"/>
      <c r="N74" s="46"/>
      <c r="O74" s="46"/>
    </row>
    <row r="75" spans="1:15" ht="15" customHeight="1" x14ac:dyDescent="0.3">
      <c r="A75" s="195" t="s">
        <v>233</v>
      </c>
      <c r="B75" s="688" t="s">
        <v>380</v>
      </c>
      <c r="C75" s="688"/>
      <c r="D75" s="688"/>
      <c r="E75" s="689"/>
      <c r="F75" s="196">
        <f>'Federal GS Scale'!B12</f>
        <v>56229</v>
      </c>
      <c r="G75" s="197">
        <f t="shared" si="27"/>
        <v>0</v>
      </c>
      <c r="H75" s="197">
        <f t="shared" si="28"/>
        <v>0</v>
      </c>
      <c r="I75" s="48"/>
      <c r="J75" s="48"/>
      <c r="K75" s="49"/>
      <c r="L75" s="49"/>
      <c r="M75" s="48"/>
      <c r="N75" s="48"/>
      <c r="O75" s="48"/>
    </row>
    <row r="76" spans="1:15" ht="15" customHeight="1" x14ac:dyDescent="0.3">
      <c r="A76" s="192" t="s">
        <v>233</v>
      </c>
      <c r="B76" s="686" t="s">
        <v>380</v>
      </c>
      <c r="C76" s="686"/>
      <c r="D76" s="686"/>
      <c r="E76" s="687"/>
      <c r="F76" s="193">
        <f>'Federal GS Scale'!B12</f>
        <v>56229</v>
      </c>
      <c r="G76" s="194">
        <f t="shared" si="27"/>
        <v>0</v>
      </c>
      <c r="H76" s="194">
        <f t="shared" si="28"/>
        <v>0</v>
      </c>
      <c r="I76" s="46"/>
      <c r="J76" s="46"/>
      <c r="K76" s="47"/>
      <c r="L76" s="47"/>
      <c r="M76" s="46"/>
      <c r="N76" s="46"/>
      <c r="O76" s="46"/>
    </row>
    <row r="77" spans="1:15" ht="15" customHeight="1" x14ac:dyDescent="0.3">
      <c r="A77" s="195" t="s">
        <v>233</v>
      </c>
      <c r="B77" s="688" t="s">
        <v>380</v>
      </c>
      <c r="C77" s="688"/>
      <c r="D77" s="688"/>
      <c r="E77" s="689"/>
      <c r="F77" s="196">
        <f>'Federal GS Scale'!B12</f>
        <v>56229</v>
      </c>
      <c r="G77" s="197">
        <f t="shared" si="27"/>
        <v>0</v>
      </c>
      <c r="H77" s="197">
        <f t="shared" si="28"/>
        <v>0</v>
      </c>
      <c r="I77" s="48"/>
      <c r="J77" s="48"/>
      <c r="K77" s="49"/>
      <c r="L77" s="49"/>
      <c r="M77" s="48"/>
      <c r="N77" s="48"/>
      <c r="O77" s="48"/>
    </row>
    <row r="78" spans="1:15" ht="15" customHeight="1" x14ac:dyDescent="0.3">
      <c r="A78" s="192" t="s">
        <v>233</v>
      </c>
      <c r="B78" s="686" t="s">
        <v>380</v>
      </c>
      <c r="C78" s="686"/>
      <c r="D78" s="686"/>
      <c r="E78" s="687"/>
      <c r="F78" s="193">
        <f>'Federal GS Scale'!B12</f>
        <v>56229</v>
      </c>
      <c r="G78" s="194">
        <f t="shared" si="27"/>
        <v>0</v>
      </c>
      <c r="H78" s="194">
        <f t="shared" si="28"/>
        <v>0</v>
      </c>
      <c r="I78" s="46"/>
      <c r="J78" s="46"/>
      <c r="K78" s="47"/>
      <c r="L78" s="47"/>
      <c r="M78" s="46"/>
      <c r="N78" s="46"/>
      <c r="O78" s="46"/>
    </row>
    <row r="79" spans="1:15" ht="15" customHeight="1" x14ac:dyDescent="0.3">
      <c r="A79" s="195" t="s">
        <v>113</v>
      </c>
      <c r="B79" s="688" t="s">
        <v>381</v>
      </c>
      <c r="C79" s="688"/>
      <c r="D79" s="688"/>
      <c r="E79" s="689"/>
      <c r="F79" s="196">
        <f>'Federal GS Scale'!B13</f>
        <v>61922</v>
      </c>
      <c r="G79" s="197">
        <f t="shared" ref="G79:G82" si="29">SUM(I79:O79)</f>
        <v>0</v>
      </c>
      <c r="H79" s="197">
        <f t="shared" ref="H79:H104" si="30">SUM(I79:J79)</f>
        <v>0</v>
      </c>
      <c r="I79" s="48"/>
      <c r="J79" s="48"/>
      <c r="K79" s="49"/>
      <c r="L79" s="49"/>
      <c r="M79" s="48"/>
      <c r="N79" s="48"/>
      <c r="O79" s="48"/>
    </row>
    <row r="80" spans="1:15" ht="15" customHeight="1" x14ac:dyDescent="0.3">
      <c r="A80" s="192" t="s">
        <v>114</v>
      </c>
      <c r="B80" s="686" t="s">
        <v>382</v>
      </c>
      <c r="C80" s="686"/>
      <c r="D80" s="686"/>
      <c r="E80" s="687"/>
      <c r="F80" s="193">
        <f>'Federal GS Scale'!B12</f>
        <v>56229</v>
      </c>
      <c r="G80" s="194">
        <f t="shared" si="29"/>
        <v>0</v>
      </c>
      <c r="H80" s="194">
        <f t="shared" si="30"/>
        <v>0</v>
      </c>
      <c r="I80" s="46"/>
      <c r="J80" s="46"/>
      <c r="K80" s="47"/>
      <c r="L80" s="47"/>
      <c r="M80" s="46"/>
      <c r="N80" s="46"/>
      <c r="O80" s="46"/>
    </row>
    <row r="81" spans="1:15" ht="15" customHeight="1" x14ac:dyDescent="0.3">
      <c r="A81" s="195" t="s">
        <v>114</v>
      </c>
      <c r="B81" s="688" t="s">
        <v>382</v>
      </c>
      <c r="C81" s="688"/>
      <c r="D81" s="688"/>
      <c r="E81" s="689"/>
      <c r="F81" s="196">
        <f>'Federal GS Scale'!B12</f>
        <v>56229</v>
      </c>
      <c r="G81" s="197">
        <f t="shared" si="29"/>
        <v>0</v>
      </c>
      <c r="H81" s="197">
        <f t="shared" si="30"/>
        <v>0</v>
      </c>
      <c r="I81" s="48"/>
      <c r="J81" s="48"/>
      <c r="K81" s="49"/>
      <c r="L81" s="49"/>
      <c r="M81" s="48"/>
      <c r="N81" s="48"/>
      <c r="O81" s="48"/>
    </row>
    <row r="82" spans="1:15" ht="15" customHeight="1" x14ac:dyDescent="0.3">
      <c r="A82" s="192" t="s">
        <v>115</v>
      </c>
      <c r="B82" s="686" t="s">
        <v>382</v>
      </c>
      <c r="C82" s="686"/>
      <c r="D82" s="686"/>
      <c r="E82" s="687"/>
      <c r="F82" s="193">
        <f>'Federal GS Scale'!B12</f>
        <v>56229</v>
      </c>
      <c r="G82" s="194">
        <f t="shared" si="29"/>
        <v>0</v>
      </c>
      <c r="H82" s="194">
        <f t="shared" si="30"/>
        <v>0</v>
      </c>
      <c r="I82" s="46"/>
      <c r="J82" s="46"/>
      <c r="K82" s="47"/>
      <c r="L82" s="47"/>
      <c r="M82" s="46"/>
      <c r="N82" s="46"/>
      <c r="O82" s="46"/>
    </row>
    <row r="83" spans="1:15" ht="15" customHeight="1" x14ac:dyDescent="0.3">
      <c r="A83" s="195" t="s">
        <v>115</v>
      </c>
      <c r="B83" s="688" t="s">
        <v>382</v>
      </c>
      <c r="C83" s="688"/>
      <c r="D83" s="688"/>
      <c r="E83" s="689"/>
      <c r="F83" s="196">
        <f>'Federal GS Scale'!B12</f>
        <v>56229</v>
      </c>
      <c r="G83" s="197">
        <f t="shared" ref="G83:G91" si="31">SUM(I83:O83)</f>
        <v>0</v>
      </c>
      <c r="H83" s="197">
        <f t="shared" ref="H83:H91" si="32">SUM(I83:J83)</f>
        <v>0</v>
      </c>
      <c r="I83" s="48"/>
      <c r="J83" s="48"/>
      <c r="K83" s="49"/>
      <c r="L83" s="49"/>
      <c r="M83" s="48"/>
      <c r="N83" s="48"/>
      <c r="O83" s="48"/>
    </row>
    <row r="84" spans="1:15" ht="15" customHeight="1" x14ac:dyDescent="0.3">
      <c r="A84" s="192" t="s">
        <v>115</v>
      </c>
      <c r="B84" s="686" t="s">
        <v>382</v>
      </c>
      <c r="C84" s="686"/>
      <c r="D84" s="686"/>
      <c r="E84" s="687"/>
      <c r="F84" s="193">
        <f>'Federal GS Scale'!B12</f>
        <v>56229</v>
      </c>
      <c r="G84" s="194">
        <f t="shared" si="31"/>
        <v>0</v>
      </c>
      <c r="H84" s="194">
        <f t="shared" si="32"/>
        <v>0</v>
      </c>
      <c r="I84" s="46"/>
      <c r="J84" s="46"/>
      <c r="K84" s="47"/>
      <c r="L84" s="47"/>
      <c r="M84" s="46"/>
      <c r="N84" s="46"/>
      <c r="O84" s="46"/>
    </row>
    <row r="85" spans="1:15" ht="15" customHeight="1" x14ac:dyDescent="0.3">
      <c r="A85" s="195" t="s">
        <v>115</v>
      </c>
      <c r="B85" s="688" t="s">
        <v>382</v>
      </c>
      <c r="C85" s="688"/>
      <c r="D85" s="688"/>
      <c r="E85" s="689"/>
      <c r="F85" s="196">
        <f>'Federal GS Scale'!B12</f>
        <v>56229</v>
      </c>
      <c r="G85" s="197">
        <f t="shared" si="31"/>
        <v>0</v>
      </c>
      <c r="H85" s="197">
        <f t="shared" si="32"/>
        <v>0</v>
      </c>
      <c r="I85" s="48"/>
      <c r="J85" s="48"/>
      <c r="K85" s="49"/>
      <c r="L85" s="49"/>
      <c r="M85" s="48"/>
      <c r="N85" s="48"/>
      <c r="O85" s="48"/>
    </row>
    <row r="86" spans="1:15" ht="15" customHeight="1" x14ac:dyDescent="0.3">
      <c r="A86" s="192" t="s">
        <v>115</v>
      </c>
      <c r="B86" s="686" t="s">
        <v>382</v>
      </c>
      <c r="C86" s="686"/>
      <c r="D86" s="686"/>
      <c r="E86" s="687"/>
      <c r="F86" s="193">
        <f>'Federal GS Scale'!B12</f>
        <v>56229</v>
      </c>
      <c r="G86" s="194">
        <f t="shared" si="31"/>
        <v>0</v>
      </c>
      <c r="H86" s="194">
        <f t="shared" si="32"/>
        <v>0</v>
      </c>
      <c r="I86" s="46"/>
      <c r="J86" s="46"/>
      <c r="K86" s="47"/>
      <c r="L86" s="47"/>
      <c r="M86" s="46"/>
      <c r="N86" s="46"/>
      <c r="O86" s="46"/>
    </row>
    <row r="87" spans="1:15" ht="15" customHeight="1" x14ac:dyDescent="0.3">
      <c r="A87" s="195" t="s">
        <v>115</v>
      </c>
      <c r="B87" s="688" t="s">
        <v>382</v>
      </c>
      <c r="C87" s="688"/>
      <c r="D87" s="688"/>
      <c r="E87" s="689"/>
      <c r="F87" s="196">
        <f>'Federal GS Scale'!B12</f>
        <v>56229</v>
      </c>
      <c r="G87" s="197">
        <f t="shared" si="31"/>
        <v>0</v>
      </c>
      <c r="H87" s="197">
        <f t="shared" si="32"/>
        <v>0</v>
      </c>
      <c r="I87" s="48"/>
      <c r="J87" s="48"/>
      <c r="K87" s="49"/>
      <c r="L87" s="49"/>
      <c r="M87" s="48"/>
      <c r="N87" s="48"/>
      <c r="O87" s="48"/>
    </row>
    <row r="88" spans="1:15" ht="15" customHeight="1" x14ac:dyDescent="0.3">
      <c r="A88" s="192" t="s">
        <v>115</v>
      </c>
      <c r="B88" s="686" t="s">
        <v>382</v>
      </c>
      <c r="C88" s="686"/>
      <c r="D88" s="686"/>
      <c r="E88" s="687"/>
      <c r="F88" s="193">
        <f>'Federal GS Scale'!B12</f>
        <v>56229</v>
      </c>
      <c r="G88" s="194">
        <f t="shared" si="31"/>
        <v>0</v>
      </c>
      <c r="H88" s="194">
        <f t="shared" si="32"/>
        <v>0</v>
      </c>
      <c r="I88" s="46"/>
      <c r="J88" s="46"/>
      <c r="K88" s="47"/>
      <c r="L88" s="47"/>
      <c r="M88" s="46"/>
      <c r="N88" s="46"/>
      <c r="O88" s="46"/>
    </row>
    <row r="89" spans="1:15" ht="15" customHeight="1" x14ac:dyDescent="0.3">
      <c r="A89" s="195" t="s">
        <v>115</v>
      </c>
      <c r="B89" s="688" t="s">
        <v>382</v>
      </c>
      <c r="C89" s="688"/>
      <c r="D89" s="688"/>
      <c r="E89" s="689"/>
      <c r="F89" s="196">
        <f>'Federal GS Scale'!B12</f>
        <v>56229</v>
      </c>
      <c r="G89" s="197">
        <f t="shared" si="31"/>
        <v>0</v>
      </c>
      <c r="H89" s="197">
        <f t="shared" si="32"/>
        <v>0</v>
      </c>
      <c r="I89" s="48"/>
      <c r="J89" s="48"/>
      <c r="K89" s="49"/>
      <c r="L89" s="49"/>
      <c r="M89" s="48"/>
      <c r="N89" s="48"/>
      <c r="O89" s="48"/>
    </row>
    <row r="90" spans="1:15" ht="15" customHeight="1" x14ac:dyDescent="0.3">
      <c r="A90" s="192" t="s">
        <v>115</v>
      </c>
      <c r="B90" s="686" t="s">
        <v>382</v>
      </c>
      <c r="C90" s="686"/>
      <c r="D90" s="686"/>
      <c r="E90" s="687"/>
      <c r="F90" s="193">
        <f>'Federal GS Scale'!B12</f>
        <v>56229</v>
      </c>
      <c r="G90" s="194">
        <f t="shared" si="31"/>
        <v>0</v>
      </c>
      <c r="H90" s="194">
        <f t="shared" si="32"/>
        <v>0</v>
      </c>
      <c r="I90" s="46"/>
      <c r="J90" s="46"/>
      <c r="K90" s="47"/>
      <c r="L90" s="47"/>
      <c r="M90" s="46"/>
      <c r="N90" s="46"/>
      <c r="O90" s="46"/>
    </row>
    <row r="91" spans="1:15" ht="15" customHeight="1" x14ac:dyDescent="0.3">
      <c r="A91" s="195" t="s">
        <v>115</v>
      </c>
      <c r="B91" s="688" t="s">
        <v>382</v>
      </c>
      <c r="C91" s="688"/>
      <c r="D91" s="688"/>
      <c r="E91" s="689"/>
      <c r="F91" s="196">
        <f>'Federal GS Scale'!B12</f>
        <v>56229</v>
      </c>
      <c r="G91" s="197">
        <f t="shared" si="31"/>
        <v>0</v>
      </c>
      <c r="H91" s="197">
        <f t="shared" si="32"/>
        <v>0</v>
      </c>
      <c r="I91" s="48"/>
      <c r="J91" s="48"/>
      <c r="K91" s="49"/>
      <c r="L91" s="49"/>
      <c r="M91" s="48"/>
      <c r="N91" s="48"/>
      <c r="O91" s="48"/>
    </row>
    <row r="92" spans="1:15" ht="15" customHeight="1" x14ac:dyDescent="0.3">
      <c r="A92" s="192" t="s">
        <v>115</v>
      </c>
      <c r="B92" s="686" t="s">
        <v>382</v>
      </c>
      <c r="C92" s="686"/>
      <c r="D92" s="686"/>
      <c r="E92" s="687"/>
      <c r="F92" s="193">
        <f>'Federal GS Scale'!B12</f>
        <v>56229</v>
      </c>
      <c r="G92" s="194">
        <f t="shared" ref="G92" si="33">SUM(I92:O92)</f>
        <v>0</v>
      </c>
      <c r="H92" s="194">
        <f t="shared" ref="H92" si="34">SUM(I92:J92)</f>
        <v>0</v>
      </c>
      <c r="I92" s="46"/>
      <c r="J92" s="46"/>
      <c r="K92" s="47"/>
      <c r="L92" s="47"/>
      <c r="M92" s="46"/>
      <c r="N92" s="46"/>
      <c r="O92" s="46"/>
    </row>
    <row r="93" spans="1:15" ht="15" customHeight="1" x14ac:dyDescent="0.3">
      <c r="A93" s="195" t="s">
        <v>116</v>
      </c>
      <c r="B93" s="688" t="s">
        <v>383</v>
      </c>
      <c r="C93" s="688"/>
      <c r="D93" s="688"/>
      <c r="E93" s="689"/>
      <c r="F93" s="196">
        <f>'Federal GS Scale'!B13</f>
        <v>61922</v>
      </c>
      <c r="G93" s="197">
        <f t="shared" ref="G93:G104" si="35">SUM(I93:O93)</f>
        <v>0</v>
      </c>
      <c r="H93" s="197">
        <f t="shared" si="30"/>
        <v>0</v>
      </c>
      <c r="I93" s="48"/>
      <c r="J93" s="48"/>
      <c r="K93" s="49"/>
      <c r="L93" s="49"/>
      <c r="M93" s="48"/>
      <c r="N93" s="48"/>
      <c r="O93" s="48"/>
    </row>
    <row r="94" spans="1:15" ht="15" customHeight="1" x14ac:dyDescent="0.3">
      <c r="A94" s="192" t="s">
        <v>116</v>
      </c>
      <c r="B94" s="686" t="s">
        <v>384</v>
      </c>
      <c r="C94" s="686"/>
      <c r="D94" s="686"/>
      <c r="E94" s="687"/>
      <c r="F94" s="193">
        <f>'Federal GS Scale'!B13</f>
        <v>61922</v>
      </c>
      <c r="G94" s="194">
        <f t="shared" si="35"/>
        <v>0</v>
      </c>
      <c r="H94" s="194">
        <f t="shared" si="30"/>
        <v>0</v>
      </c>
      <c r="I94" s="46"/>
      <c r="J94" s="46"/>
      <c r="K94" s="47"/>
      <c r="L94" s="47"/>
      <c r="M94" s="46"/>
      <c r="N94" s="46"/>
      <c r="O94" s="46"/>
    </row>
    <row r="95" spans="1:15" ht="15" customHeight="1" x14ac:dyDescent="0.3">
      <c r="A95" s="195" t="s">
        <v>116</v>
      </c>
      <c r="B95" s="688" t="s">
        <v>384</v>
      </c>
      <c r="C95" s="688"/>
      <c r="D95" s="688"/>
      <c r="E95" s="689"/>
      <c r="F95" s="196">
        <f>'Federal GS Scale'!B13</f>
        <v>61922</v>
      </c>
      <c r="G95" s="197">
        <f t="shared" ref="G95" si="36">SUM(I95:O95)</f>
        <v>0</v>
      </c>
      <c r="H95" s="197">
        <f t="shared" ref="H95" si="37">SUM(I95:J95)</f>
        <v>0</v>
      </c>
      <c r="I95" s="48"/>
      <c r="J95" s="48"/>
      <c r="K95" s="49"/>
      <c r="L95" s="49"/>
      <c r="M95" s="48"/>
      <c r="N95" s="48"/>
      <c r="O95" s="48"/>
    </row>
    <row r="96" spans="1:15" ht="15" customHeight="1" x14ac:dyDescent="0.3">
      <c r="A96" s="192" t="s">
        <v>117</v>
      </c>
      <c r="B96" s="686" t="s">
        <v>385</v>
      </c>
      <c r="C96" s="686"/>
      <c r="D96" s="686"/>
      <c r="E96" s="687"/>
      <c r="F96" s="193">
        <f>'Federal GS Scale'!B11</f>
        <v>50904</v>
      </c>
      <c r="G96" s="194">
        <f t="shared" si="35"/>
        <v>0</v>
      </c>
      <c r="H96" s="194">
        <f t="shared" si="30"/>
        <v>0</v>
      </c>
      <c r="I96" s="46"/>
      <c r="J96" s="46"/>
      <c r="K96" s="47"/>
      <c r="L96" s="47"/>
      <c r="M96" s="46"/>
      <c r="N96" s="46"/>
      <c r="O96" s="46"/>
    </row>
    <row r="97" spans="1:15" ht="15" customHeight="1" x14ac:dyDescent="0.3">
      <c r="A97" s="195" t="s">
        <v>117</v>
      </c>
      <c r="B97" s="688" t="s">
        <v>385</v>
      </c>
      <c r="C97" s="688"/>
      <c r="D97" s="688"/>
      <c r="E97" s="689"/>
      <c r="F97" s="196">
        <f>'Federal GS Scale'!B11</f>
        <v>50904</v>
      </c>
      <c r="G97" s="197">
        <f t="shared" si="35"/>
        <v>0</v>
      </c>
      <c r="H97" s="197">
        <f t="shared" si="30"/>
        <v>0</v>
      </c>
      <c r="I97" s="48"/>
      <c r="J97" s="48"/>
      <c r="K97" s="49"/>
      <c r="L97" s="49"/>
      <c r="M97" s="48"/>
      <c r="N97" s="48"/>
      <c r="O97" s="48"/>
    </row>
    <row r="98" spans="1:15" ht="15" customHeight="1" x14ac:dyDescent="0.3">
      <c r="A98" s="192" t="s">
        <v>117</v>
      </c>
      <c r="B98" s="686" t="s">
        <v>385</v>
      </c>
      <c r="C98" s="686"/>
      <c r="D98" s="686"/>
      <c r="E98" s="687"/>
      <c r="F98" s="193">
        <f>'Federal GS Scale'!B11</f>
        <v>50904</v>
      </c>
      <c r="G98" s="194">
        <f t="shared" si="35"/>
        <v>0</v>
      </c>
      <c r="H98" s="194">
        <f t="shared" si="30"/>
        <v>0</v>
      </c>
      <c r="I98" s="46"/>
      <c r="J98" s="46"/>
      <c r="K98" s="47"/>
      <c r="L98" s="47"/>
      <c r="M98" s="46"/>
      <c r="N98" s="46"/>
      <c r="O98" s="46"/>
    </row>
    <row r="99" spans="1:15" ht="15" customHeight="1" x14ac:dyDescent="0.3">
      <c r="A99" s="195" t="s">
        <v>117</v>
      </c>
      <c r="B99" s="688" t="s">
        <v>385</v>
      </c>
      <c r="C99" s="688"/>
      <c r="D99" s="688"/>
      <c r="E99" s="689"/>
      <c r="F99" s="196">
        <f>'Federal GS Scale'!B11</f>
        <v>50904</v>
      </c>
      <c r="G99" s="197">
        <f t="shared" si="35"/>
        <v>0</v>
      </c>
      <c r="H99" s="197">
        <f t="shared" si="30"/>
        <v>0</v>
      </c>
      <c r="I99" s="48"/>
      <c r="J99" s="48"/>
      <c r="K99" s="49"/>
      <c r="L99" s="49"/>
      <c r="M99" s="48"/>
      <c r="N99" s="48"/>
      <c r="O99" s="48"/>
    </row>
    <row r="100" spans="1:15" ht="15" customHeight="1" x14ac:dyDescent="0.3">
      <c r="A100" s="198" t="s">
        <v>117</v>
      </c>
      <c r="B100" s="698" t="s">
        <v>385</v>
      </c>
      <c r="C100" s="698"/>
      <c r="D100" s="698"/>
      <c r="E100" s="699"/>
      <c r="F100" s="199">
        <f>'Federal GS Scale'!B11</f>
        <v>50904</v>
      </c>
      <c r="G100" s="200">
        <f t="shared" si="35"/>
        <v>0</v>
      </c>
      <c r="H100" s="200">
        <f t="shared" si="30"/>
        <v>0</v>
      </c>
      <c r="I100" s="65"/>
      <c r="J100" s="65"/>
      <c r="K100" s="66"/>
      <c r="L100" s="66"/>
      <c r="M100" s="65"/>
      <c r="N100" s="65"/>
      <c r="O100" s="65"/>
    </row>
    <row r="101" spans="1:15" ht="15" customHeight="1" x14ac:dyDescent="0.3">
      <c r="A101" s="201" t="s">
        <v>117</v>
      </c>
      <c r="B101" s="696" t="s">
        <v>385</v>
      </c>
      <c r="C101" s="696"/>
      <c r="D101" s="696"/>
      <c r="E101" s="697"/>
      <c r="F101" s="202">
        <f>'Federal GS Scale'!B11</f>
        <v>50904</v>
      </c>
      <c r="G101" s="203">
        <f t="shared" si="35"/>
        <v>0</v>
      </c>
      <c r="H101" s="203">
        <f t="shared" si="30"/>
        <v>0</v>
      </c>
      <c r="I101" s="63"/>
      <c r="J101" s="63"/>
      <c r="K101" s="64"/>
      <c r="L101" s="64"/>
      <c r="M101" s="63"/>
      <c r="N101" s="63"/>
      <c r="O101" s="63"/>
    </row>
    <row r="102" spans="1:15" ht="15" customHeight="1" x14ac:dyDescent="0.3">
      <c r="A102" s="192" t="s">
        <v>117</v>
      </c>
      <c r="B102" s="686" t="s">
        <v>385</v>
      </c>
      <c r="C102" s="686"/>
      <c r="D102" s="686"/>
      <c r="E102" s="687"/>
      <c r="F102" s="193">
        <f>'Federal GS Scale'!B11</f>
        <v>50904</v>
      </c>
      <c r="G102" s="194">
        <f t="shared" si="35"/>
        <v>0</v>
      </c>
      <c r="H102" s="194">
        <f t="shared" si="30"/>
        <v>0</v>
      </c>
      <c r="I102" s="46"/>
      <c r="J102" s="46"/>
      <c r="K102" s="47"/>
      <c r="L102" s="47"/>
      <c r="M102" s="46"/>
      <c r="N102" s="46"/>
      <c r="O102" s="46"/>
    </row>
    <row r="103" spans="1:15" ht="15" customHeight="1" x14ac:dyDescent="0.3">
      <c r="A103" s="195" t="s">
        <v>117</v>
      </c>
      <c r="B103" s="688" t="s">
        <v>385</v>
      </c>
      <c r="C103" s="688"/>
      <c r="D103" s="688"/>
      <c r="E103" s="689"/>
      <c r="F103" s="196">
        <f>'Federal GS Scale'!B11</f>
        <v>50904</v>
      </c>
      <c r="G103" s="197">
        <f t="shared" ref="G103" si="38">SUM(I103:O103)</f>
        <v>0</v>
      </c>
      <c r="H103" s="197">
        <f t="shared" ref="H103" si="39">SUM(I103:J103)</f>
        <v>0</v>
      </c>
      <c r="I103" s="48"/>
      <c r="J103" s="48"/>
      <c r="K103" s="49"/>
      <c r="L103" s="49"/>
      <c r="M103" s="48"/>
      <c r="N103" s="48"/>
      <c r="O103" s="48"/>
    </row>
    <row r="104" spans="1:15" ht="15" customHeight="1" x14ac:dyDescent="0.3">
      <c r="A104" s="192" t="s">
        <v>117</v>
      </c>
      <c r="B104" s="686" t="s">
        <v>385</v>
      </c>
      <c r="C104" s="686"/>
      <c r="D104" s="686"/>
      <c r="E104" s="687"/>
      <c r="F104" s="193">
        <f>'Federal GS Scale'!B11</f>
        <v>50904</v>
      </c>
      <c r="G104" s="194">
        <f t="shared" si="35"/>
        <v>0</v>
      </c>
      <c r="H104" s="194">
        <f t="shared" si="30"/>
        <v>0</v>
      </c>
      <c r="I104" s="46"/>
      <c r="J104" s="46"/>
      <c r="K104" s="47"/>
      <c r="L104" s="47"/>
      <c r="M104" s="46"/>
      <c r="N104" s="46"/>
      <c r="O104" s="46"/>
    </row>
    <row r="105" spans="1:15" ht="15" customHeight="1" x14ac:dyDescent="0.3">
      <c r="A105" s="195" t="s">
        <v>118</v>
      </c>
      <c r="B105" s="688" t="s">
        <v>586</v>
      </c>
      <c r="C105" s="688"/>
      <c r="D105" s="688"/>
      <c r="E105" s="689"/>
      <c r="F105" s="196">
        <f>'Federal GS Scale'!B9</f>
        <v>41368</v>
      </c>
      <c r="G105" s="197">
        <f t="shared" ref="G105" si="40">SUM(I105:O105)</f>
        <v>0</v>
      </c>
      <c r="H105" s="197">
        <f t="shared" ref="H105" si="41">SUM(I105:J105)</f>
        <v>0</v>
      </c>
      <c r="I105" s="48"/>
      <c r="J105" s="48"/>
      <c r="K105" s="49"/>
      <c r="L105" s="49"/>
      <c r="M105" s="48"/>
      <c r="N105" s="48"/>
      <c r="O105" s="48"/>
    </row>
    <row r="106" spans="1:15" ht="15" customHeight="1" x14ac:dyDescent="0.3">
      <c r="A106" s="192" t="s">
        <v>118</v>
      </c>
      <c r="B106" s="686" t="s">
        <v>586</v>
      </c>
      <c r="C106" s="686"/>
      <c r="D106" s="686"/>
      <c r="E106" s="687"/>
      <c r="F106" s="193">
        <f>'Federal GS Scale'!B10</f>
        <v>45970</v>
      </c>
      <c r="G106" s="194">
        <f t="shared" ref="G106:G129" si="42">SUM(I106:O106)</f>
        <v>0</v>
      </c>
      <c r="H106" s="194">
        <f t="shared" ref="H106:H129" si="43">SUM(I106:J106)</f>
        <v>0</v>
      </c>
      <c r="I106" s="46"/>
      <c r="J106" s="46"/>
      <c r="K106" s="47"/>
      <c r="L106" s="47"/>
      <c r="M106" s="46"/>
      <c r="N106" s="46"/>
      <c r="O106" s="46"/>
    </row>
    <row r="107" spans="1:15" ht="15" customHeight="1" x14ac:dyDescent="0.3">
      <c r="A107" s="195" t="s">
        <v>118</v>
      </c>
      <c r="B107" s="688" t="s">
        <v>586</v>
      </c>
      <c r="C107" s="688"/>
      <c r="D107" s="688"/>
      <c r="E107" s="689"/>
      <c r="F107" s="196">
        <f>'Federal GS Scale'!B10</f>
        <v>45970</v>
      </c>
      <c r="G107" s="197">
        <f t="shared" si="42"/>
        <v>0</v>
      </c>
      <c r="H107" s="197">
        <f t="shared" si="43"/>
        <v>0</v>
      </c>
      <c r="I107" s="48"/>
      <c r="J107" s="48"/>
      <c r="K107" s="49"/>
      <c r="L107" s="49"/>
      <c r="M107" s="48"/>
      <c r="N107" s="48"/>
      <c r="O107" s="48"/>
    </row>
    <row r="108" spans="1:15" ht="15" customHeight="1" x14ac:dyDescent="0.3">
      <c r="A108" s="192" t="s">
        <v>118</v>
      </c>
      <c r="B108" s="686" t="s">
        <v>586</v>
      </c>
      <c r="C108" s="686"/>
      <c r="D108" s="686"/>
      <c r="E108" s="687"/>
      <c r="F108" s="193">
        <f>'Federal GS Scale'!B10</f>
        <v>45970</v>
      </c>
      <c r="G108" s="194">
        <f t="shared" si="42"/>
        <v>0</v>
      </c>
      <c r="H108" s="194">
        <f t="shared" si="43"/>
        <v>0</v>
      </c>
      <c r="I108" s="46"/>
      <c r="J108" s="46"/>
      <c r="K108" s="47"/>
      <c r="L108" s="47"/>
      <c r="M108" s="46"/>
      <c r="N108" s="46"/>
      <c r="O108" s="46"/>
    </row>
    <row r="109" spans="1:15" ht="15" customHeight="1" x14ac:dyDescent="0.3">
      <c r="A109" s="195" t="s">
        <v>118</v>
      </c>
      <c r="B109" s="688" t="s">
        <v>586</v>
      </c>
      <c r="C109" s="688"/>
      <c r="D109" s="688"/>
      <c r="E109" s="689"/>
      <c r="F109" s="196">
        <f>'Federal GS Scale'!B10</f>
        <v>45970</v>
      </c>
      <c r="G109" s="197">
        <f t="shared" si="42"/>
        <v>0</v>
      </c>
      <c r="H109" s="197">
        <f t="shared" si="43"/>
        <v>0</v>
      </c>
      <c r="I109" s="48"/>
      <c r="J109" s="48"/>
      <c r="K109" s="49"/>
      <c r="L109" s="49"/>
      <c r="M109" s="48"/>
      <c r="N109" s="48"/>
      <c r="O109" s="48"/>
    </row>
    <row r="110" spans="1:15" ht="15" customHeight="1" x14ac:dyDescent="0.3">
      <c r="A110" s="192" t="s">
        <v>118</v>
      </c>
      <c r="B110" s="686" t="s">
        <v>586</v>
      </c>
      <c r="C110" s="686"/>
      <c r="D110" s="686"/>
      <c r="E110" s="687"/>
      <c r="F110" s="193">
        <f>'Federal GS Scale'!B10</f>
        <v>45970</v>
      </c>
      <c r="G110" s="194">
        <f t="shared" si="42"/>
        <v>0</v>
      </c>
      <c r="H110" s="194">
        <f t="shared" si="43"/>
        <v>0</v>
      </c>
      <c r="I110" s="46"/>
      <c r="J110" s="46"/>
      <c r="K110" s="47"/>
      <c r="L110" s="47"/>
      <c r="M110" s="46"/>
      <c r="N110" s="46"/>
      <c r="O110" s="46"/>
    </row>
    <row r="111" spans="1:15" ht="15" customHeight="1" x14ac:dyDescent="0.3">
      <c r="A111" s="195" t="s">
        <v>118</v>
      </c>
      <c r="B111" s="688" t="s">
        <v>586</v>
      </c>
      <c r="C111" s="688"/>
      <c r="D111" s="688"/>
      <c r="E111" s="689"/>
      <c r="F111" s="196">
        <f>'Federal GS Scale'!B10</f>
        <v>45970</v>
      </c>
      <c r="G111" s="197">
        <f t="shared" si="42"/>
        <v>0</v>
      </c>
      <c r="H111" s="197">
        <f t="shared" si="43"/>
        <v>0</v>
      </c>
      <c r="I111" s="48"/>
      <c r="J111" s="48"/>
      <c r="K111" s="49"/>
      <c r="L111" s="49"/>
      <c r="M111" s="48"/>
      <c r="N111" s="48"/>
      <c r="O111" s="48"/>
    </row>
    <row r="112" spans="1:15" ht="15" customHeight="1" x14ac:dyDescent="0.3">
      <c r="A112" s="192" t="s">
        <v>118</v>
      </c>
      <c r="B112" s="686" t="s">
        <v>586</v>
      </c>
      <c r="C112" s="686"/>
      <c r="D112" s="686"/>
      <c r="E112" s="687"/>
      <c r="F112" s="193">
        <f>'Federal GS Scale'!B10</f>
        <v>45970</v>
      </c>
      <c r="G112" s="194">
        <f t="shared" si="42"/>
        <v>0</v>
      </c>
      <c r="H112" s="194">
        <f t="shared" si="43"/>
        <v>0</v>
      </c>
      <c r="I112" s="46"/>
      <c r="J112" s="46"/>
      <c r="K112" s="47"/>
      <c r="L112" s="47"/>
      <c r="M112" s="46"/>
      <c r="N112" s="46"/>
      <c r="O112" s="46"/>
    </row>
    <row r="113" spans="1:15" ht="15" customHeight="1" x14ac:dyDescent="0.3">
      <c r="A113" s="195" t="s">
        <v>118</v>
      </c>
      <c r="B113" s="688" t="s">
        <v>586</v>
      </c>
      <c r="C113" s="688"/>
      <c r="D113" s="688"/>
      <c r="E113" s="689"/>
      <c r="F113" s="196">
        <f>'Federal GS Scale'!B10</f>
        <v>45970</v>
      </c>
      <c r="G113" s="197">
        <f t="shared" si="42"/>
        <v>0</v>
      </c>
      <c r="H113" s="197">
        <f t="shared" si="43"/>
        <v>0</v>
      </c>
      <c r="I113" s="48"/>
      <c r="J113" s="48"/>
      <c r="K113" s="49"/>
      <c r="L113" s="49"/>
      <c r="M113" s="48"/>
      <c r="N113" s="48"/>
      <c r="O113" s="48"/>
    </row>
    <row r="114" spans="1:15" ht="15" customHeight="1" x14ac:dyDescent="0.3">
      <c r="A114" s="192" t="s">
        <v>118</v>
      </c>
      <c r="B114" s="686" t="s">
        <v>586</v>
      </c>
      <c r="C114" s="686"/>
      <c r="D114" s="686"/>
      <c r="E114" s="687"/>
      <c r="F114" s="193">
        <f>'Federal GS Scale'!B10</f>
        <v>45970</v>
      </c>
      <c r="G114" s="194">
        <f t="shared" si="42"/>
        <v>0</v>
      </c>
      <c r="H114" s="194">
        <f t="shared" si="43"/>
        <v>0</v>
      </c>
      <c r="I114" s="46"/>
      <c r="J114" s="46"/>
      <c r="K114" s="47"/>
      <c r="L114" s="47"/>
      <c r="M114" s="46"/>
      <c r="N114" s="46"/>
      <c r="O114" s="46"/>
    </row>
    <row r="115" spans="1:15" ht="15" customHeight="1" x14ac:dyDescent="0.3">
      <c r="A115" s="195" t="s">
        <v>118</v>
      </c>
      <c r="B115" s="688" t="s">
        <v>586</v>
      </c>
      <c r="C115" s="688"/>
      <c r="D115" s="688"/>
      <c r="E115" s="689"/>
      <c r="F115" s="196">
        <f>'Federal GS Scale'!B10</f>
        <v>45970</v>
      </c>
      <c r="G115" s="197">
        <f t="shared" si="42"/>
        <v>0</v>
      </c>
      <c r="H115" s="197">
        <f t="shared" si="43"/>
        <v>0</v>
      </c>
      <c r="I115" s="48"/>
      <c r="J115" s="48"/>
      <c r="K115" s="49"/>
      <c r="L115" s="49"/>
      <c r="M115" s="48"/>
      <c r="N115" s="48"/>
      <c r="O115" s="48"/>
    </row>
    <row r="116" spans="1:15" ht="15" customHeight="1" x14ac:dyDescent="0.3">
      <c r="A116" s="192" t="s">
        <v>118</v>
      </c>
      <c r="B116" s="686" t="s">
        <v>586</v>
      </c>
      <c r="C116" s="686"/>
      <c r="D116" s="686"/>
      <c r="E116" s="687"/>
      <c r="F116" s="193">
        <f>'Federal GS Scale'!B10</f>
        <v>45970</v>
      </c>
      <c r="G116" s="194">
        <f t="shared" si="42"/>
        <v>0</v>
      </c>
      <c r="H116" s="194">
        <f t="shared" si="43"/>
        <v>0</v>
      </c>
      <c r="I116" s="46"/>
      <c r="J116" s="46"/>
      <c r="K116" s="47"/>
      <c r="L116" s="47"/>
      <c r="M116" s="46"/>
      <c r="N116" s="46"/>
      <c r="O116" s="46"/>
    </row>
    <row r="117" spans="1:15" ht="15" customHeight="1" x14ac:dyDescent="0.3">
      <c r="A117" s="195" t="s">
        <v>118</v>
      </c>
      <c r="B117" s="688" t="s">
        <v>586</v>
      </c>
      <c r="C117" s="688"/>
      <c r="D117" s="688"/>
      <c r="E117" s="689"/>
      <c r="F117" s="196">
        <f>'Federal GS Scale'!B10</f>
        <v>45970</v>
      </c>
      <c r="G117" s="197">
        <f t="shared" si="42"/>
        <v>0</v>
      </c>
      <c r="H117" s="197">
        <f t="shared" si="43"/>
        <v>0</v>
      </c>
      <c r="I117" s="48"/>
      <c r="J117" s="48"/>
      <c r="K117" s="49"/>
      <c r="L117" s="49"/>
      <c r="M117" s="48"/>
      <c r="N117" s="48"/>
      <c r="O117" s="48"/>
    </row>
    <row r="118" spans="1:15" ht="15" customHeight="1" x14ac:dyDescent="0.3">
      <c r="A118" s="192" t="s">
        <v>118</v>
      </c>
      <c r="B118" s="686" t="s">
        <v>586</v>
      </c>
      <c r="C118" s="686"/>
      <c r="D118" s="686"/>
      <c r="E118" s="687"/>
      <c r="F118" s="193">
        <f>'Federal GS Scale'!B10</f>
        <v>45970</v>
      </c>
      <c r="G118" s="194">
        <f t="shared" si="42"/>
        <v>0</v>
      </c>
      <c r="H118" s="194">
        <f t="shared" si="43"/>
        <v>0</v>
      </c>
      <c r="I118" s="46"/>
      <c r="J118" s="46"/>
      <c r="K118" s="47"/>
      <c r="L118" s="47"/>
      <c r="M118" s="46"/>
      <c r="N118" s="46"/>
      <c r="O118" s="46"/>
    </row>
    <row r="119" spans="1:15" ht="15" customHeight="1" x14ac:dyDescent="0.3">
      <c r="A119" s="195" t="s">
        <v>118</v>
      </c>
      <c r="B119" s="688" t="s">
        <v>586</v>
      </c>
      <c r="C119" s="688"/>
      <c r="D119" s="688"/>
      <c r="E119" s="689"/>
      <c r="F119" s="196">
        <f>'Federal GS Scale'!B10</f>
        <v>45970</v>
      </c>
      <c r="G119" s="197">
        <f t="shared" si="42"/>
        <v>0</v>
      </c>
      <c r="H119" s="197">
        <f t="shared" si="43"/>
        <v>0</v>
      </c>
      <c r="I119" s="48"/>
      <c r="J119" s="48"/>
      <c r="K119" s="49"/>
      <c r="L119" s="49"/>
      <c r="M119" s="48"/>
      <c r="N119" s="48"/>
      <c r="O119" s="48"/>
    </row>
    <row r="120" spans="1:15" ht="15" customHeight="1" x14ac:dyDescent="0.3">
      <c r="A120" s="192" t="s">
        <v>118</v>
      </c>
      <c r="B120" s="686" t="s">
        <v>586</v>
      </c>
      <c r="C120" s="686"/>
      <c r="D120" s="686"/>
      <c r="E120" s="687"/>
      <c r="F120" s="193">
        <f>'Federal GS Scale'!B10</f>
        <v>45970</v>
      </c>
      <c r="G120" s="194">
        <f t="shared" si="42"/>
        <v>0</v>
      </c>
      <c r="H120" s="194">
        <f t="shared" si="43"/>
        <v>0</v>
      </c>
      <c r="I120" s="46"/>
      <c r="J120" s="46"/>
      <c r="K120" s="47"/>
      <c r="L120" s="47"/>
      <c r="M120" s="46"/>
      <c r="N120" s="46"/>
      <c r="O120" s="46"/>
    </row>
    <row r="121" spans="1:15" ht="15" customHeight="1" x14ac:dyDescent="0.3">
      <c r="A121" s="195" t="s">
        <v>118</v>
      </c>
      <c r="B121" s="688" t="s">
        <v>586</v>
      </c>
      <c r="C121" s="688"/>
      <c r="D121" s="688"/>
      <c r="E121" s="689"/>
      <c r="F121" s="196">
        <f>'Federal GS Scale'!B10</f>
        <v>45970</v>
      </c>
      <c r="G121" s="197">
        <f t="shared" si="42"/>
        <v>0</v>
      </c>
      <c r="H121" s="197">
        <f t="shared" si="43"/>
        <v>0</v>
      </c>
      <c r="I121" s="48"/>
      <c r="J121" s="48"/>
      <c r="K121" s="49"/>
      <c r="L121" s="49"/>
      <c r="M121" s="48"/>
      <c r="N121" s="48"/>
      <c r="O121" s="48"/>
    </row>
    <row r="122" spans="1:15" ht="15" customHeight="1" x14ac:dyDescent="0.3">
      <c r="A122" s="192" t="s">
        <v>118</v>
      </c>
      <c r="B122" s="686" t="s">
        <v>586</v>
      </c>
      <c r="C122" s="686"/>
      <c r="D122" s="686"/>
      <c r="E122" s="687"/>
      <c r="F122" s="193">
        <f>'Federal GS Scale'!B10</f>
        <v>45970</v>
      </c>
      <c r="G122" s="194">
        <f t="shared" si="42"/>
        <v>0</v>
      </c>
      <c r="H122" s="194">
        <f t="shared" si="43"/>
        <v>0</v>
      </c>
      <c r="I122" s="46"/>
      <c r="J122" s="46"/>
      <c r="K122" s="47"/>
      <c r="L122" s="47"/>
      <c r="M122" s="46"/>
      <c r="N122" s="46"/>
      <c r="O122" s="46"/>
    </row>
    <row r="123" spans="1:15" ht="15" customHeight="1" x14ac:dyDescent="0.3">
      <c r="A123" s="195" t="s">
        <v>118</v>
      </c>
      <c r="B123" s="688" t="s">
        <v>586</v>
      </c>
      <c r="C123" s="688"/>
      <c r="D123" s="688"/>
      <c r="E123" s="689"/>
      <c r="F123" s="196">
        <f>'Federal GS Scale'!B10</f>
        <v>45970</v>
      </c>
      <c r="G123" s="197">
        <f t="shared" si="42"/>
        <v>0</v>
      </c>
      <c r="H123" s="197">
        <f t="shared" si="43"/>
        <v>0</v>
      </c>
      <c r="I123" s="48"/>
      <c r="J123" s="48"/>
      <c r="K123" s="49"/>
      <c r="L123" s="49"/>
      <c r="M123" s="48"/>
      <c r="N123" s="48"/>
      <c r="O123" s="48"/>
    </row>
    <row r="124" spans="1:15" ht="15" customHeight="1" x14ac:dyDescent="0.3">
      <c r="A124" s="192" t="s">
        <v>118</v>
      </c>
      <c r="B124" s="686" t="s">
        <v>586</v>
      </c>
      <c r="C124" s="686"/>
      <c r="D124" s="686"/>
      <c r="E124" s="687"/>
      <c r="F124" s="193">
        <f>'Federal GS Scale'!B10</f>
        <v>45970</v>
      </c>
      <c r="G124" s="194">
        <f t="shared" si="42"/>
        <v>0</v>
      </c>
      <c r="H124" s="194">
        <f t="shared" si="43"/>
        <v>0</v>
      </c>
      <c r="I124" s="46"/>
      <c r="J124" s="46"/>
      <c r="K124" s="47"/>
      <c r="L124" s="47"/>
      <c r="M124" s="46"/>
      <c r="N124" s="46"/>
      <c r="O124" s="46"/>
    </row>
    <row r="125" spans="1:15" ht="15" customHeight="1" x14ac:dyDescent="0.3">
      <c r="A125" s="195" t="s">
        <v>118</v>
      </c>
      <c r="B125" s="688" t="s">
        <v>586</v>
      </c>
      <c r="C125" s="688"/>
      <c r="D125" s="688"/>
      <c r="E125" s="689"/>
      <c r="F125" s="196">
        <f>'Federal GS Scale'!B10</f>
        <v>45970</v>
      </c>
      <c r="G125" s="197">
        <f t="shared" si="42"/>
        <v>0</v>
      </c>
      <c r="H125" s="197">
        <f t="shared" si="43"/>
        <v>0</v>
      </c>
      <c r="I125" s="48"/>
      <c r="J125" s="48"/>
      <c r="K125" s="49"/>
      <c r="L125" s="49"/>
      <c r="M125" s="48"/>
      <c r="N125" s="48"/>
      <c r="O125" s="48"/>
    </row>
    <row r="126" spans="1:15" ht="15" customHeight="1" x14ac:dyDescent="0.3">
      <c r="A126" s="192" t="s">
        <v>118</v>
      </c>
      <c r="B126" s="686" t="s">
        <v>586</v>
      </c>
      <c r="C126" s="686"/>
      <c r="D126" s="686"/>
      <c r="E126" s="687"/>
      <c r="F126" s="193">
        <f>'Federal GS Scale'!B10</f>
        <v>45970</v>
      </c>
      <c r="G126" s="194">
        <f t="shared" si="42"/>
        <v>0</v>
      </c>
      <c r="H126" s="194">
        <f t="shared" si="43"/>
        <v>0</v>
      </c>
      <c r="I126" s="46"/>
      <c r="J126" s="46"/>
      <c r="K126" s="47"/>
      <c r="L126" s="47"/>
      <c r="M126" s="46"/>
      <c r="N126" s="46"/>
      <c r="O126" s="46"/>
    </row>
    <row r="127" spans="1:15" ht="15" customHeight="1" x14ac:dyDescent="0.3">
      <c r="A127" s="195" t="s">
        <v>118</v>
      </c>
      <c r="B127" s="688" t="s">
        <v>586</v>
      </c>
      <c r="C127" s="688"/>
      <c r="D127" s="688"/>
      <c r="E127" s="689"/>
      <c r="F127" s="196">
        <f>'Federal GS Scale'!B10</f>
        <v>45970</v>
      </c>
      <c r="G127" s="197">
        <f t="shared" si="42"/>
        <v>0</v>
      </c>
      <c r="H127" s="197">
        <f t="shared" si="43"/>
        <v>0</v>
      </c>
      <c r="I127" s="48"/>
      <c r="J127" s="48"/>
      <c r="K127" s="49"/>
      <c r="L127" s="49"/>
      <c r="M127" s="48"/>
      <c r="N127" s="48"/>
      <c r="O127" s="48"/>
    </row>
    <row r="128" spans="1:15" ht="15" customHeight="1" x14ac:dyDescent="0.3">
      <c r="A128" s="192" t="s">
        <v>118</v>
      </c>
      <c r="B128" s="686" t="s">
        <v>586</v>
      </c>
      <c r="C128" s="686"/>
      <c r="D128" s="686"/>
      <c r="E128" s="687"/>
      <c r="F128" s="193">
        <f>'Federal GS Scale'!B10</f>
        <v>45970</v>
      </c>
      <c r="G128" s="194">
        <f t="shared" si="42"/>
        <v>0</v>
      </c>
      <c r="H128" s="194">
        <f t="shared" si="43"/>
        <v>0</v>
      </c>
      <c r="I128" s="46"/>
      <c r="J128" s="46"/>
      <c r="K128" s="47"/>
      <c r="L128" s="47"/>
      <c r="M128" s="46"/>
      <c r="N128" s="46"/>
      <c r="O128" s="46"/>
    </row>
    <row r="129" spans="1:15" ht="15" customHeight="1" x14ac:dyDescent="0.3">
      <c r="A129" s="195" t="s">
        <v>118</v>
      </c>
      <c r="B129" s="688" t="s">
        <v>586</v>
      </c>
      <c r="C129" s="688"/>
      <c r="D129" s="688"/>
      <c r="E129" s="689"/>
      <c r="F129" s="196">
        <f>'Federal GS Scale'!B10</f>
        <v>45970</v>
      </c>
      <c r="G129" s="197">
        <f t="shared" si="42"/>
        <v>0</v>
      </c>
      <c r="H129" s="197">
        <f t="shared" si="43"/>
        <v>0</v>
      </c>
      <c r="I129" s="48"/>
      <c r="J129" s="48"/>
      <c r="K129" s="49"/>
      <c r="L129" s="49"/>
      <c r="M129" s="48"/>
      <c r="N129" s="48"/>
      <c r="O129" s="48"/>
    </row>
    <row r="130" spans="1:15" ht="15" customHeight="1" x14ac:dyDescent="0.3">
      <c r="A130" s="192" t="s">
        <v>119</v>
      </c>
      <c r="B130" s="686" t="s">
        <v>386</v>
      </c>
      <c r="C130" s="686"/>
      <c r="D130" s="686"/>
      <c r="E130" s="687"/>
      <c r="F130" s="193">
        <f>'Federal GS Scale'!B12</f>
        <v>56229</v>
      </c>
      <c r="G130" s="194">
        <f t="shared" ref="G130:G149" si="44">SUM(I130:O130)</f>
        <v>0</v>
      </c>
      <c r="H130" s="194">
        <f t="shared" ref="H130:H149" si="45">SUM(I130:J130)</f>
        <v>0</v>
      </c>
      <c r="I130" s="46"/>
      <c r="J130" s="46"/>
      <c r="K130" s="47"/>
      <c r="L130" s="47"/>
      <c r="M130" s="46"/>
      <c r="N130" s="46"/>
      <c r="O130" s="46"/>
    </row>
    <row r="131" spans="1:15" ht="15" customHeight="1" x14ac:dyDescent="0.3">
      <c r="A131" s="195" t="s">
        <v>120</v>
      </c>
      <c r="B131" s="688" t="s">
        <v>387</v>
      </c>
      <c r="C131" s="688"/>
      <c r="D131" s="688"/>
      <c r="E131" s="689"/>
      <c r="F131" s="196">
        <f>'Federal GS Scale'!B10</f>
        <v>45970</v>
      </c>
      <c r="G131" s="197">
        <f t="shared" si="44"/>
        <v>0</v>
      </c>
      <c r="H131" s="197">
        <f t="shared" si="45"/>
        <v>0</v>
      </c>
      <c r="I131" s="48"/>
      <c r="J131" s="48"/>
      <c r="K131" s="49"/>
      <c r="L131" s="49"/>
      <c r="M131" s="48"/>
      <c r="N131" s="48"/>
      <c r="O131" s="48"/>
    </row>
    <row r="132" spans="1:15" ht="15" customHeight="1" x14ac:dyDescent="0.3">
      <c r="A132" s="192" t="s">
        <v>120</v>
      </c>
      <c r="B132" s="686" t="s">
        <v>387</v>
      </c>
      <c r="C132" s="686"/>
      <c r="D132" s="686"/>
      <c r="E132" s="687"/>
      <c r="F132" s="193">
        <f>'Federal GS Scale'!B10</f>
        <v>45970</v>
      </c>
      <c r="G132" s="194">
        <f t="shared" ref="G132:G134" si="46">SUM(I132:O132)</f>
        <v>0</v>
      </c>
      <c r="H132" s="194">
        <f t="shared" ref="H132:H134" si="47">SUM(I132:J132)</f>
        <v>0</v>
      </c>
      <c r="I132" s="46"/>
      <c r="J132" s="46"/>
      <c r="K132" s="47"/>
      <c r="L132" s="47"/>
      <c r="M132" s="46"/>
      <c r="N132" s="46"/>
      <c r="O132" s="46"/>
    </row>
    <row r="133" spans="1:15" ht="15" customHeight="1" x14ac:dyDescent="0.3">
      <c r="A133" s="195" t="s">
        <v>120</v>
      </c>
      <c r="B133" s="688" t="s">
        <v>387</v>
      </c>
      <c r="C133" s="688"/>
      <c r="D133" s="688"/>
      <c r="E133" s="689"/>
      <c r="F133" s="196">
        <f>'Federal GS Scale'!B10</f>
        <v>45970</v>
      </c>
      <c r="G133" s="197">
        <f t="shared" si="46"/>
        <v>0</v>
      </c>
      <c r="H133" s="197">
        <f t="shared" si="47"/>
        <v>0</v>
      </c>
      <c r="I133" s="48"/>
      <c r="J133" s="48"/>
      <c r="K133" s="49"/>
      <c r="L133" s="49"/>
      <c r="M133" s="48"/>
      <c r="N133" s="48"/>
      <c r="O133" s="48"/>
    </row>
    <row r="134" spans="1:15" ht="15" customHeight="1" x14ac:dyDescent="0.3">
      <c r="A134" s="192" t="s">
        <v>120</v>
      </c>
      <c r="B134" s="686" t="s">
        <v>387</v>
      </c>
      <c r="C134" s="686"/>
      <c r="D134" s="686"/>
      <c r="E134" s="687"/>
      <c r="F134" s="193">
        <f>'Federal GS Scale'!B10</f>
        <v>45970</v>
      </c>
      <c r="G134" s="194">
        <f t="shared" si="46"/>
        <v>0</v>
      </c>
      <c r="H134" s="194">
        <f t="shared" si="47"/>
        <v>0</v>
      </c>
      <c r="I134" s="46"/>
      <c r="J134" s="46"/>
      <c r="K134" s="47"/>
      <c r="L134" s="47"/>
      <c r="M134" s="46"/>
      <c r="N134" s="46"/>
      <c r="O134" s="46"/>
    </row>
    <row r="135" spans="1:15" ht="15" customHeight="1" x14ac:dyDescent="0.3">
      <c r="A135" s="195" t="s">
        <v>86</v>
      </c>
      <c r="B135" s="688" t="s">
        <v>388</v>
      </c>
      <c r="C135" s="688"/>
      <c r="D135" s="688"/>
      <c r="E135" s="689"/>
      <c r="F135" s="196">
        <f>'Federal GS Scale'!B13</f>
        <v>61922</v>
      </c>
      <c r="G135" s="197">
        <f t="shared" ref="G135" si="48">SUM(I135:O135)</f>
        <v>0</v>
      </c>
      <c r="H135" s="197">
        <f t="shared" ref="H135" si="49">SUM(I135:J135)</f>
        <v>0</v>
      </c>
      <c r="I135" s="48"/>
      <c r="J135" s="48"/>
      <c r="K135" s="49"/>
      <c r="L135" s="49"/>
      <c r="M135" s="48"/>
      <c r="N135" s="48"/>
      <c r="O135" s="48"/>
    </row>
    <row r="136" spans="1:15" ht="15" customHeight="1" x14ac:dyDescent="0.3">
      <c r="A136" s="192" t="s">
        <v>587</v>
      </c>
      <c r="B136" s="686" t="s">
        <v>588</v>
      </c>
      <c r="C136" s="686"/>
      <c r="D136" s="686"/>
      <c r="E136" s="687"/>
      <c r="F136" s="193">
        <f>'Federal GS Scale'!B11</f>
        <v>50904</v>
      </c>
      <c r="G136" s="194">
        <f>SUM(I136:O136)</f>
        <v>0</v>
      </c>
      <c r="H136" s="194">
        <f>SUM(I136:J136)</f>
        <v>0</v>
      </c>
      <c r="I136" s="46"/>
      <c r="J136" s="46"/>
      <c r="K136" s="47"/>
      <c r="L136" s="47"/>
      <c r="M136" s="46"/>
      <c r="N136" s="46"/>
      <c r="O136" s="46"/>
    </row>
    <row r="137" spans="1:15" ht="15" customHeight="1" x14ac:dyDescent="0.3">
      <c r="A137" s="195" t="s">
        <v>587</v>
      </c>
      <c r="B137" s="688" t="s">
        <v>588</v>
      </c>
      <c r="C137" s="688"/>
      <c r="D137" s="688"/>
      <c r="E137" s="689"/>
      <c r="F137" s="196">
        <f>'Federal GS Scale'!B11</f>
        <v>50904</v>
      </c>
      <c r="G137" s="197">
        <f>SUM(I137:O137)</f>
        <v>0</v>
      </c>
      <c r="H137" s="197">
        <f>SUM(I137:J137)</f>
        <v>0</v>
      </c>
      <c r="I137" s="48"/>
      <c r="J137" s="48"/>
      <c r="K137" s="49"/>
      <c r="L137" s="49"/>
      <c r="M137" s="48"/>
      <c r="N137" s="48"/>
      <c r="O137" s="48"/>
    </row>
    <row r="138" spans="1:15" ht="15" customHeight="1" x14ac:dyDescent="0.3">
      <c r="A138" s="192" t="s">
        <v>239</v>
      </c>
      <c r="B138" s="686" t="s">
        <v>610</v>
      </c>
      <c r="C138" s="686"/>
      <c r="D138" s="686"/>
      <c r="E138" s="687"/>
      <c r="F138" s="193">
        <f>'Federal GS Scale'!B13</f>
        <v>61922</v>
      </c>
      <c r="G138" s="194">
        <f t="shared" si="44"/>
        <v>0</v>
      </c>
      <c r="H138" s="194">
        <f t="shared" si="45"/>
        <v>0</v>
      </c>
      <c r="I138" s="46"/>
      <c r="J138" s="46"/>
      <c r="K138" s="47"/>
      <c r="L138" s="47"/>
      <c r="M138" s="46"/>
      <c r="N138" s="46"/>
      <c r="O138" s="46"/>
    </row>
    <row r="139" spans="1:15" ht="15" customHeight="1" x14ac:dyDescent="0.3">
      <c r="A139" s="195" t="s">
        <v>589</v>
      </c>
      <c r="B139" s="688" t="s">
        <v>611</v>
      </c>
      <c r="C139" s="688"/>
      <c r="D139" s="688"/>
      <c r="E139" s="689"/>
      <c r="F139" s="196">
        <f>'Federal GS Scale'!B10</f>
        <v>45970</v>
      </c>
      <c r="G139" s="197">
        <f t="shared" ref="G139" si="50">SUM(I139:O139)</f>
        <v>0</v>
      </c>
      <c r="H139" s="197">
        <f t="shared" ref="H139" si="51">SUM(I139:J139)</f>
        <v>0</v>
      </c>
      <c r="I139" s="48"/>
      <c r="J139" s="48"/>
      <c r="K139" s="49"/>
      <c r="L139" s="49"/>
      <c r="M139" s="48"/>
      <c r="N139" s="48"/>
      <c r="O139" s="48"/>
    </row>
    <row r="140" spans="1:15" ht="15" customHeight="1" x14ac:dyDescent="0.3">
      <c r="A140" s="192" t="s">
        <v>589</v>
      </c>
      <c r="B140" s="686" t="s">
        <v>611</v>
      </c>
      <c r="C140" s="686"/>
      <c r="D140" s="686"/>
      <c r="E140" s="687"/>
      <c r="F140" s="193">
        <f>'Federal GS Scale'!B10</f>
        <v>45970</v>
      </c>
      <c r="G140" s="194">
        <f t="shared" ref="G140" si="52">SUM(I140:O140)</f>
        <v>0</v>
      </c>
      <c r="H140" s="194">
        <f t="shared" ref="H140" si="53">SUM(I140:J140)</f>
        <v>0</v>
      </c>
      <c r="I140" s="46"/>
      <c r="J140" s="46"/>
      <c r="K140" s="47"/>
      <c r="L140" s="47"/>
      <c r="M140" s="46"/>
      <c r="N140" s="46"/>
      <c r="O140" s="46"/>
    </row>
    <row r="141" spans="1:15" ht="15" customHeight="1" x14ac:dyDescent="0.3">
      <c r="A141" s="195" t="s">
        <v>87</v>
      </c>
      <c r="B141" s="688" t="s">
        <v>389</v>
      </c>
      <c r="C141" s="688"/>
      <c r="D141" s="688"/>
      <c r="E141" s="689"/>
      <c r="F141" s="196">
        <f>'Federal GS Scale'!B11</f>
        <v>50904</v>
      </c>
      <c r="G141" s="197">
        <f t="shared" si="44"/>
        <v>0</v>
      </c>
      <c r="H141" s="197">
        <f t="shared" si="45"/>
        <v>0</v>
      </c>
      <c r="I141" s="48"/>
      <c r="J141" s="48"/>
      <c r="K141" s="49"/>
      <c r="L141" s="49"/>
      <c r="M141" s="48"/>
      <c r="N141" s="48"/>
      <c r="O141" s="48"/>
    </row>
    <row r="142" spans="1:15" ht="15" customHeight="1" x14ac:dyDescent="0.3">
      <c r="A142" s="192" t="s">
        <v>240</v>
      </c>
      <c r="B142" s="686" t="s">
        <v>390</v>
      </c>
      <c r="C142" s="686"/>
      <c r="D142" s="686"/>
      <c r="E142" s="687"/>
      <c r="F142" s="193">
        <f>'Federal GS Scale'!B10</f>
        <v>45970</v>
      </c>
      <c r="G142" s="194">
        <f t="shared" si="44"/>
        <v>0</v>
      </c>
      <c r="H142" s="194">
        <f t="shared" si="45"/>
        <v>0</v>
      </c>
      <c r="I142" s="46"/>
      <c r="J142" s="46"/>
      <c r="K142" s="47"/>
      <c r="L142" s="47"/>
      <c r="M142" s="46"/>
      <c r="N142" s="46"/>
      <c r="O142" s="46"/>
    </row>
    <row r="143" spans="1:15" ht="15" customHeight="1" x14ac:dyDescent="0.3">
      <c r="A143" s="195" t="s">
        <v>240</v>
      </c>
      <c r="B143" s="688" t="s">
        <v>390</v>
      </c>
      <c r="C143" s="688"/>
      <c r="D143" s="688"/>
      <c r="E143" s="689"/>
      <c r="F143" s="196">
        <f>'Federal GS Scale'!B10</f>
        <v>45970</v>
      </c>
      <c r="G143" s="197">
        <f t="shared" ref="G143:G144" si="54">SUM(I143:O143)</f>
        <v>0</v>
      </c>
      <c r="H143" s="197">
        <f t="shared" ref="H143:H144" si="55">SUM(I143:J143)</f>
        <v>0</v>
      </c>
      <c r="I143" s="48"/>
      <c r="J143" s="48"/>
      <c r="K143" s="49"/>
      <c r="L143" s="49"/>
      <c r="M143" s="48"/>
      <c r="N143" s="48"/>
      <c r="O143" s="48"/>
    </row>
    <row r="144" spans="1:15" ht="15" customHeight="1" x14ac:dyDescent="0.3">
      <c r="A144" s="192" t="s">
        <v>240</v>
      </c>
      <c r="B144" s="686" t="s">
        <v>390</v>
      </c>
      <c r="C144" s="686"/>
      <c r="D144" s="686"/>
      <c r="E144" s="687"/>
      <c r="F144" s="193">
        <f>'Federal GS Scale'!B10</f>
        <v>45970</v>
      </c>
      <c r="G144" s="194">
        <f t="shared" si="54"/>
        <v>0</v>
      </c>
      <c r="H144" s="194">
        <f t="shared" si="55"/>
        <v>0</v>
      </c>
      <c r="I144" s="46"/>
      <c r="J144" s="46"/>
      <c r="K144" s="47"/>
      <c r="L144" s="47"/>
      <c r="M144" s="46"/>
      <c r="N144" s="46"/>
      <c r="O144" s="46"/>
    </row>
    <row r="145" spans="1:15" ht="15" customHeight="1" x14ac:dyDescent="0.3">
      <c r="A145" s="204" t="s">
        <v>608</v>
      </c>
      <c r="B145" s="709" t="s">
        <v>609</v>
      </c>
      <c r="C145" s="709"/>
      <c r="D145" s="709"/>
      <c r="E145" s="710"/>
      <c r="F145" s="205">
        <f>'Federal GS Scale'!B13</f>
        <v>61922</v>
      </c>
      <c r="G145" s="206">
        <f t="shared" ref="G145" si="56">SUM(I145:O145)</f>
        <v>0</v>
      </c>
      <c r="H145" s="206">
        <f t="shared" ref="H145" si="57">SUM(I145:J145)</f>
        <v>0</v>
      </c>
      <c r="I145" s="147"/>
      <c r="J145" s="147"/>
      <c r="K145" s="148"/>
      <c r="L145" s="148"/>
      <c r="M145" s="147"/>
      <c r="N145" s="147"/>
      <c r="O145" s="147"/>
    </row>
    <row r="146" spans="1:15" ht="15" customHeight="1" x14ac:dyDescent="0.3">
      <c r="A146" s="195" t="s">
        <v>88</v>
      </c>
      <c r="B146" s="688" t="s">
        <v>590</v>
      </c>
      <c r="C146" s="688"/>
      <c r="D146" s="688"/>
      <c r="E146" s="689"/>
      <c r="F146" s="196">
        <f>'Federal GS Scale'!B10</f>
        <v>45970</v>
      </c>
      <c r="G146" s="197">
        <f t="shared" si="44"/>
        <v>0</v>
      </c>
      <c r="H146" s="197">
        <f t="shared" si="45"/>
        <v>0</v>
      </c>
      <c r="I146" s="48"/>
      <c r="J146" s="48"/>
      <c r="K146" s="49"/>
      <c r="L146" s="49"/>
      <c r="M146" s="48"/>
      <c r="N146" s="48"/>
      <c r="O146" s="48"/>
    </row>
    <row r="147" spans="1:15" ht="15" customHeight="1" x14ac:dyDescent="0.3">
      <c r="A147" s="192" t="s">
        <v>88</v>
      </c>
      <c r="B147" s="686" t="s">
        <v>590</v>
      </c>
      <c r="C147" s="686"/>
      <c r="D147" s="686"/>
      <c r="E147" s="687"/>
      <c r="F147" s="193">
        <f>'Federal GS Scale'!B10</f>
        <v>45970</v>
      </c>
      <c r="G147" s="194">
        <f t="shared" si="44"/>
        <v>0</v>
      </c>
      <c r="H147" s="194">
        <f t="shared" si="45"/>
        <v>0</v>
      </c>
      <c r="I147" s="46"/>
      <c r="J147" s="46"/>
      <c r="K147" s="47"/>
      <c r="L147" s="47"/>
      <c r="M147" s="46"/>
      <c r="N147" s="46"/>
      <c r="O147" s="46"/>
    </row>
    <row r="148" spans="1:15" ht="15" customHeight="1" x14ac:dyDescent="0.3">
      <c r="A148" s="195" t="s">
        <v>88</v>
      </c>
      <c r="B148" s="688" t="s">
        <v>590</v>
      </c>
      <c r="C148" s="688"/>
      <c r="D148" s="688"/>
      <c r="E148" s="689"/>
      <c r="F148" s="196">
        <f>'Federal GS Scale'!B10</f>
        <v>45970</v>
      </c>
      <c r="G148" s="197">
        <f t="shared" si="44"/>
        <v>0</v>
      </c>
      <c r="H148" s="197">
        <f t="shared" si="45"/>
        <v>0</v>
      </c>
      <c r="I148" s="48"/>
      <c r="J148" s="48"/>
      <c r="K148" s="49"/>
      <c r="L148" s="49"/>
      <c r="M148" s="48"/>
      <c r="N148" s="48"/>
      <c r="O148" s="48"/>
    </row>
    <row r="149" spans="1:15" ht="15" customHeight="1" x14ac:dyDescent="0.3">
      <c r="A149" s="192" t="s">
        <v>88</v>
      </c>
      <c r="B149" s="686" t="s">
        <v>590</v>
      </c>
      <c r="C149" s="686"/>
      <c r="D149" s="686"/>
      <c r="E149" s="687"/>
      <c r="F149" s="193">
        <f>'Federal GS Scale'!B10</f>
        <v>45970</v>
      </c>
      <c r="G149" s="194">
        <f t="shared" si="44"/>
        <v>0</v>
      </c>
      <c r="H149" s="194">
        <f t="shared" si="45"/>
        <v>0</v>
      </c>
      <c r="I149" s="46"/>
      <c r="J149" s="46"/>
      <c r="K149" s="47"/>
      <c r="L149" s="47"/>
      <c r="M149" s="46"/>
      <c r="N149" s="46"/>
      <c r="O149" s="46"/>
    </row>
    <row r="150" spans="1:15" ht="15" customHeight="1" x14ac:dyDescent="0.3">
      <c r="A150" s="195" t="s">
        <v>88</v>
      </c>
      <c r="B150" s="688" t="s">
        <v>590</v>
      </c>
      <c r="C150" s="688"/>
      <c r="D150" s="688"/>
      <c r="E150" s="689"/>
      <c r="F150" s="196">
        <f>'Federal GS Scale'!B10</f>
        <v>45970</v>
      </c>
      <c r="G150" s="197">
        <f t="shared" ref="G150:G176" si="58">SUM(I150:O150)</f>
        <v>0</v>
      </c>
      <c r="H150" s="197">
        <f t="shared" ref="H150:H176" si="59">SUM(I150:J150)</f>
        <v>0</v>
      </c>
      <c r="I150" s="48"/>
      <c r="J150" s="48"/>
      <c r="K150" s="49"/>
      <c r="L150" s="49"/>
      <c r="M150" s="48"/>
      <c r="N150" s="48"/>
      <c r="O150" s="48"/>
    </row>
    <row r="151" spans="1:15" ht="15" customHeight="1" x14ac:dyDescent="0.3">
      <c r="A151" s="192" t="s">
        <v>88</v>
      </c>
      <c r="B151" s="686" t="s">
        <v>590</v>
      </c>
      <c r="C151" s="686"/>
      <c r="D151" s="686"/>
      <c r="E151" s="687"/>
      <c r="F151" s="193">
        <f>'Federal GS Scale'!B10</f>
        <v>45970</v>
      </c>
      <c r="G151" s="194">
        <f t="shared" si="58"/>
        <v>0</v>
      </c>
      <c r="H151" s="194">
        <f t="shared" si="59"/>
        <v>0</v>
      </c>
      <c r="I151" s="46"/>
      <c r="J151" s="46"/>
      <c r="K151" s="47"/>
      <c r="L151" s="47"/>
      <c r="M151" s="46"/>
      <c r="N151" s="46"/>
      <c r="O151" s="46"/>
    </row>
    <row r="152" spans="1:15" ht="15" customHeight="1" x14ac:dyDescent="0.3">
      <c r="A152" s="195" t="s">
        <v>88</v>
      </c>
      <c r="B152" s="688" t="s">
        <v>590</v>
      </c>
      <c r="C152" s="688"/>
      <c r="D152" s="688"/>
      <c r="E152" s="689"/>
      <c r="F152" s="196">
        <f>'Federal GS Scale'!B10</f>
        <v>45970</v>
      </c>
      <c r="G152" s="197">
        <f t="shared" si="58"/>
        <v>0</v>
      </c>
      <c r="H152" s="197">
        <f t="shared" si="59"/>
        <v>0</v>
      </c>
      <c r="I152" s="48"/>
      <c r="J152" s="48"/>
      <c r="K152" s="49"/>
      <c r="L152" s="49"/>
      <c r="M152" s="48"/>
      <c r="N152" s="48"/>
      <c r="O152" s="48"/>
    </row>
    <row r="153" spans="1:15" ht="15" customHeight="1" x14ac:dyDescent="0.3">
      <c r="A153" s="192" t="s">
        <v>88</v>
      </c>
      <c r="B153" s="686" t="s">
        <v>590</v>
      </c>
      <c r="C153" s="686"/>
      <c r="D153" s="686"/>
      <c r="E153" s="687"/>
      <c r="F153" s="193">
        <f>'Federal GS Scale'!B10</f>
        <v>45970</v>
      </c>
      <c r="G153" s="194">
        <f t="shared" si="58"/>
        <v>0</v>
      </c>
      <c r="H153" s="194">
        <f t="shared" si="59"/>
        <v>0</v>
      </c>
      <c r="I153" s="46"/>
      <c r="J153" s="46"/>
      <c r="K153" s="47"/>
      <c r="L153" s="47"/>
      <c r="M153" s="46"/>
      <c r="N153" s="46"/>
      <c r="O153" s="46"/>
    </row>
    <row r="154" spans="1:15" ht="15" customHeight="1" x14ac:dyDescent="0.3">
      <c r="A154" s="195" t="s">
        <v>88</v>
      </c>
      <c r="B154" s="688" t="s">
        <v>590</v>
      </c>
      <c r="C154" s="688"/>
      <c r="D154" s="688"/>
      <c r="E154" s="689"/>
      <c r="F154" s="196">
        <f>'Federal GS Scale'!B10</f>
        <v>45970</v>
      </c>
      <c r="G154" s="197">
        <f t="shared" si="58"/>
        <v>0</v>
      </c>
      <c r="H154" s="197">
        <f t="shared" si="59"/>
        <v>0</v>
      </c>
      <c r="I154" s="48"/>
      <c r="J154" s="48"/>
      <c r="K154" s="49"/>
      <c r="L154" s="49"/>
      <c r="M154" s="48"/>
      <c r="N154" s="48"/>
      <c r="O154" s="48"/>
    </row>
    <row r="155" spans="1:15" ht="15" customHeight="1" x14ac:dyDescent="0.3">
      <c r="A155" s="192" t="s">
        <v>88</v>
      </c>
      <c r="B155" s="686" t="s">
        <v>590</v>
      </c>
      <c r="C155" s="686"/>
      <c r="D155" s="686"/>
      <c r="E155" s="687"/>
      <c r="F155" s="193">
        <f>'Federal GS Scale'!B10</f>
        <v>45970</v>
      </c>
      <c r="G155" s="194">
        <f t="shared" si="58"/>
        <v>0</v>
      </c>
      <c r="H155" s="194">
        <f t="shared" si="59"/>
        <v>0</v>
      </c>
      <c r="I155" s="46"/>
      <c r="J155" s="46"/>
      <c r="K155" s="47"/>
      <c r="L155" s="47"/>
      <c r="M155" s="46"/>
      <c r="N155" s="46"/>
      <c r="O155" s="46"/>
    </row>
    <row r="156" spans="1:15" ht="15" customHeight="1" x14ac:dyDescent="0.3">
      <c r="A156" s="195" t="s">
        <v>88</v>
      </c>
      <c r="B156" s="688" t="s">
        <v>590</v>
      </c>
      <c r="C156" s="688"/>
      <c r="D156" s="688"/>
      <c r="E156" s="689"/>
      <c r="F156" s="196">
        <f>'Federal GS Scale'!B10</f>
        <v>45970</v>
      </c>
      <c r="G156" s="197">
        <f t="shared" si="58"/>
        <v>0</v>
      </c>
      <c r="H156" s="197">
        <f t="shared" si="59"/>
        <v>0</v>
      </c>
      <c r="I156" s="48"/>
      <c r="J156" s="48"/>
      <c r="K156" s="49"/>
      <c r="L156" s="49"/>
      <c r="M156" s="48"/>
      <c r="N156" s="48"/>
      <c r="O156" s="48"/>
    </row>
    <row r="157" spans="1:15" ht="15" customHeight="1" x14ac:dyDescent="0.3">
      <c r="A157" s="192" t="s">
        <v>88</v>
      </c>
      <c r="B157" s="686" t="s">
        <v>590</v>
      </c>
      <c r="C157" s="686"/>
      <c r="D157" s="686"/>
      <c r="E157" s="687"/>
      <c r="F157" s="193">
        <f>'Federal GS Scale'!B10</f>
        <v>45970</v>
      </c>
      <c r="G157" s="194">
        <f t="shared" si="58"/>
        <v>0</v>
      </c>
      <c r="H157" s="194">
        <f t="shared" si="59"/>
        <v>0</v>
      </c>
      <c r="I157" s="46"/>
      <c r="J157" s="46"/>
      <c r="K157" s="47"/>
      <c r="L157" s="47"/>
      <c r="M157" s="46"/>
      <c r="N157" s="46"/>
      <c r="O157" s="46"/>
    </row>
    <row r="158" spans="1:15" ht="15" customHeight="1" x14ac:dyDescent="0.3">
      <c r="A158" s="195" t="s">
        <v>88</v>
      </c>
      <c r="B158" s="688" t="s">
        <v>590</v>
      </c>
      <c r="C158" s="688"/>
      <c r="D158" s="688"/>
      <c r="E158" s="689"/>
      <c r="F158" s="196">
        <f>'Federal GS Scale'!B10</f>
        <v>45970</v>
      </c>
      <c r="G158" s="197">
        <f t="shared" si="58"/>
        <v>0</v>
      </c>
      <c r="H158" s="197">
        <f t="shared" si="59"/>
        <v>0</v>
      </c>
      <c r="I158" s="48"/>
      <c r="J158" s="48"/>
      <c r="K158" s="49"/>
      <c r="L158" s="49"/>
      <c r="M158" s="48"/>
      <c r="N158" s="48"/>
      <c r="O158" s="48"/>
    </row>
    <row r="159" spans="1:15" ht="15" customHeight="1" x14ac:dyDescent="0.3">
      <c r="A159" s="192" t="s">
        <v>88</v>
      </c>
      <c r="B159" s="686" t="s">
        <v>590</v>
      </c>
      <c r="C159" s="686"/>
      <c r="D159" s="686"/>
      <c r="E159" s="687"/>
      <c r="F159" s="193">
        <f>'Federal GS Scale'!B10</f>
        <v>45970</v>
      </c>
      <c r="G159" s="194">
        <f t="shared" si="58"/>
        <v>0</v>
      </c>
      <c r="H159" s="194">
        <f t="shared" si="59"/>
        <v>0</v>
      </c>
      <c r="I159" s="46"/>
      <c r="J159" s="46"/>
      <c r="K159" s="47"/>
      <c r="L159" s="47"/>
      <c r="M159" s="46"/>
      <c r="N159" s="46"/>
      <c r="O159" s="46"/>
    </row>
    <row r="160" spans="1:15" ht="15" customHeight="1" x14ac:dyDescent="0.3">
      <c r="A160" s="195" t="s">
        <v>88</v>
      </c>
      <c r="B160" s="688" t="s">
        <v>590</v>
      </c>
      <c r="C160" s="688"/>
      <c r="D160" s="688"/>
      <c r="E160" s="689"/>
      <c r="F160" s="196">
        <f>'Federal GS Scale'!B10</f>
        <v>45970</v>
      </c>
      <c r="G160" s="197">
        <f t="shared" si="58"/>
        <v>0</v>
      </c>
      <c r="H160" s="197">
        <f t="shared" si="59"/>
        <v>0</v>
      </c>
      <c r="I160" s="48"/>
      <c r="J160" s="48"/>
      <c r="K160" s="49"/>
      <c r="L160" s="49"/>
      <c r="M160" s="48"/>
      <c r="N160" s="48"/>
      <c r="O160" s="48"/>
    </row>
    <row r="161" spans="1:15" ht="15" customHeight="1" x14ac:dyDescent="0.3">
      <c r="A161" s="192" t="s">
        <v>88</v>
      </c>
      <c r="B161" s="686" t="s">
        <v>590</v>
      </c>
      <c r="C161" s="686"/>
      <c r="D161" s="686"/>
      <c r="E161" s="687"/>
      <c r="F161" s="193">
        <f>'Federal GS Scale'!B10</f>
        <v>45970</v>
      </c>
      <c r="G161" s="194">
        <f t="shared" si="58"/>
        <v>0</v>
      </c>
      <c r="H161" s="194">
        <f t="shared" si="59"/>
        <v>0</v>
      </c>
      <c r="I161" s="46"/>
      <c r="J161" s="46"/>
      <c r="K161" s="47"/>
      <c r="L161" s="47"/>
      <c r="M161" s="46"/>
      <c r="N161" s="46"/>
      <c r="O161" s="46"/>
    </row>
    <row r="162" spans="1:15" ht="15" customHeight="1" x14ac:dyDescent="0.3">
      <c r="A162" s="195" t="s">
        <v>88</v>
      </c>
      <c r="B162" s="688" t="s">
        <v>590</v>
      </c>
      <c r="C162" s="688"/>
      <c r="D162" s="688"/>
      <c r="E162" s="689"/>
      <c r="F162" s="196">
        <f>'Federal GS Scale'!B10</f>
        <v>45970</v>
      </c>
      <c r="G162" s="197">
        <f t="shared" si="58"/>
        <v>0</v>
      </c>
      <c r="H162" s="197">
        <f t="shared" si="59"/>
        <v>0</v>
      </c>
      <c r="I162" s="48"/>
      <c r="J162" s="48"/>
      <c r="K162" s="49"/>
      <c r="L162" s="49"/>
      <c r="M162" s="48"/>
      <c r="N162" s="48"/>
      <c r="O162" s="48"/>
    </row>
    <row r="163" spans="1:15" ht="15" customHeight="1" x14ac:dyDescent="0.3">
      <c r="A163" s="192" t="s">
        <v>88</v>
      </c>
      <c r="B163" s="686" t="s">
        <v>590</v>
      </c>
      <c r="C163" s="686"/>
      <c r="D163" s="686"/>
      <c r="E163" s="687"/>
      <c r="F163" s="193">
        <f>'Federal GS Scale'!B10</f>
        <v>45970</v>
      </c>
      <c r="G163" s="194">
        <f t="shared" si="58"/>
        <v>0</v>
      </c>
      <c r="H163" s="194">
        <f t="shared" si="59"/>
        <v>0</v>
      </c>
      <c r="I163" s="46"/>
      <c r="J163" s="46"/>
      <c r="K163" s="47"/>
      <c r="L163" s="47"/>
      <c r="M163" s="46"/>
      <c r="N163" s="46"/>
      <c r="O163" s="46"/>
    </row>
    <row r="164" spans="1:15" ht="15" customHeight="1" x14ac:dyDescent="0.3">
      <c r="A164" s="195" t="s">
        <v>88</v>
      </c>
      <c r="B164" s="688" t="s">
        <v>590</v>
      </c>
      <c r="C164" s="688"/>
      <c r="D164" s="688"/>
      <c r="E164" s="689"/>
      <c r="F164" s="196">
        <f>'Federal GS Scale'!B10</f>
        <v>45970</v>
      </c>
      <c r="G164" s="197">
        <f t="shared" si="58"/>
        <v>0</v>
      </c>
      <c r="H164" s="197">
        <f t="shared" si="59"/>
        <v>0</v>
      </c>
      <c r="I164" s="48"/>
      <c r="J164" s="48"/>
      <c r="K164" s="49"/>
      <c r="L164" s="49"/>
      <c r="M164" s="48"/>
      <c r="N164" s="48"/>
      <c r="O164" s="48"/>
    </row>
    <row r="165" spans="1:15" ht="15" customHeight="1" x14ac:dyDescent="0.3">
      <c r="A165" s="192" t="s">
        <v>88</v>
      </c>
      <c r="B165" s="686" t="s">
        <v>590</v>
      </c>
      <c r="C165" s="686"/>
      <c r="D165" s="686"/>
      <c r="E165" s="687"/>
      <c r="F165" s="193">
        <f>'Federal GS Scale'!B10</f>
        <v>45970</v>
      </c>
      <c r="G165" s="194">
        <f t="shared" si="58"/>
        <v>0</v>
      </c>
      <c r="H165" s="194">
        <f t="shared" si="59"/>
        <v>0</v>
      </c>
      <c r="I165" s="46"/>
      <c r="J165" s="46"/>
      <c r="K165" s="47"/>
      <c r="L165" s="47"/>
      <c r="M165" s="46"/>
      <c r="N165" s="46"/>
      <c r="O165" s="46"/>
    </row>
    <row r="166" spans="1:15" ht="15" customHeight="1" x14ac:dyDescent="0.3">
      <c r="A166" s="195" t="s">
        <v>88</v>
      </c>
      <c r="B166" s="688" t="s">
        <v>590</v>
      </c>
      <c r="C166" s="688"/>
      <c r="D166" s="688"/>
      <c r="E166" s="689"/>
      <c r="F166" s="196">
        <f>'Federal GS Scale'!B10</f>
        <v>45970</v>
      </c>
      <c r="G166" s="197">
        <f t="shared" si="58"/>
        <v>0</v>
      </c>
      <c r="H166" s="197">
        <f t="shared" si="59"/>
        <v>0</v>
      </c>
      <c r="I166" s="48"/>
      <c r="J166" s="48"/>
      <c r="K166" s="49"/>
      <c r="L166" s="49"/>
      <c r="M166" s="48"/>
      <c r="N166" s="48"/>
      <c r="O166" s="48"/>
    </row>
    <row r="167" spans="1:15" ht="15" customHeight="1" x14ac:dyDescent="0.3">
      <c r="A167" s="192" t="s">
        <v>88</v>
      </c>
      <c r="B167" s="686" t="s">
        <v>590</v>
      </c>
      <c r="C167" s="686"/>
      <c r="D167" s="686"/>
      <c r="E167" s="687"/>
      <c r="F167" s="193">
        <f>'Federal GS Scale'!B10</f>
        <v>45970</v>
      </c>
      <c r="G167" s="194">
        <f t="shared" si="58"/>
        <v>0</v>
      </c>
      <c r="H167" s="194">
        <f t="shared" si="59"/>
        <v>0</v>
      </c>
      <c r="I167" s="46"/>
      <c r="J167" s="46"/>
      <c r="K167" s="47"/>
      <c r="L167" s="47"/>
      <c r="M167" s="46"/>
      <c r="N167" s="46"/>
      <c r="O167" s="46"/>
    </row>
    <row r="168" spans="1:15" ht="15" customHeight="1" x14ac:dyDescent="0.3">
      <c r="A168" s="195" t="s">
        <v>88</v>
      </c>
      <c r="B168" s="688" t="s">
        <v>590</v>
      </c>
      <c r="C168" s="688"/>
      <c r="D168" s="688"/>
      <c r="E168" s="689"/>
      <c r="F168" s="196">
        <f>'Federal GS Scale'!B10</f>
        <v>45970</v>
      </c>
      <c r="G168" s="197">
        <f t="shared" si="58"/>
        <v>0</v>
      </c>
      <c r="H168" s="197">
        <f t="shared" si="59"/>
        <v>0</v>
      </c>
      <c r="I168" s="48"/>
      <c r="J168" s="48"/>
      <c r="K168" s="49"/>
      <c r="L168" s="49"/>
      <c r="M168" s="48"/>
      <c r="N168" s="48"/>
      <c r="O168" s="48"/>
    </row>
    <row r="169" spans="1:15" ht="15" customHeight="1" x14ac:dyDescent="0.3">
      <c r="A169" s="192" t="s">
        <v>88</v>
      </c>
      <c r="B169" s="686" t="s">
        <v>590</v>
      </c>
      <c r="C169" s="686"/>
      <c r="D169" s="686"/>
      <c r="E169" s="687"/>
      <c r="F169" s="193">
        <f>'Federal GS Scale'!B10</f>
        <v>45970</v>
      </c>
      <c r="G169" s="194">
        <f t="shared" si="58"/>
        <v>0</v>
      </c>
      <c r="H169" s="194">
        <f t="shared" si="59"/>
        <v>0</v>
      </c>
      <c r="I169" s="46"/>
      <c r="J169" s="46"/>
      <c r="K169" s="47"/>
      <c r="L169" s="47"/>
      <c r="M169" s="46"/>
      <c r="N169" s="46"/>
      <c r="O169" s="46"/>
    </row>
    <row r="170" spans="1:15" ht="15" customHeight="1" x14ac:dyDescent="0.3">
      <c r="A170" s="195" t="s">
        <v>88</v>
      </c>
      <c r="B170" s="688" t="s">
        <v>590</v>
      </c>
      <c r="C170" s="688"/>
      <c r="D170" s="688"/>
      <c r="E170" s="689"/>
      <c r="F170" s="196">
        <f>'Federal GS Scale'!B10</f>
        <v>45970</v>
      </c>
      <c r="G170" s="197">
        <f t="shared" si="58"/>
        <v>0</v>
      </c>
      <c r="H170" s="197">
        <f t="shared" si="59"/>
        <v>0</v>
      </c>
      <c r="I170" s="48"/>
      <c r="J170" s="48"/>
      <c r="K170" s="49"/>
      <c r="L170" s="49"/>
      <c r="M170" s="48"/>
      <c r="N170" s="48"/>
      <c r="O170" s="48"/>
    </row>
    <row r="171" spans="1:15" ht="15" customHeight="1" x14ac:dyDescent="0.3">
      <c r="A171" s="192" t="s">
        <v>88</v>
      </c>
      <c r="B171" s="686" t="s">
        <v>590</v>
      </c>
      <c r="C171" s="686"/>
      <c r="D171" s="686"/>
      <c r="E171" s="687"/>
      <c r="F171" s="193">
        <f>'Federal GS Scale'!B10</f>
        <v>45970</v>
      </c>
      <c r="G171" s="194">
        <f t="shared" si="58"/>
        <v>0</v>
      </c>
      <c r="H171" s="194">
        <f t="shared" si="59"/>
        <v>0</v>
      </c>
      <c r="I171" s="46"/>
      <c r="J171" s="46"/>
      <c r="K171" s="47"/>
      <c r="L171" s="47"/>
      <c r="M171" s="46"/>
      <c r="N171" s="46"/>
      <c r="O171" s="46"/>
    </row>
    <row r="172" spans="1:15" ht="15" customHeight="1" x14ac:dyDescent="0.3">
      <c r="A172" s="195" t="s">
        <v>88</v>
      </c>
      <c r="B172" s="688" t="s">
        <v>590</v>
      </c>
      <c r="C172" s="688"/>
      <c r="D172" s="688"/>
      <c r="E172" s="689"/>
      <c r="F172" s="196">
        <f>'Federal GS Scale'!B10</f>
        <v>45970</v>
      </c>
      <c r="G172" s="197">
        <f t="shared" si="58"/>
        <v>0</v>
      </c>
      <c r="H172" s="197">
        <f t="shared" si="59"/>
        <v>0</v>
      </c>
      <c r="I172" s="48"/>
      <c r="J172" s="48"/>
      <c r="K172" s="49"/>
      <c r="L172" s="49"/>
      <c r="M172" s="48"/>
      <c r="N172" s="48"/>
      <c r="O172" s="48"/>
    </row>
    <row r="173" spans="1:15" ht="15" customHeight="1" x14ac:dyDescent="0.3">
      <c r="A173" s="192" t="s">
        <v>88</v>
      </c>
      <c r="B173" s="686" t="s">
        <v>590</v>
      </c>
      <c r="C173" s="686"/>
      <c r="D173" s="686"/>
      <c r="E173" s="687"/>
      <c r="F173" s="193">
        <f>'Federal GS Scale'!B10</f>
        <v>45970</v>
      </c>
      <c r="G173" s="194">
        <f t="shared" si="58"/>
        <v>0</v>
      </c>
      <c r="H173" s="194">
        <f t="shared" si="59"/>
        <v>0</v>
      </c>
      <c r="I173" s="46"/>
      <c r="J173" s="46"/>
      <c r="K173" s="47"/>
      <c r="L173" s="47"/>
      <c r="M173" s="46"/>
      <c r="N173" s="46"/>
      <c r="O173" s="46"/>
    </row>
    <row r="174" spans="1:15" ht="15" customHeight="1" x14ac:dyDescent="0.3">
      <c r="A174" s="195" t="s">
        <v>88</v>
      </c>
      <c r="B174" s="688" t="s">
        <v>590</v>
      </c>
      <c r="C174" s="688"/>
      <c r="D174" s="688"/>
      <c r="E174" s="689"/>
      <c r="F174" s="196">
        <f>'Federal GS Scale'!B10</f>
        <v>45970</v>
      </c>
      <c r="G174" s="197">
        <f t="shared" si="58"/>
        <v>0</v>
      </c>
      <c r="H174" s="197">
        <f t="shared" si="59"/>
        <v>0</v>
      </c>
      <c r="I174" s="48"/>
      <c r="J174" s="48"/>
      <c r="K174" s="49"/>
      <c r="L174" s="49"/>
      <c r="M174" s="48"/>
      <c r="N174" s="48"/>
      <c r="O174" s="48"/>
    </row>
    <row r="175" spans="1:15" ht="15" customHeight="1" x14ac:dyDescent="0.3">
      <c r="A175" s="192" t="s">
        <v>88</v>
      </c>
      <c r="B175" s="686" t="s">
        <v>590</v>
      </c>
      <c r="C175" s="686"/>
      <c r="D175" s="686"/>
      <c r="E175" s="687"/>
      <c r="F175" s="193">
        <f>'Federal GS Scale'!B10</f>
        <v>45970</v>
      </c>
      <c r="G175" s="194">
        <f t="shared" si="58"/>
        <v>0</v>
      </c>
      <c r="H175" s="194">
        <f t="shared" si="59"/>
        <v>0</v>
      </c>
      <c r="I175" s="46"/>
      <c r="J175" s="46"/>
      <c r="K175" s="47"/>
      <c r="L175" s="47"/>
      <c r="M175" s="46"/>
      <c r="N175" s="46"/>
      <c r="O175" s="46"/>
    </row>
    <row r="176" spans="1:15" ht="15" customHeight="1" x14ac:dyDescent="0.3">
      <c r="A176" s="195" t="s">
        <v>88</v>
      </c>
      <c r="B176" s="688" t="s">
        <v>590</v>
      </c>
      <c r="C176" s="688"/>
      <c r="D176" s="688"/>
      <c r="E176" s="689"/>
      <c r="F176" s="196">
        <f>'Federal GS Scale'!B10</f>
        <v>45970</v>
      </c>
      <c r="G176" s="197">
        <f t="shared" si="58"/>
        <v>0</v>
      </c>
      <c r="H176" s="197">
        <f t="shared" si="59"/>
        <v>0</v>
      </c>
      <c r="I176" s="48"/>
      <c r="J176" s="48"/>
      <c r="K176" s="49"/>
      <c r="L176" s="49"/>
      <c r="M176" s="48"/>
      <c r="N176" s="48"/>
      <c r="O176" s="48"/>
    </row>
    <row r="177" spans="1:15" ht="15" customHeight="1" x14ac:dyDescent="0.3">
      <c r="A177" s="207" t="s">
        <v>89</v>
      </c>
      <c r="B177" s="707" t="s">
        <v>91</v>
      </c>
      <c r="C177" s="707"/>
      <c r="D177" s="707"/>
      <c r="E177" s="708"/>
      <c r="F177" s="208" t="s">
        <v>84</v>
      </c>
      <c r="G177" s="209">
        <f t="shared" ref="G177" si="60">SUM(I177:O177)</f>
        <v>0</v>
      </c>
      <c r="H177" s="209">
        <f t="shared" ref="H177" si="61">SUM(I177:J177)</f>
        <v>0</v>
      </c>
      <c r="I177" s="7"/>
      <c r="J177" s="7"/>
      <c r="K177" s="9"/>
      <c r="L177" s="9"/>
      <c r="M177" s="7"/>
      <c r="N177" s="7"/>
      <c r="O177" s="7"/>
    </row>
    <row r="178" spans="1:15" s="10" customFormat="1" ht="15" customHeight="1" x14ac:dyDescent="0.3">
      <c r="A178" s="482" t="s">
        <v>90</v>
      </c>
      <c r="B178" s="210"/>
      <c r="C178" s="211"/>
      <c r="D178" s="211"/>
      <c r="E178" s="210" t="s">
        <v>234</v>
      </c>
      <c r="F178" s="212"/>
      <c r="G178" s="213">
        <f>SUM(G52:G177)</f>
        <v>0</v>
      </c>
      <c r="H178" s="213">
        <f t="shared" ref="H178:O178" si="62">SUM(H52:H177)</f>
        <v>0</v>
      </c>
      <c r="I178" s="213">
        <f t="shared" si="62"/>
        <v>0</v>
      </c>
      <c r="J178" s="213">
        <f t="shared" si="62"/>
        <v>0</v>
      </c>
      <c r="K178" s="213">
        <f t="shared" si="62"/>
        <v>0</v>
      </c>
      <c r="L178" s="213">
        <f t="shared" si="62"/>
        <v>0</v>
      </c>
      <c r="M178" s="213">
        <f t="shared" si="62"/>
        <v>0</v>
      </c>
      <c r="N178" s="213">
        <f t="shared" si="62"/>
        <v>0</v>
      </c>
      <c r="O178" s="213">
        <f t="shared" si="62"/>
        <v>0</v>
      </c>
    </row>
    <row r="179" spans="1:15" x14ac:dyDescent="0.3">
      <c r="A179" s="192" t="s">
        <v>121</v>
      </c>
      <c r="B179" s="686" t="s">
        <v>391</v>
      </c>
      <c r="C179" s="686"/>
      <c r="D179" s="686"/>
      <c r="E179" s="687"/>
      <c r="F179" s="193">
        <f>'Federal GS Scale'!B13</f>
        <v>61922</v>
      </c>
      <c r="G179" s="194">
        <f>SUM(I179:O179)</f>
        <v>0</v>
      </c>
      <c r="H179" s="194">
        <f t="shared" ref="H179:H213" si="63">SUM(I179:J179)</f>
        <v>0</v>
      </c>
      <c r="I179" s="46"/>
      <c r="J179" s="46"/>
      <c r="K179" s="46"/>
      <c r="L179" s="46"/>
      <c r="M179" s="46"/>
      <c r="N179" s="46"/>
      <c r="O179" s="46"/>
    </row>
    <row r="180" spans="1:15" x14ac:dyDescent="0.3">
      <c r="A180" s="195" t="s">
        <v>122</v>
      </c>
      <c r="B180" s="688" t="s">
        <v>392</v>
      </c>
      <c r="C180" s="688"/>
      <c r="D180" s="688"/>
      <c r="E180" s="689"/>
      <c r="F180" s="196">
        <f>'Federal GS Scale'!B12</f>
        <v>56229</v>
      </c>
      <c r="G180" s="197">
        <f t="shared" ref="G180:G187" si="64">SUM(I180:O180)</f>
        <v>0</v>
      </c>
      <c r="H180" s="197">
        <f t="shared" si="63"/>
        <v>0</v>
      </c>
      <c r="I180" s="48"/>
      <c r="J180" s="48"/>
      <c r="K180" s="49"/>
      <c r="L180" s="49"/>
      <c r="M180" s="48"/>
      <c r="N180" s="48"/>
      <c r="O180" s="48"/>
    </row>
    <row r="181" spans="1:15" x14ac:dyDescent="0.3">
      <c r="A181" s="192" t="s">
        <v>122</v>
      </c>
      <c r="B181" s="686" t="s">
        <v>392</v>
      </c>
      <c r="C181" s="686"/>
      <c r="D181" s="686"/>
      <c r="E181" s="687"/>
      <c r="F181" s="193">
        <f>'Federal GS Scale'!B12</f>
        <v>56229</v>
      </c>
      <c r="G181" s="194">
        <f t="shared" ref="G181" si="65">SUM(I181:O181)</f>
        <v>0</v>
      </c>
      <c r="H181" s="194">
        <f t="shared" ref="H181" si="66">SUM(I181:J181)</f>
        <v>0</v>
      </c>
      <c r="I181" s="46"/>
      <c r="J181" s="46"/>
      <c r="K181" s="47"/>
      <c r="L181" s="47"/>
      <c r="M181" s="46"/>
      <c r="N181" s="46"/>
      <c r="O181" s="46"/>
    </row>
    <row r="182" spans="1:15" x14ac:dyDescent="0.3">
      <c r="A182" s="195" t="s">
        <v>123</v>
      </c>
      <c r="B182" s="688" t="s">
        <v>393</v>
      </c>
      <c r="C182" s="688"/>
      <c r="D182" s="688"/>
      <c r="E182" s="689"/>
      <c r="F182" s="196">
        <f>'Federal GS Scale'!B11</f>
        <v>50904</v>
      </c>
      <c r="G182" s="197">
        <f t="shared" si="64"/>
        <v>0</v>
      </c>
      <c r="H182" s="197">
        <f t="shared" si="63"/>
        <v>0</v>
      </c>
      <c r="I182" s="48"/>
      <c r="J182" s="48"/>
      <c r="K182" s="49"/>
      <c r="L182" s="49"/>
      <c r="M182" s="48"/>
      <c r="N182" s="48"/>
      <c r="O182" s="48"/>
    </row>
    <row r="183" spans="1:15" x14ac:dyDescent="0.3">
      <c r="A183" s="192" t="s">
        <v>123</v>
      </c>
      <c r="B183" s="686" t="s">
        <v>393</v>
      </c>
      <c r="C183" s="686"/>
      <c r="D183" s="686"/>
      <c r="E183" s="687"/>
      <c r="F183" s="193">
        <f>'Federal GS Scale'!B11</f>
        <v>50904</v>
      </c>
      <c r="G183" s="194">
        <f t="shared" si="64"/>
        <v>0</v>
      </c>
      <c r="H183" s="194">
        <f t="shared" si="63"/>
        <v>0</v>
      </c>
      <c r="I183" s="46"/>
      <c r="J183" s="46"/>
      <c r="K183" s="47"/>
      <c r="L183" s="47"/>
      <c r="M183" s="46"/>
      <c r="N183" s="46"/>
      <c r="O183" s="46"/>
    </row>
    <row r="184" spans="1:15" x14ac:dyDescent="0.3">
      <c r="A184" s="195" t="s">
        <v>123</v>
      </c>
      <c r="B184" s="688" t="s">
        <v>393</v>
      </c>
      <c r="C184" s="688"/>
      <c r="D184" s="688"/>
      <c r="E184" s="689"/>
      <c r="F184" s="196">
        <f>'Federal GS Scale'!B11</f>
        <v>50904</v>
      </c>
      <c r="G184" s="197">
        <f t="shared" si="64"/>
        <v>0</v>
      </c>
      <c r="H184" s="197">
        <f t="shared" si="63"/>
        <v>0</v>
      </c>
      <c r="I184" s="48"/>
      <c r="J184" s="48"/>
      <c r="K184" s="49"/>
      <c r="L184" s="49"/>
      <c r="M184" s="48"/>
      <c r="N184" s="48"/>
      <c r="O184" s="48"/>
    </row>
    <row r="185" spans="1:15" x14ac:dyDescent="0.3">
      <c r="A185" s="192" t="s">
        <v>123</v>
      </c>
      <c r="B185" s="686" t="s">
        <v>393</v>
      </c>
      <c r="C185" s="686"/>
      <c r="D185" s="686"/>
      <c r="E185" s="687"/>
      <c r="F185" s="193">
        <f>'Federal GS Scale'!B11</f>
        <v>50904</v>
      </c>
      <c r="G185" s="194">
        <f t="shared" si="64"/>
        <v>0</v>
      </c>
      <c r="H185" s="194">
        <f t="shared" si="63"/>
        <v>0</v>
      </c>
      <c r="I185" s="46"/>
      <c r="J185" s="46"/>
      <c r="K185" s="47"/>
      <c r="L185" s="47"/>
      <c r="M185" s="46"/>
      <c r="N185" s="46"/>
      <c r="O185" s="46"/>
    </row>
    <row r="186" spans="1:15" x14ac:dyDescent="0.3">
      <c r="A186" s="195" t="s">
        <v>123</v>
      </c>
      <c r="B186" s="688" t="s">
        <v>393</v>
      </c>
      <c r="C186" s="688"/>
      <c r="D186" s="688"/>
      <c r="E186" s="689"/>
      <c r="F186" s="196">
        <f>'Federal GS Scale'!B11</f>
        <v>50904</v>
      </c>
      <c r="G186" s="197">
        <f t="shared" si="64"/>
        <v>0</v>
      </c>
      <c r="H186" s="197">
        <f t="shared" si="63"/>
        <v>0</v>
      </c>
      <c r="I186" s="48"/>
      <c r="J186" s="48"/>
      <c r="K186" s="49"/>
      <c r="L186" s="49"/>
      <c r="M186" s="48"/>
      <c r="N186" s="48"/>
      <c r="O186" s="48"/>
    </row>
    <row r="187" spans="1:15" x14ac:dyDescent="0.3">
      <c r="A187" s="192" t="s">
        <v>123</v>
      </c>
      <c r="B187" s="686" t="s">
        <v>393</v>
      </c>
      <c r="C187" s="686"/>
      <c r="D187" s="686"/>
      <c r="E187" s="687"/>
      <c r="F187" s="193">
        <f>'Federal GS Scale'!B11</f>
        <v>50904</v>
      </c>
      <c r="G187" s="194">
        <f t="shared" si="64"/>
        <v>0</v>
      </c>
      <c r="H187" s="194">
        <f t="shared" si="63"/>
        <v>0</v>
      </c>
      <c r="I187" s="46"/>
      <c r="J187" s="46"/>
      <c r="K187" s="47"/>
      <c r="L187" s="47"/>
      <c r="M187" s="46"/>
      <c r="N187" s="46"/>
      <c r="O187" s="46"/>
    </row>
    <row r="188" spans="1:15" x14ac:dyDescent="0.3">
      <c r="A188" s="195" t="s">
        <v>123</v>
      </c>
      <c r="B188" s="688" t="s">
        <v>393</v>
      </c>
      <c r="C188" s="688"/>
      <c r="D188" s="688"/>
      <c r="E188" s="689"/>
      <c r="F188" s="196">
        <f>'Federal GS Scale'!B11</f>
        <v>50904</v>
      </c>
      <c r="G188" s="197">
        <f t="shared" ref="G188:G191" si="67">SUM(I188:O188)</f>
        <v>0</v>
      </c>
      <c r="H188" s="197">
        <f t="shared" ref="H188:H191" si="68">SUM(I188:J188)</f>
        <v>0</v>
      </c>
      <c r="I188" s="48"/>
      <c r="J188" s="48"/>
      <c r="K188" s="49"/>
      <c r="L188" s="49"/>
      <c r="M188" s="48"/>
      <c r="N188" s="48"/>
      <c r="O188" s="48"/>
    </row>
    <row r="189" spans="1:15" x14ac:dyDescent="0.3">
      <c r="A189" s="192" t="s">
        <v>123</v>
      </c>
      <c r="B189" s="686" t="s">
        <v>393</v>
      </c>
      <c r="C189" s="686"/>
      <c r="D189" s="686"/>
      <c r="E189" s="687"/>
      <c r="F189" s="193">
        <f>'Federal GS Scale'!B11</f>
        <v>50904</v>
      </c>
      <c r="G189" s="194">
        <f t="shared" si="67"/>
        <v>0</v>
      </c>
      <c r="H189" s="194">
        <f t="shared" si="68"/>
        <v>0</v>
      </c>
      <c r="I189" s="46"/>
      <c r="J189" s="46"/>
      <c r="K189" s="47"/>
      <c r="L189" s="47"/>
      <c r="M189" s="46"/>
      <c r="N189" s="46"/>
      <c r="O189" s="46"/>
    </row>
    <row r="190" spans="1:15" x14ac:dyDescent="0.3">
      <c r="A190" s="195" t="s">
        <v>123</v>
      </c>
      <c r="B190" s="688" t="s">
        <v>393</v>
      </c>
      <c r="C190" s="688"/>
      <c r="D190" s="688"/>
      <c r="E190" s="689"/>
      <c r="F190" s="196">
        <f>'Federal GS Scale'!B11</f>
        <v>50904</v>
      </c>
      <c r="G190" s="197">
        <f t="shared" si="67"/>
        <v>0</v>
      </c>
      <c r="H190" s="197">
        <f t="shared" si="68"/>
        <v>0</v>
      </c>
      <c r="I190" s="48"/>
      <c r="J190" s="48"/>
      <c r="K190" s="49"/>
      <c r="L190" s="49"/>
      <c r="M190" s="48"/>
      <c r="N190" s="48"/>
      <c r="O190" s="48"/>
    </row>
    <row r="191" spans="1:15" x14ac:dyDescent="0.3">
      <c r="A191" s="192" t="s">
        <v>123</v>
      </c>
      <c r="B191" s="686" t="s">
        <v>393</v>
      </c>
      <c r="C191" s="686"/>
      <c r="D191" s="686"/>
      <c r="E191" s="687"/>
      <c r="F191" s="193">
        <f>'Federal GS Scale'!B11</f>
        <v>50904</v>
      </c>
      <c r="G191" s="194">
        <f t="shared" si="67"/>
        <v>0</v>
      </c>
      <c r="H191" s="194">
        <f t="shared" si="68"/>
        <v>0</v>
      </c>
      <c r="I191" s="46"/>
      <c r="J191" s="46"/>
      <c r="K191" s="47"/>
      <c r="L191" s="47"/>
      <c r="M191" s="46"/>
      <c r="N191" s="46"/>
      <c r="O191" s="46"/>
    </row>
    <row r="192" spans="1:15" x14ac:dyDescent="0.3">
      <c r="A192" s="195" t="s">
        <v>124</v>
      </c>
      <c r="B192" s="688" t="s">
        <v>394</v>
      </c>
      <c r="C192" s="688"/>
      <c r="D192" s="688"/>
      <c r="E192" s="689"/>
      <c r="F192" s="196">
        <f>'Federal GS Scale'!B10</f>
        <v>45970</v>
      </c>
      <c r="G192" s="197">
        <f t="shared" ref="G192:G213" si="69">SUM(I192:O192)</f>
        <v>0</v>
      </c>
      <c r="H192" s="197">
        <f t="shared" si="63"/>
        <v>0</v>
      </c>
      <c r="I192" s="48"/>
      <c r="J192" s="48"/>
      <c r="K192" s="49"/>
      <c r="L192" s="49"/>
      <c r="M192" s="48"/>
      <c r="N192" s="48"/>
      <c r="O192" s="48"/>
    </row>
    <row r="193" spans="1:15" x14ac:dyDescent="0.3">
      <c r="A193" s="192" t="s">
        <v>124</v>
      </c>
      <c r="B193" s="686" t="s">
        <v>394</v>
      </c>
      <c r="C193" s="686"/>
      <c r="D193" s="686"/>
      <c r="E193" s="687"/>
      <c r="F193" s="193">
        <f>'Federal GS Scale'!B10</f>
        <v>45970</v>
      </c>
      <c r="G193" s="194">
        <f t="shared" si="69"/>
        <v>0</v>
      </c>
      <c r="H193" s="194">
        <f t="shared" si="63"/>
        <v>0</v>
      </c>
      <c r="I193" s="46"/>
      <c r="J193" s="46"/>
      <c r="K193" s="47"/>
      <c r="L193" s="47"/>
      <c r="M193" s="46"/>
      <c r="N193" s="46"/>
      <c r="O193" s="46"/>
    </row>
    <row r="194" spans="1:15" x14ac:dyDescent="0.3">
      <c r="A194" s="195" t="s">
        <v>124</v>
      </c>
      <c r="B194" s="688" t="s">
        <v>394</v>
      </c>
      <c r="C194" s="688"/>
      <c r="D194" s="688"/>
      <c r="E194" s="689"/>
      <c r="F194" s="196">
        <f>'Federal GS Scale'!B10</f>
        <v>45970</v>
      </c>
      <c r="G194" s="197">
        <f t="shared" si="69"/>
        <v>0</v>
      </c>
      <c r="H194" s="197">
        <f t="shared" si="63"/>
        <v>0</v>
      </c>
      <c r="I194" s="48"/>
      <c r="J194" s="48"/>
      <c r="K194" s="49"/>
      <c r="L194" s="49"/>
      <c r="M194" s="48"/>
      <c r="N194" s="48"/>
      <c r="O194" s="48"/>
    </row>
    <row r="195" spans="1:15" x14ac:dyDescent="0.3">
      <c r="A195" s="192" t="s">
        <v>124</v>
      </c>
      <c r="B195" s="686" t="s">
        <v>394</v>
      </c>
      <c r="C195" s="686"/>
      <c r="D195" s="686"/>
      <c r="E195" s="687"/>
      <c r="F195" s="193">
        <f>'Federal GS Scale'!B10</f>
        <v>45970</v>
      </c>
      <c r="G195" s="194">
        <f t="shared" si="69"/>
        <v>0</v>
      </c>
      <c r="H195" s="194">
        <f t="shared" si="63"/>
        <v>0</v>
      </c>
      <c r="I195" s="46"/>
      <c r="J195" s="46"/>
      <c r="K195" s="47"/>
      <c r="L195" s="47"/>
      <c r="M195" s="46"/>
      <c r="N195" s="46"/>
      <c r="O195" s="46"/>
    </row>
    <row r="196" spans="1:15" x14ac:dyDescent="0.3">
      <c r="A196" s="195" t="s">
        <v>124</v>
      </c>
      <c r="B196" s="688" t="s">
        <v>394</v>
      </c>
      <c r="C196" s="688"/>
      <c r="D196" s="688"/>
      <c r="E196" s="689"/>
      <c r="F196" s="196">
        <f>'Federal GS Scale'!B10</f>
        <v>45970</v>
      </c>
      <c r="G196" s="197">
        <f t="shared" si="69"/>
        <v>0</v>
      </c>
      <c r="H196" s="197">
        <f t="shared" si="63"/>
        <v>0</v>
      </c>
      <c r="I196" s="48"/>
      <c r="J196" s="48"/>
      <c r="K196" s="49"/>
      <c r="L196" s="49"/>
      <c r="M196" s="48"/>
      <c r="N196" s="48"/>
      <c r="O196" s="48"/>
    </row>
    <row r="197" spans="1:15" x14ac:dyDescent="0.3">
      <c r="A197" s="192" t="s">
        <v>124</v>
      </c>
      <c r="B197" s="686" t="s">
        <v>394</v>
      </c>
      <c r="C197" s="686"/>
      <c r="D197" s="686"/>
      <c r="E197" s="687"/>
      <c r="F197" s="193">
        <f>'Federal GS Scale'!B10</f>
        <v>45970</v>
      </c>
      <c r="G197" s="194">
        <f t="shared" si="69"/>
        <v>0</v>
      </c>
      <c r="H197" s="194">
        <f t="shared" si="63"/>
        <v>0</v>
      </c>
      <c r="I197" s="46"/>
      <c r="J197" s="46"/>
      <c r="K197" s="47"/>
      <c r="L197" s="47"/>
      <c r="M197" s="46"/>
      <c r="N197" s="46"/>
      <c r="O197" s="46"/>
    </row>
    <row r="198" spans="1:15" x14ac:dyDescent="0.3">
      <c r="A198" s="195" t="s">
        <v>124</v>
      </c>
      <c r="B198" s="688" t="s">
        <v>394</v>
      </c>
      <c r="C198" s="688"/>
      <c r="D198" s="688"/>
      <c r="E198" s="689"/>
      <c r="F198" s="196">
        <f>'Federal GS Scale'!B10</f>
        <v>45970</v>
      </c>
      <c r="G198" s="197">
        <f t="shared" si="69"/>
        <v>0</v>
      </c>
      <c r="H198" s="197">
        <f t="shared" si="63"/>
        <v>0</v>
      </c>
      <c r="I198" s="48"/>
      <c r="J198" s="48"/>
      <c r="K198" s="49"/>
      <c r="L198" s="49"/>
      <c r="M198" s="48"/>
      <c r="N198" s="48"/>
      <c r="O198" s="48"/>
    </row>
    <row r="199" spans="1:15" x14ac:dyDescent="0.3">
      <c r="A199" s="192" t="s">
        <v>124</v>
      </c>
      <c r="B199" s="686" t="s">
        <v>394</v>
      </c>
      <c r="C199" s="686"/>
      <c r="D199" s="686"/>
      <c r="E199" s="687"/>
      <c r="F199" s="193">
        <f>'Federal GS Scale'!B10</f>
        <v>45970</v>
      </c>
      <c r="G199" s="194">
        <f t="shared" si="69"/>
        <v>0</v>
      </c>
      <c r="H199" s="194">
        <f t="shared" si="63"/>
        <v>0</v>
      </c>
      <c r="I199" s="46"/>
      <c r="J199" s="46"/>
      <c r="K199" s="47"/>
      <c r="L199" s="47"/>
      <c r="M199" s="46"/>
      <c r="N199" s="46"/>
      <c r="O199" s="46"/>
    </row>
    <row r="200" spans="1:15" x14ac:dyDescent="0.3">
      <c r="A200" s="195" t="s">
        <v>124</v>
      </c>
      <c r="B200" s="688" t="s">
        <v>394</v>
      </c>
      <c r="C200" s="688"/>
      <c r="D200" s="688"/>
      <c r="E200" s="689"/>
      <c r="F200" s="196">
        <f>'Federal GS Scale'!B10</f>
        <v>45970</v>
      </c>
      <c r="G200" s="197">
        <f t="shared" si="69"/>
        <v>0</v>
      </c>
      <c r="H200" s="197">
        <f t="shared" si="63"/>
        <v>0</v>
      </c>
      <c r="I200" s="48"/>
      <c r="J200" s="48"/>
      <c r="K200" s="49"/>
      <c r="L200" s="49"/>
      <c r="M200" s="48"/>
      <c r="N200" s="48"/>
      <c r="O200" s="48"/>
    </row>
    <row r="201" spans="1:15" x14ac:dyDescent="0.3">
      <c r="A201" s="192" t="s">
        <v>124</v>
      </c>
      <c r="B201" s="686" t="s">
        <v>394</v>
      </c>
      <c r="C201" s="686"/>
      <c r="D201" s="686"/>
      <c r="E201" s="687"/>
      <c r="F201" s="193">
        <f>'Federal GS Scale'!B10</f>
        <v>45970</v>
      </c>
      <c r="G201" s="194">
        <f t="shared" si="69"/>
        <v>0</v>
      </c>
      <c r="H201" s="194">
        <f t="shared" si="63"/>
        <v>0</v>
      </c>
      <c r="I201" s="46"/>
      <c r="J201" s="46"/>
      <c r="K201" s="47"/>
      <c r="L201" s="47"/>
      <c r="M201" s="46"/>
      <c r="N201" s="46"/>
      <c r="O201" s="46"/>
    </row>
    <row r="202" spans="1:15" x14ac:dyDescent="0.3">
      <c r="A202" s="195" t="s">
        <v>124</v>
      </c>
      <c r="B202" s="688" t="s">
        <v>394</v>
      </c>
      <c r="C202" s="688"/>
      <c r="D202" s="688"/>
      <c r="E202" s="689"/>
      <c r="F202" s="196">
        <f>'Federal GS Scale'!B10</f>
        <v>45970</v>
      </c>
      <c r="G202" s="197">
        <f t="shared" si="69"/>
        <v>0</v>
      </c>
      <c r="H202" s="197">
        <f t="shared" si="63"/>
        <v>0</v>
      </c>
      <c r="I202" s="48"/>
      <c r="J202" s="48"/>
      <c r="K202" s="49"/>
      <c r="L202" s="49"/>
      <c r="M202" s="48"/>
      <c r="N202" s="48"/>
      <c r="O202" s="48"/>
    </row>
    <row r="203" spans="1:15" x14ac:dyDescent="0.3">
      <c r="A203" s="192" t="s">
        <v>124</v>
      </c>
      <c r="B203" s="686" t="s">
        <v>394</v>
      </c>
      <c r="C203" s="686"/>
      <c r="D203" s="686"/>
      <c r="E203" s="687"/>
      <c r="F203" s="193">
        <f>'Federal GS Scale'!B10</f>
        <v>45970</v>
      </c>
      <c r="G203" s="194">
        <f t="shared" si="69"/>
        <v>0</v>
      </c>
      <c r="H203" s="194">
        <f t="shared" si="63"/>
        <v>0</v>
      </c>
      <c r="I203" s="46"/>
      <c r="J203" s="46"/>
      <c r="K203" s="47"/>
      <c r="L203" s="47"/>
      <c r="M203" s="46"/>
      <c r="N203" s="46"/>
      <c r="O203" s="46"/>
    </row>
    <row r="204" spans="1:15" x14ac:dyDescent="0.3">
      <c r="A204" s="195" t="s">
        <v>124</v>
      </c>
      <c r="B204" s="688" t="s">
        <v>394</v>
      </c>
      <c r="C204" s="688"/>
      <c r="D204" s="688"/>
      <c r="E204" s="689"/>
      <c r="F204" s="196">
        <f>'Federal GS Scale'!B10</f>
        <v>45970</v>
      </c>
      <c r="G204" s="197">
        <f t="shared" si="69"/>
        <v>0</v>
      </c>
      <c r="H204" s="197">
        <f t="shared" si="63"/>
        <v>0</v>
      </c>
      <c r="I204" s="48"/>
      <c r="J204" s="48"/>
      <c r="K204" s="49"/>
      <c r="L204" s="49"/>
      <c r="M204" s="48"/>
      <c r="N204" s="48"/>
      <c r="O204" s="48"/>
    </row>
    <row r="205" spans="1:15" x14ac:dyDescent="0.3">
      <c r="A205" s="192" t="s">
        <v>124</v>
      </c>
      <c r="B205" s="686" t="s">
        <v>394</v>
      </c>
      <c r="C205" s="686"/>
      <c r="D205" s="686"/>
      <c r="E205" s="687"/>
      <c r="F205" s="193">
        <f>'Federal GS Scale'!B10</f>
        <v>45970</v>
      </c>
      <c r="G205" s="194">
        <f t="shared" si="69"/>
        <v>0</v>
      </c>
      <c r="H205" s="194">
        <f t="shared" si="63"/>
        <v>0</v>
      </c>
      <c r="I205" s="46"/>
      <c r="J205" s="46"/>
      <c r="K205" s="47"/>
      <c r="L205" s="47"/>
      <c r="M205" s="46"/>
      <c r="N205" s="46"/>
      <c r="O205" s="46"/>
    </row>
    <row r="206" spans="1:15" x14ac:dyDescent="0.3">
      <c r="A206" s="195" t="s">
        <v>124</v>
      </c>
      <c r="B206" s="688" t="s">
        <v>394</v>
      </c>
      <c r="C206" s="688"/>
      <c r="D206" s="688"/>
      <c r="E206" s="689"/>
      <c r="F206" s="196">
        <f>'Federal GS Scale'!B10</f>
        <v>45970</v>
      </c>
      <c r="G206" s="197">
        <f t="shared" si="69"/>
        <v>0</v>
      </c>
      <c r="H206" s="197">
        <f t="shared" si="63"/>
        <v>0</v>
      </c>
      <c r="I206" s="48"/>
      <c r="J206" s="48"/>
      <c r="K206" s="49"/>
      <c r="L206" s="49"/>
      <c r="M206" s="48"/>
      <c r="N206" s="48"/>
      <c r="O206" s="48"/>
    </row>
    <row r="207" spans="1:15" x14ac:dyDescent="0.3">
      <c r="A207" s="192" t="s">
        <v>124</v>
      </c>
      <c r="B207" s="686" t="s">
        <v>394</v>
      </c>
      <c r="C207" s="686"/>
      <c r="D207" s="686"/>
      <c r="E207" s="687"/>
      <c r="F207" s="193">
        <f>'Federal GS Scale'!B10</f>
        <v>45970</v>
      </c>
      <c r="G207" s="194">
        <f t="shared" si="69"/>
        <v>0</v>
      </c>
      <c r="H207" s="194">
        <f t="shared" si="63"/>
        <v>0</v>
      </c>
      <c r="I207" s="46"/>
      <c r="J207" s="46"/>
      <c r="K207" s="47"/>
      <c r="L207" s="47"/>
      <c r="M207" s="46"/>
      <c r="N207" s="46"/>
      <c r="O207" s="46"/>
    </row>
    <row r="208" spans="1:15" x14ac:dyDescent="0.3">
      <c r="A208" s="195" t="s">
        <v>124</v>
      </c>
      <c r="B208" s="688" t="s">
        <v>394</v>
      </c>
      <c r="C208" s="688"/>
      <c r="D208" s="688"/>
      <c r="E208" s="689"/>
      <c r="F208" s="196">
        <f>'Federal GS Scale'!B10</f>
        <v>45970</v>
      </c>
      <c r="G208" s="197">
        <f t="shared" si="69"/>
        <v>0</v>
      </c>
      <c r="H208" s="197">
        <f t="shared" si="63"/>
        <v>0</v>
      </c>
      <c r="I208" s="48"/>
      <c r="J208" s="48"/>
      <c r="K208" s="49"/>
      <c r="L208" s="49"/>
      <c r="M208" s="48"/>
      <c r="N208" s="48"/>
      <c r="O208" s="48"/>
    </row>
    <row r="209" spans="1:15" ht="15" customHeight="1" x14ac:dyDescent="0.3">
      <c r="A209" s="192" t="s">
        <v>124</v>
      </c>
      <c r="B209" s="686" t="s">
        <v>394</v>
      </c>
      <c r="C209" s="686"/>
      <c r="D209" s="686"/>
      <c r="E209" s="687"/>
      <c r="F209" s="193">
        <f>'Federal GS Scale'!B10</f>
        <v>45970</v>
      </c>
      <c r="G209" s="194">
        <f t="shared" si="69"/>
        <v>0</v>
      </c>
      <c r="H209" s="194">
        <f t="shared" si="63"/>
        <v>0</v>
      </c>
      <c r="I209" s="46"/>
      <c r="J209" s="46"/>
      <c r="K209" s="47"/>
      <c r="L209" s="47"/>
      <c r="M209" s="46"/>
      <c r="N209" s="46"/>
      <c r="O209" s="46"/>
    </row>
    <row r="210" spans="1:15" ht="15" customHeight="1" x14ac:dyDescent="0.3">
      <c r="A210" s="195" t="s">
        <v>124</v>
      </c>
      <c r="B210" s="688" t="s">
        <v>394</v>
      </c>
      <c r="C210" s="688"/>
      <c r="D210" s="688"/>
      <c r="E210" s="689"/>
      <c r="F210" s="196">
        <f>'Federal GS Scale'!B10</f>
        <v>45970</v>
      </c>
      <c r="G210" s="197">
        <f t="shared" si="69"/>
        <v>0</v>
      </c>
      <c r="H210" s="197">
        <f t="shared" si="63"/>
        <v>0</v>
      </c>
      <c r="I210" s="48"/>
      <c r="J210" s="48"/>
      <c r="K210" s="49"/>
      <c r="L210" s="49"/>
      <c r="M210" s="48"/>
      <c r="N210" s="48"/>
      <c r="O210" s="48"/>
    </row>
    <row r="211" spans="1:15" ht="15" customHeight="1" x14ac:dyDescent="0.3">
      <c r="A211" s="192" t="s">
        <v>124</v>
      </c>
      <c r="B211" s="686" t="s">
        <v>394</v>
      </c>
      <c r="C211" s="686"/>
      <c r="D211" s="686"/>
      <c r="E211" s="687"/>
      <c r="F211" s="193">
        <f>'Federal GS Scale'!B10</f>
        <v>45970</v>
      </c>
      <c r="G211" s="194">
        <f t="shared" si="69"/>
        <v>0</v>
      </c>
      <c r="H211" s="194">
        <f t="shared" si="63"/>
        <v>0</v>
      </c>
      <c r="I211" s="46"/>
      <c r="J211" s="46"/>
      <c r="K211" s="47"/>
      <c r="L211" s="47"/>
      <c r="M211" s="46"/>
      <c r="N211" s="46"/>
      <c r="O211" s="46"/>
    </row>
    <row r="212" spans="1:15" ht="15" customHeight="1" x14ac:dyDescent="0.3">
      <c r="A212" s="195" t="s">
        <v>124</v>
      </c>
      <c r="B212" s="688" t="s">
        <v>394</v>
      </c>
      <c r="C212" s="688"/>
      <c r="D212" s="688"/>
      <c r="E212" s="689"/>
      <c r="F212" s="196">
        <f>'Federal GS Scale'!B10</f>
        <v>45970</v>
      </c>
      <c r="G212" s="197">
        <f t="shared" si="69"/>
        <v>0</v>
      </c>
      <c r="H212" s="197">
        <f t="shared" si="63"/>
        <v>0</v>
      </c>
      <c r="I212" s="48"/>
      <c r="J212" s="48"/>
      <c r="K212" s="49"/>
      <c r="L212" s="49"/>
      <c r="M212" s="48"/>
      <c r="N212" s="48"/>
      <c r="O212" s="48"/>
    </row>
    <row r="213" spans="1:15" ht="15" customHeight="1" x14ac:dyDescent="0.3">
      <c r="A213" s="192" t="s">
        <v>124</v>
      </c>
      <c r="B213" s="686" t="s">
        <v>394</v>
      </c>
      <c r="C213" s="686"/>
      <c r="D213" s="686"/>
      <c r="E213" s="687"/>
      <c r="F213" s="193">
        <f>'Federal GS Scale'!B10</f>
        <v>45970</v>
      </c>
      <c r="G213" s="194">
        <f t="shared" si="69"/>
        <v>0</v>
      </c>
      <c r="H213" s="194">
        <f t="shared" si="63"/>
        <v>0</v>
      </c>
      <c r="I213" s="46"/>
      <c r="J213" s="46"/>
      <c r="K213" s="47"/>
      <c r="L213" s="47"/>
      <c r="M213" s="46"/>
      <c r="N213" s="46"/>
      <c r="O213" s="46"/>
    </row>
    <row r="214" spans="1:15" x14ac:dyDescent="0.3">
      <c r="A214" s="195" t="s">
        <v>124</v>
      </c>
      <c r="B214" s="688" t="s">
        <v>394</v>
      </c>
      <c r="C214" s="688"/>
      <c r="D214" s="688"/>
      <c r="E214" s="689"/>
      <c r="F214" s="196">
        <f>'Federal GS Scale'!B10</f>
        <v>45970</v>
      </c>
      <c r="G214" s="197">
        <f t="shared" ref="G214:G235" si="70">SUM(I214:O214)</f>
        <v>0</v>
      </c>
      <c r="H214" s="197">
        <f t="shared" ref="H214:H235" si="71">SUM(I214:J214)</f>
        <v>0</v>
      </c>
      <c r="I214" s="48"/>
      <c r="J214" s="48"/>
      <c r="K214" s="49"/>
      <c r="L214" s="49"/>
      <c r="M214" s="48"/>
      <c r="N214" s="48"/>
      <c r="O214" s="48"/>
    </row>
    <row r="215" spans="1:15" x14ac:dyDescent="0.3">
      <c r="A215" s="192" t="s">
        <v>124</v>
      </c>
      <c r="B215" s="686" t="s">
        <v>394</v>
      </c>
      <c r="C215" s="686"/>
      <c r="D215" s="686"/>
      <c r="E215" s="687"/>
      <c r="F215" s="193">
        <f>'Federal GS Scale'!B10</f>
        <v>45970</v>
      </c>
      <c r="G215" s="194">
        <f t="shared" si="70"/>
        <v>0</v>
      </c>
      <c r="H215" s="194">
        <f t="shared" si="71"/>
        <v>0</v>
      </c>
      <c r="I215" s="46"/>
      <c r="J215" s="46"/>
      <c r="K215" s="47"/>
      <c r="L215" s="47"/>
      <c r="M215" s="46"/>
      <c r="N215" s="46"/>
      <c r="O215" s="46"/>
    </row>
    <row r="216" spans="1:15" x14ac:dyDescent="0.3">
      <c r="A216" s="195" t="s">
        <v>124</v>
      </c>
      <c r="B216" s="688" t="s">
        <v>394</v>
      </c>
      <c r="C216" s="688"/>
      <c r="D216" s="688"/>
      <c r="E216" s="689"/>
      <c r="F216" s="196">
        <f>'Federal GS Scale'!B10</f>
        <v>45970</v>
      </c>
      <c r="G216" s="197">
        <f t="shared" si="70"/>
        <v>0</v>
      </c>
      <c r="H216" s="197">
        <f t="shared" si="71"/>
        <v>0</v>
      </c>
      <c r="I216" s="48"/>
      <c r="J216" s="48"/>
      <c r="K216" s="49"/>
      <c r="L216" s="49"/>
      <c r="M216" s="48"/>
      <c r="N216" s="48"/>
      <c r="O216" s="48"/>
    </row>
    <row r="217" spans="1:15" x14ac:dyDescent="0.3">
      <c r="A217" s="192" t="s">
        <v>124</v>
      </c>
      <c r="B217" s="686" t="s">
        <v>394</v>
      </c>
      <c r="C217" s="686"/>
      <c r="D217" s="686"/>
      <c r="E217" s="687"/>
      <c r="F217" s="193">
        <f>'Federal GS Scale'!B10</f>
        <v>45970</v>
      </c>
      <c r="G217" s="194">
        <f t="shared" si="70"/>
        <v>0</v>
      </c>
      <c r="H217" s="194">
        <f t="shared" si="71"/>
        <v>0</v>
      </c>
      <c r="I217" s="46"/>
      <c r="J217" s="46"/>
      <c r="K217" s="47"/>
      <c r="L217" s="47"/>
      <c r="M217" s="46"/>
      <c r="N217" s="46"/>
      <c r="O217" s="46"/>
    </row>
    <row r="218" spans="1:15" x14ac:dyDescent="0.3">
      <c r="A218" s="195" t="s">
        <v>124</v>
      </c>
      <c r="B218" s="688" t="s">
        <v>394</v>
      </c>
      <c r="C218" s="688"/>
      <c r="D218" s="688"/>
      <c r="E218" s="689"/>
      <c r="F218" s="196">
        <f>'Federal GS Scale'!B10</f>
        <v>45970</v>
      </c>
      <c r="G218" s="197">
        <f t="shared" si="70"/>
        <v>0</v>
      </c>
      <c r="H218" s="197">
        <f t="shared" si="71"/>
        <v>0</v>
      </c>
      <c r="I218" s="48"/>
      <c r="J218" s="48"/>
      <c r="K218" s="49"/>
      <c r="L218" s="49"/>
      <c r="M218" s="48"/>
      <c r="N218" s="48"/>
      <c r="O218" s="48"/>
    </row>
    <row r="219" spans="1:15" x14ac:dyDescent="0.3">
      <c r="A219" s="192" t="s">
        <v>124</v>
      </c>
      <c r="B219" s="686" t="s">
        <v>394</v>
      </c>
      <c r="C219" s="686"/>
      <c r="D219" s="686"/>
      <c r="E219" s="687"/>
      <c r="F219" s="193">
        <f>'Federal GS Scale'!B10</f>
        <v>45970</v>
      </c>
      <c r="G219" s="194">
        <f t="shared" si="70"/>
        <v>0</v>
      </c>
      <c r="H219" s="194">
        <f t="shared" si="71"/>
        <v>0</v>
      </c>
      <c r="I219" s="46"/>
      <c r="J219" s="46"/>
      <c r="K219" s="47"/>
      <c r="L219" s="47"/>
      <c r="M219" s="46"/>
      <c r="N219" s="46"/>
      <c r="O219" s="46"/>
    </row>
    <row r="220" spans="1:15" x14ac:dyDescent="0.3">
      <c r="A220" s="195" t="s">
        <v>124</v>
      </c>
      <c r="B220" s="688" t="s">
        <v>394</v>
      </c>
      <c r="C220" s="688"/>
      <c r="D220" s="688"/>
      <c r="E220" s="689"/>
      <c r="F220" s="196">
        <f>'Federal GS Scale'!B10</f>
        <v>45970</v>
      </c>
      <c r="G220" s="197">
        <f t="shared" si="70"/>
        <v>0</v>
      </c>
      <c r="H220" s="197">
        <f t="shared" si="71"/>
        <v>0</v>
      </c>
      <c r="I220" s="48"/>
      <c r="J220" s="48"/>
      <c r="K220" s="49"/>
      <c r="L220" s="49"/>
      <c r="M220" s="48"/>
      <c r="N220" s="48"/>
      <c r="O220" s="48"/>
    </row>
    <row r="221" spans="1:15" x14ac:dyDescent="0.3">
      <c r="A221" s="192" t="s">
        <v>124</v>
      </c>
      <c r="B221" s="686" t="s">
        <v>394</v>
      </c>
      <c r="C221" s="686"/>
      <c r="D221" s="686"/>
      <c r="E221" s="687"/>
      <c r="F221" s="193">
        <f>'Federal GS Scale'!B10</f>
        <v>45970</v>
      </c>
      <c r="G221" s="194">
        <f t="shared" si="70"/>
        <v>0</v>
      </c>
      <c r="H221" s="194">
        <f t="shared" si="71"/>
        <v>0</v>
      </c>
      <c r="I221" s="46"/>
      <c r="J221" s="46"/>
      <c r="K221" s="47"/>
      <c r="L221" s="47"/>
      <c r="M221" s="46"/>
      <c r="N221" s="46"/>
      <c r="O221" s="46"/>
    </row>
    <row r="222" spans="1:15" x14ac:dyDescent="0.3">
      <c r="A222" s="195" t="s">
        <v>124</v>
      </c>
      <c r="B222" s="688" t="s">
        <v>394</v>
      </c>
      <c r="C222" s="688"/>
      <c r="D222" s="688"/>
      <c r="E222" s="689"/>
      <c r="F222" s="196">
        <f>'Federal GS Scale'!B10</f>
        <v>45970</v>
      </c>
      <c r="G222" s="197">
        <f t="shared" si="70"/>
        <v>0</v>
      </c>
      <c r="H222" s="197">
        <f t="shared" si="71"/>
        <v>0</v>
      </c>
      <c r="I222" s="48"/>
      <c r="J222" s="48"/>
      <c r="K222" s="49"/>
      <c r="L222" s="49"/>
      <c r="M222" s="48"/>
      <c r="N222" s="48"/>
      <c r="O222" s="48"/>
    </row>
    <row r="223" spans="1:15" x14ac:dyDescent="0.3">
      <c r="A223" s="192" t="s">
        <v>124</v>
      </c>
      <c r="B223" s="686" t="s">
        <v>394</v>
      </c>
      <c r="C223" s="686"/>
      <c r="D223" s="686"/>
      <c r="E223" s="687"/>
      <c r="F223" s="193">
        <f>'Federal GS Scale'!B10</f>
        <v>45970</v>
      </c>
      <c r="G223" s="194">
        <f t="shared" si="70"/>
        <v>0</v>
      </c>
      <c r="H223" s="194">
        <f t="shared" si="71"/>
        <v>0</v>
      </c>
      <c r="I223" s="46"/>
      <c r="J223" s="46"/>
      <c r="K223" s="47"/>
      <c r="L223" s="47"/>
      <c r="M223" s="46"/>
      <c r="N223" s="46"/>
      <c r="O223" s="46"/>
    </row>
    <row r="224" spans="1:15" x14ac:dyDescent="0.3">
      <c r="A224" s="195" t="s">
        <v>124</v>
      </c>
      <c r="B224" s="688" t="s">
        <v>394</v>
      </c>
      <c r="C224" s="688"/>
      <c r="D224" s="688"/>
      <c r="E224" s="689"/>
      <c r="F224" s="196">
        <f>'Federal GS Scale'!B10</f>
        <v>45970</v>
      </c>
      <c r="G224" s="197">
        <f t="shared" si="70"/>
        <v>0</v>
      </c>
      <c r="H224" s="197">
        <f t="shared" si="71"/>
        <v>0</v>
      </c>
      <c r="I224" s="48"/>
      <c r="J224" s="48"/>
      <c r="K224" s="49"/>
      <c r="L224" s="49"/>
      <c r="M224" s="48"/>
      <c r="N224" s="48"/>
      <c r="O224" s="48"/>
    </row>
    <row r="225" spans="1:15" x14ac:dyDescent="0.3">
      <c r="A225" s="192" t="s">
        <v>124</v>
      </c>
      <c r="B225" s="686" t="s">
        <v>394</v>
      </c>
      <c r="C225" s="686"/>
      <c r="D225" s="686"/>
      <c r="E225" s="687"/>
      <c r="F225" s="193">
        <f>'Federal GS Scale'!B10</f>
        <v>45970</v>
      </c>
      <c r="G225" s="194">
        <f t="shared" si="70"/>
        <v>0</v>
      </c>
      <c r="H225" s="194">
        <f t="shared" si="71"/>
        <v>0</v>
      </c>
      <c r="I225" s="46"/>
      <c r="J225" s="46"/>
      <c r="K225" s="47"/>
      <c r="L225" s="47"/>
      <c r="M225" s="46"/>
      <c r="N225" s="46"/>
      <c r="O225" s="46"/>
    </row>
    <row r="226" spans="1:15" x14ac:dyDescent="0.3">
      <c r="A226" s="195" t="s">
        <v>124</v>
      </c>
      <c r="B226" s="688" t="s">
        <v>394</v>
      </c>
      <c r="C226" s="688"/>
      <c r="D226" s="688"/>
      <c r="E226" s="689"/>
      <c r="F226" s="196">
        <f>'Federal GS Scale'!B10</f>
        <v>45970</v>
      </c>
      <c r="G226" s="197">
        <f t="shared" si="70"/>
        <v>0</v>
      </c>
      <c r="H226" s="197">
        <f t="shared" si="71"/>
        <v>0</v>
      </c>
      <c r="I226" s="48"/>
      <c r="J226" s="48"/>
      <c r="K226" s="49"/>
      <c r="L226" s="49"/>
      <c r="M226" s="48"/>
      <c r="N226" s="48"/>
      <c r="O226" s="48"/>
    </row>
    <row r="227" spans="1:15" x14ac:dyDescent="0.3">
      <c r="A227" s="192" t="s">
        <v>124</v>
      </c>
      <c r="B227" s="686" t="s">
        <v>394</v>
      </c>
      <c r="C227" s="686"/>
      <c r="D227" s="686"/>
      <c r="E227" s="687"/>
      <c r="F227" s="193">
        <f>'Federal GS Scale'!B10</f>
        <v>45970</v>
      </c>
      <c r="G227" s="194">
        <f t="shared" si="70"/>
        <v>0</v>
      </c>
      <c r="H227" s="194">
        <f t="shared" si="71"/>
        <v>0</v>
      </c>
      <c r="I227" s="46"/>
      <c r="J227" s="46"/>
      <c r="K227" s="47"/>
      <c r="L227" s="47"/>
      <c r="M227" s="46"/>
      <c r="N227" s="46"/>
      <c r="O227" s="46"/>
    </row>
    <row r="228" spans="1:15" x14ac:dyDescent="0.3">
      <c r="A228" s="195" t="s">
        <v>124</v>
      </c>
      <c r="B228" s="688" t="s">
        <v>394</v>
      </c>
      <c r="C228" s="688"/>
      <c r="D228" s="688"/>
      <c r="E228" s="689"/>
      <c r="F228" s="196">
        <f>'Federal GS Scale'!B10</f>
        <v>45970</v>
      </c>
      <c r="G228" s="197">
        <f t="shared" si="70"/>
        <v>0</v>
      </c>
      <c r="H228" s="197">
        <f t="shared" si="71"/>
        <v>0</v>
      </c>
      <c r="I228" s="48"/>
      <c r="J228" s="48"/>
      <c r="K228" s="49"/>
      <c r="L228" s="49"/>
      <c r="M228" s="48"/>
      <c r="N228" s="48"/>
      <c r="O228" s="48"/>
    </row>
    <row r="229" spans="1:15" x14ac:dyDescent="0.3">
      <c r="A229" s="192" t="s">
        <v>124</v>
      </c>
      <c r="B229" s="686" t="s">
        <v>394</v>
      </c>
      <c r="C229" s="686"/>
      <c r="D229" s="686"/>
      <c r="E229" s="687"/>
      <c r="F229" s="193">
        <f>'Federal GS Scale'!B10</f>
        <v>45970</v>
      </c>
      <c r="G229" s="194">
        <f t="shared" si="70"/>
        <v>0</v>
      </c>
      <c r="H229" s="194">
        <f t="shared" si="71"/>
        <v>0</v>
      </c>
      <c r="I229" s="46"/>
      <c r="J229" s="46"/>
      <c r="K229" s="47"/>
      <c r="L229" s="47"/>
      <c r="M229" s="46"/>
      <c r="N229" s="46"/>
      <c r="O229" s="46"/>
    </row>
    <row r="230" spans="1:15" x14ac:dyDescent="0.3">
      <c r="A230" s="195" t="s">
        <v>124</v>
      </c>
      <c r="B230" s="688" t="s">
        <v>394</v>
      </c>
      <c r="C230" s="688"/>
      <c r="D230" s="688"/>
      <c r="E230" s="689"/>
      <c r="F230" s="196">
        <f>'Federal GS Scale'!B10</f>
        <v>45970</v>
      </c>
      <c r="G230" s="197">
        <f t="shared" si="70"/>
        <v>0</v>
      </c>
      <c r="H230" s="197">
        <f t="shared" si="71"/>
        <v>0</v>
      </c>
      <c r="I230" s="48"/>
      <c r="J230" s="48"/>
      <c r="K230" s="49"/>
      <c r="L230" s="49"/>
      <c r="M230" s="48"/>
      <c r="N230" s="48"/>
      <c r="O230" s="48"/>
    </row>
    <row r="231" spans="1:15" ht="15" customHeight="1" x14ac:dyDescent="0.3">
      <c r="A231" s="192" t="s">
        <v>124</v>
      </c>
      <c r="B231" s="686" t="s">
        <v>394</v>
      </c>
      <c r="C231" s="686"/>
      <c r="D231" s="686"/>
      <c r="E231" s="687"/>
      <c r="F231" s="193">
        <f>'Federal GS Scale'!B10</f>
        <v>45970</v>
      </c>
      <c r="G231" s="194">
        <f t="shared" si="70"/>
        <v>0</v>
      </c>
      <c r="H231" s="194">
        <f t="shared" si="71"/>
        <v>0</v>
      </c>
      <c r="I231" s="46"/>
      <c r="J231" s="46"/>
      <c r="K231" s="47"/>
      <c r="L231" s="47"/>
      <c r="M231" s="46"/>
      <c r="N231" s="46"/>
      <c r="O231" s="46"/>
    </row>
    <row r="232" spans="1:15" ht="15" customHeight="1" x14ac:dyDescent="0.3">
      <c r="A232" s="195" t="s">
        <v>124</v>
      </c>
      <c r="B232" s="688" t="s">
        <v>394</v>
      </c>
      <c r="C232" s="688"/>
      <c r="D232" s="688"/>
      <c r="E232" s="689"/>
      <c r="F232" s="196">
        <f>'Federal GS Scale'!B10</f>
        <v>45970</v>
      </c>
      <c r="G232" s="197">
        <f t="shared" si="70"/>
        <v>0</v>
      </c>
      <c r="H232" s="197">
        <f t="shared" si="71"/>
        <v>0</v>
      </c>
      <c r="I232" s="48"/>
      <c r="J232" s="48"/>
      <c r="K232" s="49"/>
      <c r="L232" s="49"/>
      <c r="M232" s="48"/>
      <c r="N232" s="48"/>
      <c r="O232" s="48"/>
    </row>
    <row r="233" spans="1:15" ht="15" customHeight="1" x14ac:dyDescent="0.3">
      <c r="A233" s="192" t="s">
        <v>124</v>
      </c>
      <c r="B233" s="686" t="s">
        <v>394</v>
      </c>
      <c r="C233" s="686"/>
      <c r="D233" s="686"/>
      <c r="E233" s="687"/>
      <c r="F233" s="193">
        <f>'Federal GS Scale'!B10</f>
        <v>45970</v>
      </c>
      <c r="G233" s="194">
        <f t="shared" si="70"/>
        <v>0</v>
      </c>
      <c r="H233" s="194">
        <f t="shared" si="71"/>
        <v>0</v>
      </c>
      <c r="I233" s="46"/>
      <c r="J233" s="46"/>
      <c r="K233" s="47"/>
      <c r="L233" s="47"/>
      <c r="M233" s="46"/>
      <c r="N233" s="46"/>
      <c r="O233" s="46"/>
    </row>
    <row r="234" spans="1:15" ht="15" customHeight="1" x14ac:dyDescent="0.3">
      <c r="A234" s="195" t="s">
        <v>124</v>
      </c>
      <c r="B234" s="688" t="s">
        <v>394</v>
      </c>
      <c r="C234" s="688"/>
      <c r="D234" s="688"/>
      <c r="E234" s="689"/>
      <c r="F234" s="196">
        <f>'Federal GS Scale'!B10</f>
        <v>45970</v>
      </c>
      <c r="G234" s="197">
        <f t="shared" si="70"/>
        <v>0</v>
      </c>
      <c r="H234" s="197">
        <f t="shared" si="71"/>
        <v>0</v>
      </c>
      <c r="I234" s="48"/>
      <c r="J234" s="48"/>
      <c r="K234" s="49"/>
      <c r="L234" s="49"/>
      <c r="M234" s="48"/>
      <c r="N234" s="48"/>
      <c r="O234" s="48"/>
    </row>
    <row r="235" spans="1:15" ht="15" customHeight="1" x14ac:dyDescent="0.3">
      <c r="A235" s="192" t="s">
        <v>124</v>
      </c>
      <c r="B235" s="686" t="s">
        <v>394</v>
      </c>
      <c r="C235" s="686"/>
      <c r="D235" s="686"/>
      <c r="E235" s="687"/>
      <c r="F235" s="193">
        <f>'Federal GS Scale'!B10</f>
        <v>45970</v>
      </c>
      <c r="G235" s="194">
        <f t="shared" si="70"/>
        <v>0</v>
      </c>
      <c r="H235" s="194">
        <f t="shared" si="71"/>
        <v>0</v>
      </c>
      <c r="I235" s="46"/>
      <c r="J235" s="46"/>
      <c r="K235" s="47"/>
      <c r="L235" s="47"/>
      <c r="M235" s="46"/>
      <c r="N235" s="46"/>
      <c r="O235" s="46"/>
    </row>
    <row r="236" spans="1:15" x14ac:dyDescent="0.3">
      <c r="A236" s="195" t="s">
        <v>124</v>
      </c>
      <c r="B236" s="688" t="s">
        <v>394</v>
      </c>
      <c r="C236" s="688"/>
      <c r="D236" s="688"/>
      <c r="E236" s="689"/>
      <c r="F236" s="196">
        <f>'Federal GS Scale'!B10</f>
        <v>45970</v>
      </c>
      <c r="G236" s="197">
        <f t="shared" ref="G236:G257" si="72">SUM(I236:O236)</f>
        <v>0</v>
      </c>
      <c r="H236" s="197">
        <f t="shared" ref="H236:H257" si="73">SUM(I236:J236)</f>
        <v>0</v>
      </c>
      <c r="I236" s="48"/>
      <c r="J236" s="48"/>
      <c r="K236" s="49"/>
      <c r="L236" s="49"/>
      <c r="M236" s="48"/>
      <c r="N236" s="48"/>
      <c r="O236" s="48"/>
    </row>
    <row r="237" spans="1:15" x14ac:dyDescent="0.3">
      <c r="A237" s="192" t="s">
        <v>124</v>
      </c>
      <c r="B237" s="686" t="s">
        <v>394</v>
      </c>
      <c r="C237" s="686"/>
      <c r="D237" s="686"/>
      <c r="E237" s="687"/>
      <c r="F237" s="193">
        <f>'Federal GS Scale'!B10</f>
        <v>45970</v>
      </c>
      <c r="G237" s="194">
        <f t="shared" si="72"/>
        <v>0</v>
      </c>
      <c r="H237" s="194">
        <f t="shared" si="73"/>
        <v>0</v>
      </c>
      <c r="I237" s="46"/>
      <c r="J237" s="46"/>
      <c r="K237" s="47"/>
      <c r="L237" s="47"/>
      <c r="M237" s="46"/>
      <c r="N237" s="46"/>
      <c r="O237" s="46"/>
    </row>
    <row r="238" spans="1:15" x14ac:dyDescent="0.3">
      <c r="A238" s="195" t="s">
        <v>124</v>
      </c>
      <c r="B238" s="688" t="s">
        <v>394</v>
      </c>
      <c r="C238" s="688"/>
      <c r="D238" s="688"/>
      <c r="E238" s="689"/>
      <c r="F238" s="196">
        <f>'Federal GS Scale'!B10</f>
        <v>45970</v>
      </c>
      <c r="G238" s="197">
        <f t="shared" si="72"/>
        <v>0</v>
      </c>
      <c r="H238" s="197">
        <f t="shared" si="73"/>
        <v>0</v>
      </c>
      <c r="I238" s="48"/>
      <c r="J238" s="48"/>
      <c r="K238" s="49"/>
      <c r="L238" s="49"/>
      <c r="M238" s="48"/>
      <c r="N238" s="48"/>
      <c r="O238" s="48"/>
    </row>
    <row r="239" spans="1:15" x14ac:dyDescent="0.3">
      <c r="A239" s="192" t="s">
        <v>124</v>
      </c>
      <c r="B239" s="686" t="s">
        <v>394</v>
      </c>
      <c r="C239" s="686"/>
      <c r="D239" s="686"/>
      <c r="E239" s="687"/>
      <c r="F239" s="193">
        <f>'Federal GS Scale'!B10</f>
        <v>45970</v>
      </c>
      <c r="G239" s="194">
        <f t="shared" si="72"/>
        <v>0</v>
      </c>
      <c r="H239" s="194">
        <f t="shared" si="73"/>
        <v>0</v>
      </c>
      <c r="I239" s="46"/>
      <c r="J239" s="46"/>
      <c r="K239" s="47"/>
      <c r="L239" s="47"/>
      <c r="M239" s="46"/>
      <c r="N239" s="46"/>
      <c r="O239" s="46"/>
    </row>
    <row r="240" spans="1:15" x14ac:dyDescent="0.3">
      <c r="A240" s="195" t="s">
        <v>124</v>
      </c>
      <c r="B240" s="688" t="s">
        <v>394</v>
      </c>
      <c r="C240" s="688"/>
      <c r="D240" s="688"/>
      <c r="E240" s="689"/>
      <c r="F240" s="196">
        <f>'Federal GS Scale'!B10</f>
        <v>45970</v>
      </c>
      <c r="G240" s="197">
        <f t="shared" si="72"/>
        <v>0</v>
      </c>
      <c r="H240" s="197">
        <f t="shared" si="73"/>
        <v>0</v>
      </c>
      <c r="I240" s="48"/>
      <c r="J240" s="48"/>
      <c r="K240" s="49"/>
      <c r="L240" s="49"/>
      <c r="M240" s="48"/>
      <c r="N240" s="48"/>
      <c r="O240" s="48"/>
    </row>
    <row r="241" spans="1:15" x14ac:dyDescent="0.3">
      <c r="A241" s="192" t="s">
        <v>124</v>
      </c>
      <c r="B241" s="686" t="s">
        <v>394</v>
      </c>
      <c r="C241" s="686"/>
      <c r="D241" s="686"/>
      <c r="E241" s="687"/>
      <c r="F241" s="193">
        <f>'Federal GS Scale'!B10</f>
        <v>45970</v>
      </c>
      <c r="G241" s="194">
        <f t="shared" si="72"/>
        <v>0</v>
      </c>
      <c r="H241" s="194">
        <f t="shared" si="73"/>
        <v>0</v>
      </c>
      <c r="I241" s="46"/>
      <c r="J241" s="46"/>
      <c r="K241" s="47"/>
      <c r="L241" s="47"/>
      <c r="M241" s="46"/>
      <c r="N241" s="46"/>
      <c r="O241" s="46"/>
    </row>
    <row r="242" spans="1:15" x14ac:dyDescent="0.3">
      <c r="A242" s="195" t="s">
        <v>124</v>
      </c>
      <c r="B242" s="688" t="s">
        <v>394</v>
      </c>
      <c r="C242" s="688"/>
      <c r="D242" s="688"/>
      <c r="E242" s="689"/>
      <c r="F242" s="196">
        <f>'Federal GS Scale'!B10</f>
        <v>45970</v>
      </c>
      <c r="G242" s="197">
        <f t="shared" si="72"/>
        <v>0</v>
      </c>
      <c r="H242" s="197">
        <f t="shared" si="73"/>
        <v>0</v>
      </c>
      <c r="I242" s="48"/>
      <c r="J242" s="48"/>
      <c r="K242" s="49"/>
      <c r="L242" s="49"/>
      <c r="M242" s="48"/>
      <c r="N242" s="48"/>
      <c r="O242" s="48"/>
    </row>
    <row r="243" spans="1:15" x14ac:dyDescent="0.3">
      <c r="A243" s="192" t="s">
        <v>124</v>
      </c>
      <c r="B243" s="686" t="s">
        <v>394</v>
      </c>
      <c r="C243" s="686"/>
      <c r="D243" s="686"/>
      <c r="E243" s="687"/>
      <c r="F243" s="193">
        <f>'Federal GS Scale'!B10</f>
        <v>45970</v>
      </c>
      <c r="G243" s="194">
        <f t="shared" si="72"/>
        <v>0</v>
      </c>
      <c r="H243" s="194">
        <f t="shared" si="73"/>
        <v>0</v>
      </c>
      <c r="I243" s="46"/>
      <c r="J243" s="46"/>
      <c r="K243" s="47"/>
      <c r="L243" s="47"/>
      <c r="M243" s="46"/>
      <c r="N243" s="46"/>
      <c r="O243" s="46"/>
    </row>
    <row r="244" spans="1:15" x14ac:dyDescent="0.3">
      <c r="A244" s="195" t="s">
        <v>124</v>
      </c>
      <c r="B244" s="688" t="s">
        <v>394</v>
      </c>
      <c r="C244" s="688"/>
      <c r="D244" s="688"/>
      <c r="E244" s="689"/>
      <c r="F244" s="196">
        <f>'Federal GS Scale'!B10</f>
        <v>45970</v>
      </c>
      <c r="G244" s="197">
        <f t="shared" si="72"/>
        <v>0</v>
      </c>
      <c r="H244" s="197">
        <f t="shared" si="73"/>
        <v>0</v>
      </c>
      <c r="I244" s="48"/>
      <c r="J244" s="48"/>
      <c r="K244" s="49"/>
      <c r="L244" s="49"/>
      <c r="M244" s="48"/>
      <c r="N244" s="48"/>
      <c r="O244" s="48"/>
    </row>
    <row r="245" spans="1:15" x14ac:dyDescent="0.3">
      <c r="A245" s="192" t="s">
        <v>124</v>
      </c>
      <c r="B245" s="686" t="s">
        <v>394</v>
      </c>
      <c r="C245" s="686"/>
      <c r="D245" s="686"/>
      <c r="E245" s="687"/>
      <c r="F245" s="193">
        <f>'Federal GS Scale'!B10</f>
        <v>45970</v>
      </c>
      <c r="G245" s="194">
        <f t="shared" si="72"/>
        <v>0</v>
      </c>
      <c r="H245" s="194">
        <f t="shared" si="73"/>
        <v>0</v>
      </c>
      <c r="I245" s="46"/>
      <c r="J245" s="46"/>
      <c r="K245" s="47"/>
      <c r="L245" s="47"/>
      <c r="M245" s="46"/>
      <c r="N245" s="46"/>
      <c r="O245" s="46"/>
    </row>
    <row r="246" spans="1:15" x14ac:dyDescent="0.3">
      <c r="A246" s="195" t="s">
        <v>124</v>
      </c>
      <c r="B246" s="688" t="s">
        <v>394</v>
      </c>
      <c r="C246" s="688"/>
      <c r="D246" s="688"/>
      <c r="E246" s="689"/>
      <c r="F246" s="196">
        <f>'Federal GS Scale'!B10</f>
        <v>45970</v>
      </c>
      <c r="G246" s="197">
        <f t="shared" si="72"/>
        <v>0</v>
      </c>
      <c r="H246" s="197">
        <f t="shared" si="73"/>
        <v>0</v>
      </c>
      <c r="I246" s="48"/>
      <c r="J246" s="48"/>
      <c r="K246" s="49"/>
      <c r="L246" s="49"/>
      <c r="M246" s="48"/>
      <c r="N246" s="48"/>
      <c r="O246" s="48"/>
    </row>
    <row r="247" spans="1:15" x14ac:dyDescent="0.3">
      <c r="A247" s="192" t="s">
        <v>124</v>
      </c>
      <c r="B247" s="686" t="s">
        <v>394</v>
      </c>
      <c r="C247" s="686"/>
      <c r="D247" s="686"/>
      <c r="E247" s="687"/>
      <c r="F247" s="193">
        <f>'Federal GS Scale'!B10</f>
        <v>45970</v>
      </c>
      <c r="G247" s="194">
        <f t="shared" si="72"/>
        <v>0</v>
      </c>
      <c r="H247" s="194">
        <f t="shared" si="73"/>
        <v>0</v>
      </c>
      <c r="I247" s="46"/>
      <c r="J247" s="46"/>
      <c r="K247" s="47"/>
      <c r="L247" s="47"/>
      <c r="M247" s="46"/>
      <c r="N247" s="46"/>
      <c r="O247" s="46"/>
    </row>
    <row r="248" spans="1:15" x14ac:dyDescent="0.3">
      <c r="A248" s="195" t="s">
        <v>124</v>
      </c>
      <c r="B248" s="688" t="s">
        <v>394</v>
      </c>
      <c r="C248" s="688"/>
      <c r="D248" s="688"/>
      <c r="E248" s="689"/>
      <c r="F248" s="196">
        <f>'Federal GS Scale'!B10</f>
        <v>45970</v>
      </c>
      <c r="G248" s="197">
        <f t="shared" si="72"/>
        <v>0</v>
      </c>
      <c r="H248" s="197">
        <f t="shared" si="73"/>
        <v>0</v>
      </c>
      <c r="I248" s="48"/>
      <c r="J248" s="48"/>
      <c r="K248" s="49"/>
      <c r="L248" s="49"/>
      <c r="M248" s="48"/>
      <c r="N248" s="48"/>
      <c r="O248" s="48"/>
    </row>
    <row r="249" spans="1:15" x14ac:dyDescent="0.3">
      <c r="A249" s="192" t="s">
        <v>124</v>
      </c>
      <c r="B249" s="686" t="s">
        <v>394</v>
      </c>
      <c r="C249" s="686"/>
      <c r="D249" s="686"/>
      <c r="E249" s="687"/>
      <c r="F249" s="193">
        <f>'Federal GS Scale'!B10</f>
        <v>45970</v>
      </c>
      <c r="G249" s="194">
        <f t="shared" si="72"/>
        <v>0</v>
      </c>
      <c r="H249" s="194">
        <f t="shared" si="73"/>
        <v>0</v>
      </c>
      <c r="I249" s="46"/>
      <c r="J249" s="46"/>
      <c r="K249" s="47"/>
      <c r="L249" s="47"/>
      <c r="M249" s="46"/>
      <c r="N249" s="46"/>
      <c r="O249" s="46"/>
    </row>
    <row r="250" spans="1:15" x14ac:dyDescent="0.3">
      <c r="A250" s="195" t="s">
        <v>124</v>
      </c>
      <c r="B250" s="688" t="s">
        <v>394</v>
      </c>
      <c r="C250" s="688"/>
      <c r="D250" s="688"/>
      <c r="E250" s="689"/>
      <c r="F250" s="196">
        <f>'Federal GS Scale'!B10</f>
        <v>45970</v>
      </c>
      <c r="G250" s="197">
        <f t="shared" si="72"/>
        <v>0</v>
      </c>
      <c r="H250" s="197">
        <f t="shared" si="73"/>
        <v>0</v>
      </c>
      <c r="I250" s="48"/>
      <c r="J250" s="48"/>
      <c r="K250" s="49"/>
      <c r="L250" s="49"/>
      <c r="M250" s="48"/>
      <c r="N250" s="48"/>
      <c r="O250" s="48"/>
    </row>
    <row r="251" spans="1:15" x14ac:dyDescent="0.3">
      <c r="A251" s="192" t="s">
        <v>124</v>
      </c>
      <c r="B251" s="686" t="s">
        <v>394</v>
      </c>
      <c r="C251" s="686"/>
      <c r="D251" s="686"/>
      <c r="E251" s="687"/>
      <c r="F251" s="193">
        <f>'Federal GS Scale'!B10</f>
        <v>45970</v>
      </c>
      <c r="G251" s="194">
        <f t="shared" si="72"/>
        <v>0</v>
      </c>
      <c r="H251" s="194">
        <f t="shared" si="73"/>
        <v>0</v>
      </c>
      <c r="I251" s="46"/>
      <c r="J251" s="46"/>
      <c r="K251" s="47"/>
      <c r="L251" s="47"/>
      <c r="M251" s="46"/>
      <c r="N251" s="46"/>
      <c r="O251" s="46"/>
    </row>
    <row r="252" spans="1:15" x14ac:dyDescent="0.3">
      <c r="A252" s="195" t="s">
        <v>124</v>
      </c>
      <c r="B252" s="688" t="s">
        <v>394</v>
      </c>
      <c r="C252" s="688"/>
      <c r="D252" s="688"/>
      <c r="E252" s="689"/>
      <c r="F252" s="196">
        <f>'Federal GS Scale'!B10</f>
        <v>45970</v>
      </c>
      <c r="G252" s="197">
        <f t="shared" si="72"/>
        <v>0</v>
      </c>
      <c r="H252" s="197">
        <f t="shared" si="73"/>
        <v>0</v>
      </c>
      <c r="I252" s="48"/>
      <c r="J252" s="48"/>
      <c r="K252" s="49"/>
      <c r="L252" s="49"/>
      <c r="M252" s="48"/>
      <c r="N252" s="48"/>
      <c r="O252" s="48"/>
    </row>
    <row r="253" spans="1:15" ht="15" customHeight="1" x14ac:dyDescent="0.3">
      <c r="A253" s="192" t="s">
        <v>124</v>
      </c>
      <c r="B253" s="686" t="s">
        <v>394</v>
      </c>
      <c r="C253" s="686"/>
      <c r="D253" s="686"/>
      <c r="E253" s="687"/>
      <c r="F253" s="193">
        <f>'Federal GS Scale'!B10</f>
        <v>45970</v>
      </c>
      <c r="G253" s="194">
        <f t="shared" si="72"/>
        <v>0</v>
      </c>
      <c r="H253" s="194">
        <f t="shared" si="73"/>
        <v>0</v>
      </c>
      <c r="I253" s="46"/>
      <c r="J253" s="46"/>
      <c r="K253" s="47"/>
      <c r="L253" s="47"/>
      <c r="M253" s="46"/>
      <c r="N253" s="46"/>
      <c r="O253" s="46"/>
    </row>
    <row r="254" spans="1:15" ht="15" customHeight="1" x14ac:dyDescent="0.3">
      <c r="A254" s="195" t="s">
        <v>124</v>
      </c>
      <c r="B254" s="688" t="s">
        <v>394</v>
      </c>
      <c r="C254" s="688"/>
      <c r="D254" s="688"/>
      <c r="E254" s="689"/>
      <c r="F254" s="196">
        <f>'Federal GS Scale'!B10</f>
        <v>45970</v>
      </c>
      <c r="G254" s="197">
        <f t="shared" si="72"/>
        <v>0</v>
      </c>
      <c r="H254" s="197">
        <f t="shared" si="73"/>
        <v>0</v>
      </c>
      <c r="I254" s="48"/>
      <c r="J254" s="48"/>
      <c r="K254" s="49"/>
      <c r="L254" s="49"/>
      <c r="M254" s="48"/>
      <c r="N254" s="48"/>
      <c r="O254" s="48"/>
    </row>
    <row r="255" spans="1:15" ht="15" customHeight="1" x14ac:dyDescent="0.3">
      <c r="A255" s="192" t="s">
        <v>124</v>
      </c>
      <c r="B255" s="686" t="s">
        <v>394</v>
      </c>
      <c r="C255" s="686"/>
      <c r="D255" s="686"/>
      <c r="E255" s="687"/>
      <c r="F255" s="193">
        <f>'Federal GS Scale'!B10</f>
        <v>45970</v>
      </c>
      <c r="G255" s="194">
        <f t="shared" si="72"/>
        <v>0</v>
      </c>
      <c r="H255" s="194">
        <f t="shared" si="73"/>
        <v>0</v>
      </c>
      <c r="I255" s="46"/>
      <c r="J255" s="46"/>
      <c r="K255" s="47"/>
      <c r="L255" s="47"/>
      <c r="M255" s="46"/>
      <c r="N255" s="46"/>
      <c r="O255" s="46"/>
    </row>
    <row r="256" spans="1:15" ht="15" customHeight="1" x14ac:dyDescent="0.3">
      <c r="A256" s="195" t="s">
        <v>124</v>
      </c>
      <c r="B256" s="688" t="s">
        <v>394</v>
      </c>
      <c r="C256" s="688"/>
      <c r="D256" s="688"/>
      <c r="E256" s="689"/>
      <c r="F256" s="196">
        <f>'Federal GS Scale'!B10</f>
        <v>45970</v>
      </c>
      <c r="G256" s="197">
        <f t="shared" si="72"/>
        <v>0</v>
      </c>
      <c r="H256" s="197">
        <f t="shared" si="73"/>
        <v>0</v>
      </c>
      <c r="I256" s="48"/>
      <c r="J256" s="48"/>
      <c r="K256" s="49"/>
      <c r="L256" s="49"/>
      <c r="M256" s="48"/>
      <c r="N256" s="48"/>
      <c r="O256" s="48"/>
    </row>
    <row r="257" spans="1:15" ht="15" customHeight="1" x14ac:dyDescent="0.3">
      <c r="A257" s="192" t="s">
        <v>124</v>
      </c>
      <c r="B257" s="686" t="s">
        <v>394</v>
      </c>
      <c r="C257" s="686"/>
      <c r="D257" s="686"/>
      <c r="E257" s="687"/>
      <c r="F257" s="193">
        <f>'Federal GS Scale'!B10</f>
        <v>45970</v>
      </c>
      <c r="G257" s="194">
        <f t="shared" si="72"/>
        <v>0</v>
      </c>
      <c r="H257" s="194">
        <f t="shared" si="73"/>
        <v>0</v>
      </c>
      <c r="I257" s="46"/>
      <c r="J257" s="46"/>
      <c r="K257" s="47"/>
      <c r="L257" s="47"/>
      <c r="M257" s="46"/>
      <c r="N257" s="46"/>
      <c r="O257" s="46"/>
    </row>
    <row r="258" spans="1:15" x14ac:dyDescent="0.3">
      <c r="A258" s="195" t="s">
        <v>124</v>
      </c>
      <c r="B258" s="688" t="s">
        <v>394</v>
      </c>
      <c r="C258" s="688"/>
      <c r="D258" s="688"/>
      <c r="E258" s="689"/>
      <c r="F258" s="196">
        <f>'Federal GS Scale'!B10</f>
        <v>45970</v>
      </c>
      <c r="G258" s="197">
        <f t="shared" ref="G258:G279" si="74">SUM(I258:O258)</f>
        <v>0</v>
      </c>
      <c r="H258" s="197">
        <f t="shared" ref="H258:H279" si="75">SUM(I258:J258)</f>
        <v>0</v>
      </c>
      <c r="I258" s="48"/>
      <c r="J258" s="48"/>
      <c r="K258" s="49"/>
      <c r="L258" s="49"/>
      <c r="M258" s="48"/>
      <c r="N258" s="48"/>
      <c r="O258" s="48"/>
    </row>
    <row r="259" spans="1:15" x14ac:dyDescent="0.3">
      <c r="A259" s="192" t="s">
        <v>124</v>
      </c>
      <c r="B259" s="686" t="s">
        <v>394</v>
      </c>
      <c r="C259" s="686"/>
      <c r="D259" s="686"/>
      <c r="E259" s="687"/>
      <c r="F259" s="193">
        <f>'Federal GS Scale'!B10</f>
        <v>45970</v>
      </c>
      <c r="G259" s="194">
        <f t="shared" si="74"/>
        <v>0</v>
      </c>
      <c r="H259" s="194">
        <f t="shared" si="75"/>
        <v>0</v>
      </c>
      <c r="I259" s="46"/>
      <c r="J259" s="46"/>
      <c r="K259" s="47"/>
      <c r="L259" s="47"/>
      <c r="M259" s="46"/>
      <c r="N259" s="46"/>
      <c r="O259" s="46"/>
    </row>
    <row r="260" spans="1:15" x14ac:dyDescent="0.3">
      <c r="A260" s="195" t="s">
        <v>124</v>
      </c>
      <c r="B260" s="688" t="s">
        <v>394</v>
      </c>
      <c r="C260" s="688"/>
      <c r="D260" s="688"/>
      <c r="E260" s="689"/>
      <c r="F260" s="196">
        <f>'Federal GS Scale'!B10</f>
        <v>45970</v>
      </c>
      <c r="G260" s="197">
        <f t="shared" si="74"/>
        <v>0</v>
      </c>
      <c r="H260" s="197">
        <f t="shared" si="75"/>
        <v>0</v>
      </c>
      <c r="I260" s="48"/>
      <c r="J260" s="48"/>
      <c r="K260" s="49"/>
      <c r="L260" s="49"/>
      <c r="M260" s="48"/>
      <c r="N260" s="48"/>
      <c r="O260" s="48"/>
    </row>
    <row r="261" spans="1:15" x14ac:dyDescent="0.3">
      <c r="A261" s="192" t="s">
        <v>124</v>
      </c>
      <c r="B261" s="686" t="s">
        <v>394</v>
      </c>
      <c r="C261" s="686"/>
      <c r="D261" s="686"/>
      <c r="E261" s="687"/>
      <c r="F261" s="193">
        <f>'Federal GS Scale'!B10</f>
        <v>45970</v>
      </c>
      <c r="G261" s="194">
        <f t="shared" si="74"/>
        <v>0</v>
      </c>
      <c r="H261" s="194">
        <f t="shared" si="75"/>
        <v>0</v>
      </c>
      <c r="I261" s="46"/>
      <c r="J261" s="46"/>
      <c r="K261" s="47"/>
      <c r="L261" s="47"/>
      <c r="M261" s="46"/>
      <c r="N261" s="46"/>
      <c r="O261" s="46"/>
    </row>
    <row r="262" spans="1:15" x14ac:dyDescent="0.3">
      <c r="A262" s="195" t="s">
        <v>124</v>
      </c>
      <c r="B262" s="688" t="s">
        <v>394</v>
      </c>
      <c r="C262" s="688"/>
      <c r="D262" s="688"/>
      <c r="E262" s="689"/>
      <c r="F262" s="196">
        <f>'Federal GS Scale'!B10</f>
        <v>45970</v>
      </c>
      <c r="G262" s="197">
        <f t="shared" si="74"/>
        <v>0</v>
      </c>
      <c r="H262" s="197">
        <f t="shared" si="75"/>
        <v>0</v>
      </c>
      <c r="I262" s="48"/>
      <c r="J262" s="48"/>
      <c r="K262" s="49"/>
      <c r="L262" s="49"/>
      <c r="M262" s="48"/>
      <c r="N262" s="48"/>
      <c r="O262" s="48"/>
    </row>
    <row r="263" spans="1:15" x14ac:dyDescent="0.3">
      <c r="A263" s="192" t="s">
        <v>124</v>
      </c>
      <c r="B263" s="686" t="s">
        <v>394</v>
      </c>
      <c r="C263" s="686"/>
      <c r="D263" s="686"/>
      <c r="E263" s="687"/>
      <c r="F263" s="193">
        <f>'Federal GS Scale'!B10</f>
        <v>45970</v>
      </c>
      <c r="G263" s="194">
        <f t="shared" si="74"/>
        <v>0</v>
      </c>
      <c r="H263" s="194">
        <f t="shared" si="75"/>
        <v>0</v>
      </c>
      <c r="I263" s="46"/>
      <c r="J263" s="46"/>
      <c r="K263" s="47"/>
      <c r="L263" s="47"/>
      <c r="M263" s="46"/>
      <c r="N263" s="46"/>
      <c r="O263" s="46"/>
    </row>
    <row r="264" spans="1:15" x14ac:dyDescent="0.3">
      <c r="A264" s="195" t="s">
        <v>124</v>
      </c>
      <c r="B264" s="688" t="s">
        <v>394</v>
      </c>
      <c r="C264" s="688"/>
      <c r="D264" s="688"/>
      <c r="E264" s="689"/>
      <c r="F264" s="196">
        <f>'Federal GS Scale'!B10</f>
        <v>45970</v>
      </c>
      <c r="G264" s="197">
        <f t="shared" si="74"/>
        <v>0</v>
      </c>
      <c r="H264" s="197">
        <f t="shared" si="75"/>
        <v>0</v>
      </c>
      <c r="I264" s="48"/>
      <c r="J264" s="48"/>
      <c r="K264" s="49"/>
      <c r="L264" s="49"/>
      <c r="M264" s="48"/>
      <c r="N264" s="48"/>
      <c r="O264" s="48"/>
    </row>
    <row r="265" spans="1:15" x14ac:dyDescent="0.3">
      <c r="A265" s="192" t="s">
        <v>124</v>
      </c>
      <c r="B265" s="686" t="s">
        <v>394</v>
      </c>
      <c r="C265" s="686"/>
      <c r="D265" s="686"/>
      <c r="E265" s="687"/>
      <c r="F265" s="193">
        <f>'Federal GS Scale'!B10</f>
        <v>45970</v>
      </c>
      <c r="G265" s="194">
        <f t="shared" si="74"/>
        <v>0</v>
      </c>
      <c r="H265" s="194">
        <f t="shared" si="75"/>
        <v>0</v>
      </c>
      <c r="I265" s="46"/>
      <c r="J265" s="46"/>
      <c r="K265" s="47"/>
      <c r="L265" s="47"/>
      <c r="M265" s="46"/>
      <c r="N265" s="46"/>
      <c r="O265" s="46"/>
    </row>
    <row r="266" spans="1:15" x14ac:dyDescent="0.3">
      <c r="A266" s="195" t="s">
        <v>124</v>
      </c>
      <c r="B266" s="688" t="s">
        <v>394</v>
      </c>
      <c r="C266" s="688"/>
      <c r="D266" s="688"/>
      <c r="E266" s="689"/>
      <c r="F266" s="196">
        <f>'Federal GS Scale'!B10</f>
        <v>45970</v>
      </c>
      <c r="G266" s="197">
        <f t="shared" si="74"/>
        <v>0</v>
      </c>
      <c r="H266" s="197">
        <f t="shared" si="75"/>
        <v>0</v>
      </c>
      <c r="I266" s="48"/>
      <c r="J266" s="48"/>
      <c r="K266" s="49"/>
      <c r="L266" s="49"/>
      <c r="M266" s="48"/>
      <c r="N266" s="48"/>
      <c r="O266" s="48"/>
    </row>
    <row r="267" spans="1:15" x14ac:dyDescent="0.3">
      <c r="A267" s="192" t="s">
        <v>124</v>
      </c>
      <c r="B267" s="686" t="s">
        <v>394</v>
      </c>
      <c r="C267" s="686"/>
      <c r="D267" s="686"/>
      <c r="E267" s="687"/>
      <c r="F267" s="193">
        <f>'Federal GS Scale'!B10</f>
        <v>45970</v>
      </c>
      <c r="G267" s="194">
        <f t="shared" si="74"/>
        <v>0</v>
      </c>
      <c r="H267" s="194">
        <f t="shared" si="75"/>
        <v>0</v>
      </c>
      <c r="I267" s="46"/>
      <c r="J267" s="46"/>
      <c r="K267" s="47"/>
      <c r="L267" s="47"/>
      <c r="M267" s="46"/>
      <c r="N267" s="46"/>
      <c r="O267" s="46"/>
    </row>
    <row r="268" spans="1:15" x14ac:dyDescent="0.3">
      <c r="A268" s="195" t="s">
        <v>124</v>
      </c>
      <c r="B268" s="688" t="s">
        <v>394</v>
      </c>
      <c r="C268" s="688"/>
      <c r="D268" s="688"/>
      <c r="E268" s="689"/>
      <c r="F268" s="196">
        <f>'Federal GS Scale'!B10</f>
        <v>45970</v>
      </c>
      <c r="G268" s="197">
        <f t="shared" si="74"/>
        <v>0</v>
      </c>
      <c r="H268" s="197">
        <f t="shared" si="75"/>
        <v>0</v>
      </c>
      <c r="I268" s="48"/>
      <c r="J268" s="48"/>
      <c r="K268" s="49"/>
      <c r="L268" s="49"/>
      <c r="M268" s="48"/>
      <c r="N268" s="48"/>
      <c r="O268" s="48"/>
    </row>
    <row r="269" spans="1:15" x14ac:dyDescent="0.3">
      <c r="A269" s="192" t="s">
        <v>124</v>
      </c>
      <c r="B269" s="686" t="s">
        <v>394</v>
      </c>
      <c r="C269" s="686"/>
      <c r="D269" s="686"/>
      <c r="E269" s="687"/>
      <c r="F269" s="193">
        <f>'Federal GS Scale'!B10</f>
        <v>45970</v>
      </c>
      <c r="G269" s="194">
        <f t="shared" si="74"/>
        <v>0</v>
      </c>
      <c r="H269" s="194">
        <f t="shared" si="75"/>
        <v>0</v>
      </c>
      <c r="I269" s="46"/>
      <c r="J269" s="46"/>
      <c r="K269" s="47"/>
      <c r="L269" s="47"/>
      <c r="M269" s="46"/>
      <c r="N269" s="46"/>
      <c r="O269" s="46"/>
    </row>
    <row r="270" spans="1:15" x14ac:dyDescent="0.3">
      <c r="A270" s="195" t="s">
        <v>124</v>
      </c>
      <c r="B270" s="688" t="s">
        <v>394</v>
      </c>
      <c r="C270" s="688"/>
      <c r="D270" s="688"/>
      <c r="E270" s="689"/>
      <c r="F270" s="196">
        <f>'Federal GS Scale'!B10</f>
        <v>45970</v>
      </c>
      <c r="G270" s="197">
        <f t="shared" si="74"/>
        <v>0</v>
      </c>
      <c r="H270" s="197">
        <f t="shared" si="75"/>
        <v>0</v>
      </c>
      <c r="I270" s="48"/>
      <c r="J270" s="48"/>
      <c r="K270" s="49"/>
      <c r="L270" s="49"/>
      <c r="M270" s="48"/>
      <c r="N270" s="48"/>
      <c r="O270" s="48"/>
    </row>
    <row r="271" spans="1:15" x14ac:dyDescent="0.3">
      <c r="A271" s="192" t="s">
        <v>124</v>
      </c>
      <c r="B271" s="686" t="s">
        <v>394</v>
      </c>
      <c r="C271" s="686"/>
      <c r="D271" s="686"/>
      <c r="E271" s="687"/>
      <c r="F271" s="193">
        <f>'Federal GS Scale'!B10</f>
        <v>45970</v>
      </c>
      <c r="G271" s="194">
        <f t="shared" si="74"/>
        <v>0</v>
      </c>
      <c r="H271" s="194">
        <f t="shared" si="75"/>
        <v>0</v>
      </c>
      <c r="I271" s="46"/>
      <c r="J271" s="46"/>
      <c r="K271" s="47"/>
      <c r="L271" s="47"/>
      <c r="M271" s="46"/>
      <c r="N271" s="46"/>
      <c r="O271" s="46"/>
    </row>
    <row r="272" spans="1:15" x14ac:dyDescent="0.3">
      <c r="A272" s="195" t="s">
        <v>124</v>
      </c>
      <c r="B272" s="688" t="s">
        <v>394</v>
      </c>
      <c r="C272" s="688"/>
      <c r="D272" s="688"/>
      <c r="E272" s="689"/>
      <c r="F272" s="196">
        <f>'Federal GS Scale'!B10</f>
        <v>45970</v>
      </c>
      <c r="G272" s="197">
        <f t="shared" si="74"/>
        <v>0</v>
      </c>
      <c r="H272" s="197">
        <f t="shared" si="75"/>
        <v>0</v>
      </c>
      <c r="I272" s="48"/>
      <c r="J272" s="48"/>
      <c r="K272" s="49"/>
      <c r="L272" s="49"/>
      <c r="M272" s="48"/>
      <c r="N272" s="48"/>
      <c r="O272" s="48"/>
    </row>
    <row r="273" spans="1:15" x14ac:dyDescent="0.3">
      <c r="A273" s="192" t="s">
        <v>124</v>
      </c>
      <c r="B273" s="686" t="s">
        <v>394</v>
      </c>
      <c r="C273" s="686"/>
      <c r="D273" s="686"/>
      <c r="E273" s="687"/>
      <c r="F273" s="193">
        <f>'Federal GS Scale'!B10</f>
        <v>45970</v>
      </c>
      <c r="G273" s="194">
        <f t="shared" si="74"/>
        <v>0</v>
      </c>
      <c r="H273" s="194">
        <f t="shared" si="75"/>
        <v>0</v>
      </c>
      <c r="I273" s="46"/>
      <c r="J273" s="46"/>
      <c r="K273" s="47"/>
      <c r="L273" s="47"/>
      <c r="M273" s="46"/>
      <c r="N273" s="46"/>
      <c r="O273" s="46"/>
    </row>
    <row r="274" spans="1:15" x14ac:dyDescent="0.3">
      <c r="A274" s="195" t="s">
        <v>124</v>
      </c>
      <c r="B274" s="688" t="s">
        <v>394</v>
      </c>
      <c r="C274" s="688"/>
      <c r="D274" s="688"/>
      <c r="E274" s="689"/>
      <c r="F274" s="196">
        <f>'Federal GS Scale'!B10</f>
        <v>45970</v>
      </c>
      <c r="G274" s="197">
        <f t="shared" si="74"/>
        <v>0</v>
      </c>
      <c r="H274" s="197">
        <f t="shared" si="75"/>
        <v>0</v>
      </c>
      <c r="I274" s="48"/>
      <c r="J274" s="48"/>
      <c r="K274" s="49"/>
      <c r="L274" s="49"/>
      <c r="M274" s="48"/>
      <c r="N274" s="48"/>
      <c r="O274" s="48"/>
    </row>
    <row r="275" spans="1:15" ht="15" customHeight="1" x14ac:dyDescent="0.3">
      <c r="A275" s="192" t="s">
        <v>124</v>
      </c>
      <c r="B275" s="686" t="s">
        <v>394</v>
      </c>
      <c r="C275" s="686"/>
      <c r="D275" s="686"/>
      <c r="E275" s="687"/>
      <c r="F275" s="193">
        <f>'Federal GS Scale'!B10</f>
        <v>45970</v>
      </c>
      <c r="G275" s="194">
        <f t="shared" si="74"/>
        <v>0</v>
      </c>
      <c r="H275" s="194">
        <f t="shared" si="75"/>
        <v>0</v>
      </c>
      <c r="I275" s="46"/>
      <c r="J275" s="46"/>
      <c r="K275" s="47"/>
      <c r="L275" s="47"/>
      <c r="M275" s="46"/>
      <c r="N275" s="46"/>
      <c r="O275" s="46"/>
    </row>
    <row r="276" spans="1:15" ht="15" customHeight="1" x14ac:dyDescent="0.3">
      <c r="A276" s="195" t="s">
        <v>124</v>
      </c>
      <c r="B276" s="688" t="s">
        <v>394</v>
      </c>
      <c r="C276" s="688"/>
      <c r="D276" s="688"/>
      <c r="E276" s="689"/>
      <c r="F276" s="196">
        <f>'Federal GS Scale'!B10</f>
        <v>45970</v>
      </c>
      <c r="G276" s="197">
        <f t="shared" si="74"/>
        <v>0</v>
      </c>
      <c r="H276" s="197">
        <f t="shared" si="75"/>
        <v>0</v>
      </c>
      <c r="I276" s="48"/>
      <c r="J276" s="48"/>
      <c r="K276" s="49"/>
      <c r="L276" s="49"/>
      <c r="M276" s="48"/>
      <c r="N276" s="48"/>
      <c r="O276" s="48"/>
    </row>
    <row r="277" spans="1:15" ht="15" customHeight="1" x14ac:dyDescent="0.3">
      <c r="A277" s="192" t="s">
        <v>124</v>
      </c>
      <c r="B277" s="686" t="s">
        <v>394</v>
      </c>
      <c r="C277" s="686"/>
      <c r="D277" s="686"/>
      <c r="E277" s="687"/>
      <c r="F277" s="193">
        <f>'Federal GS Scale'!B10</f>
        <v>45970</v>
      </c>
      <c r="G277" s="194">
        <f t="shared" si="74"/>
        <v>0</v>
      </c>
      <c r="H277" s="194">
        <f t="shared" si="75"/>
        <v>0</v>
      </c>
      <c r="I277" s="46"/>
      <c r="J277" s="46"/>
      <c r="K277" s="47"/>
      <c r="L277" s="47"/>
      <c r="M277" s="46"/>
      <c r="N277" s="46"/>
      <c r="O277" s="46"/>
    </row>
    <row r="278" spans="1:15" ht="15" customHeight="1" x14ac:dyDescent="0.3">
      <c r="A278" s="195" t="s">
        <v>124</v>
      </c>
      <c r="B278" s="688" t="s">
        <v>394</v>
      </c>
      <c r="C278" s="688"/>
      <c r="D278" s="688"/>
      <c r="E278" s="689"/>
      <c r="F278" s="196">
        <f>'Federal GS Scale'!B10</f>
        <v>45970</v>
      </c>
      <c r="G278" s="197">
        <f t="shared" si="74"/>
        <v>0</v>
      </c>
      <c r="H278" s="197">
        <f t="shared" si="75"/>
        <v>0</v>
      </c>
      <c r="I278" s="48"/>
      <c r="J278" s="48"/>
      <c r="K278" s="49"/>
      <c r="L278" s="49"/>
      <c r="M278" s="48"/>
      <c r="N278" s="48"/>
      <c r="O278" s="48"/>
    </row>
    <row r="279" spans="1:15" ht="15" customHeight="1" x14ac:dyDescent="0.3">
      <c r="A279" s="192" t="s">
        <v>124</v>
      </c>
      <c r="B279" s="686" t="s">
        <v>394</v>
      </c>
      <c r="C279" s="686"/>
      <c r="D279" s="686"/>
      <c r="E279" s="687"/>
      <c r="F279" s="193">
        <f>'Federal GS Scale'!B10</f>
        <v>45970</v>
      </c>
      <c r="G279" s="194">
        <f t="shared" si="74"/>
        <v>0</v>
      </c>
      <c r="H279" s="194">
        <f t="shared" si="75"/>
        <v>0</v>
      </c>
      <c r="I279" s="46"/>
      <c r="J279" s="46"/>
      <c r="K279" s="47"/>
      <c r="L279" s="47"/>
      <c r="M279" s="46"/>
      <c r="N279" s="46"/>
      <c r="O279" s="46"/>
    </row>
    <row r="280" spans="1:15" ht="15" customHeight="1" x14ac:dyDescent="0.3">
      <c r="A280" s="195" t="s">
        <v>125</v>
      </c>
      <c r="B280" s="723" t="s">
        <v>67</v>
      </c>
      <c r="C280" s="723"/>
      <c r="D280" s="723"/>
      <c r="E280" s="724"/>
      <c r="F280" s="196" t="s">
        <v>84</v>
      </c>
      <c r="G280" s="197">
        <f>SUM(I280:O280)</f>
        <v>0</v>
      </c>
      <c r="H280" s="197">
        <f t="shared" ref="H280:H281" si="76">SUM(I280:J280)</f>
        <v>0</v>
      </c>
      <c r="I280" s="48"/>
      <c r="J280" s="48"/>
      <c r="K280" s="49"/>
      <c r="L280" s="49"/>
      <c r="M280" s="48"/>
      <c r="N280" s="48"/>
      <c r="O280" s="48"/>
    </row>
    <row r="281" spans="1:15" ht="15" customHeight="1" x14ac:dyDescent="0.3">
      <c r="A281" s="207" t="s">
        <v>607</v>
      </c>
      <c r="B281" s="747" t="s">
        <v>68</v>
      </c>
      <c r="C281" s="747"/>
      <c r="D281" s="747"/>
      <c r="E281" s="748"/>
      <c r="F281" s="214" t="s">
        <v>84</v>
      </c>
      <c r="G281" s="209">
        <f>SUM(I281:O281)</f>
        <v>0</v>
      </c>
      <c r="H281" s="209">
        <f t="shared" si="76"/>
        <v>0</v>
      </c>
      <c r="I281" s="7"/>
      <c r="J281" s="7"/>
      <c r="K281" s="9"/>
      <c r="L281" s="9"/>
      <c r="M281" s="7"/>
      <c r="N281" s="7"/>
      <c r="O281" s="7"/>
    </row>
    <row r="282" spans="1:15" s="10" customFormat="1" ht="15" customHeight="1" x14ac:dyDescent="0.3">
      <c r="A282" s="480" t="s">
        <v>126</v>
      </c>
      <c r="B282" s="749" t="s">
        <v>618</v>
      </c>
      <c r="C282" s="749"/>
      <c r="D282" s="749"/>
      <c r="E282" s="750"/>
      <c r="F282" s="215" t="s">
        <v>84</v>
      </c>
      <c r="G282" s="216">
        <f t="shared" ref="G282:O282" si="77">SUM(G179:G281)</f>
        <v>0</v>
      </c>
      <c r="H282" s="216">
        <f t="shared" si="77"/>
        <v>0</v>
      </c>
      <c r="I282" s="216">
        <f t="shared" si="77"/>
        <v>0</v>
      </c>
      <c r="J282" s="216">
        <f t="shared" si="77"/>
        <v>0</v>
      </c>
      <c r="K282" s="216">
        <f t="shared" si="77"/>
        <v>0</v>
      </c>
      <c r="L282" s="216">
        <f t="shared" si="77"/>
        <v>0</v>
      </c>
      <c r="M282" s="216">
        <f t="shared" si="77"/>
        <v>0</v>
      </c>
      <c r="N282" s="216">
        <f t="shared" si="77"/>
        <v>0</v>
      </c>
      <c r="O282" s="216">
        <f t="shared" si="77"/>
        <v>0</v>
      </c>
    </row>
    <row r="283" spans="1:15" ht="15" customHeight="1" x14ac:dyDescent="0.3">
      <c r="A283" s="481" t="s">
        <v>92</v>
      </c>
      <c r="B283" s="757" t="s">
        <v>619</v>
      </c>
      <c r="C283" s="757"/>
      <c r="D283" s="757"/>
      <c r="E283" s="757"/>
      <c r="F283" s="758"/>
      <c r="G283" s="217">
        <f>SUM(G178,G282)</f>
        <v>0</v>
      </c>
      <c r="H283" s="218">
        <f t="shared" ref="H283:O283" si="78">SUM(H178,H282)</f>
        <v>0</v>
      </c>
      <c r="I283" s="218">
        <f t="shared" si="78"/>
        <v>0</v>
      </c>
      <c r="J283" s="218">
        <f t="shared" si="78"/>
        <v>0</v>
      </c>
      <c r="K283" s="218">
        <f t="shared" si="78"/>
        <v>0</v>
      </c>
      <c r="L283" s="218">
        <f t="shared" si="78"/>
        <v>0</v>
      </c>
      <c r="M283" s="218">
        <f t="shared" si="78"/>
        <v>0</v>
      </c>
      <c r="N283" s="218">
        <f t="shared" si="78"/>
        <v>0</v>
      </c>
      <c r="O283" s="218">
        <f t="shared" si="78"/>
        <v>0</v>
      </c>
    </row>
    <row r="284" spans="1:15" ht="15" customHeight="1" x14ac:dyDescent="0.3">
      <c r="A284" s="476" t="s">
        <v>80</v>
      </c>
      <c r="B284" s="274"/>
      <c r="C284" s="477" t="s">
        <v>310</v>
      </c>
      <c r="D284" s="477"/>
      <c r="E284" s="477"/>
      <c r="F284" s="276"/>
      <c r="G284" s="277" t="s">
        <v>30</v>
      </c>
      <c r="H284" s="277" t="s">
        <v>32</v>
      </c>
      <c r="I284" s="277" t="s">
        <v>33</v>
      </c>
      <c r="J284" s="277" t="s">
        <v>34</v>
      </c>
      <c r="K284" s="278" t="s">
        <v>35</v>
      </c>
      <c r="L284" s="278" t="s">
        <v>36</v>
      </c>
      <c r="M284" s="277" t="s">
        <v>37</v>
      </c>
      <c r="N284" s="277" t="s">
        <v>85</v>
      </c>
      <c r="O284" s="279" t="s">
        <v>39</v>
      </c>
    </row>
    <row r="285" spans="1:15" ht="15" customHeight="1" x14ac:dyDescent="0.3">
      <c r="A285" s="207" t="s">
        <v>95</v>
      </c>
      <c r="B285" s="725" t="s">
        <v>93</v>
      </c>
      <c r="C285" s="725"/>
      <c r="D285" s="725"/>
      <c r="E285" s="725"/>
      <c r="F285" s="726"/>
      <c r="G285" s="209">
        <f>SUM(I285:O285)</f>
        <v>0</v>
      </c>
      <c r="H285" s="209">
        <f>SUM(I285:J285)</f>
        <v>0</v>
      </c>
      <c r="I285" s="7"/>
      <c r="J285" s="7"/>
      <c r="K285" s="7"/>
      <c r="L285" s="7"/>
      <c r="M285" s="7"/>
      <c r="N285" s="7"/>
      <c r="O285" s="7"/>
    </row>
    <row r="286" spans="1:15" ht="15" customHeight="1" x14ac:dyDescent="0.3">
      <c r="A286" s="219" t="s">
        <v>96</v>
      </c>
      <c r="B286" s="753" t="s">
        <v>670</v>
      </c>
      <c r="C286" s="753"/>
      <c r="D286" s="753"/>
      <c r="E286" s="753"/>
      <c r="F286" s="754"/>
      <c r="G286" s="220">
        <f>SUM(I286:O286)</f>
        <v>0</v>
      </c>
      <c r="H286" s="220">
        <f>SUM(I286:J286)</f>
        <v>0</v>
      </c>
      <c r="I286" s="50"/>
      <c r="J286" s="50"/>
      <c r="K286" s="50"/>
      <c r="L286" s="50"/>
      <c r="M286" s="50"/>
      <c r="N286" s="50"/>
      <c r="O286" s="50"/>
    </row>
    <row r="287" spans="1:15" ht="15" customHeight="1" thickBot="1" x14ac:dyDescent="0.35">
      <c r="A287" s="221" t="s">
        <v>97</v>
      </c>
      <c r="B287" s="721" t="s">
        <v>671</v>
      </c>
      <c r="C287" s="721"/>
      <c r="D287" s="721"/>
      <c r="E287" s="721"/>
      <c r="F287" s="722"/>
      <c r="G287" s="222">
        <f>SUM(I287:O287)</f>
        <v>0</v>
      </c>
      <c r="H287" s="222">
        <f>SUM(I287:J287)</f>
        <v>0</v>
      </c>
      <c r="I287" s="11"/>
      <c r="J287" s="11"/>
      <c r="K287" s="11"/>
      <c r="L287" s="11"/>
      <c r="M287" s="11"/>
      <c r="N287" s="11"/>
      <c r="O287" s="11"/>
    </row>
    <row r="288" spans="1:15" ht="15" customHeight="1" thickTop="1" x14ac:dyDescent="0.3">
      <c r="A288" s="223" t="s">
        <v>98</v>
      </c>
      <c r="B288" s="763" t="s">
        <v>94</v>
      </c>
      <c r="C288" s="763"/>
      <c r="D288" s="763"/>
      <c r="E288" s="763"/>
      <c r="F288" s="763"/>
      <c r="G288" s="224">
        <f t="shared" ref="G288:N288" si="79">SUM(G285:G287)</f>
        <v>0</v>
      </c>
      <c r="H288" s="225">
        <f t="shared" si="79"/>
        <v>0</v>
      </c>
      <c r="I288" s="225">
        <f t="shared" si="79"/>
        <v>0</v>
      </c>
      <c r="J288" s="225">
        <f t="shared" si="79"/>
        <v>0</v>
      </c>
      <c r="K288" s="224">
        <f t="shared" si="79"/>
        <v>0</v>
      </c>
      <c r="L288" s="224">
        <f t="shared" si="79"/>
        <v>0</v>
      </c>
      <c r="M288" s="225">
        <f t="shared" si="79"/>
        <v>0</v>
      </c>
      <c r="N288" s="226">
        <f t="shared" si="79"/>
        <v>0</v>
      </c>
      <c r="O288" s="227">
        <f t="shared" ref="O288" si="80">SUM(O285:O287)</f>
        <v>0</v>
      </c>
    </row>
    <row r="289" spans="1:15" s="12" customFormat="1" ht="15" customHeight="1" x14ac:dyDescent="0.3">
      <c r="A289" s="476" t="s">
        <v>42</v>
      </c>
      <c r="B289" s="274"/>
      <c r="C289" s="477" t="s">
        <v>43</v>
      </c>
      <c r="D289" s="477"/>
      <c r="E289" s="477"/>
      <c r="F289" s="478"/>
      <c r="G289" s="277" t="s">
        <v>30</v>
      </c>
      <c r="H289" s="277" t="s">
        <v>32</v>
      </c>
      <c r="I289" s="277" t="s">
        <v>33</v>
      </c>
      <c r="J289" s="277" t="s">
        <v>34</v>
      </c>
      <c r="K289" s="278" t="s">
        <v>35</v>
      </c>
      <c r="L289" s="278" t="s">
        <v>36</v>
      </c>
      <c r="M289" s="277" t="s">
        <v>37</v>
      </c>
      <c r="N289" s="277" t="s">
        <v>85</v>
      </c>
      <c r="O289" s="279" t="s">
        <v>39</v>
      </c>
    </row>
    <row r="290" spans="1:15" ht="15" customHeight="1" x14ac:dyDescent="0.3">
      <c r="A290" s="228" t="s">
        <v>69</v>
      </c>
      <c r="B290" s="751" t="s">
        <v>613</v>
      </c>
      <c r="C290" s="751"/>
      <c r="D290" s="751"/>
      <c r="E290" s="751"/>
      <c r="F290" s="752"/>
      <c r="G290" s="229">
        <f t="shared" ref="G290:G296" si="81">SUM(I290:O290)</f>
        <v>0</v>
      </c>
      <c r="H290" s="230">
        <f>SUM(I290:J290)</f>
        <v>0</v>
      </c>
      <c r="I290" s="29"/>
      <c r="J290" s="30"/>
      <c r="K290" s="13"/>
      <c r="L290" s="13"/>
      <c r="M290" s="31"/>
      <c r="N290" s="31"/>
      <c r="O290" s="31"/>
    </row>
    <row r="291" spans="1:15" ht="15" customHeight="1" x14ac:dyDescent="0.3">
      <c r="A291" s="219" t="s">
        <v>99</v>
      </c>
      <c r="B291" s="753" t="s">
        <v>337</v>
      </c>
      <c r="C291" s="753"/>
      <c r="D291" s="753"/>
      <c r="E291" s="753"/>
      <c r="F291" s="754"/>
      <c r="G291" s="231">
        <f t="shared" si="81"/>
        <v>0</v>
      </c>
      <c r="H291" s="232">
        <f t="shared" ref="H291" si="82">SUM(I291:J291)</f>
        <v>0</v>
      </c>
      <c r="I291" s="51"/>
      <c r="J291" s="52"/>
      <c r="K291" s="50"/>
      <c r="L291" s="50"/>
      <c r="M291" s="53"/>
      <c r="N291" s="53"/>
      <c r="O291" s="53"/>
    </row>
    <row r="292" spans="1:15" ht="15" customHeight="1" x14ac:dyDescent="0.3">
      <c r="A292" s="228" t="s">
        <v>335</v>
      </c>
      <c r="B292" s="751" t="s">
        <v>614</v>
      </c>
      <c r="C292" s="751"/>
      <c r="D292" s="751"/>
      <c r="E292" s="751"/>
      <c r="F292" s="752"/>
      <c r="G292" s="229">
        <f t="shared" si="81"/>
        <v>0</v>
      </c>
      <c r="H292" s="230">
        <f t="shared" ref="H292:H296" si="83">SUM(I292:J292)</f>
        <v>0</v>
      </c>
      <c r="I292" s="29"/>
      <c r="J292" s="30"/>
      <c r="K292" s="13"/>
      <c r="L292" s="13"/>
      <c r="M292" s="31"/>
      <c r="N292" s="31"/>
      <c r="O292" s="31"/>
    </row>
    <row r="293" spans="1:15" ht="15" customHeight="1" x14ac:dyDescent="0.3">
      <c r="A293" s="233" t="s">
        <v>336</v>
      </c>
      <c r="B293" s="745" t="s">
        <v>170</v>
      </c>
      <c r="C293" s="745"/>
      <c r="D293" s="745"/>
      <c r="E293" s="745"/>
      <c r="F293" s="746"/>
      <c r="G293" s="234">
        <f t="shared" ref="G293" si="84">SUM(I293:O293)</f>
        <v>0</v>
      </c>
      <c r="H293" s="235">
        <f t="shared" ref="H293" si="85">SUM(I293:J293)</f>
        <v>0</v>
      </c>
      <c r="I293" s="143"/>
      <c r="J293" s="144"/>
      <c r="K293" s="145"/>
      <c r="L293" s="145"/>
      <c r="M293" s="146"/>
      <c r="N293" s="146"/>
      <c r="O293" s="146"/>
    </row>
    <row r="294" spans="1:15" ht="15" customHeight="1" x14ac:dyDescent="0.3">
      <c r="A294" s="228" t="s">
        <v>100</v>
      </c>
      <c r="B294" s="751" t="s">
        <v>617</v>
      </c>
      <c r="C294" s="751"/>
      <c r="D294" s="751"/>
      <c r="E294" s="751"/>
      <c r="F294" s="752"/>
      <c r="G294" s="229">
        <f t="shared" ref="G294" si="86">SUM(I294:O294)</f>
        <v>0</v>
      </c>
      <c r="H294" s="230">
        <f t="shared" ref="H294" si="87">SUM(I294:J294)</f>
        <v>0</v>
      </c>
      <c r="I294" s="29"/>
      <c r="J294" s="30"/>
      <c r="K294" s="13"/>
      <c r="L294" s="13"/>
      <c r="M294" s="31"/>
      <c r="N294" s="31"/>
      <c r="O294" s="31"/>
    </row>
    <row r="295" spans="1:15" ht="15" customHeight="1" x14ac:dyDescent="0.3">
      <c r="A295" s="233" t="s">
        <v>593</v>
      </c>
      <c r="B295" s="745" t="s">
        <v>625</v>
      </c>
      <c r="C295" s="745"/>
      <c r="D295" s="745"/>
      <c r="E295" s="745"/>
      <c r="F295" s="746"/>
      <c r="G295" s="234">
        <f t="shared" ref="G295" si="88">SUM(I295:O295)</f>
        <v>0</v>
      </c>
      <c r="H295" s="235">
        <f t="shared" ref="H295" si="89">SUM(I295:J295)</f>
        <v>0</v>
      </c>
      <c r="I295" s="143"/>
      <c r="J295" s="144"/>
      <c r="K295" s="145"/>
      <c r="L295" s="145"/>
      <c r="M295" s="146"/>
      <c r="N295" s="146"/>
      <c r="O295" s="146"/>
    </row>
    <row r="296" spans="1:15" ht="15" customHeight="1" thickBot="1" x14ac:dyDescent="0.35">
      <c r="A296" s="221" t="s">
        <v>594</v>
      </c>
      <c r="B296" s="721" t="s">
        <v>612</v>
      </c>
      <c r="C296" s="721"/>
      <c r="D296" s="721"/>
      <c r="E296" s="721"/>
      <c r="F296" s="722"/>
      <c r="G296" s="236">
        <f t="shared" si="81"/>
        <v>0</v>
      </c>
      <c r="H296" s="237">
        <f t="shared" si="83"/>
        <v>0</v>
      </c>
      <c r="I296" s="158"/>
      <c r="J296" s="159"/>
      <c r="K296" s="11"/>
      <c r="L296" s="11"/>
      <c r="M296" s="160"/>
      <c r="N296" s="160"/>
      <c r="O296" s="160"/>
    </row>
    <row r="297" spans="1:15" ht="15" customHeight="1" thickTop="1" x14ac:dyDescent="0.3">
      <c r="A297" s="238" t="s">
        <v>606</v>
      </c>
      <c r="B297" s="761" t="s">
        <v>101</v>
      </c>
      <c r="C297" s="761"/>
      <c r="D297" s="761"/>
      <c r="E297" s="761"/>
      <c r="F297" s="762"/>
      <c r="G297" s="218">
        <f t="shared" ref="G297:O297" si="90">SUM(G290:G296)</f>
        <v>0</v>
      </c>
      <c r="H297" s="218">
        <f t="shared" si="90"/>
        <v>0</v>
      </c>
      <c r="I297" s="218">
        <f t="shared" si="90"/>
        <v>0</v>
      </c>
      <c r="J297" s="218">
        <f t="shared" si="90"/>
        <v>0</v>
      </c>
      <c r="K297" s="218">
        <f t="shared" si="90"/>
        <v>0</v>
      </c>
      <c r="L297" s="218">
        <f t="shared" si="90"/>
        <v>0</v>
      </c>
      <c r="M297" s="218">
        <f t="shared" si="90"/>
        <v>0</v>
      </c>
      <c r="N297" s="218">
        <f t="shared" si="90"/>
        <v>0</v>
      </c>
      <c r="O297" s="218">
        <f t="shared" si="90"/>
        <v>0</v>
      </c>
    </row>
    <row r="298" spans="1:15" s="12" customFormat="1" ht="15" customHeight="1" x14ac:dyDescent="0.3">
      <c r="A298" s="476" t="s">
        <v>45</v>
      </c>
      <c r="B298" s="274"/>
      <c r="C298" s="274" t="s">
        <v>46</v>
      </c>
      <c r="D298" s="274"/>
      <c r="E298" s="274"/>
      <c r="F298" s="479"/>
      <c r="G298" s="277" t="s">
        <v>30</v>
      </c>
      <c r="H298" s="277" t="s">
        <v>32</v>
      </c>
      <c r="I298" s="277" t="s">
        <v>33</v>
      </c>
      <c r="J298" s="277" t="s">
        <v>34</v>
      </c>
      <c r="K298" s="277" t="s">
        <v>35</v>
      </c>
      <c r="L298" s="277" t="s">
        <v>36</v>
      </c>
      <c r="M298" s="277" t="s">
        <v>37</v>
      </c>
      <c r="N298" s="277" t="s">
        <v>85</v>
      </c>
      <c r="O298" s="279" t="s">
        <v>39</v>
      </c>
    </row>
    <row r="299" spans="1:15" s="12" customFormat="1" ht="15" customHeight="1" x14ac:dyDescent="0.3">
      <c r="A299" s="207" t="s">
        <v>102</v>
      </c>
      <c r="B299" s="759" t="s">
        <v>595</v>
      </c>
      <c r="C299" s="759"/>
      <c r="D299" s="759"/>
      <c r="E299" s="759"/>
      <c r="F299" s="760"/>
      <c r="G299" s="209">
        <f>SUM(I299:O299)</f>
        <v>0</v>
      </c>
      <c r="H299" s="209">
        <f>SUM(I299:J299)</f>
        <v>0</v>
      </c>
      <c r="I299" s="7"/>
      <c r="J299" s="7"/>
      <c r="K299" s="7"/>
      <c r="L299" s="7"/>
      <c r="M299" s="7"/>
      <c r="N299" s="7"/>
      <c r="O299" s="7"/>
    </row>
    <row r="300" spans="1:15" s="12" customFormat="1" ht="15" customHeight="1" x14ac:dyDescent="0.3">
      <c r="A300" s="219" t="s">
        <v>103</v>
      </c>
      <c r="B300" s="753" t="s">
        <v>267</v>
      </c>
      <c r="C300" s="753"/>
      <c r="D300" s="753"/>
      <c r="E300" s="753"/>
      <c r="F300" s="754"/>
      <c r="G300" s="220">
        <f t="shared" ref="G300:G306" si="91">SUM(I300:O300)</f>
        <v>0</v>
      </c>
      <c r="H300" s="220">
        <f t="shared" ref="H300:H306" si="92">SUM(I300:J300)</f>
        <v>0</v>
      </c>
      <c r="I300" s="50"/>
      <c r="J300" s="50"/>
      <c r="K300" s="50"/>
      <c r="L300" s="50"/>
      <c r="M300" s="50"/>
      <c r="N300" s="50"/>
      <c r="O300" s="50"/>
    </row>
    <row r="301" spans="1:15" s="12" customFormat="1" ht="15" customHeight="1" x14ac:dyDescent="0.3">
      <c r="A301" s="207" t="s">
        <v>338</v>
      </c>
      <c r="B301" s="725" t="s">
        <v>269</v>
      </c>
      <c r="C301" s="725"/>
      <c r="D301" s="725"/>
      <c r="E301" s="725"/>
      <c r="F301" s="726"/>
      <c r="G301" s="209">
        <f t="shared" si="91"/>
        <v>0</v>
      </c>
      <c r="H301" s="209">
        <f t="shared" si="92"/>
        <v>0</v>
      </c>
      <c r="I301" s="7"/>
      <c r="J301" s="7"/>
      <c r="K301" s="7"/>
      <c r="L301" s="7"/>
      <c r="M301" s="7"/>
      <c r="N301" s="7"/>
      <c r="O301" s="7"/>
    </row>
    <row r="302" spans="1:15" s="12" customFormat="1" ht="15" customHeight="1" x14ac:dyDescent="0.3">
      <c r="A302" s="219" t="s">
        <v>104</v>
      </c>
      <c r="B302" s="753" t="s">
        <v>311</v>
      </c>
      <c r="C302" s="753"/>
      <c r="D302" s="753"/>
      <c r="E302" s="753"/>
      <c r="F302" s="754"/>
      <c r="G302" s="220">
        <f t="shared" si="91"/>
        <v>0</v>
      </c>
      <c r="H302" s="220">
        <f t="shared" si="92"/>
        <v>0</v>
      </c>
      <c r="I302" s="50"/>
      <c r="J302" s="50"/>
      <c r="K302" s="50"/>
      <c r="L302" s="50"/>
      <c r="M302" s="50"/>
      <c r="N302" s="50"/>
      <c r="O302" s="50"/>
    </row>
    <row r="303" spans="1:15" s="12" customFormat="1" ht="15" customHeight="1" x14ac:dyDescent="0.3">
      <c r="A303" s="207" t="s">
        <v>105</v>
      </c>
      <c r="B303" s="725" t="s">
        <v>266</v>
      </c>
      <c r="C303" s="725"/>
      <c r="D303" s="725"/>
      <c r="E303" s="725"/>
      <c r="F303" s="726"/>
      <c r="G303" s="209">
        <f t="shared" si="91"/>
        <v>0</v>
      </c>
      <c r="H303" s="209">
        <f t="shared" si="92"/>
        <v>0</v>
      </c>
      <c r="I303" s="7"/>
      <c r="J303" s="7"/>
      <c r="K303" s="7"/>
      <c r="L303" s="7"/>
      <c r="M303" s="7"/>
      <c r="N303" s="7"/>
      <c r="O303" s="7"/>
    </row>
    <row r="304" spans="1:15" s="12" customFormat="1" ht="15" customHeight="1" x14ac:dyDescent="0.3">
      <c r="A304" s="219" t="s">
        <v>106</v>
      </c>
      <c r="B304" s="766" t="s">
        <v>270</v>
      </c>
      <c r="C304" s="766"/>
      <c r="D304" s="766"/>
      <c r="E304" s="766"/>
      <c r="F304" s="767"/>
      <c r="G304" s="220">
        <f t="shared" si="91"/>
        <v>0</v>
      </c>
      <c r="H304" s="220">
        <f t="shared" si="92"/>
        <v>0</v>
      </c>
      <c r="I304" s="50"/>
      <c r="J304" s="50"/>
      <c r="K304" s="50"/>
      <c r="L304" s="50"/>
      <c r="M304" s="50"/>
      <c r="N304" s="50"/>
      <c r="O304" s="50"/>
    </row>
    <row r="305" spans="1:15" s="12" customFormat="1" ht="15" customHeight="1" x14ac:dyDescent="0.3">
      <c r="A305" s="207" t="s">
        <v>339</v>
      </c>
      <c r="B305" s="755" t="s">
        <v>597</v>
      </c>
      <c r="C305" s="755"/>
      <c r="D305" s="755"/>
      <c r="E305" s="755"/>
      <c r="F305" s="756"/>
      <c r="G305" s="209">
        <f t="shared" ref="G305" si="93">SUM(I305:O305)</f>
        <v>0</v>
      </c>
      <c r="H305" s="209">
        <f t="shared" ref="H305" si="94">SUM(I305:J305)</f>
        <v>0</v>
      </c>
      <c r="I305" s="7"/>
      <c r="J305" s="7"/>
      <c r="K305" s="7"/>
      <c r="L305" s="7"/>
      <c r="M305" s="7"/>
      <c r="N305" s="7"/>
      <c r="O305" s="7"/>
    </row>
    <row r="306" spans="1:15" s="12" customFormat="1" ht="15" customHeight="1" thickBot="1" x14ac:dyDescent="0.35">
      <c r="A306" s="239" t="s">
        <v>340</v>
      </c>
      <c r="B306" s="764" t="s">
        <v>268</v>
      </c>
      <c r="C306" s="764"/>
      <c r="D306" s="764"/>
      <c r="E306" s="764"/>
      <c r="F306" s="765"/>
      <c r="G306" s="240">
        <f t="shared" si="91"/>
        <v>0</v>
      </c>
      <c r="H306" s="240">
        <f t="shared" si="92"/>
        <v>0</v>
      </c>
      <c r="I306" s="54"/>
      <c r="J306" s="54"/>
      <c r="K306" s="54"/>
      <c r="L306" s="54"/>
      <c r="M306" s="54"/>
      <c r="N306" s="54"/>
      <c r="O306" s="54"/>
    </row>
    <row r="307" spans="1:15" ht="15" customHeight="1" thickTop="1" x14ac:dyDescent="0.3">
      <c r="A307" s="241" t="s">
        <v>604</v>
      </c>
      <c r="B307" s="711" t="s">
        <v>109</v>
      </c>
      <c r="C307" s="711"/>
      <c r="D307" s="711"/>
      <c r="E307" s="711"/>
      <c r="F307" s="712"/>
      <c r="G307" s="218">
        <f t="shared" ref="G307:O307" si="95">SUM(G299:G306)</f>
        <v>0</v>
      </c>
      <c r="H307" s="218">
        <f t="shared" si="95"/>
        <v>0</v>
      </c>
      <c r="I307" s="218">
        <f t="shared" si="95"/>
        <v>0</v>
      </c>
      <c r="J307" s="218">
        <f t="shared" si="95"/>
        <v>0</v>
      </c>
      <c r="K307" s="217">
        <f t="shared" si="95"/>
        <v>0</v>
      </c>
      <c r="L307" s="217">
        <f t="shared" si="95"/>
        <v>0</v>
      </c>
      <c r="M307" s="218">
        <f t="shared" si="95"/>
        <v>0</v>
      </c>
      <c r="N307" s="218">
        <f t="shared" si="95"/>
        <v>0</v>
      </c>
      <c r="O307" s="218">
        <f t="shared" si="95"/>
        <v>0</v>
      </c>
    </row>
    <row r="308" spans="1:15" s="12" customFormat="1" ht="15" customHeight="1" x14ac:dyDescent="0.3">
      <c r="A308" s="476" t="s">
        <v>47</v>
      </c>
      <c r="B308" s="274"/>
      <c r="C308" s="477" t="s">
        <v>48</v>
      </c>
      <c r="D308" s="477"/>
      <c r="E308" s="477"/>
      <c r="F308" s="478"/>
      <c r="G308" s="277" t="s">
        <v>30</v>
      </c>
      <c r="H308" s="277" t="s">
        <v>32</v>
      </c>
      <c r="I308" s="595" t="s">
        <v>33</v>
      </c>
      <c r="J308" s="595" t="s">
        <v>34</v>
      </c>
      <c r="K308" s="596" t="s">
        <v>35</v>
      </c>
      <c r="L308" s="596" t="s">
        <v>36</v>
      </c>
      <c r="M308" s="595" t="s">
        <v>37</v>
      </c>
      <c r="N308" s="595" t="s">
        <v>85</v>
      </c>
      <c r="O308" s="597" t="s">
        <v>39</v>
      </c>
    </row>
    <row r="309" spans="1:15" ht="15" customHeight="1" x14ac:dyDescent="0.3">
      <c r="A309" s="207" t="s">
        <v>107</v>
      </c>
      <c r="B309" s="725" t="s">
        <v>623</v>
      </c>
      <c r="C309" s="725"/>
      <c r="D309" s="725"/>
      <c r="E309" s="725"/>
      <c r="F309" s="726"/>
      <c r="G309" s="209">
        <f>SUM(I309:O309)</f>
        <v>0</v>
      </c>
      <c r="H309" s="209">
        <f t="shared" ref="H309:H315" si="96">SUM(I309:J309)</f>
        <v>0</v>
      </c>
      <c r="I309" s="7"/>
      <c r="J309" s="7"/>
      <c r="K309" s="7"/>
      <c r="L309" s="7"/>
      <c r="M309" s="7"/>
      <c r="N309" s="7"/>
      <c r="O309" s="7"/>
    </row>
    <row r="310" spans="1:15" ht="15" customHeight="1" x14ac:dyDescent="0.3">
      <c r="A310" s="195" t="s">
        <v>127</v>
      </c>
      <c r="B310" s="723" t="s">
        <v>596</v>
      </c>
      <c r="C310" s="723"/>
      <c r="D310" s="723"/>
      <c r="E310" s="723"/>
      <c r="F310" s="724"/>
      <c r="G310" s="197">
        <f t="shared" ref="G310:G316" si="97">SUM(I310:O310)</f>
        <v>0</v>
      </c>
      <c r="H310" s="197">
        <f t="shared" si="96"/>
        <v>0</v>
      </c>
      <c r="I310" s="48"/>
      <c r="J310" s="48"/>
      <c r="K310" s="48"/>
      <c r="L310" s="48"/>
      <c r="M310" s="48"/>
      <c r="N310" s="48"/>
      <c r="O310" s="48"/>
    </row>
    <row r="311" spans="1:15" ht="15" customHeight="1" x14ac:dyDescent="0.3">
      <c r="A311" s="207" t="s">
        <v>342</v>
      </c>
      <c r="B311" s="725" t="s">
        <v>312</v>
      </c>
      <c r="C311" s="725"/>
      <c r="D311" s="725"/>
      <c r="E311" s="725"/>
      <c r="F311" s="726"/>
      <c r="G311" s="209">
        <f>SUM(I311:O311)</f>
        <v>0</v>
      </c>
      <c r="H311" s="209">
        <f t="shared" si="96"/>
        <v>0</v>
      </c>
      <c r="I311" s="7"/>
      <c r="J311" s="7"/>
      <c r="K311" s="7"/>
      <c r="L311" s="7"/>
      <c r="M311" s="7"/>
      <c r="N311" s="7"/>
      <c r="O311" s="7"/>
    </row>
    <row r="312" spans="1:15" ht="15" customHeight="1" x14ac:dyDescent="0.3">
      <c r="A312" s="195" t="s">
        <v>341</v>
      </c>
      <c r="B312" s="723" t="s">
        <v>598</v>
      </c>
      <c r="C312" s="723"/>
      <c r="D312" s="723"/>
      <c r="E312" s="723"/>
      <c r="F312" s="724"/>
      <c r="G312" s="197">
        <f t="shared" si="97"/>
        <v>0</v>
      </c>
      <c r="H312" s="197">
        <f t="shared" si="96"/>
        <v>0</v>
      </c>
      <c r="I312" s="48"/>
      <c r="J312" s="48"/>
      <c r="K312" s="48"/>
      <c r="L312" s="48"/>
      <c r="M312" s="48"/>
      <c r="N312" s="48"/>
      <c r="O312" s="48"/>
    </row>
    <row r="313" spans="1:15" ht="15" customHeight="1" x14ac:dyDescent="0.3">
      <c r="A313" s="207" t="s">
        <v>343</v>
      </c>
      <c r="B313" s="725" t="s">
        <v>128</v>
      </c>
      <c r="C313" s="725"/>
      <c r="D313" s="725"/>
      <c r="E313" s="725"/>
      <c r="F313" s="726"/>
      <c r="G313" s="209">
        <f>SUM(I313:O313)</f>
        <v>0</v>
      </c>
      <c r="H313" s="209">
        <f t="shared" ref="H313" si="98">SUM(I313:J313)</f>
        <v>0</v>
      </c>
      <c r="I313" s="7"/>
      <c r="J313" s="7"/>
      <c r="K313" s="7"/>
      <c r="L313" s="7"/>
      <c r="M313" s="7"/>
      <c r="N313" s="7"/>
      <c r="O313" s="7"/>
    </row>
    <row r="314" spans="1:15" ht="15" customHeight="1" x14ac:dyDescent="0.3">
      <c r="A314" s="219" t="s">
        <v>344</v>
      </c>
      <c r="B314" s="753" t="s">
        <v>600</v>
      </c>
      <c r="C314" s="753"/>
      <c r="D314" s="753"/>
      <c r="E314" s="753"/>
      <c r="F314" s="754"/>
      <c r="G314" s="220">
        <f>SUM(I314:O314)</f>
        <v>0</v>
      </c>
      <c r="H314" s="220">
        <f t="shared" ref="H314" si="99">SUM(I314:J314)</f>
        <v>0</v>
      </c>
      <c r="I314" s="50"/>
      <c r="J314" s="50"/>
      <c r="K314" s="50"/>
      <c r="L314" s="50"/>
      <c r="M314" s="50"/>
      <c r="N314" s="50"/>
      <c r="O314" s="50"/>
    </row>
    <row r="315" spans="1:15" ht="15" customHeight="1" thickBot="1" x14ac:dyDescent="0.35">
      <c r="A315" s="221" t="s">
        <v>599</v>
      </c>
      <c r="B315" s="721" t="s">
        <v>669</v>
      </c>
      <c r="C315" s="721"/>
      <c r="D315" s="721"/>
      <c r="E315" s="721"/>
      <c r="F315" s="722"/>
      <c r="G315" s="222">
        <f t="shared" si="97"/>
        <v>0</v>
      </c>
      <c r="H315" s="222">
        <f t="shared" si="96"/>
        <v>0</v>
      </c>
      <c r="I315" s="11"/>
      <c r="J315" s="11"/>
      <c r="K315" s="11"/>
      <c r="L315" s="11"/>
      <c r="M315" s="11"/>
      <c r="N315" s="11"/>
      <c r="O315" s="11"/>
    </row>
    <row r="316" spans="1:15" ht="15" hidden="1" customHeight="1" thickBot="1" x14ac:dyDescent="0.35">
      <c r="A316" s="221" t="s">
        <v>108</v>
      </c>
      <c r="B316" s="593" t="s">
        <v>168</v>
      </c>
      <c r="C316" s="594"/>
      <c r="D316" s="594"/>
      <c r="E316" s="593"/>
      <c r="F316" s="594"/>
      <c r="G316" s="222">
        <f t="shared" si="97"/>
        <v>0</v>
      </c>
      <c r="H316" s="222">
        <f t="shared" ref="H316" si="100">SUM(I316:J316)</f>
        <v>0</v>
      </c>
      <c r="I316" s="11"/>
      <c r="J316" s="11"/>
      <c r="K316" s="7">
        <v>0</v>
      </c>
      <c r="L316" s="7">
        <v>0</v>
      </c>
      <c r="M316" s="7">
        <v>0</v>
      </c>
      <c r="N316" s="7">
        <v>0</v>
      </c>
      <c r="O316" s="7">
        <v>0</v>
      </c>
    </row>
    <row r="317" spans="1:15" ht="15" customHeight="1" thickTop="1" x14ac:dyDescent="0.3">
      <c r="A317" s="238" t="s">
        <v>605</v>
      </c>
      <c r="B317" s="711" t="s">
        <v>571</v>
      </c>
      <c r="C317" s="711"/>
      <c r="D317" s="711"/>
      <c r="E317" s="711"/>
      <c r="F317" s="712"/>
      <c r="G317" s="475">
        <f t="shared" ref="G317:O317" si="101">SUM(G309:G316)</f>
        <v>0</v>
      </c>
      <c r="H317" s="218">
        <f t="shared" si="101"/>
        <v>0</v>
      </c>
      <c r="I317" s="218">
        <f t="shared" si="101"/>
        <v>0</v>
      </c>
      <c r="J317" s="475">
        <f t="shared" si="101"/>
        <v>0</v>
      </c>
      <c r="K317" s="475">
        <f t="shared" si="101"/>
        <v>0</v>
      </c>
      <c r="L317" s="475">
        <f t="shared" si="101"/>
        <v>0</v>
      </c>
      <c r="M317" s="218">
        <f t="shared" si="101"/>
        <v>0</v>
      </c>
      <c r="N317" s="218">
        <f t="shared" si="101"/>
        <v>0</v>
      </c>
      <c r="O317" s="218">
        <f t="shared" si="101"/>
        <v>0</v>
      </c>
    </row>
    <row r="318" spans="1:15" ht="15" customHeight="1" x14ac:dyDescent="0.3">
      <c r="A318" s="273" t="s">
        <v>49</v>
      </c>
      <c r="B318" s="274"/>
      <c r="C318" s="275" t="s">
        <v>50</v>
      </c>
      <c r="D318" s="275"/>
      <c r="E318" s="275"/>
      <c r="F318" s="276"/>
      <c r="G318" s="277" t="s">
        <v>30</v>
      </c>
      <c r="H318" s="277" t="s">
        <v>32</v>
      </c>
      <c r="I318" s="277" t="s">
        <v>33</v>
      </c>
      <c r="J318" s="277" t="s">
        <v>34</v>
      </c>
      <c r="K318" s="278" t="s">
        <v>35</v>
      </c>
      <c r="L318" s="278" t="s">
        <v>36</v>
      </c>
      <c r="M318" s="277" t="s">
        <v>37</v>
      </c>
      <c r="N318" s="277" t="s">
        <v>85</v>
      </c>
      <c r="O318" s="279" t="s">
        <v>39</v>
      </c>
    </row>
    <row r="319" spans="1:15" ht="15" customHeight="1" x14ac:dyDescent="0.3">
      <c r="A319" s="242" t="s">
        <v>129</v>
      </c>
      <c r="B319" s="719" t="s">
        <v>668</v>
      </c>
      <c r="C319" s="719"/>
      <c r="D319" s="719"/>
      <c r="E319" s="719"/>
      <c r="F319" s="720"/>
      <c r="G319" s="243">
        <f>SUM(I319:O319)</f>
        <v>0</v>
      </c>
      <c r="H319" s="243">
        <f t="shared" ref="H319:H325" si="102">SUM(I319:J319)</f>
        <v>0</v>
      </c>
      <c r="I319" s="14"/>
      <c r="J319" s="14"/>
      <c r="K319" s="15"/>
      <c r="L319" s="15"/>
      <c r="M319" s="14"/>
      <c r="N319" s="14"/>
      <c r="O319" s="14"/>
    </row>
    <row r="320" spans="1:15" ht="15" customHeight="1" x14ac:dyDescent="0.3">
      <c r="A320" s="244" t="s">
        <v>345</v>
      </c>
      <c r="B320" s="717" t="s">
        <v>313</v>
      </c>
      <c r="C320" s="717"/>
      <c r="D320" s="717"/>
      <c r="E320" s="717"/>
      <c r="F320" s="718"/>
      <c r="G320" s="245">
        <f t="shared" ref="G320:G325" si="103">SUM(I320:O320)</f>
        <v>0</v>
      </c>
      <c r="H320" s="245">
        <f t="shared" si="102"/>
        <v>0</v>
      </c>
      <c r="I320" s="55"/>
      <c r="J320" s="55"/>
      <c r="K320" s="56"/>
      <c r="L320" s="56"/>
      <c r="M320" s="55"/>
      <c r="N320" s="55"/>
      <c r="O320" s="55"/>
    </row>
    <row r="321" spans="1:15" ht="15" customHeight="1" x14ac:dyDescent="0.3">
      <c r="A321" s="242" t="s">
        <v>346</v>
      </c>
      <c r="B321" s="715" t="s">
        <v>621</v>
      </c>
      <c r="C321" s="715"/>
      <c r="D321" s="715"/>
      <c r="E321" s="715"/>
      <c r="F321" s="716"/>
      <c r="G321" s="243">
        <f t="shared" si="103"/>
        <v>0</v>
      </c>
      <c r="H321" s="243">
        <f t="shared" si="102"/>
        <v>0</v>
      </c>
      <c r="I321" s="14"/>
      <c r="J321" s="14"/>
      <c r="K321" s="15"/>
      <c r="L321" s="15"/>
      <c r="M321" s="14"/>
      <c r="N321" s="14"/>
      <c r="O321" s="14"/>
    </row>
    <row r="322" spans="1:15" ht="15" customHeight="1" x14ac:dyDescent="0.3">
      <c r="A322" s="244" t="s">
        <v>347</v>
      </c>
      <c r="B322" s="717" t="s">
        <v>622</v>
      </c>
      <c r="C322" s="717"/>
      <c r="D322" s="717"/>
      <c r="E322" s="717"/>
      <c r="F322" s="718"/>
      <c r="G322" s="245">
        <f t="shared" ref="G322" si="104">SUM(I322:O322)</f>
        <v>0</v>
      </c>
      <c r="H322" s="245">
        <f t="shared" ref="H322" si="105">SUM(I322:J322)</f>
        <v>0</v>
      </c>
      <c r="I322" s="55"/>
      <c r="J322" s="55"/>
      <c r="K322" s="56"/>
      <c r="L322" s="56"/>
      <c r="M322" s="55"/>
      <c r="N322" s="55"/>
      <c r="O322" s="55"/>
    </row>
    <row r="323" spans="1:15" ht="15" customHeight="1" x14ac:dyDescent="0.3">
      <c r="A323" s="242" t="s">
        <v>278</v>
      </c>
      <c r="B323" s="715" t="s">
        <v>602</v>
      </c>
      <c r="C323" s="715"/>
      <c r="D323" s="715"/>
      <c r="E323" s="715"/>
      <c r="F323" s="716"/>
      <c r="G323" s="243">
        <f t="shared" si="103"/>
        <v>0</v>
      </c>
      <c r="H323" s="243">
        <f t="shared" si="102"/>
        <v>0</v>
      </c>
      <c r="I323" s="14"/>
      <c r="J323" s="14"/>
      <c r="K323" s="15"/>
      <c r="L323" s="15"/>
      <c r="M323" s="14"/>
      <c r="N323" s="14"/>
      <c r="O323" s="14"/>
    </row>
    <row r="324" spans="1:15" ht="15" customHeight="1" x14ac:dyDescent="0.3">
      <c r="A324" s="244" t="s">
        <v>348</v>
      </c>
      <c r="B324" s="717" t="s">
        <v>626</v>
      </c>
      <c r="C324" s="717"/>
      <c r="D324" s="717"/>
      <c r="E324" s="717"/>
      <c r="F324" s="718"/>
      <c r="G324" s="245">
        <f t="shared" ref="G324" si="106">SUM(I324:O324)</f>
        <v>0</v>
      </c>
      <c r="H324" s="245">
        <f t="shared" ref="H324" si="107">SUM(I324:J324)</f>
        <v>0</v>
      </c>
      <c r="I324" s="55"/>
      <c r="J324" s="55"/>
      <c r="K324" s="56"/>
      <c r="L324" s="56"/>
      <c r="M324" s="55"/>
      <c r="N324" s="55"/>
      <c r="O324" s="55"/>
    </row>
    <row r="325" spans="1:15" ht="15" customHeight="1" thickBot="1" x14ac:dyDescent="0.35">
      <c r="A325" s="246" t="s">
        <v>616</v>
      </c>
      <c r="B325" s="713" t="s">
        <v>601</v>
      </c>
      <c r="C325" s="713"/>
      <c r="D325" s="713"/>
      <c r="E325" s="713"/>
      <c r="F325" s="714"/>
      <c r="G325" s="247">
        <f t="shared" si="103"/>
        <v>0</v>
      </c>
      <c r="H325" s="247">
        <f t="shared" si="102"/>
        <v>0</v>
      </c>
      <c r="I325" s="16"/>
      <c r="J325" s="16"/>
      <c r="K325" s="17"/>
      <c r="L325" s="17"/>
      <c r="M325" s="16"/>
      <c r="N325" s="16"/>
      <c r="O325" s="16"/>
    </row>
    <row r="326" spans="1:15" ht="15" customHeight="1" thickTop="1" x14ac:dyDescent="0.3">
      <c r="A326" s="248" t="s">
        <v>620</v>
      </c>
      <c r="B326" s="727" t="s">
        <v>572</v>
      </c>
      <c r="C326" s="727"/>
      <c r="D326" s="727"/>
      <c r="E326" s="727"/>
      <c r="F326" s="728"/>
      <c r="G326" s="249">
        <f t="shared" ref="G326:O326" si="108">SUM(G319:G325)</f>
        <v>0</v>
      </c>
      <c r="H326" s="249">
        <f t="shared" si="108"/>
        <v>0</v>
      </c>
      <c r="I326" s="249">
        <f t="shared" si="108"/>
        <v>0</v>
      </c>
      <c r="J326" s="249">
        <f t="shared" si="108"/>
        <v>0</v>
      </c>
      <c r="K326" s="250">
        <f t="shared" si="108"/>
        <v>0</v>
      </c>
      <c r="L326" s="250">
        <f t="shared" si="108"/>
        <v>0</v>
      </c>
      <c r="M326" s="249">
        <f t="shared" si="108"/>
        <v>0</v>
      </c>
      <c r="N326" s="249">
        <f t="shared" si="108"/>
        <v>0</v>
      </c>
      <c r="O326" s="249">
        <f t="shared" si="108"/>
        <v>0</v>
      </c>
    </row>
    <row r="327" spans="1:15" ht="15" customHeight="1" x14ac:dyDescent="0.3">
      <c r="A327" s="273" t="s">
        <v>51</v>
      </c>
      <c r="B327" s="274"/>
      <c r="C327" s="275" t="s">
        <v>52</v>
      </c>
      <c r="D327" s="275"/>
      <c r="E327" s="275"/>
      <c r="F327" s="276"/>
      <c r="G327" s="277" t="s">
        <v>30</v>
      </c>
      <c r="H327" s="277" t="s">
        <v>32</v>
      </c>
      <c r="I327" s="277" t="s">
        <v>33</v>
      </c>
      <c r="J327" s="277" t="s">
        <v>34</v>
      </c>
      <c r="K327" s="278" t="s">
        <v>35</v>
      </c>
      <c r="L327" s="278" t="s">
        <v>36</v>
      </c>
      <c r="M327" s="277" t="s">
        <v>37</v>
      </c>
      <c r="N327" s="277" t="s">
        <v>85</v>
      </c>
      <c r="O327" s="279" t="s">
        <v>39</v>
      </c>
    </row>
    <row r="328" spans="1:15" ht="15" customHeight="1" x14ac:dyDescent="0.3">
      <c r="A328" s="242" t="s">
        <v>130</v>
      </c>
      <c r="B328" s="715" t="s">
        <v>274</v>
      </c>
      <c r="C328" s="715"/>
      <c r="D328" s="715"/>
      <c r="E328" s="715"/>
      <c r="F328" s="716"/>
      <c r="G328" s="243">
        <f t="shared" ref="G328:G337" si="109">SUM(I328:O328)</f>
        <v>0</v>
      </c>
      <c r="H328" s="243">
        <f t="shared" ref="H328:H336" si="110">SUM(I328:J328)</f>
        <v>0</v>
      </c>
      <c r="I328" s="14"/>
      <c r="J328" s="14"/>
      <c r="K328" s="15"/>
      <c r="L328" s="15"/>
      <c r="M328" s="14"/>
      <c r="N328" s="14"/>
      <c r="O328" s="14"/>
    </row>
    <row r="329" spans="1:15" ht="15" customHeight="1" x14ac:dyDescent="0.3">
      <c r="A329" s="244" t="s">
        <v>131</v>
      </c>
      <c r="B329" s="717" t="s">
        <v>137</v>
      </c>
      <c r="C329" s="717"/>
      <c r="D329" s="717"/>
      <c r="E329" s="717"/>
      <c r="F329" s="718"/>
      <c r="G329" s="245">
        <f t="shared" ref="G329:G331" si="111">SUM(I329:O329)</f>
        <v>0</v>
      </c>
      <c r="H329" s="245">
        <f t="shared" ref="H329:H331" si="112">SUM(I329:J329)</f>
        <v>0</v>
      </c>
      <c r="I329" s="55"/>
      <c r="J329" s="55"/>
      <c r="K329" s="56"/>
      <c r="L329" s="56"/>
      <c r="M329" s="55"/>
      <c r="N329" s="55"/>
      <c r="O329" s="55"/>
    </row>
    <row r="330" spans="1:15" ht="15" customHeight="1" x14ac:dyDescent="0.3">
      <c r="A330" s="242" t="s">
        <v>132</v>
      </c>
      <c r="B330" s="715" t="s">
        <v>315</v>
      </c>
      <c r="C330" s="715"/>
      <c r="D330" s="715"/>
      <c r="E330" s="715"/>
      <c r="F330" s="716"/>
      <c r="G330" s="243">
        <f t="shared" si="111"/>
        <v>0</v>
      </c>
      <c r="H330" s="243">
        <f t="shared" si="112"/>
        <v>0</v>
      </c>
      <c r="I330" s="14"/>
      <c r="J330" s="14"/>
      <c r="K330" s="15"/>
      <c r="L330" s="15"/>
      <c r="M330" s="14"/>
      <c r="N330" s="14"/>
      <c r="O330" s="14"/>
    </row>
    <row r="331" spans="1:15" ht="15" customHeight="1" x14ac:dyDescent="0.3">
      <c r="A331" s="244" t="s">
        <v>288</v>
      </c>
      <c r="B331" s="717" t="s">
        <v>603</v>
      </c>
      <c r="C331" s="717"/>
      <c r="D331" s="717"/>
      <c r="E331" s="717"/>
      <c r="F331" s="718"/>
      <c r="G331" s="245">
        <f t="shared" si="111"/>
        <v>0</v>
      </c>
      <c r="H331" s="245">
        <f t="shared" si="112"/>
        <v>0</v>
      </c>
      <c r="I331" s="55"/>
      <c r="J331" s="55"/>
      <c r="K331" s="56"/>
      <c r="L331" s="56"/>
      <c r="M331" s="55"/>
      <c r="N331" s="55"/>
      <c r="O331" s="55"/>
    </row>
    <row r="332" spans="1:15" ht="15" customHeight="1" x14ac:dyDescent="0.3">
      <c r="A332" s="242" t="s">
        <v>289</v>
      </c>
      <c r="B332" s="715" t="s">
        <v>316</v>
      </c>
      <c r="C332" s="715"/>
      <c r="D332" s="715"/>
      <c r="E332" s="715"/>
      <c r="F332" s="716"/>
      <c r="G332" s="243">
        <f t="shared" si="109"/>
        <v>0</v>
      </c>
      <c r="H332" s="243">
        <f t="shared" si="110"/>
        <v>0</v>
      </c>
      <c r="I332" s="14"/>
      <c r="J332" s="14"/>
      <c r="K332" s="15"/>
      <c r="L332" s="15"/>
      <c r="M332" s="14"/>
      <c r="N332" s="14"/>
      <c r="O332" s="14"/>
    </row>
    <row r="333" spans="1:15" ht="15" customHeight="1" x14ac:dyDescent="0.3">
      <c r="A333" s="244" t="s">
        <v>349</v>
      </c>
      <c r="B333" s="717" t="s">
        <v>279</v>
      </c>
      <c r="C333" s="717"/>
      <c r="D333" s="717"/>
      <c r="E333" s="717"/>
      <c r="F333" s="718"/>
      <c r="G333" s="245">
        <f t="shared" si="109"/>
        <v>0</v>
      </c>
      <c r="H333" s="245">
        <f t="shared" si="110"/>
        <v>0</v>
      </c>
      <c r="I333" s="55"/>
      <c r="J333" s="55"/>
      <c r="K333" s="56"/>
      <c r="L333" s="56"/>
      <c r="M333" s="55"/>
      <c r="N333" s="55"/>
      <c r="O333" s="55"/>
    </row>
    <row r="334" spans="1:15" ht="15" customHeight="1" x14ac:dyDescent="0.3">
      <c r="A334" s="242" t="s">
        <v>133</v>
      </c>
      <c r="B334" s="715" t="s">
        <v>624</v>
      </c>
      <c r="C334" s="715"/>
      <c r="D334" s="715"/>
      <c r="E334" s="715"/>
      <c r="F334" s="716"/>
      <c r="G334" s="243">
        <f t="shared" si="109"/>
        <v>0</v>
      </c>
      <c r="H334" s="243">
        <f t="shared" si="110"/>
        <v>0</v>
      </c>
      <c r="I334" s="14"/>
      <c r="J334" s="14"/>
      <c r="K334" s="15"/>
      <c r="L334" s="15"/>
      <c r="M334" s="14"/>
      <c r="N334" s="14"/>
      <c r="O334" s="14"/>
    </row>
    <row r="335" spans="1:15" ht="15" customHeight="1" x14ac:dyDescent="0.3">
      <c r="A335" s="244" t="s">
        <v>350</v>
      </c>
      <c r="B335" s="717" t="s">
        <v>287</v>
      </c>
      <c r="C335" s="717"/>
      <c r="D335" s="717"/>
      <c r="E335" s="717"/>
      <c r="F335" s="718"/>
      <c r="G335" s="245">
        <f t="shared" ref="G335" si="113">SUM(I335:O335)</f>
        <v>0</v>
      </c>
      <c r="H335" s="245">
        <f t="shared" ref="H335" si="114">SUM(I335:J335)</f>
        <v>0</v>
      </c>
      <c r="I335" s="55"/>
      <c r="J335" s="55"/>
      <c r="K335" s="56"/>
      <c r="L335" s="56"/>
      <c r="M335" s="55"/>
      <c r="N335" s="55"/>
      <c r="O335" s="55"/>
    </row>
    <row r="336" spans="1:15" ht="15" customHeight="1" x14ac:dyDescent="0.3">
      <c r="A336" s="242" t="s">
        <v>351</v>
      </c>
      <c r="B336" s="715" t="s">
        <v>271</v>
      </c>
      <c r="C336" s="715"/>
      <c r="D336" s="715"/>
      <c r="E336" s="715"/>
      <c r="F336" s="716"/>
      <c r="G336" s="243">
        <f t="shared" si="109"/>
        <v>0</v>
      </c>
      <c r="H336" s="243">
        <f t="shared" si="110"/>
        <v>0</v>
      </c>
      <c r="I336" s="14"/>
      <c r="J336" s="14"/>
      <c r="K336" s="15"/>
      <c r="L336" s="15"/>
      <c r="M336" s="14"/>
      <c r="N336" s="14"/>
      <c r="O336" s="14"/>
    </row>
    <row r="337" spans="1:15" ht="15" customHeight="1" x14ac:dyDescent="0.3">
      <c r="A337" s="244" t="s">
        <v>134</v>
      </c>
      <c r="B337" s="717" t="s">
        <v>314</v>
      </c>
      <c r="C337" s="717"/>
      <c r="D337" s="717"/>
      <c r="E337" s="717"/>
      <c r="F337" s="718"/>
      <c r="G337" s="245">
        <f t="shared" si="109"/>
        <v>0</v>
      </c>
      <c r="H337" s="245">
        <f t="shared" ref="H337" si="115">SUM(I337:J337)</f>
        <v>0</v>
      </c>
      <c r="I337" s="55"/>
      <c r="J337" s="55"/>
      <c r="K337" s="56"/>
      <c r="L337" s="56"/>
      <c r="M337" s="55"/>
      <c r="N337" s="55"/>
      <c r="O337" s="55"/>
    </row>
    <row r="338" spans="1:15" ht="15" customHeight="1" x14ac:dyDescent="0.3">
      <c r="A338" s="242" t="s">
        <v>135</v>
      </c>
      <c r="B338" s="715" t="s">
        <v>627</v>
      </c>
      <c r="C338" s="715"/>
      <c r="D338" s="715"/>
      <c r="E338" s="715"/>
      <c r="F338" s="716"/>
      <c r="G338" s="243">
        <f t="shared" ref="G338" si="116">SUM(I338:O338)</f>
        <v>0</v>
      </c>
      <c r="H338" s="243">
        <f t="shared" ref="H338" si="117">SUM(I338:J338)</f>
        <v>0</v>
      </c>
      <c r="I338" s="14"/>
      <c r="J338" s="14"/>
      <c r="K338" s="15"/>
      <c r="L338" s="15"/>
      <c r="M338" s="14"/>
      <c r="N338" s="14"/>
      <c r="O338" s="14"/>
    </row>
    <row r="339" spans="1:15" ht="15" customHeight="1" thickBot="1" x14ac:dyDescent="0.35">
      <c r="A339" s="251" t="s">
        <v>136</v>
      </c>
      <c r="B339" s="729" t="s">
        <v>317</v>
      </c>
      <c r="C339" s="729"/>
      <c r="D339" s="729"/>
      <c r="E339" s="729"/>
      <c r="F339" s="730"/>
      <c r="G339" s="252">
        <f t="shared" ref="G339" si="118">SUM(I339:O339)</f>
        <v>0</v>
      </c>
      <c r="H339" s="252">
        <f t="shared" ref="H339" si="119">SUM(I339:J339)</f>
        <v>0</v>
      </c>
      <c r="I339" s="57"/>
      <c r="J339" s="57"/>
      <c r="K339" s="58"/>
      <c r="L339" s="58"/>
      <c r="M339" s="57"/>
      <c r="N339" s="57"/>
      <c r="O339" s="57"/>
    </row>
    <row r="340" spans="1:15" ht="15" customHeight="1" thickTop="1" x14ac:dyDescent="0.3">
      <c r="A340" s="253" t="s">
        <v>615</v>
      </c>
      <c r="B340" s="711" t="s">
        <v>138</v>
      </c>
      <c r="C340" s="711"/>
      <c r="D340" s="711"/>
      <c r="E340" s="711"/>
      <c r="F340" s="712"/>
      <c r="G340" s="254">
        <f>SUM(G328:G339)</f>
        <v>0</v>
      </c>
      <c r="H340" s="254">
        <f t="shared" ref="H340:O340" si="120">SUM(H328:H339)</f>
        <v>0</v>
      </c>
      <c r="I340" s="254">
        <f t="shared" si="120"/>
        <v>0</v>
      </c>
      <c r="J340" s="254">
        <f t="shared" si="120"/>
        <v>0</v>
      </c>
      <c r="K340" s="255">
        <f t="shared" si="120"/>
        <v>0</v>
      </c>
      <c r="L340" s="255">
        <f t="shared" si="120"/>
        <v>0</v>
      </c>
      <c r="M340" s="254">
        <f t="shared" si="120"/>
        <v>0</v>
      </c>
      <c r="N340" s="254">
        <f t="shared" si="120"/>
        <v>0</v>
      </c>
      <c r="O340" s="254">
        <f t="shared" si="120"/>
        <v>0</v>
      </c>
    </row>
    <row r="341" spans="1:15" ht="15" customHeight="1" x14ac:dyDescent="0.3">
      <c r="A341" s="273" t="s">
        <v>53</v>
      </c>
      <c r="B341" s="274"/>
      <c r="C341" s="275" t="s">
        <v>54</v>
      </c>
      <c r="D341" s="275"/>
      <c r="E341" s="275"/>
      <c r="F341" s="276"/>
      <c r="G341" s="277" t="s">
        <v>30</v>
      </c>
      <c r="H341" s="277" t="s">
        <v>32</v>
      </c>
      <c r="I341" s="277" t="s">
        <v>33</v>
      </c>
      <c r="J341" s="277" t="s">
        <v>34</v>
      </c>
      <c r="K341" s="278" t="s">
        <v>35</v>
      </c>
      <c r="L341" s="278" t="s">
        <v>36</v>
      </c>
      <c r="M341" s="277" t="s">
        <v>37</v>
      </c>
      <c r="N341" s="277" t="s">
        <v>85</v>
      </c>
      <c r="O341" s="279" t="s">
        <v>39</v>
      </c>
    </row>
    <row r="342" spans="1:15" ht="15" customHeight="1" x14ac:dyDescent="0.3">
      <c r="A342" s="242" t="s">
        <v>140</v>
      </c>
      <c r="B342" s="715" t="s">
        <v>628</v>
      </c>
      <c r="C342" s="715"/>
      <c r="D342" s="715"/>
      <c r="E342" s="715"/>
      <c r="F342" s="716"/>
      <c r="G342" s="243">
        <f>SUM(I342:O342)</f>
        <v>0</v>
      </c>
      <c r="H342" s="243">
        <f>SUM(I342:J342)</f>
        <v>0</v>
      </c>
      <c r="I342" s="14"/>
      <c r="J342" s="14"/>
      <c r="K342" s="15"/>
      <c r="L342" s="15"/>
      <c r="M342" s="14"/>
      <c r="N342" s="14"/>
      <c r="O342" s="14"/>
    </row>
    <row r="343" spans="1:15" ht="15" customHeight="1" x14ac:dyDescent="0.3">
      <c r="A343" s="244" t="s">
        <v>141</v>
      </c>
      <c r="B343" s="717" t="s">
        <v>630</v>
      </c>
      <c r="C343" s="717"/>
      <c r="D343" s="717"/>
      <c r="E343" s="717"/>
      <c r="F343" s="718"/>
      <c r="G343" s="245">
        <f t="shared" ref="G343:G344" si="121">SUM(I343:O343)</f>
        <v>0</v>
      </c>
      <c r="H343" s="245">
        <f t="shared" ref="H343:H344" si="122">SUM(I343:J343)</f>
        <v>0</v>
      </c>
      <c r="I343" s="55"/>
      <c r="J343" s="55"/>
      <c r="K343" s="56"/>
      <c r="L343" s="56"/>
      <c r="M343" s="55"/>
      <c r="N343" s="55"/>
      <c r="O343" s="55"/>
    </row>
    <row r="344" spans="1:15" ht="15" customHeight="1" x14ac:dyDescent="0.3">
      <c r="A344" s="242" t="s">
        <v>142</v>
      </c>
      <c r="B344" s="715" t="s">
        <v>280</v>
      </c>
      <c r="C344" s="715"/>
      <c r="D344" s="715"/>
      <c r="E344" s="715"/>
      <c r="F344" s="716"/>
      <c r="G344" s="243">
        <f t="shared" si="121"/>
        <v>0</v>
      </c>
      <c r="H344" s="243">
        <f t="shared" si="122"/>
        <v>0</v>
      </c>
      <c r="I344" s="14"/>
      <c r="J344" s="14"/>
      <c r="K344" s="15"/>
      <c r="L344" s="15"/>
      <c r="M344" s="14"/>
      <c r="N344" s="14"/>
      <c r="O344" s="14"/>
    </row>
    <row r="345" spans="1:15" ht="15" customHeight="1" x14ac:dyDescent="0.3">
      <c r="A345" s="244" t="s">
        <v>143</v>
      </c>
      <c r="B345" s="717" t="s">
        <v>275</v>
      </c>
      <c r="C345" s="717"/>
      <c r="D345" s="717"/>
      <c r="E345" s="717"/>
      <c r="F345" s="718"/>
      <c r="G345" s="245">
        <f t="shared" ref="G345" si="123">SUM(I345:O345)</f>
        <v>0</v>
      </c>
      <c r="H345" s="245">
        <f t="shared" ref="H345" si="124">SUM(I345:J345)</f>
        <v>0</v>
      </c>
      <c r="I345" s="55"/>
      <c r="J345" s="55"/>
      <c r="K345" s="56"/>
      <c r="L345" s="56"/>
      <c r="M345" s="55"/>
      <c r="N345" s="55"/>
      <c r="O345" s="55"/>
    </row>
    <row r="346" spans="1:15" ht="15" customHeight="1" x14ac:dyDescent="0.3">
      <c r="A346" s="242" t="s">
        <v>144</v>
      </c>
      <c r="B346" s="715" t="s">
        <v>147</v>
      </c>
      <c r="C346" s="715"/>
      <c r="D346" s="715"/>
      <c r="E346" s="715"/>
      <c r="F346" s="716"/>
      <c r="G346" s="243">
        <f>SUM(I346:O346)</f>
        <v>0</v>
      </c>
      <c r="H346" s="243">
        <f>SUM(I346:J346)</f>
        <v>0</v>
      </c>
      <c r="I346" s="14"/>
      <c r="J346" s="14"/>
      <c r="K346" s="15"/>
      <c r="L346" s="15"/>
      <c r="M346" s="14"/>
      <c r="N346" s="14"/>
      <c r="O346" s="14"/>
    </row>
    <row r="347" spans="1:15" ht="15" customHeight="1" x14ac:dyDescent="0.3">
      <c r="A347" s="244" t="s">
        <v>352</v>
      </c>
      <c r="B347" s="717" t="s">
        <v>302</v>
      </c>
      <c r="C347" s="717"/>
      <c r="D347" s="717"/>
      <c r="E347" s="717"/>
      <c r="F347" s="718"/>
      <c r="G347" s="245">
        <f t="shared" ref="G347" si="125">SUM(I347:O347)</f>
        <v>0</v>
      </c>
      <c r="H347" s="245">
        <f t="shared" ref="H347" si="126">SUM(I347:J347)</f>
        <v>0</v>
      </c>
      <c r="I347" s="55"/>
      <c r="J347" s="55"/>
      <c r="K347" s="56"/>
      <c r="L347" s="56"/>
      <c r="M347" s="55"/>
      <c r="N347" s="55"/>
      <c r="O347" s="55"/>
    </row>
    <row r="348" spans="1:15" ht="15" customHeight="1" x14ac:dyDescent="0.3">
      <c r="A348" s="242" t="s">
        <v>353</v>
      </c>
      <c r="B348" s="715" t="s">
        <v>283</v>
      </c>
      <c r="C348" s="715"/>
      <c r="D348" s="715"/>
      <c r="E348" s="715"/>
      <c r="F348" s="716"/>
      <c r="G348" s="243">
        <f t="shared" ref="G348:G351" si="127">SUM(I348:O348)</f>
        <v>0</v>
      </c>
      <c r="H348" s="243">
        <f t="shared" ref="H348:H351" si="128">SUM(I348:J348)</f>
        <v>0</v>
      </c>
      <c r="I348" s="14"/>
      <c r="J348" s="14"/>
      <c r="K348" s="15"/>
      <c r="L348" s="15"/>
      <c r="M348" s="14"/>
      <c r="N348" s="14"/>
      <c r="O348" s="14"/>
    </row>
    <row r="349" spans="1:15" ht="15" customHeight="1" x14ac:dyDescent="0.3">
      <c r="A349" s="244" t="s">
        <v>354</v>
      </c>
      <c r="B349" s="717" t="s">
        <v>282</v>
      </c>
      <c r="C349" s="717"/>
      <c r="D349" s="717"/>
      <c r="E349" s="717"/>
      <c r="F349" s="718"/>
      <c r="G349" s="245">
        <f t="shared" si="127"/>
        <v>0</v>
      </c>
      <c r="H349" s="245">
        <f t="shared" si="128"/>
        <v>0</v>
      </c>
      <c r="I349" s="55"/>
      <c r="J349" s="55"/>
      <c r="K349" s="56"/>
      <c r="L349" s="56"/>
      <c r="M349" s="55"/>
      <c r="N349" s="55"/>
      <c r="O349" s="55"/>
    </row>
    <row r="350" spans="1:15" ht="15" customHeight="1" x14ac:dyDescent="0.3">
      <c r="A350" s="242" t="s">
        <v>355</v>
      </c>
      <c r="B350" s="715" t="s">
        <v>273</v>
      </c>
      <c r="C350" s="715"/>
      <c r="D350" s="715"/>
      <c r="E350" s="715"/>
      <c r="F350" s="716"/>
      <c r="G350" s="243">
        <f t="shared" si="127"/>
        <v>0</v>
      </c>
      <c r="H350" s="243">
        <f t="shared" si="128"/>
        <v>0</v>
      </c>
      <c r="I350" s="14"/>
      <c r="J350" s="14"/>
      <c r="K350" s="15"/>
      <c r="L350" s="15"/>
      <c r="M350" s="14"/>
      <c r="N350" s="14"/>
      <c r="O350" s="14"/>
    </row>
    <row r="351" spans="1:15" ht="15" customHeight="1" x14ac:dyDescent="0.3">
      <c r="A351" s="244" t="s">
        <v>145</v>
      </c>
      <c r="B351" s="717" t="s">
        <v>629</v>
      </c>
      <c r="C351" s="717"/>
      <c r="D351" s="717"/>
      <c r="E351" s="717"/>
      <c r="F351" s="718"/>
      <c r="G351" s="245">
        <f t="shared" si="127"/>
        <v>0</v>
      </c>
      <c r="H351" s="245">
        <f t="shared" si="128"/>
        <v>0</v>
      </c>
      <c r="I351" s="55"/>
      <c r="J351" s="55"/>
      <c r="K351" s="56"/>
      <c r="L351" s="56"/>
      <c r="M351" s="55"/>
      <c r="N351" s="55"/>
      <c r="O351" s="55"/>
    </row>
    <row r="352" spans="1:15" ht="15" customHeight="1" thickBot="1" x14ac:dyDescent="0.35">
      <c r="A352" s="473" t="s">
        <v>146</v>
      </c>
      <c r="B352" s="731" t="s">
        <v>139</v>
      </c>
      <c r="C352" s="731"/>
      <c r="D352" s="731"/>
      <c r="E352" s="731"/>
      <c r="F352" s="732"/>
      <c r="G352" s="289">
        <f t="shared" ref="G352:O352" si="129">SUM(G342:G351)</f>
        <v>0</v>
      </c>
      <c r="H352" s="289">
        <f t="shared" si="129"/>
        <v>0</v>
      </c>
      <c r="I352" s="289">
        <f t="shared" si="129"/>
        <v>0</v>
      </c>
      <c r="J352" s="289">
        <f t="shared" si="129"/>
        <v>0</v>
      </c>
      <c r="K352" s="474">
        <f t="shared" si="129"/>
        <v>0</v>
      </c>
      <c r="L352" s="474">
        <f t="shared" si="129"/>
        <v>0</v>
      </c>
      <c r="M352" s="289">
        <f t="shared" si="129"/>
        <v>0</v>
      </c>
      <c r="N352" s="289">
        <f t="shared" si="129"/>
        <v>0</v>
      </c>
      <c r="O352" s="289">
        <f t="shared" si="129"/>
        <v>0</v>
      </c>
    </row>
    <row r="353" spans="1:15" ht="15" customHeight="1" thickTop="1" x14ac:dyDescent="0.3">
      <c r="A353" s="273" t="s">
        <v>148</v>
      </c>
      <c r="B353" s="274"/>
      <c r="C353" s="275" t="s">
        <v>681</v>
      </c>
      <c r="D353" s="275"/>
      <c r="E353" s="275"/>
      <c r="F353" s="276"/>
      <c r="G353" s="277" t="s">
        <v>30</v>
      </c>
      <c r="H353" s="277" t="s">
        <v>32</v>
      </c>
      <c r="I353" s="277" t="s">
        <v>33</v>
      </c>
      <c r="J353" s="277" t="s">
        <v>34</v>
      </c>
      <c r="K353" s="278" t="s">
        <v>35</v>
      </c>
      <c r="L353" s="278" t="s">
        <v>36</v>
      </c>
      <c r="M353" s="277" t="s">
        <v>37</v>
      </c>
      <c r="N353" s="277" t="s">
        <v>85</v>
      </c>
      <c r="O353" s="279" t="s">
        <v>39</v>
      </c>
    </row>
    <row r="354" spans="1:15" ht="15" customHeight="1" x14ac:dyDescent="0.3">
      <c r="A354" s="242" t="s">
        <v>236</v>
      </c>
      <c r="B354" s="715" t="s">
        <v>276</v>
      </c>
      <c r="C354" s="715"/>
      <c r="D354" s="715"/>
      <c r="E354" s="715"/>
      <c r="F354" s="716"/>
      <c r="G354" s="243">
        <f>SUM(I354:O354)</f>
        <v>0</v>
      </c>
      <c r="H354" s="243">
        <f>SUM(I354:J354)</f>
        <v>0</v>
      </c>
      <c r="I354" s="14"/>
      <c r="J354" s="14"/>
      <c r="K354" s="15"/>
      <c r="L354" s="15"/>
      <c r="M354" s="14"/>
      <c r="N354" s="14"/>
      <c r="O354" s="14"/>
    </row>
    <row r="355" spans="1:15" ht="15" customHeight="1" x14ac:dyDescent="0.3">
      <c r="A355" s="256" t="s">
        <v>237</v>
      </c>
      <c r="B355" s="717" t="s">
        <v>277</v>
      </c>
      <c r="C355" s="717"/>
      <c r="D355" s="717"/>
      <c r="E355" s="717"/>
      <c r="F355" s="718"/>
      <c r="G355" s="245">
        <f t="shared" ref="G355" si="130">SUM(I355:O355)</f>
        <v>0</v>
      </c>
      <c r="H355" s="245">
        <f t="shared" ref="H355" si="131">SUM(I355:J355)</f>
        <v>0</v>
      </c>
      <c r="I355" s="55"/>
      <c r="J355" s="55"/>
      <c r="K355" s="56"/>
      <c r="L355" s="56"/>
      <c r="M355" s="55"/>
      <c r="N355" s="55"/>
      <c r="O355" s="55"/>
    </row>
    <row r="356" spans="1:15" ht="15" customHeight="1" x14ac:dyDescent="0.3">
      <c r="A356" s="242" t="s">
        <v>272</v>
      </c>
      <c r="B356" s="715" t="s">
        <v>297</v>
      </c>
      <c r="C356" s="715"/>
      <c r="D356" s="715"/>
      <c r="E356" s="715"/>
      <c r="F356" s="716"/>
      <c r="G356" s="243">
        <f>SUM(I356:O356)</f>
        <v>0</v>
      </c>
      <c r="H356" s="243">
        <f t="shared" ref="H356" si="132">SUM(I356:J356)</f>
        <v>0</v>
      </c>
      <c r="I356" s="14"/>
      <c r="J356" s="14"/>
      <c r="K356" s="15"/>
      <c r="L356" s="15"/>
      <c r="M356" s="14"/>
      <c r="N356" s="14"/>
      <c r="O356" s="14"/>
    </row>
    <row r="357" spans="1:15" ht="15" customHeight="1" x14ac:dyDescent="0.3">
      <c r="A357" s="256" t="s">
        <v>238</v>
      </c>
      <c r="B357" s="717" t="s">
        <v>296</v>
      </c>
      <c r="C357" s="717"/>
      <c r="D357" s="717"/>
      <c r="E357" s="717"/>
      <c r="F357" s="718"/>
      <c r="G357" s="245">
        <f t="shared" ref="G357" si="133">SUM(I357:O357)</f>
        <v>0</v>
      </c>
      <c r="H357" s="245">
        <f t="shared" ref="H357" si="134">SUM(I357:J357)</f>
        <v>0</v>
      </c>
      <c r="I357" s="55"/>
      <c r="J357" s="55"/>
      <c r="K357" s="56"/>
      <c r="L357" s="56"/>
      <c r="M357" s="55"/>
      <c r="N357" s="55"/>
      <c r="O357" s="55"/>
    </row>
    <row r="358" spans="1:15" ht="15" customHeight="1" x14ac:dyDescent="0.3">
      <c r="A358" s="242" t="s">
        <v>284</v>
      </c>
      <c r="B358" s="715" t="s">
        <v>281</v>
      </c>
      <c r="C358" s="715"/>
      <c r="D358" s="715"/>
      <c r="E358" s="715"/>
      <c r="F358" s="716"/>
      <c r="G358" s="243">
        <f t="shared" ref="G358:G360" si="135">SUM(I358:O358)</f>
        <v>0</v>
      </c>
      <c r="H358" s="243">
        <f t="shared" ref="H358:H360" si="136">SUM(I358:J358)</f>
        <v>0</v>
      </c>
      <c r="I358" s="14"/>
      <c r="J358" s="14"/>
      <c r="K358" s="15"/>
      <c r="L358" s="15"/>
      <c r="M358" s="14"/>
      <c r="N358" s="14"/>
      <c r="O358" s="14"/>
    </row>
    <row r="359" spans="1:15" ht="15" customHeight="1" x14ac:dyDescent="0.3">
      <c r="A359" s="244" t="s">
        <v>285</v>
      </c>
      <c r="B359" s="717" t="s">
        <v>298</v>
      </c>
      <c r="C359" s="717"/>
      <c r="D359" s="717"/>
      <c r="E359" s="717"/>
      <c r="F359" s="718"/>
      <c r="G359" s="245">
        <f t="shared" ref="G359" si="137">SUM(I359:O359)</f>
        <v>0</v>
      </c>
      <c r="H359" s="245">
        <f t="shared" ref="H359" si="138">SUM(I359:J359)</f>
        <v>0</v>
      </c>
      <c r="I359" s="55"/>
      <c r="J359" s="55"/>
      <c r="K359" s="56"/>
      <c r="L359" s="56"/>
      <c r="M359" s="55"/>
      <c r="N359" s="55"/>
      <c r="O359" s="55"/>
    </row>
    <row r="360" spans="1:15" ht="15" customHeight="1" thickBot="1" x14ac:dyDescent="0.35">
      <c r="A360" s="257" t="s">
        <v>286</v>
      </c>
      <c r="B360" s="713" t="s">
        <v>672</v>
      </c>
      <c r="C360" s="713"/>
      <c r="D360" s="713"/>
      <c r="E360" s="713"/>
      <c r="F360" s="714"/>
      <c r="G360" s="247">
        <f t="shared" si="135"/>
        <v>0</v>
      </c>
      <c r="H360" s="247">
        <f t="shared" si="136"/>
        <v>0</v>
      </c>
      <c r="I360" s="16"/>
      <c r="J360" s="16"/>
      <c r="K360" s="17"/>
      <c r="L360" s="17"/>
      <c r="M360" s="16"/>
      <c r="N360" s="16"/>
      <c r="O360" s="16"/>
    </row>
    <row r="361" spans="1:15" ht="15" customHeight="1" thickTop="1" x14ac:dyDescent="0.3">
      <c r="A361" s="258" t="s">
        <v>356</v>
      </c>
      <c r="B361" s="711" t="s">
        <v>149</v>
      </c>
      <c r="C361" s="711"/>
      <c r="D361" s="711"/>
      <c r="E361" s="711"/>
      <c r="F361" s="712"/>
      <c r="G361" s="254">
        <f t="shared" ref="G361:O361" si="139">SUM(G354:G360)</f>
        <v>0</v>
      </c>
      <c r="H361" s="254">
        <f t="shared" si="139"/>
        <v>0</v>
      </c>
      <c r="I361" s="254">
        <f t="shared" si="139"/>
        <v>0</v>
      </c>
      <c r="J361" s="254">
        <f t="shared" si="139"/>
        <v>0</v>
      </c>
      <c r="K361" s="255">
        <f t="shared" si="139"/>
        <v>0</v>
      </c>
      <c r="L361" s="255">
        <f t="shared" si="139"/>
        <v>0</v>
      </c>
      <c r="M361" s="254">
        <f t="shared" si="139"/>
        <v>0</v>
      </c>
      <c r="N361" s="254">
        <f t="shared" si="139"/>
        <v>0</v>
      </c>
      <c r="O361" s="254">
        <f t="shared" si="139"/>
        <v>0</v>
      </c>
    </row>
    <row r="362" spans="1:15" ht="15" customHeight="1" x14ac:dyDescent="0.3">
      <c r="A362" s="273" t="s">
        <v>55</v>
      </c>
      <c r="B362" s="274"/>
      <c r="C362" s="275" t="s">
        <v>150</v>
      </c>
      <c r="D362" s="275"/>
      <c r="E362" s="275"/>
      <c r="F362" s="276"/>
      <c r="G362" s="277" t="s">
        <v>30</v>
      </c>
      <c r="H362" s="277" t="s">
        <v>32</v>
      </c>
      <c r="I362" s="277" t="s">
        <v>33</v>
      </c>
      <c r="J362" s="277" t="s">
        <v>34</v>
      </c>
      <c r="K362" s="278" t="s">
        <v>35</v>
      </c>
      <c r="L362" s="278" t="s">
        <v>36</v>
      </c>
      <c r="M362" s="277" t="s">
        <v>37</v>
      </c>
      <c r="N362" s="277" t="s">
        <v>85</v>
      </c>
      <c r="O362" s="279" t="s">
        <v>39</v>
      </c>
    </row>
    <row r="363" spans="1:15" ht="15" customHeight="1" x14ac:dyDescent="0.3">
      <c r="A363" s="242" t="s">
        <v>151</v>
      </c>
      <c r="B363" s="715" t="s">
        <v>290</v>
      </c>
      <c r="C363" s="715"/>
      <c r="D363" s="715"/>
      <c r="E363" s="715"/>
      <c r="F363" s="716"/>
      <c r="G363" s="243">
        <f>SUM(I363:O363)</f>
        <v>0</v>
      </c>
      <c r="H363" s="243">
        <f>SUM(I363:J363)</f>
        <v>0</v>
      </c>
      <c r="I363" s="14"/>
      <c r="J363" s="14"/>
      <c r="K363" s="15"/>
      <c r="L363" s="15"/>
      <c r="M363" s="14"/>
      <c r="N363" s="14"/>
      <c r="O363" s="14"/>
    </row>
    <row r="364" spans="1:15" ht="15" customHeight="1" x14ac:dyDescent="0.3">
      <c r="A364" s="244" t="s">
        <v>152</v>
      </c>
      <c r="B364" s="717" t="s">
        <v>300</v>
      </c>
      <c r="C364" s="717"/>
      <c r="D364" s="717"/>
      <c r="E364" s="717"/>
      <c r="F364" s="718"/>
      <c r="G364" s="245">
        <f t="shared" ref="G364:G370" si="140">SUM(I364:O364)</f>
        <v>0</v>
      </c>
      <c r="H364" s="245">
        <f t="shared" ref="H364:H370" si="141">SUM(I364:J364)</f>
        <v>0</v>
      </c>
      <c r="I364" s="55"/>
      <c r="J364" s="55"/>
      <c r="K364" s="56"/>
      <c r="L364" s="56"/>
      <c r="M364" s="55"/>
      <c r="N364" s="55"/>
      <c r="O364" s="55"/>
    </row>
    <row r="365" spans="1:15" ht="15" customHeight="1" x14ac:dyDescent="0.3">
      <c r="A365" s="242" t="s">
        <v>153</v>
      </c>
      <c r="B365" s="715" t="s">
        <v>291</v>
      </c>
      <c r="C365" s="715"/>
      <c r="D365" s="715"/>
      <c r="E365" s="715"/>
      <c r="F365" s="716"/>
      <c r="G365" s="243">
        <f t="shared" si="140"/>
        <v>0</v>
      </c>
      <c r="H365" s="243">
        <f t="shared" si="141"/>
        <v>0</v>
      </c>
      <c r="I365" s="14"/>
      <c r="J365" s="14"/>
      <c r="K365" s="15"/>
      <c r="L365" s="15"/>
      <c r="M365" s="14"/>
      <c r="N365" s="14"/>
      <c r="O365" s="14"/>
    </row>
    <row r="366" spans="1:15" ht="15" customHeight="1" x14ac:dyDescent="0.3">
      <c r="A366" s="244" t="s">
        <v>154</v>
      </c>
      <c r="B366" s="717" t="s">
        <v>292</v>
      </c>
      <c r="C366" s="717"/>
      <c r="D366" s="717"/>
      <c r="E366" s="717"/>
      <c r="F366" s="718"/>
      <c r="G366" s="245">
        <f t="shared" si="140"/>
        <v>0</v>
      </c>
      <c r="H366" s="245">
        <f t="shared" si="141"/>
        <v>0</v>
      </c>
      <c r="I366" s="55"/>
      <c r="J366" s="55"/>
      <c r="K366" s="56"/>
      <c r="L366" s="56"/>
      <c r="M366" s="55"/>
      <c r="N366" s="55"/>
      <c r="O366" s="55"/>
    </row>
    <row r="367" spans="1:15" ht="15" customHeight="1" x14ac:dyDescent="0.3">
      <c r="A367" s="242" t="s">
        <v>155</v>
      </c>
      <c r="B367" s="715" t="s">
        <v>293</v>
      </c>
      <c r="C367" s="715"/>
      <c r="D367" s="715"/>
      <c r="E367" s="715"/>
      <c r="F367" s="716"/>
      <c r="G367" s="243">
        <f t="shared" si="140"/>
        <v>0</v>
      </c>
      <c r="H367" s="243">
        <f t="shared" si="141"/>
        <v>0</v>
      </c>
      <c r="I367" s="14"/>
      <c r="J367" s="14"/>
      <c r="K367" s="15"/>
      <c r="L367" s="15"/>
      <c r="M367" s="14"/>
      <c r="N367" s="14"/>
      <c r="O367" s="14"/>
    </row>
    <row r="368" spans="1:15" ht="15" customHeight="1" x14ac:dyDescent="0.3">
      <c r="A368" s="244" t="s">
        <v>156</v>
      </c>
      <c r="B368" s="717" t="s">
        <v>294</v>
      </c>
      <c r="C368" s="717"/>
      <c r="D368" s="717"/>
      <c r="E368" s="717"/>
      <c r="F368" s="718"/>
      <c r="G368" s="245">
        <f t="shared" si="140"/>
        <v>0</v>
      </c>
      <c r="H368" s="245">
        <f t="shared" si="141"/>
        <v>0</v>
      </c>
      <c r="I368" s="55"/>
      <c r="J368" s="55"/>
      <c r="K368" s="56"/>
      <c r="L368" s="56"/>
      <c r="M368" s="55"/>
      <c r="N368" s="55"/>
      <c r="O368" s="55"/>
    </row>
    <row r="369" spans="1:15" ht="15" customHeight="1" x14ac:dyDescent="0.3">
      <c r="A369" s="242" t="s">
        <v>157</v>
      </c>
      <c r="B369" s="715" t="s">
        <v>295</v>
      </c>
      <c r="C369" s="715"/>
      <c r="D369" s="715"/>
      <c r="E369" s="715"/>
      <c r="F369" s="716"/>
      <c r="G369" s="243">
        <f t="shared" si="140"/>
        <v>0</v>
      </c>
      <c r="H369" s="243">
        <f t="shared" si="141"/>
        <v>0</v>
      </c>
      <c r="I369" s="14"/>
      <c r="J369" s="14"/>
      <c r="K369" s="15"/>
      <c r="L369" s="15"/>
      <c r="M369" s="14"/>
      <c r="N369" s="14"/>
      <c r="O369" s="14"/>
    </row>
    <row r="370" spans="1:15" ht="15" customHeight="1" x14ac:dyDescent="0.3">
      <c r="A370" s="244" t="s">
        <v>158</v>
      </c>
      <c r="B370" s="717" t="s">
        <v>299</v>
      </c>
      <c r="C370" s="717"/>
      <c r="D370" s="717"/>
      <c r="E370" s="717"/>
      <c r="F370" s="718"/>
      <c r="G370" s="245">
        <f t="shared" si="140"/>
        <v>0</v>
      </c>
      <c r="H370" s="245">
        <f t="shared" si="141"/>
        <v>0</v>
      </c>
      <c r="I370" s="55"/>
      <c r="J370" s="55"/>
      <c r="K370" s="56"/>
      <c r="L370" s="56"/>
      <c r="M370" s="55"/>
      <c r="N370" s="55"/>
      <c r="O370" s="55"/>
    </row>
    <row r="371" spans="1:15" ht="15" customHeight="1" thickBot="1" x14ac:dyDescent="0.35">
      <c r="A371" s="246" t="s">
        <v>159</v>
      </c>
      <c r="B371" s="713" t="s">
        <v>631</v>
      </c>
      <c r="C371" s="713"/>
      <c r="D371" s="713"/>
      <c r="E371" s="713"/>
      <c r="F371" s="714"/>
      <c r="G371" s="247">
        <f>SUM(I371:O371)</f>
        <v>0</v>
      </c>
      <c r="H371" s="247">
        <f>SUM(I371:J371)</f>
        <v>0</v>
      </c>
      <c r="I371" s="16"/>
      <c r="J371" s="16"/>
      <c r="K371" s="17"/>
      <c r="L371" s="17"/>
      <c r="M371" s="16"/>
      <c r="N371" s="16"/>
      <c r="O371" s="16"/>
    </row>
    <row r="372" spans="1:15" ht="15" customHeight="1" thickTop="1" x14ac:dyDescent="0.3">
      <c r="A372" s="259" t="s">
        <v>357</v>
      </c>
      <c r="B372" s="711" t="s">
        <v>160</v>
      </c>
      <c r="C372" s="711"/>
      <c r="D372" s="711"/>
      <c r="E372" s="711"/>
      <c r="F372" s="712"/>
      <c r="G372" s="260">
        <f t="shared" ref="G372:O372" si="142">SUM(G363:G371)</f>
        <v>0</v>
      </c>
      <c r="H372" s="260">
        <f t="shared" si="142"/>
        <v>0</v>
      </c>
      <c r="I372" s="260">
        <f t="shared" si="142"/>
        <v>0</v>
      </c>
      <c r="J372" s="260">
        <f t="shared" si="142"/>
        <v>0</v>
      </c>
      <c r="K372" s="261">
        <f t="shared" si="142"/>
        <v>0</v>
      </c>
      <c r="L372" s="261">
        <f t="shared" si="142"/>
        <v>0</v>
      </c>
      <c r="M372" s="260">
        <f t="shared" si="142"/>
        <v>0</v>
      </c>
      <c r="N372" s="260">
        <f t="shared" si="142"/>
        <v>0</v>
      </c>
      <c r="O372" s="260">
        <f t="shared" si="142"/>
        <v>0</v>
      </c>
    </row>
    <row r="373" spans="1:15" ht="15" customHeight="1" x14ac:dyDescent="0.3">
      <c r="A373" s="273" t="s">
        <v>56</v>
      </c>
      <c r="B373" s="274"/>
      <c r="C373" s="275" t="s">
        <v>57</v>
      </c>
      <c r="D373" s="275"/>
      <c r="E373" s="275"/>
      <c r="F373" s="276"/>
      <c r="G373" s="277" t="s">
        <v>30</v>
      </c>
      <c r="H373" s="277" t="s">
        <v>32</v>
      </c>
      <c r="I373" s="277" t="s">
        <v>33</v>
      </c>
      <c r="J373" s="277" t="s">
        <v>34</v>
      </c>
      <c r="K373" s="278" t="s">
        <v>35</v>
      </c>
      <c r="L373" s="278" t="s">
        <v>36</v>
      </c>
      <c r="M373" s="277" t="s">
        <v>37</v>
      </c>
      <c r="N373" s="277" t="s">
        <v>85</v>
      </c>
      <c r="O373" s="279" t="s">
        <v>39</v>
      </c>
    </row>
    <row r="374" spans="1:15" ht="15" customHeight="1" x14ac:dyDescent="0.3">
      <c r="A374" s="242" t="s">
        <v>171</v>
      </c>
      <c r="B374" s="715" t="s">
        <v>161</v>
      </c>
      <c r="C374" s="715"/>
      <c r="D374" s="715"/>
      <c r="E374" s="715"/>
      <c r="F374" s="716"/>
      <c r="G374" s="243">
        <f>SUM(I374:O374)</f>
        <v>0</v>
      </c>
      <c r="H374" s="243">
        <f>SUM(I374:J374)</f>
        <v>0</v>
      </c>
      <c r="I374" s="14"/>
      <c r="J374" s="14"/>
      <c r="K374" s="14"/>
      <c r="L374" s="14"/>
      <c r="M374" s="14"/>
      <c r="N374" s="14"/>
      <c r="O374" s="14"/>
    </row>
    <row r="375" spans="1:15" ht="15" customHeight="1" x14ac:dyDescent="0.3">
      <c r="A375" s="244" t="s">
        <v>172</v>
      </c>
      <c r="B375" s="717" t="s">
        <v>162</v>
      </c>
      <c r="C375" s="717"/>
      <c r="D375" s="717"/>
      <c r="E375" s="717"/>
      <c r="F375" s="718"/>
      <c r="G375" s="245">
        <f t="shared" ref="G375:G380" si="143">SUM(I375:O375)</f>
        <v>0</v>
      </c>
      <c r="H375" s="245">
        <f t="shared" ref="H375:H380" si="144">SUM(I375:J375)</f>
        <v>0</v>
      </c>
      <c r="I375" s="55"/>
      <c r="J375" s="55"/>
      <c r="K375" s="55"/>
      <c r="L375" s="55"/>
      <c r="M375" s="55"/>
      <c r="N375" s="55"/>
      <c r="O375" s="55"/>
    </row>
    <row r="376" spans="1:15" ht="15" customHeight="1" x14ac:dyDescent="0.3">
      <c r="A376" s="242" t="s">
        <v>173</v>
      </c>
      <c r="B376" s="715" t="s">
        <v>163</v>
      </c>
      <c r="C376" s="715"/>
      <c r="D376" s="715"/>
      <c r="E376" s="715"/>
      <c r="F376" s="716"/>
      <c r="G376" s="243">
        <f t="shared" si="143"/>
        <v>0</v>
      </c>
      <c r="H376" s="243">
        <f t="shared" si="144"/>
        <v>0</v>
      </c>
      <c r="I376" s="14"/>
      <c r="J376" s="14"/>
      <c r="K376" s="14"/>
      <c r="L376" s="14"/>
      <c r="M376" s="14"/>
      <c r="N376" s="14"/>
      <c r="O376" s="14"/>
    </row>
    <row r="377" spans="1:15" ht="15" customHeight="1" x14ac:dyDescent="0.3">
      <c r="A377" s="244" t="s">
        <v>174</v>
      </c>
      <c r="B377" s="717" t="s">
        <v>164</v>
      </c>
      <c r="C377" s="717"/>
      <c r="D377" s="717"/>
      <c r="E377" s="717"/>
      <c r="F377" s="718"/>
      <c r="G377" s="245">
        <f t="shared" si="143"/>
        <v>0</v>
      </c>
      <c r="H377" s="245">
        <f t="shared" si="144"/>
        <v>0</v>
      </c>
      <c r="I377" s="55"/>
      <c r="J377" s="55"/>
      <c r="K377" s="55"/>
      <c r="L377" s="55"/>
      <c r="M377" s="55"/>
      <c r="N377" s="55"/>
      <c r="O377" s="55"/>
    </row>
    <row r="378" spans="1:15" ht="15" customHeight="1" x14ac:dyDescent="0.3">
      <c r="A378" s="242" t="s">
        <v>175</v>
      </c>
      <c r="B378" s="715" t="s">
        <v>165</v>
      </c>
      <c r="C378" s="715"/>
      <c r="D378" s="715"/>
      <c r="E378" s="715"/>
      <c r="F378" s="716"/>
      <c r="G378" s="243">
        <f t="shared" si="143"/>
        <v>0</v>
      </c>
      <c r="H378" s="243">
        <f t="shared" si="144"/>
        <v>0</v>
      </c>
      <c r="I378" s="14"/>
      <c r="J378" s="14"/>
      <c r="K378" s="14"/>
      <c r="L378" s="14"/>
      <c r="M378" s="14"/>
      <c r="N378" s="14"/>
      <c r="O378" s="14"/>
    </row>
    <row r="379" spans="1:15" ht="15" customHeight="1" x14ac:dyDescent="0.3">
      <c r="A379" s="244" t="s">
        <v>176</v>
      </c>
      <c r="B379" s="717" t="s">
        <v>166</v>
      </c>
      <c r="C379" s="717"/>
      <c r="D379" s="717"/>
      <c r="E379" s="717"/>
      <c r="F379" s="718"/>
      <c r="G379" s="245">
        <f t="shared" si="143"/>
        <v>0</v>
      </c>
      <c r="H379" s="245">
        <f t="shared" si="144"/>
        <v>0</v>
      </c>
      <c r="I379" s="55"/>
      <c r="J379" s="55"/>
      <c r="K379" s="55"/>
      <c r="L379" s="55"/>
      <c r="M379" s="55"/>
      <c r="N379" s="55"/>
      <c r="O379" s="55"/>
    </row>
    <row r="380" spans="1:15" ht="15" customHeight="1" x14ac:dyDescent="0.3">
      <c r="A380" s="242" t="s">
        <v>358</v>
      </c>
      <c r="B380" s="715" t="s">
        <v>167</v>
      </c>
      <c r="C380" s="715"/>
      <c r="D380" s="715"/>
      <c r="E380" s="715"/>
      <c r="F380" s="716"/>
      <c r="G380" s="243">
        <f t="shared" si="143"/>
        <v>0</v>
      </c>
      <c r="H380" s="243">
        <f t="shared" si="144"/>
        <v>0</v>
      </c>
      <c r="I380" s="14"/>
      <c r="J380" s="14"/>
      <c r="K380" s="14"/>
      <c r="L380" s="14"/>
      <c r="M380" s="14"/>
      <c r="N380" s="14"/>
      <c r="O380" s="14"/>
    </row>
    <row r="381" spans="1:15" ht="15" customHeight="1" x14ac:dyDescent="0.3">
      <c r="A381" s="244" t="s">
        <v>177</v>
      </c>
      <c r="B381" s="717" t="s">
        <v>633</v>
      </c>
      <c r="C381" s="717"/>
      <c r="D381" s="717"/>
      <c r="E381" s="717"/>
      <c r="F381" s="718"/>
      <c r="G381" s="245">
        <f t="shared" ref="G381:G384" si="145">SUM(I381:O381)</f>
        <v>0</v>
      </c>
      <c r="H381" s="245">
        <f t="shared" ref="H381:H384" si="146">SUM(I381:J381)</f>
        <v>0</v>
      </c>
      <c r="I381" s="55"/>
      <c r="J381" s="55"/>
      <c r="K381" s="55"/>
      <c r="L381" s="55"/>
      <c r="M381" s="55"/>
      <c r="N381" s="55"/>
      <c r="O381" s="55"/>
    </row>
    <row r="382" spans="1:15" ht="15" customHeight="1" x14ac:dyDescent="0.3">
      <c r="A382" s="242" t="s">
        <v>179</v>
      </c>
      <c r="B382" s="715" t="s">
        <v>634</v>
      </c>
      <c r="C382" s="715"/>
      <c r="D382" s="715"/>
      <c r="E382" s="715"/>
      <c r="F382" s="716"/>
      <c r="G382" s="243">
        <f t="shared" ref="G382" si="147">SUM(I382:O382)</f>
        <v>0</v>
      </c>
      <c r="H382" s="243">
        <f t="shared" ref="H382" si="148">SUM(I382:J382)</f>
        <v>0</v>
      </c>
      <c r="I382" s="14"/>
      <c r="J382" s="14"/>
      <c r="K382" s="14"/>
      <c r="L382" s="14"/>
      <c r="M382" s="14"/>
      <c r="N382" s="14"/>
      <c r="O382" s="14"/>
    </row>
    <row r="383" spans="1:15" ht="15" customHeight="1" x14ac:dyDescent="0.3">
      <c r="A383" s="244" t="s">
        <v>178</v>
      </c>
      <c r="B383" s="717" t="s">
        <v>321</v>
      </c>
      <c r="C383" s="717"/>
      <c r="D383" s="717"/>
      <c r="E383" s="717"/>
      <c r="F383" s="718"/>
      <c r="G383" s="245">
        <f t="shared" si="145"/>
        <v>0</v>
      </c>
      <c r="H383" s="245">
        <f t="shared" si="146"/>
        <v>0</v>
      </c>
      <c r="I383" s="55"/>
      <c r="J383" s="55"/>
      <c r="K383" s="55"/>
      <c r="L383" s="55"/>
      <c r="M383" s="55"/>
      <c r="N383" s="55"/>
      <c r="O383" s="55"/>
    </row>
    <row r="384" spans="1:15" ht="15" customHeight="1" x14ac:dyDescent="0.3">
      <c r="A384" s="262" t="s">
        <v>359</v>
      </c>
      <c r="B384" s="719" t="s">
        <v>320</v>
      </c>
      <c r="C384" s="719"/>
      <c r="D384" s="719"/>
      <c r="E384" s="719"/>
      <c r="F384" s="720"/>
      <c r="G384" s="263">
        <f t="shared" si="145"/>
        <v>0</v>
      </c>
      <c r="H384" s="263">
        <f t="shared" si="146"/>
        <v>0</v>
      </c>
      <c r="I384" s="39"/>
      <c r="J384" s="39"/>
      <c r="K384" s="39"/>
      <c r="L384" s="39"/>
      <c r="M384" s="39"/>
      <c r="N384" s="39"/>
      <c r="O384" s="39"/>
    </row>
    <row r="385" spans="1:15" ht="15" customHeight="1" x14ac:dyDescent="0.3">
      <c r="A385" s="264" t="s">
        <v>360</v>
      </c>
      <c r="B385" s="733" t="s">
        <v>318</v>
      </c>
      <c r="C385" s="733"/>
      <c r="D385" s="733"/>
      <c r="E385" s="733"/>
      <c r="F385" s="734"/>
      <c r="G385" s="265">
        <f t="shared" ref="G385:G396" si="149">SUM(I385:O385)</f>
        <v>0</v>
      </c>
      <c r="H385" s="265">
        <f t="shared" ref="H385:H396" si="150">SUM(I385:J385)</f>
        <v>0</v>
      </c>
      <c r="I385" s="59"/>
      <c r="J385" s="59"/>
      <c r="K385" s="59"/>
      <c r="L385" s="59"/>
      <c r="M385" s="59"/>
      <c r="N385" s="59"/>
      <c r="O385" s="59"/>
    </row>
    <row r="386" spans="1:15" ht="15" customHeight="1" x14ac:dyDescent="0.3">
      <c r="A386" s="262" t="s">
        <v>180</v>
      </c>
      <c r="B386" s="719" t="s">
        <v>319</v>
      </c>
      <c r="C386" s="719"/>
      <c r="D386" s="719"/>
      <c r="E386" s="719"/>
      <c r="F386" s="720"/>
      <c r="G386" s="263">
        <f t="shared" si="149"/>
        <v>0</v>
      </c>
      <c r="H386" s="263">
        <f t="shared" si="150"/>
        <v>0</v>
      </c>
      <c r="I386" s="39"/>
      <c r="J386" s="39"/>
      <c r="K386" s="39"/>
      <c r="L386" s="39"/>
      <c r="M386" s="39"/>
      <c r="N386" s="39"/>
      <c r="O386" s="39"/>
    </row>
    <row r="387" spans="1:15" ht="15" customHeight="1" x14ac:dyDescent="0.3">
      <c r="A387" s="264" t="s">
        <v>181</v>
      </c>
      <c r="B387" s="733" t="s">
        <v>644</v>
      </c>
      <c r="C387" s="733"/>
      <c r="D387" s="733"/>
      <c r="E387" s="733"/>
      <c r="F387" s="734"/>
      <c r="G387" s="265">
        <f t="shared" si="149"/>
        <v>0</v>
      </c>
      <c r="H387" s="265">
        <f t="shared" si="150"/>
        <v>0</v>
      </c>
      <c r="I387" s="59"/>
      <c r="J387" s="59"/>
      <c r="K387" s="59"/>
      <c r="L387" s="59"/>
      <c r="M387" s="59"/>
      <c r="N387" s="59"/>
      <c r="O387" s="59"/>
    </row>
    <row r="388" spans="1:15" ht="15" customHeight="1" x14ac:dyDescent="0.3">
      <c r="A388" s="262" t="s">
        <v>361</v>
      </c>
      <c r="B388" s="719" t="s">
        <v>322</v>
      </c>
      <c r="C388" s="719"/>
      <c r="D388" s="719"/>
      <c r="E388" s="719"/>
      <c r="F388" s="720"/>
      <c r="G388" s="263">
        <f t="shared" si="149"/>
        <v>0</v>
      </c>
      <c r="H388" s="263">
        <f t="shared" si="150"/>
        <v>0</v>
      </c>
      <c r="I388" s="39"/>
      <c r="J388" s="39"/>
      <c r="K388" s="39"/>
      <c r="L388" s="39"/>
      <c r="M388" s="39"/>
      <c r="N388" s="39"/>
      <c r="O388" s="39"/>
    </row>
    <row r="389" spans="1:15" ht="15" customHeight="1" x14ac:dyDescent="0.3">
      <c r="A389" s="264" t="s">
        <v>182</v>
      </c>
      <c r="B389" s="733" t="s">
        <v>635</v>
      </c>
      <c r="C389" s="733"/>
      <c r="D389" s="733"/>
      <c r="E389" s="733"/>
      <c r="F389" s="734"/>
      <c r="G389" s="265">
        <f t="shared" si="149"/>
        <v>0</v>
      </c>
      <c r="H389" s="265">
        <f>SUM(I389:J389)</f>
        <v>0</v>
      </c>
      <c r="I389" s="59"/>
      <c r="J389" s="59"/>
      <c r="K389" s="59"/>
      <c r="L389" s="59"/>
      <c r="M389" s="59"/>
      <c r="N389" s="59"/>
      <c r="O389" s="59"/>
    </row>
    <row r="390" spans="1:15" ht="15" customHeight="1" x14ac:dyDescent="0.3">
      <c r="A390" s="262" t="s">
        <v>183</v>
      </c>
      <c r="B390" s="719" t="s">
        <v>636</v>
      </c>
      <c r="C390" s="719"/>
      <c r="D390" s="719"/>
      <c r="E390" s="719"/>
      <c r="F390" s="720"/>
      <c r="G390" s="263">
        <f t="shared" si="149"/>
        <v>0</v>
      </c>
      <c r="H390" s="263">
        <f t="shared" si="150"/>
        <v>0</v>
      </c>
      <c r="I390" s="39"/>
      <c r="J390" s="39"/>
      <c r="K390" s="39"/>
      <c r="L390" s="39"/>
      <c r="M390" s="39"/>
      <c r="N390" s="39"/>
      <c r="O390" s="39"/>
    </row>
    <row r="391" spans="1:15" ht="15" customHeight="1" x14ac:dyDescent="0.3">
      <c r="A391" s="264" t="s">
        <v>362</v>
      </c>
      <c r="B391" s="733" t="s">
        <v>325</v>
      </c>
      <c r="C391" s="733"/>
      <c r="D391" s="733"/>
      <c r="E391" s="733"/>
      <c r="F391" s="734"/>
      <c r="G391" s="265">
        <f t="shared" si="149"/>
        <v>0</v>
      </c>
      <c r="H391" s="265">
        <f t="shared" si="150"/>
        <v>0</v>
      </c>
      <c r="I391" s="59"/>
      <c r="J391" s="59"/>
      <c r="K391" s="59"/>
      <c r="L391" s="59"/>
      <c r="M391" s="59"/>
      <c r="N391" s="59"/>
      <c r="O391" s="59"/>
    </row>
    <row r="392" spans="1:15" ht="15" customHeight="1" x14ac:dyDescent="0.3">
      <c r="A392" s="262" t="s">
        <v>363</v>
      </c>
      <c r="B392" s="719" t="s">
        <v>326</v>
      </c>
      <c r="C392" s="719"/>
      <c r="D392" s="719"/>
      <c r="E392" s="719"/>
      <c r="F392" s="720"/>
      <c r="G392" s="263">
        <f t="shared" si="149"/>
        <v>0</v>
      </c>
      <c r="H392" s="263">
        <f t="shared" si="150"/>
        <v>0</v>
      </c>
      <c r="I392" s="39"/>
      <c r="J392" s="39"/>
      <c r="K392" s="39"/>
      <c r="L392" s="39"/>
      <c r="M392" s="39"/>
      <c r="N392" s="39"/>
      <c r="O392" s="39"/>
    </row>
    <row r="393" spans="1:15" ht="15" customHeight="1" x14ac:dyDescent="0.3">
      <c r="A393" s="264" t="s">
        <v>184</v>
      </c>
      <c r="B393" s="733" t="s">
        <v>323</v>
      </c>
      <c r="C393" s="733"/>
      <c r="D393" s="733"/>
      <c r="E393" s="733"/>
      <c r="F393" s="734"/>
      <c r="G393" s="265">
        <f t="shared" si="149"/>
        <v>0</v>
      </c>
      <c r="H393" s="265">
        <f t="shared" si="150"/>
        <v>0</v>
      </c>
      <c r="I393" s="59"/>
      <c r="J393" s="59"/>
      <c r="K393" s="59"/>
      <c r="L393" s="59"/>
      <c r="M393" s="59"/>
      <c r="N393" s="59"/>
      <c r="O393" s="59"/>
    </row>
    <row r="394" spans="1:15" ht="15" customHeight="1" x14ac:dyDescent="0.3">
      <c r="A394" s="262" t="s">
        <v>364</v>
      </c>
      <c r="B394" s="719" t="s">
        <v>632</v>
      </c>
      <c r="C394" s="719"/>
      <c r="D394" s="719"/>
      <c r="E394" s="719"/>
      <c r="F394" s="720"/>
      <c r="G394" s="263">
        <f t="shared" si="149"/>
        <v>0</v>
      </c>
      <c r="H394" s="263">
        <f t="shared" si="150"/>
        <v>0</v>
      </c>
      <c r="I394" s="39"/>
      <c r="J394" s="39"/>
      <c r="K394" s="39"/>
      <c r="L394" s="39"/>
      <c r="M394" s="39"/>
      <c r="N394" s="39"/>
      <c r="O394" s="39"/>
    </row>
    <row r="395" spans="1:15" ht="15" customHeight="1" x14ac:dyDescent="0.3">
      <c r="A395" s="264" t="s">
        <v>185</v>
      </c>
      <c r="B395" s="733" t="s">
        <v>324</v>
      </c>
      <c r="C395" s="733"/>
      <c r="D395" s="733"/>
      <c r="E395" s="733"/>
      <c r="F395" s="734"/>
      <c r="G395" s="265">
        <f t="shared" si="149"/>
        <v>0</v>
      </c>
      <c r="H395" s="265">
        <f t="shared" si="150"/>
        <v>0</v>
      </c>
      <c r="I395" s="59"/>
      <c r="J395" s="59"/>
      <c r="K395" s="59"/>
      <c r="L395" s="59"/>
      <c r="M395" s="59"/>
      <c r="N395" s="59"/>
      <c r="O395" s="59"/>
    </row>
    <row r="396" spans="1:15" ht="15" customHeight="1" x14ac:dyDescent="0.3">
      <c r="A396" s="262" t="s">
        <v>186</v>
      </c>
      <c r="B396" s="719" t="s">
        <v>641</v>
      </c>
      <c r="C396" s="719"/>
      <c r="D396" s="719"/>
      <c r="E396" s="719"/>
      <c r="F396" s="720"/>
      <c r="G396" s="263">
        <f t="shared" si="149"/>
        <v>0</v>
      </c>
      <c r="H396" s="263">
        <f t="shared" si="150"/>
        <v>0</v>
      </c>
      <c r="I396" s="39"/>
      <c r="J396" s="39"/>
      <c r="K396" s="39"/>
      <c r="L396" s="39"/>
      <c r="M396" s="39"/>
      <c r="N396" s="39"/>
      <c r="O396" s="39"/>
    </row>
    <row r="397" spans="1:15" ht="15" customHeight="1" x14ac:dyDescent="0.3">
      <c r="A397" s="264" t="s">
        <v>187</v>
      </c>
      <c r="B397" s="266" t="s">
        <v>647</v>
      </c>
      <c r="C397" s="266"/>
      <c r="D397" s="266"/>
      <c r="E397" s="266"/>
      <c r="F397" s="267"/>
      <c r="G397" s="265">
        <f t="shared" ref="G397:G398" si="151">SUM(I397:O397)</f>
        <v>0</v>
      </c>
      <c r="H397" s="265">
        <f t="shared" ref="H397:H398" si="152">SUM(I397:J397)</f>
        <v>0</v>
      </c>
      <c r="I397" s="59"/>
      <c r="J397" s="59"/>
      <c r="K397" s="59"/>
      <c r="L397" s="59"/>
      <c r="M397" s="59"/>
      <c r="N397" s="59"/>
      <c r="O397" s="59"/>
    </row>
    <row r="398" spans="1:15" ht="15" customHeight="1" thickBot="1" x14ac:dyDescent="0.35">
      <c r="A398" s="268" t="s">
        <v>638</v>
      </c>
      <c r="B398" s="269" t="s">
        <v>640</v>
      </c>
      <c r="C398" s="269"/>
      <c r="D398" s="269"/>
      <c r="E398" s="269"/>
      <c r="F398" s="270"/>
      <c r="G398" s="271">
        <f t="shared" si="151"/>
        <v>0</v>
      </c>
      <c r="H398" s="271">
        <f t="shared" si="152"/>
        <v>0</v>
      </c>
      <c r="I398" s="40"/>
      <c r="J398" s="40"/>
      <c r="K398" s="40"/>
      <c r="L398" s="40"/>
      <c r="M398" s="40"/>
      <c r="N398" s="40"/>
      <c r="O398" s="40"/>
    </row>
    <row r="399" spans="1:15" ht="15" customHeight="1" thickTop="1" x14ac:dyDescent="0.3">
      <c r="A399" s="258" t="s">
        <v>639</v>
      </c>
      <c r="B399" s="735" t="s">
        <v>169</v>
      </c>
      <c r="C399" s="735"/>
      <c r="D399" s="735"/>
      <c r="E399" s="735"/>
      <c r="F399" s="736"/>
      <c r="G399" s="254">
        <f t="shared" ref="G399:O399" si="153">SUM(G374:G398)</f>
        <v>0</v>
      </c>
      <c r="H399" s="254">
        <f t="shared" si="153"/>
        <v>0</v>
      </c>
      <c r="I399" s="254">
        <f t="shared" si="153"/>
        <v>0</v>
      </c>
      <c r="J399" s="254">
        <f t="shared" si="153"/>
        <v>0</v>
      </c>
      <c r="K399" s="272">
        <f t="shared" si="153"/>
        <v>0</v>
      </c>
      <c r="L399" s="272">
        <f t="shared" si="153"/>
        <v>0</v>
      </c>
      <c r="M399" s="254">
        <f t="shared" si="153"/>
        <v>0</v>
      </c>
      <c r="N399" s="254">
        <f t="shared" si="153"/>
        <v>0</v>
      </c>
      <c r="O399" s="254">
        <f t="shared" si="153"/>
        <v>0</v>
      </c>
    </row>
    <row r="400" spans="1:15" ht="15" customHeight="1" x14ac:dyDescent="0.3">
      <c r="A400" s="273" t="s">
        <v>58</v>
      </c>
      <c r="B400" s="274"/>
      <c r="C400" s="275" t="s">
        <v>59</v>
      </c>
      <c r="D400" s="275"/>
      <c r="E400" s="275"/>
      <c r="F400" s="276"/>
      <c r="G400" s="277" t="s">
        <v>30</v>
      </c>
      <c r="H400" s="277" t="s">
        <v>32</v>
      </c>
      <c r="I400" s="277" t="s">
        <v>33</v>
      </c>
      <c r="J400" s="277" t="s">
        <v>34</v>
      </c>
      <c r="K400" s="278" t="s">
        <v>35</v>
      </c>
      <c r="L400" s="278" t="s">
        <v>36</v>
      </c>
      <c r="M400" s="277" t="s">
        <v>37</v>
      </c>
      <c r="N400" s="277" t="s">
        <v>85</v>
      </c>
      <c r="O400" s="279" t="s">
        <v>39</v>
      </c>
    </row>
    <row r="401" spans="1:15" ht="15" customHeight="1" x14ac:dyDescent="0.3">
      <c r="A401" s="242" t="s">
        <v>191</v>
      </c>
      <c r="B401" s="715" t="s">
        <v>327</v>
      </c>
      <c r="C401" s="715"/>
      <c r="D401" s="715"/>
      <c r="E401" s="715"/>
      <c r="F401" s="716"/>
      <c r="G401" s="243">
        <f t="shared" ref="G401:G404" si="154">SUM(I401:O401)</f>
        <v>0</v>
      </c>
      <c r="H401" s="243">
        <f>SUM(I401:J401)</f>
        <v>0</v>
      </c>
      <c r="I401" s="39"/>
      <c r="J401" s="39"/>
      <c r="K401" s="39"/>
      <c r="L401" s="39"/>
      <c r="M401" s="39"/>
      <c r="N401" s="39"/>
      <c r="O401" s="39"/>
    </row>
    <row r="402" spans="1:15" ht="15" customHeight="1" x14ac:dyDescent="0.3">
      <c r="A402" s="244" t="s">
        <v>192</v>
      </c>
      <c r="B402" s="717" t="s">
        <v>573</v>
      </c>
      <c r="C402" s="717"/>
      <c r="D402" s="717"/>
      <c r="E402" s="717"/>
      <c r="F402" s="718"/>
      <c r="G402" s="245">
        <f t="shared" si="154"/>
        <v>0</v>
      </c>
      <c r="H402" s="245">
        <f>SUM(I402:J402)</f>
        <v>0</v>
      </c>
      <c r="I402" s="59"/>
      <c r="J402" s="59"/>
      <c r="K402" s="59"/>
      <c r="L402" s="59"/>
      <c r="M402" s="59"/>
      <c r="N402" s="59"/>
      <c r="O402" s="59"/>
    </row>
    <row r="403" spans="1:15" ht="15" customHeight="1" x14ac:dyDescent="0.3">
      <c r="A403" s="242" t="s">
        <v>193</v>
      </c>
      <c r="B403" s="715" t="s">
        <v>189</v>
      </c>
      <c r="C403" s="715"/>
      <c r="D403" s="715"/>
      <c r="E403" s="715"/>
      <c r="F403" s="716"/>
      <c r="G403" s="243">
        <f t="shared" si="154"/>
        <v>0</v>
      </c>
      <c r="H403" s="243">
        <f t="shared" ref="H403:H407" si="155">SUM(I403:J403)</f>
        <v>0</v>
      </c>
      <c r="I403" s="39"/>
      <c r="J403" s="39"/>
      <c r="K403" s="39"/>
      <c r="L403" s="39"/>
      <c r="M403" s="39"/>
      <c r="N403" s="39"/>
      <c r="O403" s="39"/>
    </row>
    <row r="404" spans="1:15" ht="15" customHeight="1" x14ac:dyDescent="0.3">
      <c r="A404" s="244" t="s">
        <v>194</v>
      </c>
      <c r="B404" s="717" t="s">
        <v>188</v>
      </c>
      <c r="C404" s="717"/>
      <c r="D404" s="717"/>
      <c r="E404" s="717"/>
      <c r="F404" s="718"/>
      <c r="G404" s="245">
        <f t="shared" si="154"/>
        <v>0</v>
      </c>
      <c r="H404" s="245">
        <f t="shared" si="155"/>
        <v>0</v>
      </c>
      <c r="I404" s="59"/>
      <c r="J404" s="59"/>
      <c r="K404" s="59"/>
      <c r="L404" s="59"/>
      <c r="M404" s="59"/>
      <c r="N404" s="59"/>
      <c r="O404" s="59"/>
    </row>
    <row r="405" spans="1:15" ht="15" customHeight="1" x14ac:dyDescent="0.3">
      <c r="A405" s="242" t="s">
        <v>365</v>
      </c>
      <c r="B405" s="715" t="s">
        <v>642</v>
      </c>
      <c r="C405" s="715"/>
      <c r="D405" s="715"/>
      <c r="E405" s="715"/>
      <c r="F405" s="716"/>
      <c r="G405" s="243">
        <f t="shared" ref="G405:G407" si="156">SUM(I405:O405)</f>
        <v>0</v>
      </c>
      <c r="H405" s="243">
        <f t="shared" si="155"/>
        <v>0</v>
      </c>
      <c r="I405" s="39"/>
      <c r="J405" s="39"/>
      <c r="K405" s="39"/>
      <c r="L405" s="39"/>
      <c r="M405" s="39"/>
      <c r="N405" s="39"/>
      <c r="O405" s="39"/>
    </row>
    <row r="406" spans="1:15" ht="15" customHeight="1" x14ac:dyDescent="0.3">
      <c r="A406" s="244" t="s">
        <v>366</v>
      </c>
      <c r="B406" s="717" t="s">
        <v>637</v>
      </c>
      <c r="C406" s="717"/>
      <c r="D406" s="717"/>
      <c r="E406" s="717"/>
      <c r="F406" s="718"/>
      <c r="G406" s="245">
        <f t="shared" si="156"/>
        <v>0</v>
      </c>
      <c r="H406" s="245">
        <f t="shared" si="155"/>
        <v>0</v>
      </c>
      <c r="I406" s="59"/>
      <c r="J406" s="59"/>
      <c r="K406" s="59"/>
      <c r="L406" s="59"/>
      <c r="M406" s="59"/>
      <c r="N406" s="59"/>
      <c r="O406" s="59"/>
    </row>
    <row r="407" spans="1:15" ht="15" customHeight="1" thickBot="1" x14ac:dyDescent="0.35">
      <c r="A407" s="246" t="s">
        <v>195</v>
      </c>
      <c r="B407" s="713" t="s">
        <v>328</v>
      </c>
      <c r="C407" s="713"/>
      <c r="D407" s="713"/>
      <c r="E407" s="713"/>
      <c r="F407" s="714"/>
      <c r="G407" s="247">
        <f t="shared" si="156"/>
        <v>0</v>
      </c>
      <c r="H407" s="247">
        <f t="shared" si="155"/>
        <v>0</v>
      </c>
      <c r="I407" s="40"/>
      <c r="J407" s="40"/>
      <c r="K407" s="40"/>
      <c r="L407" s="40"/>
      <c r="M407" s="40"/>
      <c r="N407" s="40"/>
      <c r="O407" s="40"/>
    </row>
    <row r="408" spans="1:15" ht="15" customHeight="1" thickTop="1" x14ac:dyDescent="0.3">
      <c r="A408" s="258" t="s">
        <v>367</v>
      </c>
      <c r="B408" s="711" t="s">
        <v>190</v>
      </c>
      <c r="C408" s="711"/>
      <c r="D408" s="711"/>
      <c r="E408" s="711"/>
      <c r="F408" s="712"/>
      <c r="G408" s="254">
        <f t="shared" ref="G408:O408" si="157">SUM(G401:G407)</f>
        <v>0</v>
      </c>
      <c r="H408" s="254">
        <f t="shared" si="157"/>
        <v>0</v>
      </c>
      <c r="I408" s="254">
        <f t="shared" si="157"/>
        <v>0</v>
      </c>
      <c r="J408" s="254">
        <f t="shared" si="157"/>
        <v>0</v>
      </c>
      <c r="K408" s="255">
        <f t="shared" si="157"/>
        <v>0</v>
      </c>
      <c r="L408" s="255">
        <f t="shared" si="157"/>
        <v>0</v>
      </c>
      <c r="M408" s="254">
        <f t="shared" si="157"/>
        <v>0</v>
      </c>
      <c r="N408" s="254">
        <f t="shared" si="157"/>
        <v>0</v>
      </c>
      <c r="O408" s="254">
        <f t="shared" si="157"/>
        <v>0</v>
      </c>
    </row>
    <row r="409" spans="1:15" ht="15" customHeight="1" x14ac:dyDescent="0.3">
      <c r="A409" s="273" t="s">
        <v>60</v>
      </c>
      <c r="B409" s="274"/>
      <c r="C409" s="275" t="s">
        <v>61</v>
      </c>
      <c r="D409" s="275"/>
      <c r="E409" s="275"/>
      <c r="F409" s="276"/>
      <c r="G409" s="277" t="s">
        <v>30</v>
      </c>
      <c r="H409" s="277" t="s">
        <v>32</v>
      </c>
      <c r="I409" s="277" t="s">
        <v>33</v>
      </c>
      <c r="J409" s="277" t="s">
        <v>34</v>
      </c>
      <c r="K409" s="278" t="s">
        <v>35</v>
      </c>
      <c r="L409" s="278" t="s">
        <v>36</v>
      </c>
      <c r="M409" s="277" t="s">
        <v>37</v>
      </c>
      <c r="N409" s="277" t="s">
        <v>85</v>
      </c>
      <c r="O409" s="279" t="s">
        <v>39</v>
      </c>
    </row>
    <row r="410" spans="1:15" ht="15" customHeight="1" x14ac:dyDescent="0.3">
      <c r="A410" s="242" t="s">
        <v>196</v>
      </c>
      <c r="B410" s="715" t="s">
        <v>197</v>
      </c>
      <c r="C410" s="715"/>
      <c r="D410" s="715"/>
      <c r="E410" s="715"/>
      <c r="F410" s="716"/>
      <c r="G410" s="243">
        <f t="shared" ref="G410:G416" si="158">SUM(I410:O410)</f>
        <v>0</v>
      </c>
      <c r="H410" s="243">
        <f t="shared" ref="H410:H416" si="159">SUM(I410:J410)</f>
        <v>0</v>
      </c>
      <c r="I410" s="14"/>
      <c r="J410" s="14"/>
      <c r="K410" s="14"/>
      <c r="L410" s="14"/>
      <c r="M410" s="14"/>
      <c r="N410" s="14"/>
      <c r="O410" s="14"/>
    </row>
    <row r="411" spans="1:15" ht="15" customHeight="1" x14ac:dyDescent="0.3">
      <c r="A411" s="244" t="s">
        <v>71</v>
      </c>
      <c r="B411" s="717" t="s">
        <v>201</v>
      </c>
      <c r="C411" s="717"/>
      <c r="D411" s="717"/>
      <c r="E411" s="717"/>
      <c r="F411" s="718"/>
      <c r="G411" s="245">
        <f t="shared" si="158"/>
        <v>0</v>
      </c>
      <c r="H411" s="245">
        <f t="shared" si="159"/>
        <v>0</v>
      </c>
      <c r="I411" s="55"/>
      <c r="J411" s="55"/>
      <c r="K411" s="55"/>
      <c r="L411" s="55"/>
      <c r="M411" s="55"/>
      <c r="N411" s="55"/>
      <c r="O411" s="55"/>
    </row>
    <row r="412" spans="1:15" ht="15" customHeight="1" x14ac:dyDescent="0.3">
      <c r="A412" s="242" t="s">
        <v>368</v>
      </c>
      <c r="B412" s="715" t="s">
        <v>73</v>
      </c>
      <c r="C412" s="715"/>
      <c r="D412" s="715"/>
      <c r="E412" s="715"/>
      <c r="F412" s="716"/>
      <c r="G412" s="243">
        <f t="shared" si="158"/>
        <v>0</v>
      </c>
      <c r="H412" s="243">
        <f t="shared" si="159"/>
        <v>0</v>
      </c>
      <c r="I412" s="14"/>
      <c r="J412" s="14"/>
      <c r="K412" s="14"/>
      <c r="L412" s="14"/>
      <c r="M412" s="14"/>
      <c r="N412" s="14"/>
      <c r="O412" s="14"/>
    </row>
    <row r="413" spans="1:15" ht="15" customHeight="1" x14ac:dyDescent="0.3">
      <c r="A413" s="244" t="s">
        <v>72</v>
      </c>
      <c r="B413" s="717" t="s">
        <v>199</v>
      </c>
      <c r="C413" s="717"/>
      <c r="D413" s="717"/>
      <c r="E413" s="717"/>
      <c r="F413" s="718"/>
      <c r="G413" s="245">
        <f t="shared" si="158"/>
        <v>0</v>
      </c>
      <c r="H413" s="245">
        <f t="shared" si="159"/>
        <v>0</v>
      </c>
      <c r="I413" s="55"/>
      <c r="J413" s="55"/>
      <c r="K413" s="55"/>
      <c r="L413" s="55"/>
      <c r="M413" s="55"/>
      <c r="N413" s="55"/>
      <c r="O413" s="55"/>
    </row>
    <row r="414" spans="1:15" ht="15" customHeight="1" x14ac:dyDescent="0.3">
      <c r="A414" s="242" t="s">
        <v>198</v>
      </c>
      <c r="B414" s="715" t="s">
        <v>75</v>
      </c>
      <c r="C414" s="715"/>
      <c r="D414" s="715"/>
      <c r="E414" s="715"/>
      <c r="F414" s="716"/>
      <c r="G414" s="243">
        <f t="shared" si="158"/>
        <v>0</v>
      </c>
      <c r="H414" s="243">
        <f t="shared" si="159"/>
        <v>0</v>
      </c>
      <c r="I414" s="14"/>
      <c r="J414" s="14"/>
      <c r="K414" s="14"/>
      <c r="L414" s="14"/>
      <c r="M414" s="14"/>
      <c r="N414" s="14"/>
      <c r="O414" s="14"/>
    </row>
    <row r="415" spans="1:15" ht="15" customHeight="1" x14ac:dyDescent="0.3">
      <c r="A415" s="244" t="s">
        <v>74</v>
      </c>
      <c r="B415" s="717" t="s">
        <v>329</v>
      </c>
      <c r="C415" s="717"/>
      <c r="D415" s="717"/>
      <c r="E415" s="717"/>
      <c r="F415" s="718"/>
      <c r="G415" s="245">
        <f>SUM(I415:O415)</f>
        <v>0</v>
      </c>
      <c r="H415" s="245">
        <f>SUM(I415:J415)</f>
        <v>0</v>
      </c>
      <c r="I415" s="55"/>
      <c r="J415" s="55"/>
      <c r="K415" s="55"/>
      <c r="L415" s="55"/>
      <c r="M415" s="55"/>
      <c r="N415" s="55"/>
      <c r="O415" s="55"/>
    </row>
    <row r="416" spans="1:15" ht="15" customHeight="1" thickBot="1" x14ac:dyDescent="0.35">
      <c r="A416" s="246" t="s">
        <v>200</v>
      </c>
      <c r="B416" s="713" t="s">
        <v>76</v>
      </c>
      <c r="C416" s="713"/>
      <c r="D416" s="713"/>
      <c r="E416" s="713"/>
      <c r="F416" s="714"/>
      <c r="G416" s="247">
        <f t="shared" si="158"/>
        <v>0</v>
      </c>
      <c r="H416" s="247">
        <f t="shared" si="159"/>
        <v>0</v>
      </c>
      <c r="I416" s="16"/>
      <c r="J416" s="16"/>
      <c r="K416" s="16"/>
      <c r="L416" s="16"/>
      <c r="M416" s="16"/>
      <c r="N416" s="16"/>
      <c r="O416" s="16"/>
    </row>
    <row r="417" spans="1:15" ht="15" customHeight="1" thickTop="1" x14ac:dyDescent="0.3">
      <c r="A417" s="280" t="s">
        <v>369</v>
      </c>
      <c r="B417" s="737" t="s">
        <v>202</v>
      </c>
      <c r="C417" s="737"/>
      <c r="D417" s="737"/>
      <c r="E417" s="737"/>
      <c r="F417" s="738"/>
      <c r="G417" s="281">
        <f t="shared" ref="G417:O417" si="160">SUM(G410:G416)</f>
        <v>0</v>
      </c>
      <c r="H417" s="281">
        <f t="shared" si="160"/>
        <v>0</v>
      </c>
      <c r="I417" s="281">
        <f t="shared" si="160"/>
        <v>0</v>
      </c>
      <c r="J417" s="281">
        <f t="shared" si="160"/>
        <v>0</v>
      </c>
      <c r="K417" s="282">
        <f t="shared" si="160"/>
        <v>0</v>
      </c>
      <c r="L417" s="282">
        <f t="shared" si="160"/>
        <v>0</v>
      </c>
      <c r="M417" s="281">
        <f t="shared" si="160"/>
        <v>0</v>
      </c>
      <c r="N417" s="281">
        <f t="shared" si="160"/>
        <v>0</v>
      </c>
      <c r="O417" s="281">
        <f t="shared" si="160"/>
        <v>0</v>
      </c>
    </row>
    <row r="418" spans="1:15" ht="15" customHeight="1" x14ac:dyDescent="0.3">
      <c r="A418" s="273" t="s">
        <v>81</v>
      </c>
      <c r="B418" s="274"/>
      <c r="C418" s="275" t="s">
        <v>82</v>
      </c>
      <c r="D418" s="275"/>
      <c r="E418" s="275"/>
      <c r="F418" s="276"/>
      <c r="G418" s="277" t="s">
        <v>30</v>
      </c>
      <c r="H418" s="277" t="s">
        <v>32</v>
      </c>
      <c r="I418" s="277" t="s">
        <v>33</v>
      </c>
      <c r="J418" s="277" t="s">
        <v>34</v>
      </c>
      <c r="K418" s="278" t="s">
        <v>35</v>
      </c>
      <c r="L418" s="278" t="s">
        <v>36</v>
      </c>
      <c r="M418" s="277" t="s">
        <v>37</v>
      </c>
      <c r="N418" s="277" t="s">
        <v>85</v>
      </c>
      <c r="O418" s="279" t="s">
        <v>39</v>
      </c>
    </row>
    <row r="419" spans="1:15" ht="15" customHeight="1" x14ac:dyDescent="0.3">
      <c r="A419" s="283" t="s">
        <v>203</v>
      </c>
      <c r="B419" s="741" t="s">
        <v>205</v>
      </c>
      <c r="C419" s="741"/>
      <c r="D419" s="741"/>
      <c r="E419" s="741"/>
      <c r="F419" s="742"/>
      <c r="G419" s="243">
        <f>SUM(I419:O419)</f>
        <v>0</v>
      </c>
      <c r="H419" s="243">
        <f>SUM(I419:J419)</f>
        <v>0</v>
      </c>
      <c r="I419" s="45"/>
      <c r="J419" s="45"/>
      <c r="K419" s="45"/>
      <c r="L419" s="45"/>
      <c r="M419" s="45"/>
      <c r="N419" s="45"/>
      <c r="O419" s="45">
        <v>0</v>
      </c>
    </row>
    <row r="420" spans="1:15" ht="15" customHeight="1" thickBot="1" x14ac:dyDescent="0.35">
      <c r="A420" s="284" t="s">
        <v>204</v>
      </c>
      <c r="B420" s="739" t="s">
        <v>301</v>
      </c>
      <c r="C420" s="739"/>
      <c r="D420" s="739"/>
      <c r="E420" s="739"/>
      <c r="F420" s="740"/>
      <c r="G420" s="252">
        <f>SUM(I420:O420)</f>
        <v>0</v>
      </c>
      <c r="H420" s="252">
        <f>SUM(I420:J420)</f>
        <v>0</v>
      </c>
      <c r="I420" s="60"/>
      <c r="J420" s="60"/>
      <c r="K420" s="60"/>
      <c r="L420" s="60"/>
      <c r="M420" s="60"/>
      <c r="N420" s="60"/>
      <c r="O420" s="60"/>
    </row>
    <row r="421" spans="1:15" ht="15" customHeight="1" thickTop="1" x14ac:dyDescent="0.3">
      <c r="A421" s="285" t="s">
        <v>206</v>
      </c>
      <c r="B421" s="727" t="s">
        <v>207</v>
      </c>
      <c r="C421" s="727"/>
      <c r="D421" s="727"/>
      <c r="E421" s="727"/>
      <c r="F421" s="728"/>
      <c r="G421" s="286">
        <f t="shared" ref="G421:O421" si="161">SUM(G419:G420)</f>
        <v>0</v>
      </c>
      <c r="H421" s="286">
        <f t="shared" si="161"/>
        <v>0</v>
      </c>
      <c r="I421" s="286">
        <f t="shared" si="161"/>
        <v>0</v>
      </c>
      <c r="J421" s="286">
        <f t="shared" si="161"/>
        <v>0</v>
      </c>
      <c r="K421" s="287">
        <f t="shared" si="161"/>
        <v>0</v>
      </c>
      <c r="L421" s="287">
        <f t="shared" si="161"/>
        <v>0</v>
      </c>
      <c r="M421" s="286">
        <f t="shared" si="161"/>
        <v>0</v>
      </c>
      <c r="N421" s="286">
        <f t="shared" si="161"/>
        <v>0</v>
      </c>
      <c r="O421" s="286">
        <f t="shared" si="161"/>
        <v>0</v>
      </c>
    </row>
    <row r="422" spans="1:15" ht="15" customHeight="1" x14ac:dyDescent="0.3">
      <c r="A422" s="273" t="s">
        <v>62</v>
      </c>
      <c r="B422" s="274"/>
      <c r="C422" s="275" t="s">
        <v>63</v>
      </c>
      <c r="D422" s="275"/>
      <c r="E422" s="275"/>
      <c r="F422" s="276"/>
      <c r="G422" s="277" t="s">
        <v>30</v>
      </c>
      <c r="H422" s="277" t="s">
        <v>32</v>
      </c>
      <c r="I422" s="277" t="s">
        <v>33</v>
      </c>
      <c r="J422" s="277" t="s">
        <v>34</v>
      </c>
      <c r="K422" s="278" t="s">
        <v>35</v>
      </c>
      <c r="L422" s="278" t="s">
        <v>36</v>
      </c>
      <c r="M422" s="277" t="s">
        <v>37</v>
      </c>
      <c r="N422" s="277" t="s">
        <v>85</v>
      </c>
      <c r="O422" s="279" t="s">
        <v>39</v>
      </c>
    </row>
    <row r="423" spans="1:15" ht="15" customHeight="1" x14ac:dyDescent="0.3">
      <c r="A423" s="242" t="s">
        <v>209</v>
      </c>
      <c r="B423" s="715" t="s">
        <v>210</v>
      </c>
      <c r="C423" s="715"/>
      <c r="D423" s="715"/>
      <c r="E423" s="715"/>
      <c r="F423" s="716"/>
      <c r="G423" s="243">
        <f>SUM(I423:O423)</f>
        <v>0</v>
      </c>
      <c r="H423" s="243">
        <f>SUM(I423:J423)</f>
        <v>0</v>
      </c>
      <c r="I423" s="14"/>
      <c r="J423" s="14"/>
      <c r="K423" s="14"/>
      <c r="L423" s="14"/>
      <c r="M423" s="14"/>
      <c r="N423" s="14"/>
      <c r="O423" s="14"/>
    </row>
    <row r="424" spans="1:15" ht="15" customHeight="1" x14ac:dyDescent="0.3">
      <c r="A424" s="244" t="s">
        <v>77</v>
      </c>
      <c r="B424" s="717" t="s">
        <v>208</v>
      </c>
      <c r="C424" s="717"/>
      <c r="D424" s="717"/>
      <c r="E424" s="717"/>
      <c r="F424" s="718"/>
      <c r="G424" s="245">
        <f t="shared" ref="G424:G433" si="162">SUM(I424:O424)</f>
        <v>0</v>
      </c>
      <c r="H424" s="245">
        <f t="shared" ref="H424:H433" si="163">SUM(I424:J424)</f>
        <v>0</v>
      </c>
      <c r="I424" s="55"/>
      <c r="J424" s="55"/>
      <c r="K424" s="55"/>
      <c r="L424" s="55"/>
      <c r="M424" s="55"/>
      <c r="N424" s="55"/>
      <c r="O424" s="55"/>
    </row>
    <row r="425" spans="1:15" ht="15" customHeight="1" x14ac:dyDescent="0.3">
      <c r="A425" s="242" t="s">
        <v>211</v>
      </c>
      <c r="B425" s="715" t="s">
        <v>215</v>
      </c>
      <c r="C425" s="715"/>
      <c r="D425" s="715"/>
      <c r="E425" s="715"/>
      <c r="F425" s="716"/>
      <c r="G425" s="243">
        <f t="shared" si="162"/>
        <v>0</v>
      </c>
      <c r="H425" s="243">
        <f t="shared" si="163"/>
        <v>0</v>
      </c>
      <c r="I425" s="14"/>
      <c r="J425" s="14"/>
      <c r="K425" s="14"/>
      <c r="L425" s="14"/>
      <c r="M425" s="14"/>
      <c r="N425" s="14"/>
      <c r="O425" s="14"/>
    </row>
    <row r="426" spans="1:15" ht="15" customHeight="1" x14ac:dyDescent="0.3">
      <c r="A426" s="244" t="s">
        <v>212</v>
      </c>
      <c r="B426" s="717" t="s">
        <v>216</v>
      </c>
      <c r="C426" s="717"/>
      <c r="D426" s="717"/>
      <c r="E426" s="717"/>
      <c r="F426" s="718"/>
      <c r="G426" s="245">
        <f t="shared" si="162"/>
        <v>0</v>
      </c>
      <c r="H426" s="245">
        <f t="shared" si="163"/>
        <v>0</v>
      </c>
      <c r="I426" s="55"/>
      <c r="J426" s="55"/>
      <c r="K426" s="55"/>
      <c r="L426" s="55"/>
      <c r="M426" s="55"/>
      <c r="N426" s="55"/>
      <c r="O426" s="55"/>
    </row>
    <row r="427" spans="1:15" ht="15" customHeight="1" x14ac:dyDescent="0.3">
      <c r="A427" s="242" t="s">
        <v>213</v>
      </c>
      <c r="B427" s="715" t="s">
        <v>217</v>
      </c>
      <c r="C427" s="715"/>
      <c r="D427" s="715"/>
      <c r="E427" s="715"/>
      <c r="F427" s="716"/>
      <c r="G427" s="243">
        <f t="shared" si="162"/>
        <v>0</v>
      </c>
      <c r="H427" s="243">
        <f t="shared" si="163"/>
        <v>0</v>
      </c>
      <c r="I427" s="14"/>
      <c r="J427" s="14"/>
      <c r="K427" s="14"/>
      <c r="L427" s="14"/>
      <c r="M427" s="14"/>
      <c r="N427" s="14"/>
      <c r="O427" s="14"/>
    </row>
    <row r="428" spans="1:15" ht="15" customHeight="1" x14ac:dyDescent="0.3">
      <c r="A428" s="244" t="s">
        <v>214</v>
      </c>
      <c r="B428" s="717" t="s">
        <v>645</v>
      </c>
      <c r="C428" s="717"/>
      <c r="D428" s="717"/>
      <c r="E428" s="717"/>
      <c r="F428" s="718"/>
      <c r="G428" s="245">
        <f t="shared" si="162"/>
        <v>0</v>
      </c>
      <c r="H428" s="245">
        <f t="shared" si="163"/>
        <v>0</v>
      </c>
      <c r="I428" s="55"/>
      <c r="J428" s="55"/>
      <c r="K428" s="55"/>
      <c r="L428" s="55"/>
      <c r="M428" s="55"/>
      <c r="N428" s="55"/>
      <c r="O428" s="55"/>
    </row>
    <row r="429" spans="1:15" ht="15" customHeight="1" x14ac:dyDescent="0.3">
      <c r="A429" s="242" t="s">
        <v>78</v>
      </c>
      <c r="B429" s="715" t="s">
        <v>646</v>
      </c>
      <c r="C429" s="715"/>
      <c r="D429" s="715"/>
      <c r="E429" s="715"/>
      <c r="F429" s="716"/>
      <c r="G429" s="243">
        <f t="shared" si="162"/>
        <v>0</v>
      </c>
      <c r="H429" s="243">
        <f t="shared" si="163"/>
        <v>0</v>
      </c>
      <c r="I429" s="14"/>
      <c r="J429" s="14"/>
      <c r="K429" s="14"/>
      <c r="L429" s="14"/>
      <c r="M429" s="14"/>
      <c r="N429" s="14"/>
      <c r="O429" s="14"/>
    </row>
    <row r="430" spans="1:15" ht="15" customHeight="1" x14ac:dyDescent="0.3">
      <c r="A430" s="244" t="s">
        <v>218</v>
      </c>
      <c r="B430" s="717" t="s">
        <v>331</v>
      </c>
      <c r="C430" s="717"/>
      <c r="D430" s="717"/>
      <c r="E430" s="717"/>
      <c r="F430" s="718"/>
      <c r="G430" s="245">
        <f>SUM(I430:O430)</f>
        <v>0</v>
      </c>
      <c r="H430" s="245">
        <f>SUM(I430:J430)</f>
        <v>0</v>
      </c>
      <c r="I430" s="55"/>
      <c r="J430" s="55"/>
      <c r="K430" s="55"/>
      <c r="L430" s="55"/>
      <c r="M430" s="55"/>
      <c r="N430" s="55"/>
      <c r="O430" s="55"/>
    </row>
    <row r="431" spans="1:15" ht="15" customHeight="1" x14ac:dyDescent="0.3">
      <c r="A431" s="242" t="s">
        <v>219</v>
      </c>
      <c r="B431" s="715" t="s">
        <v>220</v>
      </c>
      <c r="C431" s="715"/>
      <c r="D431" s="715"/>
      <c r="E431" s="715"/>
      <c r="F431" s="716"/>
      <c r="G431" s="243">
        <f>SUM(I431:O431)</f>
        <v>0</v>
      </c>
      <c r="H431" s="243">
        <f>SUM(I431:J431)</f>
        <v>0</v>
      </c>
      <c r="I431" s="14"/>
      <c r="J431" s="14"/>
      <c r="K431" s="14"/>
      <c r="L431" s="14"/>
      <c r="M431" s="14"/>
      <c r="N431" s="14"/>
      <c r="O431" s="14"/>
    </row>
    <row r="432" spans="1:15" ht="15" customHeight="1" x14ac:dyDescent="0.3">
      <c r="A432" s="244" t="s">
        <v>370</v>
      </c>
      <c r="B432" s="717" t="s">
        <v>330</v>
      </c>
      <c r="C432" s="717"/>
      <c r="D432" s="717"/>
      <c r="E432" s="717"/>
      <c r="F432" s="718"/>
      <c r="G432" s="245">
        <f t="shared" si="162"/>
        <v>0</v>
      </c>
      <c r="H432" s="245">
        <f t="shared" si="163"/>
        <v>0</v>
      </c>
      <c r="I432" s="55"/>
      <c r="J432" s="55"/>
      <c r="K432" s="55"/>
      <c r="L432" s="55"/>
      <c r="M432" s="55"/>
      <c r="N432" s="55"/>
      <c r="O432" s="55"/>
    </row>
    <row r="433" spans="1:15" ht="15" customHeight="1" thickBot="1" x14ac:dyDescent="0.35">
      <c r="A433" s="246" t="s">
        <v>371</v>
      </c>
      <c r="B433" s="713" t="s">
        <v>643</v>
      </c>
      <c r="C433" s="713"/>
      <c r="D433" s="713"/>
      <c r="E433" s="713"/>
      <c r="F433" s="714"/>
      <c r="G433" s="247">
        <f t="shared" si="162"/>
        <v>0</v>
      </c>
      <c r="H433" s="247">
        <f t="shared" si="163"/>
        <v>0</v>
      </c>
      <c r="I433" s="16"/>
      <c r="J433" s="16"/>
      <c r="K433" s="16"/>
      <c r="L433" s="16"/>
      <c r="M433" s="16"/>
      <c r="N433" s="16"/>
      <c r="O433" s="16"/>
    </row>
    <row r="434" spans="1:15" ht="15" customHeight="1" thickTop="1" x14ac:dyDescent="0.3">
      <c r="A434" s="258" t="s">
        <v>372</v>
      </c>
      <c r="B434" s="711" t="s">
        <v>221</v>
      </c>
      <c r="C434" s="711"/>
      <c r="D434" s="711"/>
      <c r="E434" s="711"/>
      <c r="F434" s="712"/>
      <c r="G434" s="254">
        <f t="shared" ref="G434:O434" si="164">SUM(G423:G433)</f>
        <v>0</v>
      </c>
      <c r="H434" s="254">
        <f t="shared" si="164"/>
        <v>0</v>
      </c>
      <c r="I434" s="254">
        <f t="shared" si="164"/>
        <v>0</v>
      </c>
      <c r="J434" s="254">
        <f t="shared" si="164"/>
        <v>0</v>
      </c>
      <c r="K434" s="272">
        <f t="shared" si="164"/>
        <v>0</v>
      </c>
      <c r="L434" s="272">
        <f t="shared" si="164"/>
        <v>0</v>
      </c>
      <c r="M434" s="254">
        <f t="shared" si="164"/>
        <v>0</v>
      </c>
      <c r="N434" s="254">
        <f t="shared" si="164"/>
        <v>0</v>
      </c>
      <c r="O434" s="254">
        <f t="shared" si="164"/>
        <v>0</v>
      </c>
    </row>
    <row r="435" spans="1:15" ht="15" customHeight="1" x14ac:dyDescent="0.3">
      <c r="A435" s="273" t="s">
        <v>64</v>
      </c>
      <c r="B435" s="274"/>
      <c r="C435" s="275" t="s">
        <v>228</v>
      </c>
      <c r="D435" s="275"/>
      <c r="E435" s="275"/>
      <c r="F435" s="276"/>
      <c r="G435" s="277" t="s">
        <v>30</v>
      </c>
      <c r="H435" s="277" t="s">
        <v>32</v>
      </c>
      <c r="I435" s="277" t="s">
        <v>33</v>
      </c>
      <c r="J435" s="277" t="s">
        <v>34</v>
      </c>
      <c r="K435" s="278" t="s">
        <v>35</v>
      </c>
      <c r="L435" s="278" t="s">
        <v>36</v>
      </c>
      <c r="M435" s="277" t="s">
        <v>37</v>
      </c>
      <c r="N435" s="277" t="s">
        <v>85</v>
      </c>
      <c r="O435" s="279" t="s">
        <v>39</v>
      </c>
    </row>
    <row r="436" spans="1:15" ht="15" customHeight="1" x14ac:dyDescent="0.3">
      <c r="A436" s="242" t="s">
        <v>373</v>
      </c>
      <c r="B436" s="715" t="s">
        <v>332</v>
      </c>
      <c r="C436" s="715"/>
      <c r="D436" s="715"/>
      <c r="E436" s="715"/>
      <c r="F436" s="716"/>
      <c r="G436" s="243">
        <f t="shared" ref="G436:G439" si="165">SUM(I436:O436)</f>
        <v>0</v>
      </c>
      <c r="H436" s="243">
        <f t="shared" ref="H436:H439" si="166">SUM(I436:J436)</f>
        <v>0</v>
      </c>
      <c r="I436" s="14"/>
      <c r="J436" s="14"/>
      <c r="K436" s="18"/>
      <c r="L436" s="18"/>
      <c r="M436" s="14"/>
      <c r="N436" s="14"/>
      <c r="O436" s="14"/>
    </row>
    <row r="437" spans="1:15" ht="15" customHeight="1" x14ac:dyDescent="0.3">
      <c r="A437" s="244" t="s">
        <v>223</v>
      </c>
      <c r="B437" s="717" t="s">
        <v>222</v>
      </c>
      <c r="C437" s="717"/>
      <c r="D437" s="717"/>
      <c r="E437" s="717"/>
      <c r="F437" s="718"/>
      <c r="G437" s="245">
        <f t="shared" si="165"/>
        <v>0</v>
      </c>
      <c r="H437" s="245">
        <f t="shared" si="166"/>
        <v>0</v>
      </c>
      <c r="I437" s="55"/>
      <c r="J437" s="55"/>
      <c r="K437" s="61"/>
      <c r="L437" s="61"/>
      <c r="M437" s="55"/>
      <c r="N437" s="55"/>
      <c r="O437" s="55"/>
    </row>
    <row r="438" spans="1:15" ht="15" customHeight="1" x14ac:dyDescent="0.3">
      <c r="A438" s="242" t="s">
        <v>223</v>
      </c>
      <c r="B438" s="715" t="s">
        <v>303</v>
      </c>
      <c r="C438" s="715"/>
      <c r="D438" s="715"/>
      <c r="E438" s="715"/>
      <c r="F438" s="716"/>
      <c r="G438" s="243">
        <f t="shared" si="165"/>
        <v>0</v>
      </c>
      <c r="H438" s="243">
        <f t="shared" si="166"/>
        <v>0</v>
      </c>
      <c r="I438" s="14"/>
      <c r="J438" s="14"/>
      <c r="K438" s="18"/>
      <c r="L438" s="18"/>
      <c r="M438" s="14"/>
      <c r="N438" s="14"/>
      <c r="O438" s="14"/>
    </row>
    <row r="439" spans="1:15" ht="15" customHeight="1" x14ac:dyDescent="0.3">
      <c r="A439" s="244" t="s">
        <v>224</v>
      </c>
      <c r="B439" s="717" t="s">
        <v>648</v>
      </c>
      <c r="C439" s="717"/>
      <c r="D439" s="717"/>
      <c r="E439" s="717"/>
      <c r="F439" s="718"/>
      <c r="G439" s="245">
        <f t="shared" si="165"/>
        <v>0</v>
      </c>
      <c r="H439" s="245">
        <f t="shared" si="166"/>
        <v>0</v>
      </c>
      <c r="I439" s="55"/>
      <c r="J439" s="55"/>
      <c r="K439" s="61"/>
      <c r="L439" s="61"/>
      <c r="M439" s="55"/>
      <c r="N439" s="55"/>
      <c r="O439" s="55"/>
    </row>
    <row r="440" spans="1:15" ht="15" customHeight="1" x14ac:dyDescent="0.3">
      <c r="A440" s="242" t="s">
        <v>225</v>
      </c>
      <c r="B440" s="715" t="s">
        <v>333</v>
      </c>
      <c r="C440" s="715"/>
      <c r="D440" s="715"/>
      <c r="E440" s="715"/>
      <c r="F440" s="716"/>
      <c r="G440" s="243">
        <f t="shared" ref="G440:G443" si="167">SUM(I440:O440)</f>
        <v>0</v>
      </c>
      <c r="H440" s="243">
        <f t="shared" ref="H440:H443" si="168">SUM(I440:J440)</f>
        <v>0</v>
      </c>
      <c r="I440" s="14"/>
      <c r="J440" s="14"/>
      <c r="K440" s="18"/>
      <c r="L440" s="18"/>
      <c r="M440" s="14"/>
      <c r="N440" s="14"/>
      <c r="O440" s="14"/>
    </row>
    <row r="441" spans="1:15" ht="15" customHeight="1" x14ac:dyDescent="0.3">
      <c r="A441" s="244" t="s">
        <v>374</v>
      </c>
      <c r="B441" s="717" t="s">
        <v>226</v>
      </c>
      <c r="C441" s="717"/>
      <c r="D441" s="717"/>
      <c r="E441" s="717"/>
      <c r="F441" s="718"/>
      <c r="G441" s="245">
        <f t="shared" si="167"/>
        <v>0</v>
      </c>
      <c r="H441" s="245">
        <f t="shared" si="168"/>
        <v>0</v>
      </c>
      <c r="I441" s="55"/>
      <c r="J441" s="55"/>
      <c r="K441" s="61"/>
      <c r="L441" s="61"/>
      <c r="M441" s="55"/>
      <c r="N441" s="55"/>
      <c r="O441" s="55"/>
    </row>
    <row r="442" spans="1:15" ht="15" customHeight="1" x14ac:dyDescent="0.3">
      <c r="A442" s="242" t="s">
        <v>304</v>
      </c>
      <c r="B442" s="715" t="s">
        <v>649</v>
      </c>
      <c r="C442" s="715"/>
      <c r="D442" s="715"/>
      <c r="E442" s="715"/>
      <c r="F442" s="716"/>
      <c r="G442" s="243">
        <f t="shared" si="167"/>
        <v>0</v>
      </c>
      <c r="H442" s="243">
        <f t="shared" si="168"/>
        <v>0</v>
      </c>
      <c r="I442" s="14"/>
      <c r="J442" s="14"/>
      <c r="K442" s="18"/>
      <c r="L442" s="18"/>
      <c r="M442" s="14"/>
      <c r="N442" s="14"/>
      <c r="O442" s="14"/>
    </row>
    <row r="443" spans="1:15" ht="15" customHeight="1" x14ac:dyDescent="0.3">
      <c r="A443" s="244" t="s">
        <v>305</v>
      </c>
      <c r="B443" s="717" t="s">
        <v>227</v>
      </c>
      <c r="C443" s="717"/>
      <c r="D443" s="717"/>
      <c r="E443" s="717"/>
      <c r="F443" s="718"/>
      <c r="G443" s="245">
        <f t="shared" si="167"/>
        <v>0</v>
      </c>
      <c r="H443" s="245">
        <f t="shared" si="168"/>
        <v>0</v>
      </c>
      <c r="I443" s="55"/>
      <c r="J443" s="55"/>
      <c r="K443" s="61"/>
      <c r="L443" s="61"/>
      <c r="M443" s="55"/>
      <c r="N443" s="55"/>
      <c r="O443" s="55"/>
    </row>
    <row r="444" spans="1:15" ht="15" customHeight="1" thickBot="1" x14ac:dyDescent="0.35">
      <c r="A444" s="246" t="s">
        <v>306</v>
      </c>
      <c r="B444" s="713" t="s">
        <v>650</v>
      </c>
      <c r="C444" s="713"/>
      <c r="D444" s="713"/>
      <c r="E444" s="713"/>
      <c r="F444" s="714"/>
      <c r="G444" s="247">
        <f>SUM(I444:O444)</f>
        <v>0</v>
      </c>
      <c r="H444" s="247">
        <f>SUM(I444:J444)</f>
        <v>0</v>
      </c>
      <c r="I444" s="16"/>
      <c r="J444" s="16"/>
      <c r="K444" s="37"/>
      <c r="L444" s="37"/>
      <c r="M444" s="16"/>
      <c r="N444" s="16"/>
      <c r="O444" s="16"/>
    </row>
    <row r="445" spans="1:15" ht="15" customHeight="1" thickTop="1" thickBot="1" x14ac:dyDescent="0.35">
      <c r="A445" s="288" t="s">
        <v>307</v>
      </c>
      <c r="B445" s="743" t="s">
        <v>229</v>
      </c>
      <c r="C445" s="743"/>
      <c r="D445" s="743"/>
      <c r="E445" s="743"/>
      <c r="F445" s="744"/>
      <c r="G445" s="289">
        <f t="shared" ref="G445:O445" si="169">SUM(G436:G444)</f>
        <v>0</v>
      </c>
      <c r="H445" s="289">
        <f t="shared" si="169"/>
        <v>0</v>
      </c>
      <c r="I445" s="289">
        <f t="shared" si="169"/>
        <v>0</v>
      </c>
      <c r="J445" s="289">
        <f t="shared" si="169"/>
        <v>0</v>
      </c>
      <c r="K445" s="290">
        <f t="shared" si="169"/>
        <v>0</v>
      </c>
      <c r="L445" s="290">
        <f t="shared" si="169"/>
        <v>0</v>
      </c>
      <c r="M445" s="289">
        <f t="shared" si="169"/>
        <v>0</v>
      </c>
      <c r="N445" s="289">
        <f t="shared" si="169"/>
        <v>0</v>
      </c>
      <c r="O445" s="289">
        <f t="shared" si="169"/>
        <v>0</v>
      </c>
    </row>
    <row r="446" spans="1:15" ht="15" customHeight="1" thickTop="1" x14ac:dyDescent="0.3">
      <c r="A446" s="296"/>
      <c r="B446" s="600"/>
      <c r="C446" s="296"/>
      <c r="D446" s="296"/>
      <c r="E446" s="601"/>
      <c r="F446" s="601" t="s">
        <v>79</v>
      </c>
      <c r="G446" s="291">
        <f>SUM(G283,G288,G297,G307,G317,G326,G340,G352,G361,G372,G399,G408,G417,G421,G434,G445,N10)</f>
        <v>0</v>
      </c>
      <c r="H446" s="292">
        <f t="shared" ref="H446:O446" si="170">SUM(H283,H288,H297,H307,H317,H326,H340,H352,H361,H372,H399,H408,H417,H421,H434,H445,O10)</f>
        <v>0</v>
      </c>
      <c r="I446" s="292">
        <f t="shared" si="170"/>
        <v>0</v>
      </c>
      <c r="J446" s="292">
        <f t="shared" si="170"/>
        <v>0</v>
      </c>
      <c r="K446" s="293">
        <f t="shared" si="170"/>
        <v>0</v>
      </c>
      <c r="L446" s="293">
        <f t="shared" si="170"/>
        <v>0</v>
      </c>
      <c r="M446" s="294">
        <f t="shared" si="170"/>
        <v>0</v>
      </c>
      <c r="N446" s="292">
        <f t="shared" si="170"/>
        <v>0</v>
      </c>
      <c r="O446" s="292">
        <f t="shared" si="170"/>
        <v>0</v>
      </c>
    </row>
    <row r="447" spans="1:15" ht="15" customHeight="1" x14ac:dyDescent="0.3">
      <c r="A447" s="20"/>
      <c r="B447" s="34"/>
      <c r="C447" s="20"/>
      <c r="D447" s="20"/>
      <c r="E447" s="22"/>
      <c r="F447" s="22"/>
      <c r="G447" s="21"/>
      <c r="H447" s="21"/>
      <c r="I447" s="21"/>
      <c r="J447" s="21"/>
      <c r="K447" s="35"/>
      <c r="L447" s="35"/>
      <c r="M447" s="21"/>
      <c r="N447" s="21"/>
      <c r="O447" s="21"/>
    </row>
    <row r="448" spans="1:15" x14ac:dyDescent="0.3">
      <c r="G448" s="36"/>
      <c r="I448" s="32"/>
      <c r="J448" s="32"/>
      <c r="M448" s="33"/>
    </row>
    <row r="449" spans="1:15" x14ac:dyDescent="0.3">
      <c r="G449" s="36"/>
      <c r="I449" s="32"/>
      <c r="J449" s="32"/>
      <c r="M449" s="33"/>
    </row>
    <row r="450" spans="1:15" x14ac:dyDescent="0.3">
      <c r="G450" s="36"/>
      <c r="I450" s="32"/>
      <c r="J450" s="32"/>
      <c r="M450" s="33"/>
    </row>
    <row r="451" spans="1:15" x14ac:dyDescent="0.3">
      <c r="G451" s="36"/>
      <c r="I451" s="32"/>
      <c r="J451" s="32"/>
      <c r="M451" s="33"/>
    </row>
    <row r="452" spans="1:15" x14ac:dyDescent="0.3">
      <c r="G452" s="36"/>
      <c r="I452" s="32"/>
      <c r="J452" s="32"/>
      <c r="M452" s="33"/>
    </row>
    <row r="454" spans="1:15" x14ac:dyDescent="0.3">
      <c r="A454" s="684"/>
      <c r="B454" s="684"/>
      <c r="C454" s="684"/>
      <c r="D454" s="671"/>
      <c r="E454" s="685"/>
      <c r="F454" s="685"/>
      <c r="G454" s="19"/>
      <c r="H454" s="685"/>
      <c r="I454" s="685"/>
      <c r="J454" s="685"/>
      <c r="K454" s="19"/>
      <c r="L454" s="685"/>
      <c r="M454" s="685"/>
      <c r="N454" s="685"/>
      <c r="O454" s="19"/>
    </row>
    <row r="455" spans="1:15" x14ac:dyDescent="0.3">
      <c r="A455" s="706" t="s">
        <v>565</v>
      </c>
      <c r="B455" s="706"/>
      <c r="C455" s="706"/>
      <c r="D455" s="27" t="s">
        <v>235</v>
      </c>
      <c r="E455" s="706" t="s">
        <v>565</v>
      </c>
      <c r="F455" s="706"/>
      <c r="G455" s="27" t="s">
        <v>235</v>
      </c>
      <c r="H455" s="706" t="s">
        <v>565</v>
      </c>
      <c r="I455" s="706"/>
      <c r="J455" s="706"/>
      <c r="K455" s="27" t="s">
        <v>235</v>
      </c>
      <c r="L455" s="706" t="s">
        <v>565</v>
      </c>
      <c r="M455" s="706"/>
      <c r="N455" s="706"/>
      <c r="O455" s="27" t="s">
        <v>260</v>
      </c>
    </row>
    <row r="456" spans="1:15" x14ac:dyDescent="0.3">
      <c r="A456" s="705" t="s">
        <v>566</v>
      </c>
      <c r="B456" s="705"/>
      <c r="C456" s="705"/>
      <c r="E456" s="705" t="s">
        <v>567</v>
      </c>
      <c r="F456" s="705"/>
      <c r="H456" s="705" t="s">
        <v>568</v>
      </c>
      <c r="I456" s="705"/>
      <c r="J456" s="705"/>
      <c r="L456" s="705" t="s">
        <v>569</v>
      </c>
      <c r="M456" s="705"/>
      <c r="N456" s="705"/>
    </row>
  </sheetData>
  <sheetProtection algorithmName="SHA-512" hashValue="DADlzvYv7bHoo86XZO3ADe3ggdrSvmJ+8W4okH7YlcyCJHvOyRa7xRCUHweUNo2fmBS4mPQP2LkrhDUoVWdnPQ==" saltValue="lhg6y22RHAsqwOyA/GnPqA==" spinCount="100000" sheet="1" formatCells="0" formatColumns="0" formatRows="0"/>
  <mergeCells count="391">
    <mergeCell ref="B294:F294"/>
    <mergeCell ref="B295:F295"/>
    <mergeCell ref="B305:F305"/>
    <mergeCell ref="B313:F313"/>
    <mergeCell ref="B314:F314"/>
    <mergeCell ref="B283:F283"/>
    <mergeCell ref="B309:F309"/>
    <mergeCell ref="B310:F310"/>
    <mergeCell ref="B300:F300"/>
    <mergeCell ref="B299:F299"/>
    <mergeCell ref="B297:F297"/>
    <mergeCell ref="B288:F288"/>
    <mergeCell ref="B307:F307"/>
    <mergeCell ref="B306:F306"/>
    <mergeCell ref="B304:F304"/>
    <mergeCell ref="B303:F303"/>
    <mergeCell ref="B302:F302"/>
    <mergeCell ref="B301:F301"/>
    <mergeCell ref="B296:F296"/>
    <mergeCell ref="B272:E272"/>
    <mergeCell ref="B273:E273"/>
    <mergeCell ref="B274:E274"/>
    <mergeCell ref="B275:E275"/>
    <mergeCell ref="B276:E276"/>
    <mergeCell ref="B277:E277"/>
    <mergeCell ref="B278:E278"/>
    <mergeCell ref="B279:E279"/>
    <mergeCell ref="B293:F293"/>
    <mergeCell ref="B280:E280"/>
    <mergeCell ref="B281:E281"/>
    <mergeCell ref="B282:E282"/>
    <mergeCell ref="B292:F292"/>
    <mergeCell ref="B291:F291"/>
    <mergeCell ref="B290:F290"/>
    <mergeCell ref="B287:F287"/>
    <mergeCell ref="B286:F286"/>
    <mergeCell ref="B285:F285"/>
    <mergeCell ref="B263:E263"/>
    <mergeCell ref="B264:E264"/>
    <mergeCell ref="B265:E265"/>
    <mergeCell ref="B266:E266"/>
    <mergeCell ref="B267:E267"/>
    <mergeCell ref="B268:E268"/>
    <mergeCell ref="B269:E269"/>
    <mergeCell ref="B270:E270"/>
    <mergeCell ref="B271:E271"/>
    <mergeCell ref="B254:E254"/>
    <mergeCell ref="B255:E255"/>
    <mergeCell ref="B256:E256"/>
    <mergeCell ref="B257:E257"/>
    <mergeCell ref="B258:E258"/>
    <mergeCell ref="B259:E259"/>
    <mergeCell ref="B260:E260"/>
    <mergeCell ref="B261:E261"/>
    <mergeCell ref="B262:E262"/>
    <mergeCell ref="B245:E245"/>
    <mergeCell ref="B246:E246"/>
    <mergeCell ref="B247:E247"/>
    <mergeCell ref="B248:E248"/>
    <mergeCell ref="B249:E249"/>
    <mergeCell ref="B250:E250"/>
    <mergeCell ref="B251:E251"/>
    <mergeCell ref="B252:E252"/>
    <mergeCell ref="B253:E253"/>
    <mergeCell ref="B236:E236"/>
    <mergeCell ref="B237:E237"/>
    <mergeCell ref="B238:E238"/>
    <mergeCell ref="B239:E239"/>
    <mergeCell ref="B240:E240"/>
    <mergeCell ref="B241:E241"/>
    <mergeCell ref="B242:E242"/>
    <mergeCell ref="B243:E243"/>
    <mergeCell ref="B244:E244"/>
    <mergeCell ref="B227:E227"/>
    <mergeCell ref="B228:E228"/>
    <mergeCell ref="B229:E229"/>
    <mergeCell ref="B230:E230"/>
    <mergeCell ref="B231:E231"/>
    <mergeCell ref="B232:E232"/>
    <mergeCell ref="B233:E233"/>
    <mergeCell ref="B234:E234"/>
    <mergeCell ref="B235:E235"/>
    <mergeCell ref="B445:F445"/>
    <mergeCell ref="B434:F434"/>
    <mergeCell ref="B444:F444"/>
    <mergeCell ref="B443:F443"/>
    <mergeCell ref="B442:F442"/>
    <mergeCell ref="B441:F441"/>
    <mergeCell ref="B440:F440"/>
    <mergeCell ref="B439:F439"/>
    <mergeCell ref="B438:F438"/>
    <mergeCell ref="B437:F437"/>
    <mergeCell ref="B436:F436"/>
    <mergeCell ref="B417:F417"/>
    <mergeCell ref="B420:F420"/>
    <mergeCell ref="B419:F419"/>
    <mergeCell ref="B421:F421"/>
    <mergeCell ref="B433:F433"/>
    <mergeCell ref="B432:F432"/>
    <mergeCell ref="B431:F431"/>
    <mergeCell ref="B430:F430"/>
    <mergeCell ref="B429:F429"/>
    <mergeCell ref="B428:F428"/>
    <mergeCell ref="B427:F427"/>
    <mergeCell ref="B426:F426"/>
    <mergeCell ref="B425:F425"/>
    <mergeCell ref="B424:F424"/>
    <mergeCell ref="B423:F423"/>
    <mergeCell ref="B408:F408"/>
    <mergeCell ref="B416:F416"/>
    <mergeCell ref="B415:F415"/>
    <mergeCell ref="B414:F414"/>
    <mergeCell ref="B413:F413"/>
    <mergeCell ref="B412:F412"/>
    <mergeCell ref="B411:F411"/>
    <mergeCell ref="B410:F410"/>
    <mergeCell ref="B376:F376"/>
    <mergeCell ref="B399:F399"/>
    <mergeCell ref="B407:F407"/>
    <mergeCell ref="B406:F406"/>
    <mergeCell ref="B405:F405"/>
    <mergeCell ref="B404:F404"/>
    <mergeCell ref="B403:F403"/>
    <mergeCell ref="B402:F402"/>
    <mergeCell ref="B401:F401"/>
    <mergeCell ref="B381:F381"/>
    <mergeCell ref="B372:F372"/>
    <mergeCell ref="B396:F396"/>
    <mergeCell ref="B395:F395"/>
    <mergeCell ref="B394:F394"/>
    <mergeCell ref="B393:F393"/>
    <mergeCell ref="B392:F392"/>
    <mergeCell ref="B391:F391"/>
    <mergeCell ref="B390:F390"/>
    <mergeCell ref="B389:F389"/>
    <mergeCell ref="B388:F388"/>
    <mergeCell ref="B387:F387"/>
    <mergeCell ref="B386:F386"/>
    <mergeCell ref="B385:F385"/>
    <mergeCell ref="B384:F384"/>
    <mergeCell ref="B383:F383"/>
    <mergeCell ref="B382:F382"/>
    <mergeCell ref="B375:F375"/>
    <mergeCell ref="B374:F374"/>
    <mergeCell ref="B380:F380"/>
    <mergeCell ref="B379:F379"/>
    <mergeCell ref="B378:F378"/>
    <mergeCell ref="B377:F377"/>
    <mergeCell ref="B361:F361"/>
    <mergeCell ref="B371:F371"/>
    <mergeCell ref="B370:F370"/>
    <mergeCell ref="B369:F369"/>
    <mergeCell ref="B368:F368"/>
    <mergeCell ref="B367:F367"/>
    <mergeCell ref="B366:F366"/>
    <mergeCell ref="B365:F365"/>
    <mergeCell ref="B364:F364"/>
    <mergeCell ref="B363:F363"/>
    <mergeCell ref="B352:F352"/>
    <mergeCell ref="B360:F360"/>
    <mergeCell ref="B359:F359"/>
    <mergeCell ref="B358:F358"/>
    <mergeCell ref="B357:F357"/>
    <mergeCell ref="B356:F356"/>
    <mergeCell ref="B355:F355"/>
    <mergeCell ref="B354:F354"/>
    <mergeCell ref="B340:F340"/>
    <mergeCell ref="B351:F351"/>
    <mergeCell ref="B350:F350"/>
    <mergeCell ref="B349:F349"/>
    <mergeCell ref="B348:F348"/>
    <mergeCell ref="B347:F347"/>
    <mergeCell ref="B346:F346"/>
    <mergeCell ref="B345:F345"/>
    <mergeCell ref="B344:F344"/>
    <mergeCell ref="B343:F343"/>
    <mergeCell ref="B342:F342"/>
    <mergeCell ref="B326:F326"/>
    <mergeCell ref="B339:F339"/>
    <mergeCell ref="B338:F338"/>
    <mergeCell ref="B337:F337"/>
    <mergeCell ref="B336:F336"/>
    <mergeCell ref="B335:F335"/>
    <mergeCell ref="B334:F334"/>
    <mergeCell ref="B333:F333"/>
    <mergeCell ref="B332:F332"/>
    <mergeCell ref="B331:F331"/>
    <mergeCell ref="B330:F330"/>
    <mergeCell ref="B329:F329"/>
    <mergeCell ref="B328:F328"/>
    <mergeCell ref="B317:F317"/>
    <mergeCell ref="B325:F325"/>
    <mergeCell ref="B323:F323"/>
    <mergeCell ref="B321:F321"/>
    <mergeCell ref="B320:F320"/>
    <mergeCell ref="B319:F319"/>
    <mergeCell ref="B315:F315"/>
    <mergeCell ref="B312:F312"/>
    <mergeCell ref="B311:F311"/>
    <mergeCell ref="B324:F324"/>
    <mergeCell ref="B322:F322"/>
    <mergeCell ref="B209:E209"/>
    <mergeCell ref="B210:E210"/>
    <mergeCell ref="B211:E211"/>
    <mergeCell ref="B212:E212"/>
    <mergeCell ref="B213:E213"/>
    <mergeCell ref="B214:E214"/>
    <mergeCell ref="B215:E215"/>
    <mergeCell ref="B216:E216"/>
    <mergeCell ref="B217:E217"/>
    <mergeCell ref="B218:E218"/>
    <mergeCell ref="B219:E219"/>
    <mergeCell ref="B220:E220"/>
    <mergeCell ref="B221:E221"/>
    <mergeCell ref="B222:E222"/>
    <mergeCell ref="B223:E223"/>
    <mergeCell ref="B224:E224"/>
    <mergeCell ref="B225:E225"/>
    <mergeCell ref="B226:E226"/>
    <mergeCell ref="B204:E204"/>
    <mergeCell ref="B205:E205"/>
    <mergeCell ref="B206:E206"/>
    <mergeCell ref="B207:E207"/>
    <mergeCell ref="B208:E208"/>
    <mergeCell ref="B200:E200"/>
    <mergeCell ref="B201:E201"/>
    <mergeCell ref="B202:E202"/>
    <mergeCell ref="B203:E203"/>
    <mergeCell ref="B197:E197"/>
    <mergeCell ref="B198:E198"/>
    <mergeCell ref="B187:E187"/>
    <mergeCell ref="B192:E192"/>
    <mergeCell ref="B193:E193"/>
    <mergeCell ref="B179:E179"/>
    <mergeCell ref="B180:E180"/>
    <mergeCell ref="B182:E182"/>
    <mergeCell ref="B183:E183"/>
    <mergeCell ref="B184:E184"/>
    <mergeCell ref="B174:E174"/>
    <mergeCell ref="B175:E175"/>
    <mergeCell ref="B176:E176"/>
    <mergeCell ref="B162:E162"/>
    <mergeCell ref="B163:E163"/>
    <mergeCell ref="B164:E164"/>
    <mergeCell ref="B194:E194"/>
    <mergeCell ref="B195:E195"/>
    <mergeCell ref="B196:E196"/>
    <mergeCell ref="B150:E150"/>
    <mergeCell ref="B151:E151"/>
    <mergeCell ref="B152:E152"/>
    <mergeCell ref="B153:E153"/>
    <mergeCell ref="B154:E154"/>
    <mergeCell ref="B145:E145"/>
    <mergeCell ref="B199:E199"/>
    <mergeCell ref="B181:E181"/>
    <mergeCell ref="B189:E189"/>
    <mergeCell ref="B190:E190"/>
    <mergeCell ref="B191:E191"/>
    <mergeCell ref="B188:E188"/>
    <mergeCell ref="B155:E155"/>
    <mergeCell ref="B156:E156"/>
    <mergeCell ref="B157:E157"/>
    <mergeCell ref="B158:E158"/>
    <mergeCell ref="B159:E159"/>
    <mergeCell ref="B160:E160"/>
    <mergeCell ref="B161:E161"/>
    <mergeCell ref="B185:E185"/>
    <mergeCell ref="B186:E186"/>
    <mergeCell ref="B171:E171"/>
    <mergeCell ref="B172:E172"/>
    <mergeCell ref="B173:E173"/>
    <mergeCell ref="A456:C456"/>
    <mergeCell ref="E456:F456"/>
    <mergeCell ref="H456:J456"/>
    <mergeCell ref="L456:N456"/>
    <mergeCell ref="A455:C455"/>
    <mergeCell ref="E455:F455"/>
    <mergeCell ref="H455:J455"/>
    <mergeCell ref="L455:N455"/>
    <mergeCell ref="B71:E71"/>
    <mergeCell ref="B72:E72"/>
    <mergeCell ref="B73:E73"/>
    <mergeCell ref="B74:E74"/>
    <mergeCell ref="B75:E75"/>
    <mergeCell ref="B76:E76"/>
    <mergeCell ref="B77:E77"/>
    <mergeCell ref="B78:E78"/>
    <mergeCell ref="B146:E146"/>
    <mergeCell ref="B147:E147"/>
    <mergeCell ref="B148:E148"/>
    <mergeCell ref="B149:E149"/>
    <mergeCell ref="B177:E177"/>
    <mergeCell ref="B131:E131"/>
    <mergeCell ref="B136:E136"/>
    <mergeCell ref="B138:E138"/>
    <mergeCell ref="A1:B1"/>
    <mergeCell ref="B54:E54"/>
    <mergeCell ref="B102:E102"/>
    <mergeCell ref="B101:E101"/>
    <mergeCell ref="B100:E100"/>
    <mergeCell ref="B99:E99"/>
    <mergeCell ref="B98:E98"/>
    <mergeCell ref="B96:E96"/>
    <mergeCell ref="B94:E94"/>
    <mergeCell ref="B93:E93"/>
    <mergeCell ref="B82:E82"/>
    <mergeCell ref="E1:F1"/>
    <mergeCell ref="A2:B2"/>
    <mergeCell ref="A3:B3"/>
    <mergeCell ref="B81:E81"/>
    <mergeCell ref="B80:E80"/>
    <mergeCell ref="B79:E79"/>
    <mergeCell ref="B63:E63"/>
    <mergeCell ref="B62:E62"/>
    <mergeCell ref="B61:E61"/>
    <mergeCell ref="B60:E60"/>
    <mergeCell ref="B59:E59"/>
    <mergeCell ref="B58:E58"/>
    <mergeCell ref="B57:E57"/>
    <mergeCell ref="B83:E83"/>
    <mergeCell ref="B84:E84"/>
    <mergeCell ref="B85:E85"/>
    <mergeCell ref="B86:E86"/>
    <mergeCell ref="B87:E87"/>
    <mergeCell ref="B88:E88"/>
    <mergeCell ref="B89:E89"/>
    <mergeCell ref="B90:E90"/>
    <mergeCell ref="B52:E52"/>
    <mergeCell ref="B53:E53"/>
    <mergeCell ref="B64:E64"/>
    <mergeCell ref="B65:E65"/>
    <mergeCell ref="B66:E66"/>
    <mergeCell ref="B67:E67"/>
    <mergeCell ref="B68:E68"/>
    <mergeCell ref="B69:E69"/>
    <mergeCell ref="B70:E70"/>
    <mergeCell ref="B56:E56"/>
    <mergeCell ref="B55:E55"/>
    <mergeCell ref="B91:E91"/>
    <mergeCell ref="B92:E92"/>
    <mergeCell ref="B95:E95"/>
    <mergeCell ref="B103:E103"/>
    <mergeCell ref="B105:E105"/>
    <mergeCell ref="B106:E106"/>
    <mergeCell ref="B107:E107"/>
    <mergeCell ref="B108:E108"/>
    <mergeCell ref="B109:E109"/>
    <mergeCell ref="B97:E97"/>
    <mergeCell ref="B104:E104"/>
    <mergeCell ref="B110:E110"/>
    <mergeCell ref="B111:E111"/>
    <mergeCell ref="B112:E112"/>
    <mergeCell ref="B113:E113"/>
    <mergeCell ref="B114:E114"/>
    <mergeCell ref="B115:E115"/>
    <mergeCell ref="B116:E116"/>
    <mergeCell ref="B117:E117"/>
    <mergeCell ref="B118:E118"/>
    <mergeCell ref="B119:E119"/>
    <mergeCell ref="B120:E120"/>
    <mergeCell ref="B121:E121"/>
    <mergeCell ref="B122:E122"/>
    <mergeCell ref="B123:E123"/>
    <mergeCell ref="B124:E124"/>
    <mergeCell ref="B125:E125"/>
    <mergeCell ref="B126:E126"/>
    <mergeCell ref="B127:E127"/>
    <mergeCell ref="A454:C454"/>
    <mergeCell ref="E454:F454"/>
    <mergeCell ref="H454:J454"/>
    <mergeCell ref="L454:N454"/>
    <mergeCell ref="B128:E128"/>
    <mergeCell ref="B129:E129"/>
    <mergeCell ref="B132:E132"/>
    <mergeCell ref="B133:E133"/>
    <mergeCell ref="B134:E134"/>
    <mergeCell ref="B137:E137"/>
    <mergeCell ref="B135:E135"/>
    <mergeCell ref="B139:E139"/>
    <mergeCell ref="B140:E140"/>
    <mergeCell ref="B130:E130"/>
    <mergeCell ref="B165:E165"/>
    <mergeCell ref="B166:E166"/>
    <mergeCell ref="B167:E167"/>
    <mergeCell ref="B168:E168"/>
    <mergeCell ref="B169:E169"/>
    <mergeCell ref="B170:E170"/>
    <mergeCell ref="B141:E141"/>
    <mergeCell ref="B142:E142"/>
    <mergeCell ref="B143:E143"/>
    <mergeCell ref="B144:E144"/>
  </mergeCells>
  <dataValidations count="6">
    <dataValidation type="list" allowBlank="1" showInputMessage="1" showErrorMessage="1" sqref="D1">
      <formula1>BudgetSubmission</formula1>
    </dataValidation>
    <dataValidation type="list" allowBlank="1" showInputMessage="1" showErrorMessage="1" sqref="E1">
      <formula1>Site?</formula1>
    </dataValidation>
    <dataValidation type="list" allowBlank="1" showInputMessage="1" showErrorMessage="1" sqref="H2">
      <formula1>Class1</formula1>
    </dataValidation>
    <dataValidation type="list" allowBlank="1" showInputMessage="1" showErrorMessage="1" sqref="H3">
      <formula1>Class2</formula1>
    </dataValidation>
    <dataValidation type="list" allowBlank="1" showInputMessage="1" showErrorMessage="1" sqref="I2">
      <formula1>FedFiscalYear</formula1>
    </dataValidation>
    <dataValidation type="list" allowBlank="1" showInputMessage="1" showErrorMessage="1" sqref="C1">
      <formula1>Program?</formula1>
    </dataValidation>
  </dataValidations>
  <printOptions horizontalCentered="1"/>
  <pageMargins left="0.2" right="0.2" top="0.8" bottom="0.5" header="0.5" footer="0.3"/>
  <pageSetup scale="70" orientation="landscape" cellComments="asDisplayed" r:id="rId1"/>
  <headerFooter>
    <oddHeader>&amp;L&amp;"Calibri,Bold Italic"&amp;20National Guard Youth ChalleNGe&amp;C&amp;"Calibri,Bold"&amp;20&amp;UANNUAL BUDGET REQUEST&amp;R&amp;"Calibri,Bold Italic"&amp;20&amp;K0000FFEntery City, ST</oddHeader>
    <oddFooter>&amp;LPage:  &amp;P/&amp;N&amp;C
&amp;"Calibri,Bold"&amp;16&amp;KFF0000---- For Official Use Only ----&amp;RBy Budget Officer on &amp;D at &amp;T</oddFooter>
  </headerFooter>
  <ignoredErrors>
    <ignoredError sqref="H344 H381 H334 H370:H371 H54:H63 H296 H315 H325 H336:H338 H383:H396 H405:H407 H410:H416 H436:H444 H79:H82 H146:H148 H423:H433 H93:H94 H96:H102 H104 H130:H131 H138 H141:H142 H290:H292 H309:H312 H323 H319:H321 H299 H328 H342 H354 H363 H374 H401 H419" formulaRange="1"/>
    <ignoredError sqref="G178:H178" formula="1"/>
    <ignoredError sqref="F54:F78 F80:F129 F131:F137 F139:F140 F146:F176 C3 D21 F179:F279 F142:F144" unlockedFormula="1"/>
    <ignoredError sqref="F79 F130 F138 F141 F145" formula="1"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9" tint="-0.249977111117893"/>
  </sheetPr>
  <dimension ref="A1:AC55"/>
  <sheetViews>
    <sheetView showGridLines="0" view="pageLayout" topLeftCell="E1" zoomScale="110" zoomScaleNormal="100" zoomScalePageLayoutView="110" workbookViewId="0">
      <selection activeCell="K8" sqref="K8"/>
    </sheetView>
  </sheetViews>
  <sheetFormatPr defaultColWidth="2.109375" defaultRowHeight="14.4" x14ac:dyDescent="0.3"/>
  <cols>
    <col min="1" max="1" width="4.5546875" customWidth="1"/>
    <col min="2" max="2" width="21.5546875" customWidth="1"/>
    <col min="3" max="3" width="11.6640625" customWidth="1"/>
    <col min="4" max="4" width="11.5546875" customWidth="1"/>
    <col min="5" max="5" width="11.88671875" customWidth="1"/>
    <col min="6" max="6" width="6.5546875" customWidth="1"/>
    <col min="7" max="7" width="10.88671875" customWidth="1"/>
    <col min="8" max="8" width="11.6640625" customWidth="1"/>
    <col min="9" max="9" width="11.5546875" customWidth="1"/>
    <col min="10" max="10" width="10.88671875" customWidth="1"/>
    <col min="11" max="11" width="6.5546875" customWidth="1"/>
    <col min="12" max="12" width="12.33203125" customWidth="1"/>
    <col min="13" max="13" width="11.6640625" customWidth="1"/>
    <col min="14" max="14" width="11.44140625" customWidth="1"/>
    <col min="15" max="15" width="12.109375" customWidth="1"/>
    <col min="16" max="16" width="6.5546875" customWidth="1"/>
    <col min="17" max="17" width="12.109375" customWidth="1"/>
    <col min="18" max="18" width="5.6640625" customWidth="1"/>
    <col min="19" max="19" width="5.44140625" customWidth="1"/>
    <col min="20" max="23" width="5.6640625" customWidth="1"/>
    <col min="24" max="24" width="9.88671875" bestFit="1" customWidth="1"/>
    <col min="25" max="27" width="10.109375" bestFit="1" customWidth="1"/>
  </cols>
  <sheetData>
    <row r="1" spans="1:29" s="71" customFormat="1" ht="15" customHeight="1" x14ac:dyDescent="0.3">
      <c r="A1" s="492"/>
      <c r="B1" s="493" t="s">
        <v>563</v>
      </c>
      <c r="C1" s="526" t="str">
        <f>'Budget Request'!C1</f>
        <v>Select:</v>
      </c>
      <c r="D1" s="527" t="str">
        <f>'Budget Request'!D1</f>
        <v>Select:</v>
      </c>
      <c r="E1" s="528"/>
      <c r="F1" s="528"/>
      <c r="G1" s="533"/>
      <c r="H1" s="496" t="s">
        <v>562</v>
      </c>
      <c r="I1" s="771" t="str">
        <f>'Budget Request'!E1</f>
        <v>Select:</v>
      </c>
      <c r="J1" s="771"/>
      <c r="K1" s="771"/>
      <c r="L1" s="528"/>
      <c r="M1" s="506" t="s">
        <v>662</v>
      </c>
      <c r="N1" s="534" t="s">
        <v>512</v>
      </c>
      <c r="O1" s="72" t="s">
        <v>513</v>
      </c>
      <c r="P1" s="73"/>
      <c r="Q1" s="72"/>
      <c r="R1" s="72"/>
      <c r="S1" s="72"/>
      <c r="T1" s="72"/>
      <c r="U1" s="72"/>
      <c r="V1" s="74"/>
      <c r="X1" s="75"/>
      <c r="Y1" s="75"/>
      <c r="Z1" s="75"/>
      <c r="AA1" s="75"/>
      <c r="AB1" s="75"/>
      <c r="AC1" s="75"/>
    </row>
    <row r="2" spans="1:29" s="71" customFormat="1" ht="15" customHeight="1" x14ac:dyDescent="0.3">
      <c r="A2" s="494"/>
      <c r="B2" s="495" t="s">
        <v>514</v>
      </c>
      <c r="C2" s="529">
        <f>'Budget Request'!H1</f>
        <v>0</v>
      </c>
      <c r="D2" s="530"/>
      <c r="E2" s="525" t="s">
        <v>515</v>
      </c>
      <c r="F2" s="531">
        <f>'Budget Request'!H2</f>
        <v>0</v>
      </c>
      <c r="G2" s="498"/>
      <c r="H2" s="497" t="s">
        <v>570</v>
      </c>
      <c r="I2" s="532" t="str">
        <f>'Budget Request'!I2</f>
        <v>Select:</v>
      </c>
      <c r="J2" s="498"/>
      <c r="K2" s="499" t="s">
        <v>516</v>
      </c>
      <c r="L2" s="646" t="str">
        <f>'Budget Request'!C2</f>
        <v>Enter Manually</v>
      </c>
      <c r="N2" s="78" t="s">
        <v>579</v>
      </c>
      <c r="O2" s="79"/>
      <c r="P2" s="79"/>
      <c r="Q2" s="79"/>
      <c r="R2" s="79"/>
      <c r="S2" s="79"/>
      <c r="T2" s="79"/>
      <c r="U2" s="127"/>
      <c r="V2" s="128"/>
      <c r="X2" s="75"/>
      <c r="Y2" s="75"/>
      <c r="Z2" s="75"/>
      <c r="AA2" s="75"/>
      <c r="AB2" s="75"/>
      <c r="AC2" s="75"/>
    </row>
    <row r="3" spans="1:29" s="71" customFormat="1" ht="15" customHeight="1" x14ac:dyDescent="0.3">
      <c r="A3" s="421"/>
      <c r="B3" s="422" t="s">
        <v>517</v>
      </c>
      <c r="C3" s="773" t="s">
        <v>661</v>
      </c>
      <c r="D3" s="774"/>
      <c r="E3" s="774"/>
      <c r="F3" s="774"/>
      <c r="G3" s="774"/>
      <c r="H3" s="775" t="s">
        <v>518</v>
      </c>
      <c r="I3" s="776"/>
      <c r="J3" s="776"/>
      <c r="K3" s="776"/>
      <c r="L3" s="776"/>
      <c r="M3" s="777" t="s">
        <v>519</v>
      </c>
      <c r="N3" s="777"/>
      <c r="O3" s="777"/>
      <c r="P3" s="777"/>
      <c r="Q3" s="778"/>
      <c r="R3" s="779" t="s">
        <v>520</v>
      </c>
      <c r="S3" s="779"/>
      <c r="T3" s="779"/>
      <c r="U3" s="779"/>
      <c r="V3" s="780"/>
      <c r="X3" s="75"/>
      <c r="Y3" s="75"/>
      <c r="Z3" s="75"/>
      <c r="AA3" s="75"/>
      <c r="AB3" s="75"/>
      <c r="AC3" s="75"/>
    </row>
    <row r="4" spans="1:29" s="71" customFormat="1" ht="15" customHeight="1" x14ac:dyDescent="0.3">
      <c r="A4" s="423" t="s">
        <v>16</v>
      </c>
      <c r="B4" s="424"/>
      <c r="C4" s="425" t="s">
        <v>521</v>
      </c>
      <c r="D4" s="426" t="s">
        <v>33</v>
      </c>
      <c r="E4" s="426" t="s">
        <v>397</v>
      </c>
      <c r="F4" s="426" t="s">
        <v>35</v>
      </c>
      <c r="G4" s="426" t="s">
        <v>39</v>
      </c>
      <c r="H4" s="427" t="s">
        <v>521</v>
      </c>
      <c r="I4" s="453" t="s">
        <v>33</v>
      </c>
      <c r="J4" s="453" t="s">
        <v>397</v>
      </c>
      <c r="K4" s="453" t="s">
        <v>35</v>
      </c>
      <c r="L4" s="500" t="s">
        <v>39</v>
      </c>
      <c r="M4" s="428" t="s">
        <v>521</v>
      </c>
      <c r="N4" s="429" t="s">
        <v>33</v>
      </c>
      <c r="O4" s="429" t="s">
        <v>34</v>
      </c>
      <c r="P4" s="429" t="s">
        <v>35</v>
      </c>
      <c r="Q4" s="430" t="s">
        <v>39</v>
      </c>
      <c r="R4" s="431" t="s">
        <v>521</v>
      </c>
      <c r="S4" s="431" t="s">
        <v>522</v>
      </c>
      <c r="T4" s="431" t="s">
        <v>34</v>
      </c>
      <c r="U4" s="431" t="s">
        <v>523</v>
      </c>
      <c r="V4" s="432" t="s">
        <v>39</v>
      </c>
      <c r="X4" s="75"/>
      <c r="Y4" s="75"/>
      <c r="Z4" s="75"/>
      <c r="AA4" s="75"/>
      <c r="AB4" s="75"/>
      <c r="AC4" s="75"/>
    </row>
    <row r="5" spans="1:29" s="71" customFormat="1" ht="15" customHeight="1" x14ac:dyDescent="0.3">
      <c r="A5" s="312" t="s">
        <v>524</v>
      </c>
      <c r="B5" s="313" t="s">
        <v>17</v>
      </c>
      <c r="C5" s="314">
        <f>'Budget Request'!E5</f>
        <v>0</v>
      </c>
      <c r="D5" s="315">
        <f>'Budget Request'!G5</f>
        <v>0</v>
      </c>
      <c r="E5" s="315">
        <f>'Budget Request'!H5</f>
        <v>0</v>
      </c>
      <c r="F5" s="315">
        <f>'Budget Request'!I5</f>
        <v>0</v>
      </c>
      <c r="G5" s="315">
        <f>SUM('Budget Request'!K5,'Budget Request'!O5)</f>
        <v>0</v>
      </c>
      <c r="H5" s="366">
        <f>SUM(I5:L5)</f>
        <v>10000</v>
      </c>
      <c r="I5" s="513">
        <v>7500</v>
      </c>
      <c r="J5" s="513">
        <v>2500</v>
      </c>
      <c r="K5" s="513"/>
      <c r="L5" s="514"/>
      <c r="M5" s="333">
        <f>SUM(N5:Q5)</f>
        <v>10000</v>
      </c>
      <c r="N5" s="334">
        <f>I5</f>
        <v>7500</v>
      </c>
      <c r="O5" s="334">
        <f>J5</f>
        <v>2500</v>
      </c>
      <c r="P5" s="335">
        <f t="shared" ref="O5:Q20" si="0">K5</f>
        <v>0</v>
      </c>
      <c r="Q5" s="336">
        <f t="shared" si="0"/>
        <v>0</v>
      </c>
      <c r="R5" s="350">
        <f>IFERROR(M5/C5,0)</f>
        <v>0</v>
      </c>
      <c r="S5" s="351">
        <f t="shared" ref="S5:U5" si="1">IFERROR(N5/D5,0)</f>
        <v>0</v>
      </c>
      <c r="T5" s="352">
        <f t="shared" si="1"/>
        <v>0</v>
      </c>
      <c r="U5" s="352">
        <f t="shared" si="1"/>
        <v>0</v>
      </c>
      <c r="V5" s="353">
        <f>IFERROR(Q5/G5,0)</f>
        <v>0</v>
      </c>
      <c r="X5" s="75"/>
      <c r="Y5" s="75"/>
      <c r="Z5" s="75"/>
      <c r="AA5" s="75"/>
      <c r="AB5" s="75"/>
      <c r="AC5" s="75"/>
    </row>
    <row r="6" spans="1:29" s="71" customFormat="1" ht="15" customHeight="1" x14ac:dyDescent="0.3">
      <c r="A6" s="316" t="s">
        <v>525</v>
      </c>
      <c r="B6" s="317" t="s">
        <v>18</v>
      </c>
      <c r="C6" s="318">
        <f>'Budget Request'!E6</f>
        <v>0</v>
      </c>
      <c r="D6" s="319">
        <f>'Budget Request'!G6</f>
        <v>0</v>
      </c>
      <c r="E6" s="319">
        <f>'Budget Request'!H6</f>
        <v>0</v>
      </c>
      <c r="F6" s="319">
        <f>'Budget Request'!I6</f>
        <v>0</v>
      </c>
      <c r="G6" s="319">
        <f>SUM('Budget Request'!K6,'Budget Request'!O6)</f>
        <v>0</v>
      </c>
      <c r="H6" s="367">
        <f t="shared" ref="H6:H20" si="2">SUM(I6:L6)</f>
        <v>0</v>
      </c>
      <c r="I6" s="515"/>
      <c r="J6" s="515"/>
      <c r="K6" s="515"/>
      <c r="L6" s="516"/>
      <c r="M6" s="337">
        <f t="shared" ref="M6:M20" si="3">SUM(N6:Q6)</f>
        <v>0</v>
      </c>
      <c r="N6" s="338">
        <f t="shared" ref="N6:N20" si="4">I6</f>
        <v>0</v>
      </c>
      <c r="O6" s="338">
        <f t="shared" si="0"/>
        <v>0</v>
      </c>
      <c r="P6" s="339">
        <f t="shared" si="0"/>
        <v>0</v>
      </c>
      <c r="Q6" s="340">
        <f t="shared" si="0"/>
        <v>0</v>
      </c>
      <c r="R6" s="354">
        <f t="shared" ref="R6:R21" si="5">IFERROR(M6/C6,0)</f>
        <v>0</v>
      </c>
      <c r="S6" s="354">
        <f t="shared" ref="S6:S21" si="6">IFERROR(N6/D6,0)</f>
        <v>0</v>
      </c>
      <c r="T6" s="354">
        <f t="shared" ref="T6:T21" si="7">IFERROR(O6/E6,0)</f>
        <v>0</v>
      </c>
      <c r="U6" s="354">
        <f t="shared" ref="U6:U21" si="8">IFERROR(P6/F6,0)</f>
        <v>0</v>
      </c>
      <c r="V6" s="355">
        <f t="shared" ref="V6:V21" si="9">IFERROR(Q6/G6,0)</f>
        <v>0</v>
      </c>
      <c r="X6" s="75"/>
      <c r="Y6" s="75"/>
      <c r="Z6" s="75"/>
      <c r="AA6" s="75"/>
      <c r="AB6" s="75"/>
      <c r="AC6" s="75"/>
    </row>
    <row r="7" spans="1:29" s="71" customFormat="1" ht="15" customHeight="1" x14ac:dyDescent="0.3">
      <c r="A7" s="312" t="s">
        <v>526</v>
      </c>
      <c r="B7" s="313" t="s">
        <v>19</v>
      </c>
      <c r="C7" s="314">
        <f>'Budget Request'!E7</f>
        <v>0</v>
      </c>
      <c r="D7" s="315">
        <f>'Budget Request'!G7</f>
        <v>0</v>
      </c>
      <c r="E7" s="315">
        <f>'Budget Request'!H7</f>
        <v>0</v>
      </c>
      <c r="F7" s="315">
        <f>'Budget Request'!I7</f>
        <v>0</v>
      </c>
      <c r="G7" s="315">
        <f>SUM('Budget Request'!K7,'Budget Request'!O7)</f>
        <v>0</v>
      </c>
      <c r="H7" s="366">
        <f t="shared" si="2"/>
        <v>0</v>
      </c>
      <c r="I7" s="513"/>
      <c r="J7" s="513"/>
      <c r="K7" s="513"/>
      <c r="L7" s="514"/>
      <c r="M7" s="333">
        <f t="shared" si="3"/>
        <v>0</v>
      </c>
      <c r="N7" s="334">
        <f t="shared" si="4"/>
        <v>0</v>
      </c>
      <c r="O7" s="334">
        <f t="shared" si="0"/>
        <v>0</v>
      </c>
      <c r="P7" s="335">
        <f t="shared" si="0"/>
        <v>0</v>
      </c>
      <c r="Q7" s="336">
        <f t="shared" si="0"/>
        <v>0</v>
      </c>
      <c r="R7" s="350">
        <f t="shared" si="5"/>
        <v>0</v>
      </c>
      <c r="S7" s="352">
        <f t="shared" si="6"/>
        <v>0</v>
      </c>
      <c r="T7" s="352">
        <f t="shared" si="7"/>
        <v>0</v>
      </c>
      <c r="U7" s="352">
        <f t="shared" si="8"/>
        <v>0</v>
      </c>
      <c r="V7" s="353">
        <f t="shared" si="9"/>
        <v>0</v>
      </c>
      <c r="X7" s="75"/>
      <c r="Y7" s="75"/>
      <c r="Z7" s="75"/>
      <c r="AA7" s="75"/>
      <c r="AB7" s="75"/>
      <c r="AC7" s="75"/>
    </row>
    <row r="8" spans="1:29" s="71" customFormat="1" ht="15" customHeight="1" x14ac:dyDescent="0.3">
      <c r="A8" s="316" t="s">
        <v>527</v>
      </c>
      <c r="B8" s="317" t="s">
        <v>20</v>
      </c>
      <c r="C8" s="318">
        <f>'Budget Request'!E8</f>
        <v>0</v>
      </c>
      <c r="D8" s="319">
        <f>'Budget Request'!G8</f>
        <v>0</v>
      </c>
      <c r="E8" s="319">
        <f>'Budget Request'!H8</f>
        <v>0</v>
      </c>
      <c r="F8" s="319">
        <f>'Budget Request'!I8</f>
        <v>0</v>
      </c>
      <c r="G8" s="319">
        <f>SUM('Budget Request'!K8,'Budget Request'!O8)</f>
        <v>0</v>
      </c>
      <c r="H8" s="367">
        <f t="shared" si="2"/>
        <v>0</v>
      </c>
      <c r="I8" s="515"/>
      <c r="J8" s="515"/>
      <c r="K8" s="515"/>
      <c r="L8" s="516"/>
      <c r="M8" s="337">
        <f t="shared" si="3"/>
        <v>0</v>
      </c>
      <c r="N8" s="338">
        <f t="shared" si="4"/>
        <v>0</v>
      </c>
      <c r="O8" s="338">
        <f t="shared" si="0"/>
        <v>0</v>
      </c>
      <c r="P8" s="339">
        <f t="shared" si="0"/>
        <v>0</v>
      </c>
      <c r="Q8" s="340">
        <f t="shared" si="0"/>
        <v>0</v>
      </c>
      <c r="R8" s="356">
        <f t="shared" si="5"/>
        <v>0</v>
      </c>
      <c r="S8" s="357">
        <f t="shared" si="6"/>
        <v>0</v>
      </c>
      <c r="T8" s="354">
        <f t="shared" si="7"/>
        <v>0</v>
      </c>
      <c r="U8" s="354">
        <f t="shared" si="8"/>
        <v>0</v>
      </c>
      <c r="V8" s="355">
        <f t="shared" si="9"/>
        <v>0</v>
      </c>
      <c r="X8" s="75"/>
      <c r="Y8" s="75"/>
      <c r="Z8" s="75"/>
      <c r="AA8" s="75"/>
      <c r="AB8" s="75"/>
      <c r="AC8" s="75"/>
    </row>
    <row r="9" spans="1:29" s="71" customFormat="1" ht="15" customHeight="1" x14ac:dyDescent="0.3">
      <c r="A9" s="312" t="s">
        <v>528</v>
      </c>
      <c r="B9" s="313" t="s">
        <v>529</v>
      </c>
      <c r="C9" s="314">
        <f>'Budget Request'!E9</f>
        <v>0</v>
      </c>
      <c r="D9" s="315">
        <f>'Budget Request'!G9</f>
        <v>0</v>
      </c>
      <c r="E9" s="315">
        <f>'Budget Request'!H9</f>
        <v>0</v>
      </c>
      <c r="F9" s="315">
        <f>'Budget Request'!I9</f>
        <v>0</v>
      </c>
      <c r="G9" s="315">
        <f>SUM('Budget Request'!K9,'Budget Request'!O9)</f>
        <v>0</v>
      </c>
      <c r="H9" s="366">
        <f t="shared" si="2"/>
        <v>0</v>
      </c>
      <c r="I9" s="513"/>
      <c r="J9" s="513"/>
      <c r="K9" s="513"/>
      <c r="L9" s="514"/>
      <c r="M9" s="333">
        <f t="shared" si="3"/>
        <v>0</v>
      </c>
      <c r="N9" s="334">
        <f t="shared" si="4"/>
        <v>0</v>
      </c>
      <c r="O9" s="334">
        <f t="shared" si="0"/>
        <v>0</v>
      </c>
      <c r="P9" s="335">
        <f t="shared" si="0"/>
        <v>0</v>
      </c>
      <c r="Q9" s="336">
        <f t="shared" si="0"/>
        <v>0</v>
      </c>
      <c r="R9" s="350">
        <f t="shared" si="5"/>
        <v>0</v>
      </c>
      <c r="S9" s="351">
        <f t="shared" si="6"/>
        <v>0</v>
      </c>
      <c r="T9" s="352">
        <f t="shared" si="7"/>
        <v>0</v>
      </c>
      <c r="U9" s="352">
        <f t="shared" si="8"/>
        <v>0</v>
      </c>
      <c r="V9" s="353">
        <f t="shared" si="9"/>
        <v>0</v>
      </c>
      <c r="X9" s="75"/>
      <c r="Y9" s="75"/>
      <c r="Z9" s="75"/>
      <c r="AA9" s="75"/>
      <c r="AB9" s="75"/>
      <c r="AC9" s="75"/>
    </row>
    <row r="10" spans="1:29" s="71" customFormat="1" ht="15" customHeight="1" x14ac:dyDescent="0.3">
      <c r="A10" s="316" t="s">
        <v>530</v>
      </c>
      <c r="B10" s="317" t="s">
        <v>21</v>
      </c>
      <c r="C10" s="318">
        <f>'Budget Request'!E10</f>
        <v>0</v>
      </c>
      <c r="D10" s="319">
        <f>'Budget Request'!G10</f>
        <v>0</v>
      </c>
      <c r="E10" s="319">
        <f>'Budget Request'!H10</f>
        <v>0</v>
      </c>
      <c r="F10" s="319">
        <f>'Budget Request'!I10</f>
        <v>0</v>
      </c>
      <c r="G10" s="320">
        <f>SUM('Budget Request'!K10:O10)</f>
        <v>0</v>
      </c>
      <c r="H10" s="367">
        <f t="shared" si="2"/>
        <v>0</v>
      </c>
      <c r="I10" s="515"/>
      <c r="J10" s="515"/>
      <c r="K10" s="515"/>
      <c r="L10" s="516"/>
      <c r="M10" s="337">
        <f>SUM(N10:Q10)</f>
        <v>0</v>
      </c>
      <c r="N10" s="338">
        <f>I10</f>
        <v>0</v>
      </c>
      <c r="O10" s="338">
        <f t="shared" si="0"/>
        <v>0</v>
      </c>
      <c r="P10" s="339">
        <f t="shared" si="0"/>
        <v>0</v>
      </c>
      <c r="Q10" s="340">
        <f t="shared" si="0"/>
        <v>0</v>
      </c>
      <c r="R10" s="356">
        <f t="shared" si="5"/>
        <v>0</v>
      </c>
      <c r="S10" s="357">
        <f t="shared" si="6"/>
        <v>0</v>
      </c>
      <c r="T10" s="354">
        <f t="shared" si="7"/>
        <v>0</v>
      </c>
      <c r="U10" s="354">
        <f t="shared" si="8"/>
        <v>0</v>
      </c>
      <c r="V10" s="355">
        <f t="shared" si="9"/>
        <v>0</v>
      </c>
      <c r="X10" s="75"/>
      <c r="Y10" s="75"/>
      <c r="Z10" s="75"/>
      <c r="AA10" s="75"/>
      <c r="AB10" s="75"/>
      <c r="AC10" s="75"/>
    </row>
    <row r="11" spans="1:29" s="71" customFormat="1" ht="15" customHeight="1" x14ac:dyDescent="0.3">
      <c r="A11" s="312" t="s">
        <v>531</v>
      </c>
      <c r="B11" s="313" t="s">
        <v>22</v>
      </c>
      <c r="C11" s="314">
        <f>'Budget Request'!E11</f>
        <v>0</v>
      </c>
      <c r="D11" s="315">
        <f>'Budget Request'!G11</f>
        <v>0</v>
      </c>
      <c r="E11" s="315">
        <f>'Budget Request'!H11</f>
        <v>0</v>
      </c>
      <c r="F11" s="315">
        <f>'Budget Request'!I11</f>
        <v>0</v>
      </c>
      <c r="G11" s="315">
        <f>SUM('Budget Request'!K11,'Budget Request'!O11)</f>
        <v>0</v>
      </c>
      <c r="H11" s="366">
        <f t="shared" si="2"/>
        <v>0</v>
      </c>
      <c r="I11" s="513"/>
      <c r="J11" s="513"/>
      <c r="K11" s="513"/>
      <c r="L11" s="514"/>
      <c r="M11" s="333">
        <f t="shared" si="3"/>
        <v>0</v>
      </c>
      <c r="N11" s="334">
        <f t="shared" si="4"/>
        <v>0</v>
      </c>
      <c r="O11" s="334">
        <f t="shared" si="0"/>
        <v>0</v>
      </c>
      <c r="P11" s="335">
        <f t="shared" si="0"/>
        <v>0</v>
      </c>
      <c r="Q11" s="336">
        <f t="shared" si="0"/>
        <v>0</v>
      </c>
      <c r="R11" s="350">
        <f t="shared" si="5"/>
        <v>0</v>
      </c>
      <c r="S11" s="351">
        <f t="shared" si="6"/>
        <v>0</v>
      </c>
      <c r="T11" s="352">
        <f t="shared" si="7"/>
        <v>0</v>
      </c>
      <c r="U11" s="352">
        <f t="shared" si="8"/>
        <v>0</v>
      </c>
      <c r="V11" s="353">
        <f t="shared" si="9"/>
        <v>0</v>
      </c>
      <c r="X11" s="75"/>
      <c r="Y11" s="75"/>
      <c r="Z11" s="75"/>
      <c r="AA11" s="75"/>
      <c r="AB11" s="75"/>
      <c r="AC11" s="75"/>
    </row>
    <row r="12" spans="1:29" s="71" customFormat="1" ht="15" customHeight="1" x14ac:dyDescent="0.3">
      <c r="A12" s="316" t="s">
        <v>532</v>
      </c>
      <c r="B12" s="317" t="s">
        <v>23</v>
      </c>
      <c r="C12" s="318">
        <f>'Budget Request'!E12</f>
        <v>0</v>
      </c>
      <c r="D12" s="319">
        <f>'Budget Request'!G12</f>
        <v>0</v>
      </c>
      <c r="E12" s="319">
        <f>'Budget Request'!H12</f>
        <v>0</v>
      </c>
      <c r="F12" s="319">
        <f>'Budget Request'!I12</f>
        <v>0</v>
      </c>
      <c r="G12" s="319">
        <f>SUM('Budget Request'!K12,'Budget Request'!O12)</f>
        <v>0</v>
      </c>
      <c r="H12" s="367">
        <f t="shared" si="2"/>
        <v>0</v>
      </c>
      <c r="I12" s="515"/>
      <c r="J12" s="515"/>
      <c r="K12" s="515"/>
      <c r="L12" s="516"/>
      <c r="M12" s="337">
        <f t="shared" si="3"/>
        <v>0</v>
      </c>
      <c r="N12" s="338">
        <f t="shared" si="4"/>
        <v>0</v>
      </c>
      <c r="O12" s="338">
        <f t="shared" si="0"/>
        <v>0</v>
      </c>
      <c r="P12" s="339">
        <f t="shared" si="0"/>
        <v>0</v>
      </c>
      <c r="Q12" s="340">
        <f t="shared" si="0"/>
        <v>0</v>
      </c>
      <c r="R12" s="356">
        <f t="shared" si="5"/>
        <v>0</v>
      </c>
      <c r="S12" s="357">
        <f t="shared" si="6"/>
        <v>0</v>
      </c>
      <c r="T12" s="354">
        <f t="shared" si="7"/>
        <v>0</v>
      </c>
      <c r="U12" s="354">
        <f t="shared" si="8"/>
        <v>0</v>
      </c>
      <c r="V12" s="355">
        <f t="shared" si="9"/>
        <v>0</v>
      </c>
      <c r="X12" s="75"/>
      <c r="Y12" s="75"/>
      <c r="Z12" s="75"/>
      <c r="AA12" s="75"/>
      <c r="AB12" s="75"/>
      <c r="AC12" s="75"/>
    </row>
    <row r="13" spans="1:29" s="71" customFormat="1" ht="15" customHeight="1" x14ac:dyDescent="0.3">
      <c r="A13" s="312" t="s">
        <v>533</v>
      </c>
      <c r="B13" s="313" t="s">
        <v>24</v>
      </c>
      <c r="C13" s="314">
        <f>'Budget Request'!E13</f>
        <v>0</v>
      </c>
      <c r="D13" s="315">
        <f>'Budget Request'!G13</f>
        <v>0</v>
      </c>
      <c r="E13" s="315">
        <f>'Budget Request'!H13</f>
        <v>0</v>
      </c>
      <c r="F13" s="315">
        <f>'Budget Request'!I13</f>
        <v>0</v>
      </c>
      <c r="G13" s="315">
        <f>SUM('Budget Request'!K13,'Budget Request'!O13)</f>
        <v>0</v>
      </c>
      <c r="H13" s="366">
        <f t="shared" si="2"/>
        <v>0</v>
      </c>
      <c r="I13" s="513"/>
      <c r="J13" s="513"/>
      <c r="K13" s="513"/>
      <c r="L13" s="514"/>
      <c r="M13" s="333">
        <f t="shared" si="3"/>
        <v>0</v>
      </c>
      <c r="N13" s="334">
        <f t="shared" si="4"/>
        <v>0</v>
      </c>
      <c r="O13" s="334">
        <f t="shared" si="0"/>
        <v>0</v>
      </c>
      <c r="P13" s="335">
        <f t="shared" si="0"/>
        <v>0</v>
      </c>
      <c r="Q13" s="336">
        <f t="shared" si="0"/>
        <v>0</v>
      </c>
      <c r="R13" s="350">
        <f t="shared" si="5"/>
        <v>0</v>
      </c>
      <c r="S13" s="351">
        <f t="shared" si="6"/>
        <v>0</v>
      </c>
      <c r="T13" s="352">
        <f t="shared" si="7"/>
        <v>0</v>
      </c>
      <c r="U13" s="352">
        <f t="shared" si="8"/>
        <v>0</v>
      </c>
      <c r="V13" s="353">
        <f t="shared" si="9"/>
        <v>0</v>
      </c>
      <c r="X13" s="75"/>
      <c r="Y13" s="75"/>
      <c r="Z13" s="75"/>
      <c r="AA13" s="75"/>
      <c r="AB13" s="75"/>
      <c r="AC13" s="75"/>
    </row>
    <row r="14" spans="1:29" s="71" customFormat="1" ht="15" customHeight="1" x14ac:dyDescent="0.3">
      <c r="A14" s="316" t="s">
        <v>534</v>
      </c>
      <c r="B14" s="317" t="s">
        <v>535</v>
      </c>
      <c r="C14" s="318">
        <f>'Budget Request'!E14</f>
        <v>0</v>
      </c>
      <c r="D14" s="319">
        <f>'Budget Request'!G14</f>
        <v>0</v>
      </c>
      <c r="E14" s="319">
        <f>'Budget Request'!H14</f>
        <v>0</v>
      </c>
      <c r="F14" s="319">
        <f>'Budget Request'!I14</f>
        <v>0</v>
      </c>
      <c r="G14" s="319">
        <f>SUM('Budget Request'!K14,'Budget Request'!O14)</f>
        <v>0</v>
      </c>
      <c r="H14" s="367">
        <f t="shared" si="2"/>
        <v>0</v>
      </c>
      <c r="I14" s="515"/>
      <c r="J14" s="515"/>
      <c r="K14" s="515"/>
      <c r="L14" s="516"/>
      <c r="M14" s="337">
        <f t="shared" si="3"/>
        <v>0</v>
      </c>
      <c r="N14" s="338">
        <f t="shared" si="4"/>
        <v>0</v>
      </c>
      <c r="O14" s="338">
        <f t="shared" si="0"/>
        <v>0</v>
      </c>
      <c r="P14" s="339">
        <f t="shared" si="0"/>
        <v>0</v>
      </c>
      <c r="Q14" s="340">
        <f t="shared" si="0"/>
        <v>0</v>
      </c>
      <c r="R14" s="354">
        <f t="shared" si="5"/>
        <v>0</v>
      </c>
      <c r="S14" s="354">
        <f t="shared" si="6"/>
        <v>0</v>
      </c>
      <c r="T14" s="354">
        <f t="shared" si="7"/>
        <v>0</v>
      </c>
      <c r="U14" s="354">
        <f t="shared" si="8"/>
        <v>0</v>
      </c>
      <c r="V14" s="355">
        <f t="shared" si="9"/>
        <v>0</v>
      </c>
      <c r="X14" s="75"/>
      <c r="Y14" s="75"/>
      <c r="Z14" s="75"/>
      <c r="AA14" s="75"/>
      <c r="AB14" s="75"/>
      <c r="AC14" s="75"/>
    </row>
    <row r="15" spans="1:29" s="71" customFormat="1" ht="15" customHeight="1" x14ac:dyDescent="0.3">
      <c r="A15" s="321" t="s">
        <v>536</v>
      </c>
      <c r="B15" s="322" t="s">
        <v>25</v>
      </c>
      <c r="C15" s="323">
        <f>'Budget Request'!E15</f>
        <v>0</v>
      </c>
      <c r="D15" s="324">
        <f>'Budget Request'!G15</f>
        <v>0</v>
      </c>
      <c r="E15" s="324">
        <f>'Budget Request'!H15</f>
        <v>0</v>
      </c>
      <c r="F15" s="324">
        <f>'Budget Request'!I15</f>
        <v>0</v>
      </c>
      <c r="G15" s="324">
        <f>SUM('Budget Request'!K15,'Budget Request'!O15)</f>
        <v>0</v>
      </c>
      <c r="H15" s="366">
        <f t="shared" si="2"/>
        <v>0</v>
      </c>
      <c r="I15" s="517"/>
      <c r="J15" s="517"/>
      <c r="K15" s="517"/>
      <c r="L15" s="518"/>
      <c r="M15" s="333">
        <f t="shared" si="3"/>
        <v>0</v>
      </c>
      <c r="N15" s="341">
        <f t="shared" si="4"/>
        <v>0</v>
      </c>
      <c r="O15" s="341">
        <f t="shared" si="0"/>
        <v>0</v>
      </c>
      <c r="P15" s="342">
        <f t="shared" si="0"/>
        <v>0</v>
      </c>
      <c r="Q15" s="343">
        <f t="shared" si="0"/>
        <v>0</v>
      </c>
      <c r="R15" s="350">
        <f t="shared" si="5"/>
        <v>0</v>
      </c>
      <c r="S15" s="351">
        <f t="shared" si="6"/>
        <v>0</v>
      </c>
      <c r="T15" s="352">
        <f t="shared" si="7"/>
        <v>0</v>
      </c>
      <c r="U15" s="352">
        <f t="shared" si="8"/>
        <v>0</v>
      </c>
      <c r="V15" s="353">
        <f t="shared" si="9"/>
        <v>0</v>
      </c>
      <c r="X15" s="75"/>
      <c r="Y15" s="75"/>
      <c r="Z15" s="75"/>
      <c r="AA15" s="75"/>
      <c r="AB15" s="75"/>
      <c r="AC15" s="75"/>
    </row>
    <row r="16" spans="1:29" s="71" customFormat="1" ht="15" customHeight="1" x14ac:dyDescent="0.3">
      <c r="A16" s="316" t="s">
        <v>537</v>
      </c>
      <c r="B16" s="317" t="s">
        <v>26</v>
      </c>
      <c r="C16" s="318">
        <f>'Budget Request'!E16</f>
        <v>0</v>
      </c>
      <c r="D16" s="319">
        <f>'Budget Request'!G16</f>
        <v>0</v>
      </c>
      <c r="E16" s="319">
        <f>'Budget Request'!H16</f>
        <v>0</v>
      </c>
      <c r="F16" s="319">
        <f>'Budget Request'!I16</f>
        <v>0</v>
      </c>
      <c r="G16" s="319">
        <f>SUM('Budget Request'!K16,'Budget Request'!O16)</f>
        <v>0</v>
      </c>
      <c r="H16" s="368">
        <f t="shared" si="2"/>
        <v>0</v>
      </c>
      <c r="I16" s="515"/>
      <c r="J16" s="515"/>
      <c r="K16" s="515"/>
      <c r="L16" s="516"/>
      <c r="M16" s="344">
        <f t="shared" si="3"/>
        <v>0</v>
      </c>
      <c r="N16" s="338">
        <f t="shared" si="4"/>
        <v>0</v>
      </c>
      <c r="O16" s="338">
        <f t="shared" si="0"/>
        <v>0</v>
      </c>
      <c r="P16" s="339">
        <f t="shared" si="0"/>
        <v>0</v>
      </c>
      <c r="Q16" s="340">
        <f t="shared" si="0"/>
        <v>0</v>
      </c>
      <c r="R16" s="356">
        <f t="shared" si="5"/>
        <v>0</v>
      </c>
      <c r="S16" s="357">
        <f t="shared" si="6"/>
        <v>0</v>
      </c>
      <c r="T16" s="354">
        <f t="shared" si="7"/>
        <v>0</v>
      </c>
      <c r="U16" s="354">
        <f t="shared" si="8"/>
        <v>0</v>
      </c>
      <c r="V16" s="355">
        <f t="shared" si="9"/>
        <v>0</v>
      </c>
      <c r="X16" s="75"/>
      <c r="Y16" s="75"/>
      <c r="Z16" s="75"/>
      <c r="AA16" s="75"/>
      <c r="AB16" s="75"/>
      <c r="AC16" s="75"/>
    </row>
    <row r="17" spans="1:29" s="71" customFormat="1" ht="15" customHeight="1" x14ac:dyDescent="0.3">
      <c r="A17" s="312" t="s">
        <v>538</v>
      </c>
      <c r="B17" s="313" t="s">
        <v>27</v>
      </c>
      <c r="C17" s="314">
        <f>'Budget Request'!E17</f>
        <v>0</v>
      </c>
      <c r="D17" s="315">
        <f>'Budget Request'!G17</f>
        <v>0</v>
      </c>
      <c r="E17" s="315">
        <f>'Budget Request'!H17</f>
        <v>0</v>
      </c>
      <c r="F17" s="315">
        <f>'Budget Request'!I17</f>
        <v>0</v>
      </c>
      <c r="G17" s="315">
        <f>SUM('Budget Request'!K17,'Budget Request'!O17)</f>
        <v>0</v>
      </c>
      <c r="H17" s="366">
        <f t="shared" si="2"/>
        <v>0</v>
      </c>
      <c r="I17" s="513"/>
      <c r="J17" s="513"/>
      <c r="K17" s="513"/>
      <c r="L17" s="514"/>
      <c r="M17" s="333">
        <f t="shared" si="3"/>
        <v>0</v>
      </c>
      <c r="N17" s="334">
        <f t="shared" si="4"/>
        <v>0</v>
      </c>
      <c r="O17" s="334">
        <f t="shared" si="0"/>
        <v>0</v>
      </c>
      <c r="P17" s="335">
        <f t="shared" si="0"/>
        <v>0</v>
      </c>
      <c r="Q17" s="336">
        <f t="shared" si="0"/>
        <v>0</v>
      </c>
      <c r="R17" s="350">
        <f t="shared" si="5"/>
        <v>0</v>
      </c>
      <c r="S17" s="351">
        <f t="shared" si="6"/>
        <v>0</v>
      </c>
      <c r="T17" s="352">
        <f t="shared" si="7"/>
        <v>0</v>
      </c>
      <c r="U17" s="352">
        <f t="shared" si="8"/>
        <v>0</v>
      </c>
      <c r="V17" s="353">
        <f t="shared" si="9"/>
        <v>0</v>
      </c>
      <c r="X17" s="75"/>
      <c r="Y17" s="75"/>
      <c r="Z17" s="75"/>
      <c r="AA17" s="75"/>
      <c r="AB17" s="75"/>
      <c r="AC17" s="75"/>
    </row>
    <row r="18" spans="1:29" s="71" customFormat="1" ht="15" customHeight="1" x14ac:dyDescent="0.3">
      <c r="A18" s="316" t="s">
        <v>539</v>
      </c>
      <c r="B18" s="317" t="s">
        <v>28</v>
      </c>
      <c r="C18" s="318">
        <f>'Budget Request'!E18</f>
        <v>0</v>
      </c>
      <c r="D18" s="319">
        <f>'Budget Request'!G18</f>
        <v>0</v>
      </c>
      <c r="E18" s="319">
        <f>'Budget Request'!H18</f>
        <v>0</v>
      </c>
      <c r="F18" s="319">
        <f>'Budget Request'!I18</f>
        <v>0</v>
      </c>
      <c r="G18" s="319">
        <f>SUM('Budget Request'!K18,'Budget Request'!O18)</f>
        <v>0</v>
      </c>
      <c r="H18" s="368">
        <f t="shared" si="2"/>
        <v>0</v>
      </c>
      <c r="I18" s="515"/>
      <c r="J18" s="515"/>
      <c r="K18" s="515"/>
      <c r="L18" s="516"/>
      <c r="M18" s="344">
        <f t="shared" si="3"/>
        <v>0</v>
      </c>
      <c r="N18" s="338">
        <f t="shared" si="4"/>
        <v>0</v>
      </c>
      <c r="O18" s="338">
        <f t="shared" si="0"/>
        <v>0</v>
      </c>
      <c r="P18" s="339">
        <f t="shared" si="0"/>
        <v>0</v>
      </c>
      <c r="Q18" s="340">
        <f t="shared" si="0"/>
        <v>0</v>
      </c>
      <c r="R18" s="354">
        <f t="shared" si="5"/>
        <v>0</v>
      </c>
      <c r="S18" s="354">
        <f t="shared" si="6"/>
        <v>0</v>
      </c>
      <c r="T18" s="354">
        <f t="shared" si="7"/>
        <v>0</v>
      </c>
      <c r="U18" s="354">
        <f t="shared" si="8"/>
        <v>0</v>
      </c>
      <c r="V18" s="355">
        <f t="shared" si="9"/>
        <v>0</v>
      </c>
      <c r="X18" s="75"/>
      <c r="Y18" s="75"/>
      <c r="Z18" s="75"/>
      <c r="AA18" s="75"/>
      <c r="AB18" s="75"/>
      <c r="AC18" s="75"/>
    </row>
    <row r="19" spans="1:29" s="71" customFormat="1" ht="15" customHeight="1" x14ac:dyDescent="0.3">
      <c r="A19" s="312" t="s">
        <v>540</v>
      </c>
      <c r="B19" s="313" t="s">
        <v>29</v>
      </c>
      <c r="C19" s="314">
        <f>'Budget Request'!E19</f>
        <v>0</v>
      </c>
      <c r="D19" s="315">
        <f>'Budget Request'!G19</f>
        <v>0</v>
      </c>
      <c r="E19" s="315">
        <f>'Budget Request'!H19</f>
        <v>0</v>
      </c>
      <c r="F19" s="315">
        <f>'Budget Request'!I19</f>
        <v>0</v>
      </c>
      <c r="G19" s="315">
        <f>SUM('Budget Request'!K19,'Budget Request'!O19)</f>
        <v>0</v>
      </c>
      <c r="H19" s="366">
        <f t="shared" si="2"/>
        <v>0</v>
      </c>
      <c r="I19" s="513"/>
      <c r="J19" s="513"/>
      <c r="K19" s="513"/>
      <c r="L19" s="514"/>
      <c r="M19" s="333">
        <f t="shared" si="3"/>
        <v>0</v>
      </c>
      <c r="N19" s="334">
        <f t="shared" si="4"/>
        <v>0</v>
      </c>
      <c r="O19" s="334">
        <f t="shared" si="0"/>
        <v>0</v>
      </c>
      <c r="P19" s="335">
        <f t="shared" si="0"/>
        <v>0</v>
      </c>
      <c r="Q19" s="336">
        <f t="shared" si="0"/>
        <v>0</v>
      </c>
      <c r="R19" s="350">
        <f t="shared" si="5"/>
        <v>0</v>
      </c>
      <c r="S19" s="351">
        <f t="shared" si="6"/>
        <v>0</v>
      </c>
      <c r="T19" s="352">
        <f t="shared" si="7"/>
        <v>0</v>
      </c>
      <c r="U19" s="352">
        <f t="shared" si="8"/>
        <v>0</v>
      </c>
      <c r="V19" s="353">
        <f t="shared" si="9"/>
        <v>0</v>
      </c>
      <c r="X19" s="75"/>
      <c r="Y19" s="75"/>
      <c r="Z19" s="75"/>
      <c r="AA19" s="75"/>
      <c r="AB19" s="75"/>
      <c r="AC19" s="75"/>
    </row>
    <row r="20" spans="1:29" s="71" customFormat="1" ht="15" customHeight="1" thickBot="1" x14ac:dyDescent="0.35">
      <c r="A20" s="325" t="s">
        <v>541</v>
      </c>
      <c r="B20" s="326" t="s">
        <v>542</v>
      </c>
      <c r="C20" s="327">
        <f>'Budget Request'!E20</f>
        <v>0</v>
      </c>
      <c r="D20" s="328">
        <f>'Budget Request'!G20</f>
        <v>0</v>
      </c>
      <c r="E20" s="328">
        <f>'Budget Request'!H20</f>
        <v>0</v>
      </c>
      <c r="F20" s="328">
        <f>'Budget Request'!I20</f>
        <v>0</v>
      </c>
      <c r="G20" s="328">
        <f>SUM('Budget Request'!K20,'Budget Request'!O20)</f>
        <v>0</v>
      </c>
      <c r="H20" s="369">
        <f t="shared" si="2"/>
        <v>0</v>
      </c>
      <c r="I20" s="519"/>
      <c r="J20" s="519"/>
      <c r="K20" s="519"/>
      <c r="L20" s="520"/>
      <c r="M20" s="345">
        <f t="shared" si="3"/>
        <v>0</v>
      </c>
      <c r="N20" s="346">
        <f t="shared" si="4"/>
        <v>0</v>
      </c>
      <c r="O20" s="346">
        <f t="shared" si="0"/>
        <v>0</v>
      </c>
      <c r="P20" s="347">
        <f t="shared" si="0"/>
        <v>0</v>
      </c>
      <c r="Q20" s="348">
        <f t="shared" si="0"/>
        <v>0</v>
      </c>
      <c r="R20" s="358">
        <f t="shared" si="5"/>
        <v>0</v>
      </c>
      <c r="S20" s="359">
        <f t="shared" si="6"/>
        <v>0</v>
      </c>
      <c r="T20" s="360">
        <f t="shared" si="7"/>
        <v>0</v>
      </c>
      <c r="U20" s="360">
        <f t="shared" si="8"/>
        <v>0</v>
      </c>
      <c r="V20" s="361">
        <f t="shared" si="9"/>
        <v>0</v>
      </c>
      <c r="X20" s="75"/>
      <c r="Y20" s="75"/>
      <c r="Z20" s="75"/>
      <c r="AA20" s="75"/>
      <c r="AB20" s="75"/>
      <c r="AC20" s="75"/>
    </row>
    <row r="21" spans="1:29" s="71" customFormat="1" ht="15" customHeight="1" thickTop="1" x14ac:dyDescent="0.3">
      <c r="A21" s="329"/>
      <c r="B21" s="330" t="s">
        <v>521</v>
      </c>
      <c r="C21" s="331">
        <f>SUM(C5:C20)</f>
        <v>0</v>
      </c>
      <c r="D21" s="332">
        <f t="shared" ref="D21:G21" si="10">SUM(D5:D20)</f>
        <v>0</v>
      </c>
      <c r="E21" s="332">
        <f t="shared" si="10"/>
        <v>0</v>
      </c>
      <c r="F21" s="332">
        <f t="shared" si="10"/>
        <v>0</v>
      </c>
      <c r="G21" s="332">
        <f t="shared" si="10"/>
        <v>0</v>
      </c>
      <c r="H21" s="370">
        <f>SUM(H5:H20)</f>
        <v>10000</v>
      </c>
      <c r="I21" s="371">
        <f t="shared" ref="I21:O21" si="11">SUM(I5:I20)</f>
        <v>7500</v>
      </c>
      <c r="J21" s="371">
        <f>SUM(J5:J20)</f>
        <v>2500</v>
      </c>
      <c r="K21" s="371">
        <f t="shared" si="11"/>
        <v>0</v>
      </c>
      <c r="L21" s="372">
        <f>SUM(L5:L20)</f>
        <v>0</v>
      </c>
      <c r="M21" s="349">
        <f t="shared" si="11"/>
        <v>10000</v>
      </c>
      <c r="N21" s="349">
        <f>SUM(N5:N20)</f>
        <v>7500</v>
      </c>
      <c r="O21" s="349">
        <f t="shared" si="11"/>
        <v>2500</v>
      </c>
      <c r="P21" s="339">
        <v>0</v>
      </c>
      <c r="Q21" s="340">
        <f>SUM(Q5:Q20)</f>
        <v>0</v>
      </c>
      <c r="R21" s="362">
        <f t="shared" si="5"/>
        <v>0</v>
      </c>
      <c r="S21" s="363">
        <f t="shared" si="6"/>
        <v>0</v>
      </c>
      <c r="T21" s="364">
        <f t="shared" si="7"/>
        <v>0</v>
      </c>
      <c r="U21" s="364">
        <f t="shared" si="8"/>
        <v>0</v>
      </c>
      <c r="V21" s="365">
        <f t="shared" si="9"/>
        <v>0</v>
      </c>
      <c r="X21" s="75"/>
      <c r="Y21" s="75"/>
      <c r="Z21" s="75"/>
      <c r="AA21" s="75"/>
      <c r="AB21" s="75"/>
      <c r="AC21" s="75"/>
    </row>
    <row r="22" spans="1:29" s="71" customFormat="1" ht="15" customHeight="1" thickBot="1" x14ac:dyDescent="0.35">
      <c r="B22" s="82"/>
      <c r="C22" s="87"/>
      <c r="D22" s="83"/>
      <c r="E22" s="83"/>
      <c r="F22" s="81"/>
      <c r="G22" s="81"/>
      <c r="H22" s="81"/>
      <c r="I22" s="81"/>
      <c r="J22" s="81"/>
      <c r="K22" s="81"/>
      <c r="L22" s="81"/>
      <c r="M22" s="81"/>
      <c r="N22" s="75"/>
      <c r="O22" s="81"/>
      <c r="P22" s="88"/>
      <c r="Q22" s="88"/>
      <c r="R22" s="89"/>
      <c r="S22" s="88"/>
      <c r="T22" s="90"/>
      <c r="U22" s="81"/>
      <c r="V22" s="81"/>
      <c r="X22" s="75"/>
      <c r="Y22" s="75"/>
      <c r="Z22" s="75"/>
      <c r="AA22" s="75"/>
      <c r="AB22" s="75"/>
      <c r="AC22" s="75"/>
    </row>
    <row r="23" spans="1:29" s="71" customFormat="1" ht="15" customHeight="1" thickTop="1" thickBot="1" x14ac:dyDescent="0.35">
      <c r="B23" s="373" t="s">
        <v>543</v>
      </c>
      <c r="C23" s="374">
        <f>'Budget Request'!F21</f>
        <v>0</v>
      </c>
      <c r="D23" s="375">
        <f>'Budget Request'!G21</f>
        <v>0</v>
      </c>
      <c r="E23" s="376">
        <f>'Budget Request'!H21</f>
        <v>0</v>
      </c>
      <c r="F23" s="83"/>
      <c r="G23" s="83"/>
      <c r="H23" s="81"/>
      <c r="I23" s="81"/>
      <c r="J23" s="81"/>
      <c r="K23" s="81"/>
      <c r="L23" s="81"/>
      <c r="M23" s="91"/>
      <c r="N23" s="91"/>
      <c r="O23" s="91"/>
      <c r="P23" s="92"/>
      <c r="Q23" s="92"/>
      <c r="R23" s="84"/>
      <c r="S23" s="85"/>
      <c r="T23" s="86"/>
      <c r="U23" s="86"/>
      <c r="V23" s="86"/>
      <c r="X23" s="75"/>
      <c r="Y23" s="75"/>
      <c r="Z23" s="75"/>
      <c r="AA23" s="75"/>
      <c r="AB23" s="75"/>
      <c r="AC23" s="75"/>
    </row>
    <row r="24" spans="1:29" s="71" customFormat="1" ht="15" customHeight="1" thickTop="1" x14ac:dyDescent="0.3">
      <c r="B24" s="93"/>
      <c r="C24" s="94"/>
      <c r="D24" s="95"/>
      <c r="E24" s="95"/>
      <c r="F24" s="83"/>
      <c r="G24" s="81"/>
      <c r="I24" s="81"/>
      <c r="J24" s="75"/>
      <c r="K24" s="81"/>
      <c r="L24" s="81"/>
      <c r="M24" s="83"/>
      <c r="N24" s="83"/>
      <c r="O24" s="83"/>
      <c r="P24" s="96"/>
      <c r="Q24" s="96"/>
      <c r="R24" s="84"/>
      <c r="S24" s="85"/>
      <c r="T24" s="86"/>
      <c r="U24" s="86"/>
      <c r="V24" s="86"/>
      <c r="X24" s="75"/>
      <c r="Y24" s="75"/>
      <c r="Z24" s="75"/>
      <c r="AA24" s="75"/>
      <c r="AB24" s="75"/>
      <c r="AC24" s="75"/>
    </row>
    <row r="25" spans="1:29" s="71" customFormat="1" ht="15" customHeight="1" thickBot="1" x14ac:dyDescent="0.35">
      <c r="A25" s="501"/>
      <c r="B25" s="502"/>
      <c r="C25" s="503" t="s">
        <v>521</v>
      </c>
      <c r="D25" s="504" t="s">
        <v>33</v>
      </c>
      <c r="E25" s="504" t="s">
        <v>397</v>
      </c>
      <c r="F25" s="504" t="s">
        <v>35</v>
      </c>
      <c r="G25" s="504" t="s">
        <v>39</v>
      </c>
      <c r="H25" s="81"/>
      <c r="I25" s="81"/>
      <c r="J25" s="81"/>
      <c r="K25" s="81"/>
      <c r="L25" s="81"/>
      <c r="M25" s="81"/>
      <c r="N25" s="75"/>
      <c r="O25" s="81"/>
      <c r="P25" s="88"/>
      <c r="Q25" s="88"/>
      <c r="R25" s="97"/>
      <c r="S25" s="88"/>
      <c r="T25" s="81"/>
      <c r="U25" s="81"/>
      <c r="V25" s="81"/>
      <c r="X25" s="75"/>
      <c r="Y25" s="75"/>
      <c r="Z25" s="75"/>
      <c r="AA25" s="75"/>
      <c r="AB25" s="75"/>
      <c r="AC25" s="75"/>
    </row>
    <row r="26" spans="1:29" s="71" customFormat="1" ht="15" customHeight="1" thickBot="1" x14ac:dyDescent="0.35">
      <c r="A26" s="782" t="s">
        <v>544</v>
      </c>
      <c r="B26" s="783"/>
      <c r="C26" s="377">
        <v>0</v>
      </c>
      <c r="D26" s="378">
        <f>SUM(D5:D20)-SUM(N5:N20)</f>
        <v>-7500</v>
      </c>
      <c r="E26" s="378">
        <f>SUM(E5:E20)-SUM(O5:O20)</f>
        <v>-2500</v>
      </c>
      <c r="F26" s="378">
        <f>SUM(F5:F20)-SUM(P5:P20)</f>
        <v>0</v>
      </c>
      <c r="G26" s="379">
        <f>SUM(G5:G20)-SUM(Q5:Q20)</f>
        <v>0</v>
      </c>
      <c r="H26" s="81"/>
      <c r="I26" s="81"/>
      <c r="J26" s="75"/>
      <c r="K26" s="81"/>
      <c r="L26" s="81"/>
      <c r="M26" s="81"/>
      <c r="N26" s="75"/>
      <c r="O26" s="81"/>
      <c r="P26" s="88"/>
      <c r="Q26" s="88"/>
      <c r="R26" s="77"/>
      <c r="S26" s="88"/>
      <c r="T26" s="81"/>
      <c r="U26" s="81"/>
      <c r="V26" s="81"/>
      <c r="X26" s="75"/>
      <c r="Y26" s="75"/>
      <c r="Z26" s="75"/>
      <c r="AA26" s="75"/>
      <c r="AB26" s="75"/>
      <c r="AC26" s="75"/>
    </row>
    <row r="27" spans="1:29" s="71" customFormat="1" ht="15" customHeight="1" x14ac:dyDescent="0.3">
      <c r="A27" s="70"/>
      <c r="B27" s="82"/>
      <c r="C27" s="87"/>
      <c r="D27" s="83"/>
      <c r="E27" s="83"/>
      <c r="F27" s="81"/>
      <c r="G27" s="81"/>
      <c r="H27" s="81"/>
      <c r="I27" s="81"/>
      <c r="J27" s="81"/>
      <c r="K27" s="81"/>
      <c r="L27" s="81"/>
      <c r="M27" s="81"/>
      <c r="N27" s="81"/>
      <c r="O27" s="81"/>
      <c r="P27" s="88"/>
      <c r="Q27" s="88"/>
      <c r="R27" s="77"/>
      <c r="S27" s="88"/>
      <c r="T27" s="81"/>
      <c r="U27" s="81"/>
      <c r="V27" s="81"/>
      <c r="X27" s="75"/>
      <c r="Y27" s="75"/>
      <c r="Z27" s="75"/>
      <c r="AA27" s="75"/>
      <c r="AB27" s="75"/>
      <c r="AC27" s="75"/>
    </row>
    <row r="28" spans="1:29" s="71" customFormat="1" ht="15" customHeight="1" x14ac:dyDescent="0.3">
      <c r="A28" s="433"/>
      <c r="B28" s="434"/>
      <c r="C28" s="435" t="s">
        <v>521</v>
      </c>
      <c r="D28" s="436" t="s">
        <v>33</v>
      </c>
      <c r="E28" s="436" t="s">
        <v>397</v>
      </c>
      <c r="F28" s="436" t="s">
        <v>35</v>
      </c>
      <c r="G28" s="437" t="s">
        <v>39</v>
      </c>
      <c r="H28" s="438" t="s">
        <v>521</v>
      </c>
      <c r="I28" s="439" t="s">
        <v>33</v>
      </c>
      <c r="J28" s="439" t="s">
        <v>397</v>
      </c>
      <c r="K28" s="439" t="s">
        <v>35</v>
      </c>
      <c r="L28" s="440" t="s">
        <v>39</v>
      </c>
      <c r="M28" s="441" t="s">
        <v>521</v>
      </c>
      <c r="N28" s="436" t="s">
        <v>33</v>
      </c>
      <c r="O28" s="436" t="s">
        <v>397</v>
      </c>
      <c r="P28" s="442" t="s">
        <v>35</v>
      </c>
      <c r="Q28" s="443" t="s">
        <v>39</v>
      </c>
      <c r="R28" s="444" t="s">
        <v>521</v>
      </c>
      <c r="S28" s="445" t="s">
        <v>522</v>
      </c>
      <c r="T28" s="446" t="s">
        <v>34</v>
      </c>
      <c r="U28" s="446" t="s">
        <v>523</v>
      </c>
      <c r="V28" s="446" t="s">
        <v>39</v>
      </c>
      <c r="X28" s="75"/>
      <c r="Y28" s="75"/>
      <c r="Z28" s="75"/>
      <c r="AA28" s="75"/>
      <c r="AB28" s="75"/>
      <c r="AC28" s="75"/>
    </row>
    <row r="29" spans="1:29" s="71" customFormat="1" ht="15" customHeight="1" x14ac:dyDescent="0.3">
      <c r="A29" s="380" t="s">
        <v>545</v>
      </c>
      <c r="B29" s="381" t="s">
        <v>559</v>
      </c>
      <c r="C29" s="656">
        <f>SUM(D29:G29)</f>
        <v>0</v>
      </c>
      <c r="D29" s="657"/>
      <c r="E29" s="658"/>
      <c r="F29" s="658"/>
      <c r="G29" s="658"/>
      <c r="H29" s="395">
        <f>SUM(I29:L29)</f>
        <v>0</v>
      </c>
      <c r="I29" s="521"/>
      <c r="J29" s="521"/>
      <c r="K29" s="521"/>
      <c r="L29" s="522"/>
      <c r="M29" s="397">
        <f>SUM(N29:Q29)</f>
        <v>0</v>
      </c>
      <c r="N29" s="398">
        <f>I29</f>
        <v>0</v>
      </c>
      <c r="O29" s="398">
        <f>J29</f>
        <v>0</v>
      </c>
      <c r="P29" s="399">
        <f>K29</f>
        <v>0</v>
      </c>
      <c r="Q29" s="400">
        <f>L29</f>
        <v>0</v>
      </c>
      <c r="R29" s="412">
        <f>IFERROR(M29/C29,0)</f>
        <v>0</v>
      </c>
      <c r="S29" s="409">
        <f t="shared" ref="S29:V29" si="12">IFERROR(N29/D29,0)</f>
        <v>0</v>
      </c>
      <c r="T29" s="410">
        <f t="shared" si="12"/>
        <v>0</v>
      </c>
      <c r="U29" s="410">
        <f t="shared" si="12"/>
        <v>0</v>
      </c>
      <c r="V29" s="411">
        <f t="shared" si="12"/>
        <v>0</v>
      </c>
      <c r="X29" s="75"/>
      <c r="Y29" s="75"/>
      <c r="Z29" s="75"/>
      <c r="AA29" s="75"/>
      <c r="AB29" s="75"/>
      <c r="AC29" s="75"/>
    </row>
    <row r="30" spans="1:29" s="71" customFormat="1" ht="15" customHeight="1" x14ac:dyDescent="0.3">
      <c r="A30" s="385" t="s">
        <v>546</v>
      </c>
      <c r="B30" s="386" t="s">
        <v>659</v>
      </c>
      <c r="C30" s="659">
        <f>SUM(D30:G30)</f>
        <v>0</v>
      </c>
      <c r="D30" s="660"/>
      <c r="E30" s="661"/>
      <c r="F30" s="661"/>
      <c r="G30" s="661"/>
      <c r="H30" s="368">
        <f>SUM(I30:L30)</f>
        <v>0</v>
      </c>
      <c r="I30" s="515"/>
      <c r="J30" s="515"/>
      <c r="K30" s="515"/>
      <c r="L30" s="516"/>
      <c r="M30" s="401">
        <f>SUM(N30:Q30)</f>
        <v>0</v>
      </c>
      <c r="N30" s="402">
        <f>I30</f>
        <v>0</v>
      </c>
      <c r="O30" s="402">
        <f t="shared" ref="O30:Q30" si="13">J30</f>
        <v>0</v>
      </c>
      <c r="P30" s="403">
        <f t="shared" si="13"/>
        <v>0</v>
      </c>
      <c r="Q30" s="404">
        <f t="shared" si="13"/>
        <v>0</v>
      </c>
      <c r="R30" s="413">
        <f>IFERROR(C30/M30,0)</f>
        <v>0</v>
      </c>
      <c r="S30" s="414">
        <f>IFERROR(D30/N30,0)</f>
        <v>0</v>
      </c>
      <c r="T30" s="415">
        <f>IFERROR(E30/O30,0)</f>
        <v>0</v>
      </c>
      <c r="U30" s="415">
        <f>IFERROR(F30/P30,0)</f>
        <v>0</v>
      </c>
      <c r="V30" s="416">
        <f>IFERROR(G30/Q30,0)</f>
        <v>0</v>
      </c>
      <c r="X30" s="75"/>
      <c r="Y30" s="75"/>
      <c r="Z30" s="75"/>
      <c r="AA30" s="75"/>
      <c r="AB30" s="75"/>
      <c r="AC30" s="75"/>
    </row>
    <row r="31" spans="1:29" s="71" customFormat="1" ht="15" customHeight="1" x14ac:dyDescent="0.3">
      <c r="A31" s="390" t="s">
        <v>558</v>
      </c>
      <c r="B31" s="391" t="s">
        <v>560</v>
      </c>
      <c r="C31" s="662">
        <f>SUM(D31:G31)</f>
        <v>0</v>
      </c>
      <c r="D31" s="663"/>
      <c r="E31" s="664"/>
      <c r="F31" s="664"/>
      <c r="G31" s="664"/>
      <c r="H31" s="396">
        <f>SUM(I31:L31)</f>
        <v>0</v>
      </c>
      <c r="I31" s="523"/>
      <c r="J31" s="523"/>
      <c r="K31" s="523"/>
      <c r="L31" s="524"/>
      <c r="M31" s="405">
        <f>SUM(N31:Q31)</f>
        <v>0</v>
      </c>
      <c r="N31" s="406">
        <f>I31</f>
        <v>0</v>
      </c>
      <c r="O31" s="406">
        <f>J31</f>
        <v>0</v>
      </c>
      <c r="P31" s="407">
        <f>K31</f>
        <v>0</v>
      </c>
      <c r="Q31" s="408">
        <f>L31</f>
        <v>0</v>
      </c>
      <c r="R31" s="417">
        <f t="shared" ref="R31" si="14">IFERROR(C31/M31,0)</f>
        <v>0</v>
      </c>
      <c r="S31" s="418">
        <f t="shared" ref="S31" si="15">IFERROR(D31/N31,0)</f>
        <v>0</v>
      </c>
      <c r="T31" s="419">
        <f t="shared" ref="T31" si="16">IFERROR(E31/O31,0)</f>
        <v>0</v>
      </c>
      <c r="U31" s="419">
        <f t="shared" ref="U31" si="17">IFERROR(F31/P31,0)</f>
        <v>0</v>
      </c>
      <c r="V31" s="420">
        <f t="shared" ref="V31" si="18">IFERROR(G31/Q31,0)</f>
        <v>0</v>
      </c>
      <c r="X31" s="75"/>
      <c r="Y31" s="75"/>
      <c r="Z31" s="75"/>
      <c r="AA31" s="75"/>
      <c r="AB31" s="75"/>
      <c r="AC31" s="75"/>
    </row>
    <row r="32" spans="1:29" s="71" customFormat="1" ht="15" customHeight="1" x14ac:dyDescent="0.3">
      <c r="A32" s="98"/>
      <c r="B32" s="80"/>
      <c r="C32" s="81"/>
      <c r="D32" s="81"/>
      <c r="E32" s="81"/>
      <c r="F32" s="81"/>
      <c r="G32" s="81"/>
      <c r="H32" s="99"/>
      <c r="I32" s="81"/>
      <c r="J32" s="81"/>
      <c r="K32" s="81"/>
      <c r="L32" s="81"/>
      <c r="M32" s="100"/>
      <c r="N32" s="101"/>
      <c r="O32" s="101"/>
      <c r="P32" s="88"/>
      <c r="Q32" s="88"/>
      <c r="R32" s="102"/>
      <c r="S32" s="103"/>
      <c r="T32" s="104"/>
      <c r="U32" s="104"/>
      <c r="V32" s="104"/>
      <c r="X32" s="75"/>
      <c r="Y32" s="75"/>
      <c r="Z32" s="75"/>
      <c r="AA32" s="75"/>
      <c r="AB32" s="75"/>
      <c r="AC32" s="75"/>
    </row>
    <row r="33" spans="1:29" s="71" customFormat="1" ht="15" customHeight="1" x14ac:dyDescent="0.3">
      <c r="A33" s="785" t="s">
        <v>574</v>
      </c>
      <c r="B33" s="786"/>
      <c r="C33" s="447">
        <f>'Budget Request'!E21</f>
        <v>0</v>
      </c>
      <c r="D33" s="83"/>
      <c r="E33" s="83"/>
      <c r="F33" s="81"/>
      <c r="G33" s="81"/>
      <c r="H33" s="81"/>
      <c r="I33" s="81"/>
      <c r="J33" s="81"/>
      <c r="K33" s="81"/>
      <c r="L33" s="81"/>
      <c r="M33" s="81"/>
      <c r="N33" s="81"/>
      <c r="O33" s="81"/>
      <c r="P33" s="88"/>
      <c r="Q33" s="88"/>
      <c r="R33" s="77"/>
      <c r="S33" s="88"/>
      <c r="T33" s="81"/>
      <c r="U33" s="81"/>
      <c r="V33" s="81"/>
      <c r="X33" s="75"/>
      <c r="Y33" s="75"/>
      <c r="Z33" s="75"/>
      <c r="AA33" s="75"/>
      <c r="AB33" s="75"/>
      <c r="AC33" s="75"/>
    </row>
    <row r="34" spans="1:29" s="71" customFormat="1" ht="15" customHeight="1" x14ac:dyDescent="0.3">
      <c r="A34" s="789" t="s">
        <v>547</v>
      </c>
      <c r="B34" s="790"/>
      <c r="C34" s="448">
        <f>M21</f>
        <v>10000</v>
      </c>
      <c r="D34" s="83"/>
      <c r="E34" s="83"/>
      <c r="F34" s="81"/>
      <c r="G34" s="81"/>
      <c r="H34" s="81"/>
      <c r="I34" s="81"/>
      <c r="J34" s="81"/>
      <c r="K34" s="81"/>
      <c r="L34" s="81"/>
      <c r="M34" s="81"/>
      <c r="N34" s="81"/>
      <c r="O34" s="81"/>
      <c r="P34" s="88"/>
      <c r="Q34" s="88"/>
      <c r="R34" s="77"/>
      <c r="S34" s="88"/>
      <c r="T34" s="81"/>
      <c r="U34" s="81"/>
      <c r="V34" s="81"/>
      <c r="X34" s="75"/>
      <c r="Y34" s="75"/>
      <c r="Z34" s="75"/>
      <c r="AA34" s="75"/>
      <c r="AB34" s="75"/>
      <c r="AC34" s="75"/>
    </row>
    <row r="35" spans="1:29" s="71" customFormat="1" ht="15" customHeight="1" x14ac:dyDescent="0.3">
      <c r="A35" s="791" t="s">
        <v>548</v>
      </c>
      <c r="B35" s="792"/>
      <c r="C35" s="449">
        <f>C33-C34</f>
        <v>-10000</v>
      </c>
      <c r="D35" s="83"/>
      <c r="E35" s="83"/>
      <c r="F35" s="81"/>
      <c r="G35" s="81"/>
      <c r="H35" s="81"/>
      <c r="I35" s="81"/>
      <c r="J35" s="81"/>
      <c r="K35" s="81"/>
      <c r="L35" s="81"/>
      <c r="M35" s="81"/>
      <c r="N35" s="81"/>
      <c r="O35" s="81"/>
      <c r="P35" s="88"/>
      <c r="Q35" s="88"/>
      <c r="R35" s="77"/>
      <c r="S35" s="88"/>
      <c r="T35" s="81"/>
      <c r="U35" s="81"/>
      <c r="V35" s="81"/>
      <c r="X35" s="75"/>
      <c r="Y35" s="75"/>
      <c r="Z35" s="75"/>
      <c r="AA35" s="75"/>
      <c r="AB35" s="75"/>
      <c r="AC35" s="75"/>
    </row>
    <row r="36" spans="1:29" s="71" customFormat="1" ht="15" customHeight="1" x14ac:dyDescent="0.3">
      <c r="A36" s="793" t="s">
        <v>575</v>
      </c>
      <c r="B36" s="794"/>
      <c r="C36" s="450">
        <f>IFERROR(C34/C33,0)</f>
        <v>0</v>
      </c>
      <c r="D36" s="83"/>
      <c r="E36" s="83"/>
      <c r="F36" s="81"/>
      <c r="G36" s="81"/>
      <c r="H36" s="81"/>
      <c r="I36" s="81"/>
      <c r="J36" s="81"/>
      <c r="K36" s="81"/>
      <c r="L36" s="81"/>
      <c r="M36" s="81"/>
      <c r="N36" s="81"/>
      <c r="O36" s="81"/>
      <c r="P36" s="88"/>
      <c r="Q36" s="88"/>
      <c r="R36" s="77"/>
      <c r="S36" s="88"/>
      <c r="T36" s="81"/>
      <c r="U36" s="81"/>
      <c r="V36" s="81"/>
    </row>
    <row r="37" spans="1:29" s="71" customFormat="1" ht="15" customHeight="1" x14ac:dyDescent="0.3">
      <c r="A37" s="609"/>
      <c r="B37" s="610"/>
      <c r="C37" s="611"/>
      <c r="D37" s="612"/>
      <c r="E37" s="613"/>
      <c r="F37" s="614"/>
      <c r="G37" s="614"/>
      <c r="H37" s="614"/>
      <c r="I37" s="614"/>
      <c r="J37" s="614"/>
      <c r="K37" s="614"/>
      <c r="L37" s="614"/>
      <c r="M37" s="614"/>
      <c r="N37" s="614"/>
      <c r="O37" s="614"/>
      <c r="P37" s="615"/>
      <c r="Q37" s="615"/>
      <c r="R37" s="616"/>
      <c r="S37" s="615"/>
      <c r="T37" s="614"/>
      <c r="U37" s="614"/>
      <c r="V37" s="614"/>
    </row>
    <row r="38" spans="1:29" s="71" customFormat="1" ht="15" customHeight="1" x14ac:dyDescent="0.3">
      <c r="A38" s="617"/>
      <c r="B38" s="618"/>
      <c r="C38" s="619"/>
      <c r="D38" s="604"/>
      <c r="E38" s="604"/>
      <c r="F38" s="604"/>
      <c r="G38" s="604"/>
      <c r="H38" s="604"/>
      <c r="I38" s="604"/>
      <c r="J38" s="614"/>
      <c r="K38" s="614"/>
      <c r="L38" s="614"/>
      <c r="M38" s="614"/>
      <c r="N38" s="614"/>
      <c r="O38" s="614"/>
      <c r="P38" s="615"/>
      <c r="Q38" s="615"/>
      <c r="R38" s="616"/>
      <c r="S38" s="615"/>
      <c r="T38" s="614"/>
      <c r="U38" s="614"/>
      <c r="V38" s="614"/>
    </row>
    <row r="39" spans="1:29" s="71" customFormat="1" ht="15" customHeight="1" x14ac:dyDescent="0.3">
      <c r="A39" s="620"/>
      <c r="B39" s="621"/>
      <c r="C39" s="619"/>
      <c r="D39" s="622"/>
      <c r="E39" s="613"/>
      <c r="F39" s="614"/>
      <c r="G39" s="614"/>
      <c r="H39" s="614"/>
      <c r="I39" s="614"/>
      <c r="J39" s="623"/>
      <c r="K39" s="623"/>
      <c r="L39" s="623"/>
      <c r="M39" s="623"/>
      <c r="N39" s="623"/>
      <c r="O39" s="623"/>
      <c r="P39" s="624"/>
      <c r="Q39" s="624"/>
      <c r="R39" s="625"/>
      <c r="S39" s="615"/>
      <c r="T39" s="614"/>
      <c r="U39" s="614"/>
      <c r="V39" s="614"/>
    </row>
    <row r="40" spans="1:29" s="71" customFormat="1" ht="15" customHeight="1" x14ac:dyDescent="0.3">
      <c r="A40" s="626"/>
      <c r="B40" s="604"/>
      <c r="C40" s="619"/>
      <c r="D40" s="613"/>
      <c r="E40" s="618"/>
      <c r="F40" s="614"/>
      <c r="G40" s="614"/>
      <c r="H40" s="623"/>
      <c r="I40" s="623"/>
      <c r="J40" s="623"/>
      <c r="K40" s="623"/>
      <c r="L40" s="623"/>
      <c r="M40" s="623"/>
      <c r="N40" s="623"/>
      <c r="O40" s="623"/>
      <c r="P40" s="624"/>
      <c r="Q40" s="624"/>
      <c r="R40" s="625"/>
      <c r="S40" s="615"/>
      <c r="T40" s="614"/>
      <c r="U40" s="614"/>
      <c r="V40" s="614"/>
    </row>
    <row r="41" spans="1:29" s="71" customFormat="1" ht="15" customHeight="1" x14ac:dyDescent="0.3">
      <c r="A41" s="604"/>
      <c r="B41" s="627"/>
      <c r="C41" s="619"/>
      <c r="D41" s="613"/>
      <c r="E41" s="613"/>
      <c r="F41" s="614"/>
      <c r="G41" s="614"/>
      <c r="H41" s="623"/>
      <c r="I41" s="623"/>
      <c r="J41" s="623"/>
      <c r="K41" s="623"/>
      <c r="L41" s="623"/>
      <c r="M41" s="623"/>
      <c r="N41" s="623"/>
      <c r="O41" s="623"/>
      <c r="P41" s="624"/>
      <c r="Q41" s="624"/>
      <c r="R41" s="625"/>
      <c r="S41" s="615"/>
      <c r="T41" s="614"/>
      <c r="U41" s="614"/>
      <c r="V41" s="614"/>
    </row>
    <row r="42" spans="1:29" s="71" customFormat="1" ht="15" customHeight="1" x14ac:dyDescent="0.3">
      <c r="A42" s="604"/>
      <c r="B42" s="604"/>
      <c r="C42" s="604"/>
      <c r="D42" s="613"/>
      <c r="E42" s="613"/>
      <c r="F42" s="614"/>
      <c r="G42" s="614"/>
      <c r="H42" s="623"/>
      <c r="I42" s="623"/>
      <c r="J42" s="623"/>
      <c r="K42" s="623"/>
      <c r="L42" s="623"/>
      <c r="M42" s="623"/>
      <c r="N42" s="623"/>
      <c r="O42" s="623"/>
      <c r="P42" s="624"/>
      <c r="Q42" s="624"/>
      <c r="R42" s="625"/>
      <c r="S42" s="615"/>
      <c r="T42" s="614"/>
      <c r="U42" s="614"/>
      <c r="V42" s="614"/>
    </row>
    <row r="43" spans="1:29" s="71" customFormat="1" ht="15" customHeight="1" x14ac:dyDescent="0.3">
      <c r="A43" s="604"/>
      <c r="B43" s="604"/>
      <c r="C43" s="604"/>
      <c r="D43" s="613"/>
      <c r="E43" s="613"/>
      <c r="F43" s="614"/>
      <c r="G43" s="614"/>
      <c r="H43" s="623"/>
      <c r="I43" s="623"/>
      <c r="J43" s="623"/>
      <c r="K43" s="623"/>
      <c r="L43" s="623"/>
      <c r="M43" s="623"/>
      <c r="N43" s="623"/>
      <c r="O43" s="623"/>
      <c r="P43" s="624"/>
      <c r="Q43" s="624"/>
      <c r="R43" s="625"/>
      <c r="S43" s="615"/>
      <c r="T43" s="614"/>
      <c r="U43" s="614"/>
      <c r="V43" s="614"/>
    </row>
    <row r="44" spans="1:29" s="71" customFormat="1" ht="15" customHeight="1" x14ac:dyDescent="0.3">
      <c r="A44" s="604"/>
      <c r="B44" s="604"/>
      <c r="C44" s="604"/>
      <c r="D44" s="613"/>
      <c r="E44" s="613"/>
      <c r="F44" s="614"/>
      <c r="G44" s="614"/>
      <c r="H44" s="623"/>
      <c r="I44" s="623"/>
      <c r="J44" s="614"/>
      <c r="K44" s="614"/>
      <c r="L44" s="614"/>
      <c r="M44" s="614"/>
      <c r="N44" s="614"/>
      <c r="O44" s="614"/>
      <c r="P44" s="615"/>
      <c r="Q44" s="615"/>
      <c r="R44" s="616"/>
      <c r="S44" s="615"/>
      <c r="T44" s="614"/>
      <c r="U44" s="614"/>
      <c r="V44" s="614"/>
    </row>
    <row r="45" spans="1:29" s="71" customFormat="1" ht="15" customHeight="1" x14ac:dyDescent="0.3">
      <c r="A45" s="628"/>
      <c r="B45" s="629"/>
      <c r="C45" s="630"/>
      <c r="D45" s="631"/>
      <c r="E45" s="631"/>
      <c r="F45" s="632"/>
      <c r="G45" s="632"/>
      <c r="H45" s="614"/>
      <c r="I45" s="614"/>
      <c r="J45" s="614"/>
      <c r="K45" s="614"/>
      <c r="L45" s="614"/>
      <c r="M45" s="614"/>
      <c r="N45" s="614"/>
      <c r="O45" s="614"/>
      <c r="P45" s="615"/>
      <c r="Q45" s="615"/>
      <c r="R45" s="616"/>
      <c r="S45" s="615"/>
      <c r="T45" s="614"/>
      <c r="U45" s="614"/>
      <c r="V45" s="614"/>
    </row>
    <row r="46" spans="1:29" s="71" customFormat="1" ht="15" customHeight="1" x14ac:dyDescent="0.3">
      <c r="A46" s="633" t="s">
        <v>577</v>
      </c>
      <c r="B46" s="634"/>
      <c r="C46" s="635"/>
      <c r="D46" s="636"/>
      <c r="E46" s="636"/>
      <c r="F46" s="637"/>
      <c r="G46" s="637"/>
      <c r="H46" s="638"/>
      <c r="I46" s="638"/>
      <c r="J46" s="639"/>
      <c r="K46" s="614"/>
      <c r="L46" s="614"/>
      <c r="M46" s="614"/>
      <c r="N46" s="614"/>
      <c r="O46" s="614"/>
      <c r="P46" s="615"/>
      <c r="Q46" s="615"/>
      <c r="R46" s="616"/>
      <c r="S46" s="615"/>
      <c r="T46" s="614"/>
      <c r="U46" s="614"/>
      <c r="V46" s="614"/>
    </row>
    <row r="47" spans="1:29" s="71" customFormat="1" ht="15" customHeight="1" x14ac:dyDescent="0.3">
      <c r="A47" s="633" t="s">
        <v>576</v>
      </c>
      <c r="B47" s="634"/>
      <c r="C47" s="635"/>
      <c r="D47" s="636"/>
      <c r="E47" s="636"/>
      <c r="F47" s="637"/>
      <c r="G47" s="637"/>
      <c r="H47" s="638"/>
      <c r="I47" s="638"/>
      <c r="J47" s="614"/>
      <c r="K47" s="614"/>
      <c r="L47" s="614"/>
      <c r="M47" s="614"/>
      <c r="N47" s="614"/>
      <c r="O47" s="614"/>
      <c r="P47" s="615"/>
      <c r="Q47" s="615"/>
      <c r="R47" s="616"/>
      <c r="S47" s="615"/>
      <c r="T47" s="614"/>
      <c r="U47" s="614"/>
      <c r="V47" s="614"/>
    </row>
    <row r="48" spans="1:29" s="71" customFormat="1" ht="15" customHeight="1" x14ac:dyDescent="0.3">
      <c r="A48" s="633" t="s">
        <v>578</v>
      </c>
      <c r="B48" s="634"/>
      <c r="C48" s="635"/>
      <c r="D48" s="636"/>
      <c r="E48" s="636"/>
      <c r="F48" s="637"/>
      <c r="G48" s="637"/>
      <c r="H48" s="638"/>
      <c r="I48" s="638"/>
      <c r="J48" s="614"/>
      <c r="K48" s="614"/>
      <c r="L48" s="614"/>
      <c r="M48" s="614"/>
      <c r="N48" s="614"/>
      <c r="O48" s="614"/>
      <c r="P48" s="615"/>
      <c r="Q48" s="615"/>
      <c r="R48" s="616"/>
      <c r="S48" s="615"/>
      <c r="T48" s="614"/>
      <c r="U48" s="614"/>
      <c r="V48" s="614"/>
    </row>
    <row r="49" spans="1:22" s="71" customFormat="1" ht="15" customHeight="1" x14ac:dyDescent="0.3">
      <c r="B49" s="82"/>
      <c r="C49" s="87"/>
      <c r="D49" s="83"/>
      <c r="E49" s="83"/>
      <c r="F49" s="81"/>
      <c r="G49" s="81"/>
      <c r="H49" s="81"/>
      <c r="I49" s="81"/>
      <c r="J49" s="81"/>
      <c r="K49" s="81"/>
      <c r="L49" s="81"/>
      <c r="M49" s="81"/>
      <c r="N49" s="81"/>
      <c r="O49" s="81"/>
      <c r="P49" s="88"/>
      <c r="Q49" s="88"/>
      <c r="R49" s="77"/>
      <c r="S49" s="88"/>
      <c r="T49" s="81"/>
      <c r="U49" s="81"/>
      <c r="V49" s="81"/>
    </row>
    <row r="50" spans="1:22" s="71" customFormat="1" ht="15" customHeight="1" x14ac:dyDescent="0.3">
      <c r="B50" s="82"/>
      <c r="C50" s="87"/>
      <c r="D50" s="83"/>
      <c r="E50" s="83"/>
      <c r="F50" s="81"/>
      <c r="G50" s="81"/>
      <c r="H50" s="81"/>
      <c r="I50" s="81"/>
      <c r="J50" s="81"/>
      <c r="K50" s="81"/>
      <c r="L50" s="81"/>
      <c r="M50" s="81"/>
      <c r="N50" s="81"/>
      <c r="O50" s="81"/>
      <c r="P50" s="88"/>
      <c r="Q50" s="88"/>
      <c r="R50" s="77"/>
      <c r="S50" s="88"/>
      <c r="T50" s="81"/>
      <c r="U50" s="81"/>
      <c r="V50" s="81"/>
    </row>
    <row r="51" spans="1:22" s="71" customFormat="1" ht="15" customHeight="1" x14ac:dyDescent="0.3">
      <c r="B51" s="82"/>
      <c r="C51" s="87"/>
      <c r="D51" s="83"/>
      <c r="E51" s="83"/>
      <c r="F51" s="81"/>
      <c r="G51" s="81"/>
      <c r="H51" s="81"/>
      <c r="I51" s="81"/>
      <c r="J51" s="81"/>
      <c r="K51" s="81"/>
      <c r="L51" s="81"/>
      <c r="M51" s="81"/>
      <c r="N51" s="81"/>
      <c r="O51" s="81"/>
      <c r="P51" s="88"/>
      <c r="Q51" s="88"/>
      <c r="R51" s="77"/>
      <c r="S51" s="88"/>
      <c r="T51" s="81"/>
      <c r="U51" s="81"/>
      <c r="V51" s="81"/>
    </row>
    <row r="52" spans="1:22" s="71" customFormat="1" ht="15" customHeight="1" x14ac:dyDescent="0.3">
      <c r="A52" s="770"/>
      <c r="B52" s="770"/>
      <c r="C52" s="770"/>
      <c r="D52" s="602"/>
      <c r="F52" s="770"/>
      <c r="G52" s="770"/>
      <c r="H52" s="770"/>
      <c r="I52" s="770"/>
      <c r="J52" s="602"/>
      <c r="L52" s="770"/>
      <c r="M52" s="770"/>
      <c r="N52" s="770"/>
      <c r="O52" s="602"/>
      <c r="Q52" s="770"/>
      <c r="R52" s="770"/>
      <c r="S52" s="770"/>
      <c r="T52" s="770"/>
      <c r="U52" s="770"/>
      <c r="V52" s="770"/>
    </row>
    <row r="53" spans="1:22" s="71" customFormat="1" ht="15" customHeight="1" x14ac:dyDescent="0.3">
      <c r="A53" s="706" t="s">
        <v>565</v>
      </c>
      <c r="B53" s="772"/>
      <c r="C53" s="772"/>
      <c r="D53" s="643" t="s">
        <v>235</v>
      </c>
      <c r="E53" s="70"/>
      <c r="F53" s="706" t="s">
        <v>565</v>
      </c>
      <c r="G53" s="772"/>
      <c r="H53" s="772"/>
      <c r="I53" s="772"/>
      <c r="J53" s="644" t="s">
        <v>235</v>
      </c>
      <c r="K53" s="70"/>
      <c r="L53" s="706" t="s">
        <v>693</v>
      </c>
      <c r="M53" s="772"/>
      <c r="N53" s="772"/>
      <c r="O53" s="645" t="s">
        <v>235</v>
      </c>
      <c r="P53" s="70"/>
      <c r="Q53" s="706" t="s">
        <v>693</v>
      </c>
      <c r="R53" s="772"/>
      <c r="S53" s="772"/>
      <c r="T53" s="772"/>
      <c r="U53" s="781" t="s">
        <v>235</v>
      </c>
      <c r="V53" s="781"/>
    </row>
    <row r="54" spans="1:22" s="71" customFormat="1" ht="15" customHeight="1" x14ac:dyDescent="0.3">
      <c r="A54" s="787" t="s">
        <v>696</v>
      </c>
      <c r="B54" s="788"/>
      <c r="C54" s="788"/>
      <c r="D54" s="606"/>
      <c r="E54" s="76"/>
      <c r="F54" s="787" t="s">
        <v>567</v>
      </c>
      <c r="G54" s="788"/>
      <c r="H54" s="788"/>
      <c r="I54" s="788"/>
      <c r="J54" s="604"/>
      <c r="K54" s="124"/>
      <c r="L54" s="768" t="s">
        <v>695</v>
      </c>
      <c r="M54" s="769"/>
      <c r="N54" s="769"/>
      <c r="O54" s="604"/>
      <c r="P54" s="125"/>
      <c r="Q54" s="768" t="s">
        <v>694</v>
      </c>
      <c r="R54" s="769"/>
      <c r="S54" s="769"/>
      <c r="T54" s="769"/>
      <c r="U54" s="603"/>
      <c r="V54" s="604"/>
    </row>
    <row r="55" spans="1:22" s="71" customFormat="1" ht="15" customHeight="1" x14ac:dyDescent="0.3">
      <c r="A55" s="123"/>
      <c r="B55" s="123"/>
      <c r="C55" s="123"/>
      <c r="D55" s="76"/>
      <c r="E55" s="76"/>
      <c r="F55" s="123"/>
      <c r="G55" s="123"/>
      <c r="H55" s="123"/>
      <c r="I55" s="123"/>
      <c r="K55" s="124"/>
      <c r="L55" s="784"/>
      <c r="M55" s="784"/>
      <c r="N55" s="784"/>
      <c r="P55" s="125"/>
      <c r="Q55" s="125"/>
      <c r="R55" s="125"/>
      <c r="S55" s="125"/>
      <c r="T55" s="125"/>
    </row>
  </sheetData>
  <sheetProtection algorithmName="SHA-512" hashValue="X0Ii+SwVJwYZulaJlpYhgvlGFsgwFtkicswlcI84rCY+0FmBCg9h0p5R7vYAJkTNg0DkCCgaGlVUso0AjOczSA==" saltValue="n4BxgydfmLS+j6vT21xp1w==" spinCount="100000" sheet="1" formatCells="0" formatColumns="0" formatRows="0" selectLockedCells="1"/>
  <mergeCells count="25">
    <mergeCell ref="L55:N55"/>
    <mergeCell ref="A33:B33"/>
    <mergeCell ref="A54:C54"/>
    <mergeCell ref="F54:I54"/>
    <mergeCell ref="L54:N54"/>
    <mergeCell ref="A34:B34"/>
    <mergeCell ref="A35:B35"/>
    <mergeCell ref="A36:B36"/>
    <mergeCell ref="I1:K1"/>
    <mergeCell ref="Q53:T53"/>
    <mergeCell ref="C3:G3"/>
    <mergeCell ref="H3:L3"/>
    <mergeCell ref="M3:Q3"/>
    <mergeCell ref="R3:V3"/>
    <mergeCell ref="U53:V53"/>
    <mergeCell ref="A53:C53"/>
    <mergeCell ref="F53:I53"/>
    <mergeCell ref="L53:N53"/>
    <mergeCell ref="A26:B26"/>
    <mergeCell ref="U52:V52"/>
    <mergeCell ref="Q54:T54"/>
    <mergeCell ref="A52:C52"/>
    <mergeCell ref="F52:I52"/>
    <mergeCell ref="L52:N52"/>
    <mergeCell ref="Q52:T52"/>
  </mergeCells>
  <conditionalFormatting sqref="R32:V32 R5:V20">
    <cfRule type="cellIs" dxfId="18" priority="4" operator="greaterThanOrEqual">
      <formula>25%</formula>
    </cfRule>
  </conditionalFormatting>
  <conditionalFormatting sqref="R30:V30">
    <cfRule type="cellIs" dxfId="17" priority="2" operator="greaterThan">
      <formula>1</formula>
    </cfRule>
  </conditionalFormatting>
  <conditionalFormatting sqref="R29:V29">
    <cfRule type="cellIs" dxfId="16" priority="3" operator="greaterThan">
      <formula>1</formula>
    </cfRule>
  </conditionalFormatting>
  <conditionalFormatting sqref="R31:V31">
    <cfRule type="cellIs" dxfId="15" priority="1" operator="greaterThan">
      <formula>1</formula>
    </cfRule>
  </conditionalFormatting>
  <printOptions horizontalCentered="1"/>
  <pageMargins left="0.2" right="0.2" top="0.75" bottom="0.75" header="0.3" footer="0.3"/>
  <pageSetup scale="63" orientation="landscape" r:id="rId1"/>
  <headerFooter>
    <oddHeader>&amp;L&amp;"Calibri,Bold Italic"&amp;20National Guard Youth ChalleNGe&amp;C&amp;"Calibri,Bold"&amp;20&amp;UQUARTERLY BUDGET REPORT&amp;R&amp;"Calibri,Bold Italic"&amp;20&amp;K0000FFEnter City, ST</oddHeader>
    <oddFooter>&amp;LPage &amp;P/&amp;N&amp;C&amp;"Calibri,Bold"&amp;14&amp;KFF0000 ----  FOR OFFICIAL USE ONLY  ----&amp;RBy Budget Office name on &amp;D at &amp;T</oddFooter>
  </headerFooter>
  <ignoredErrors>
    <ignoredError sqref="I1 C29:C31" unlockedFormula="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249977111117893"/>
  </sheetPr>
  <dimension ref="A1:AC55"/>
  <sheetViews>
    <sheetView showGridLines="0" view="pageLayout" zoomScale="110" zoomScaleNormal="100" zoomScalePageLayoutView="110" workbookViewId="0">
      <selection activeCell="I5" sqref="I5"/>
    </sheetView>
  </sheetViews>
  <sheetFormatPr defaultColWidth="2.109375" defaultRowHeight="14.4" x14ac:dyDescent="0.3"/>
  <cols>
    <col min="1" max="1" width="4.5546875" customWidth="1"/>
    <col min="2" max="2" width="21.5546875" customWidth="1"/>
    <col min="3" max="3" width="11.6640625" customWidth="1"/>
    <col min="4" max="4" width="11.5546875" customWidth="1"/>
    <col min="5" max="5" width="11.88671875" customWidth="1"/>
    <col min="6" max="6" width="6.5546875" customWidth="1"/>
    <col min="7" max="7" width="10.88671875" customWidth="1"/>
    <col min="8" max="8" width="11.6640625" customWidth="1"/>
    <col min="9" max="9" width="11.5546875" customWidth="1"/>
    <col min="10" max="10" width="10.88671875" customWidth="1"/>
    <col min="11" max="11" width="6.5546875" customWidth="1"/>
    <col min="12" max="12" width="12.33203125" customWidth="1"/>
    <col min="13" max="13" width="11.6640625" customWidth="1"/>
    <col min="14" max="14" width="11.44140625" customWidth="1"/>
    <col min="15" max="15" width="12.109375" customWidth="1"/>
    <col min="16" max="16" width="6.5546875" customWidth="1"/>
    <col min="17" max="17" width="12.109375" customWidth="1"/>
    <col min="18" max="18" width="5.6640625" customWidth="1"/>
    <col min="19" max="19" width="5.44140625" customWidth="1"/>
    <col min="20" max="23" width="5.6640625" customWidth="1"/>
    <col min="24" max="24" width="9.88671875" bestFit="1" customWidth="1"/>
    <col min="25" max="27" width="10.109375" bestFit="1" customWidth="1"/>
  </cols>
  <sheetData>
    <row r="1" spans="1:29" s="71" customFormat="1" ht="15" customHeight="1" x14ac:dyDescent="0.3">
      <c r="A1" s="492"/>
      <c r="B1" s="493" t="s">
        <v>563</v>
      </c>
      <c r="C1" s="526" t="str">
        <f>'Budget Request'!C1</f>
        <v>Select:</v>
      </c>
      <c r="D1" s="527" t="str">
        <f>'Budget Request'!D1</f>
        <v>Select:</v>
      </c>
      <c r="E1" s="528"/>
      <c r="F1" s="528"/>
      <c r="G1" s="533"/>
      <c r="H1" s="496" t="s">
        <v>562</v>
      </c>
      <c r="I1" s="795" t="str">
        <f>'Budget Request'!E1</f>
        <v>Select:</v>
      </c>
      <c r="J1" s="795"/>
      <c r="K1" s="795"/>
      <c r="L1" s="72"/>
      <c r="M1" s="507" t="s">
        <v>662</v>
      </c>
      <c r="N1" s="534" t="s">
        <v>554</v>
      </c>
      <c r="O1" s="72" t="s">
        <v>513</v>
      </c>
      <c r="P1" s="73"/>
      <c r="Q1" s="72"/>
      <c r="R1" s="72"/>
      <c r="S1" s="72"/>
      <c r="T1" s="72"/>
      <c r="U1" s="72"/>
      <c r="V1" s="74"/>
      <c r="X1" s="75"/>
      <c r="Y1" s="75"/>
      <c r="Z1" s="75"/>
      <c r="AA1" s="75"/>
      <c r="AB1" s="75"/>
      <c r="AC1" s="75"/>
    </row>
    <row r="2" spans="1:29" s="71" customFormat="1" ht="15" customHeight="1" x14ac:dyDescent="0.3">
      <c r="A2" s="494"/>
      <c r="B2" s="495" t="s">
        <v>514</v>
      </c>
      <c r="C2" s="529">
        <f>'Budget Request'!H1</f>
        <v>0</v>
      </c>
      <c r="D2" s="530"/>
      <c r="E2" s="525" t="s">
        <v>515</v>
      </c>
      <c r="F2" s="531">
        <f>'Budget Request'!H2</f>
        <v>0</v>
      </c>
      <c r="G2" s="498"/>
      <c r="H2" s="497" t="s">
        <v>570</v>
      </c>
      <c r="I2" s="532" t="str">
        <f>'Budget Request'!I2</f>
        <v>Select:</v>
      </c>
      <c r="J2" s="498"/>
      <c r="K2" s="499" t="s">
        <v>516</v>
      </c>
      <c r="L2" s="126" t="str">
        <f>'Budget Request'!C2</f>
        <v>Enter Manually</v>
      </c>
      <c r="N2" s="78" t="s">
        <v>579</v>
      </c>
      <c r="O2" s="79"/>
      <c r="P2" s="79"/>
      <c r="Q2" s="79"/>
      <c r="R2" s="79"/>
      <c r="S2" s="79"/>
      <c r="T2" s="79"/>
      <c r="U2" s="127"/>
      <c r="V2" s="128"/>
      <c r="X2" s="75"/>
      <c r="Y2" s="75"/>
      <c r="Z2" s="75"/>
      <c r="AA2" s="75"/>
      <c r="AB2" s="75"/>
      <c r="AC2" s="75"/>
    </row>
    <row r="3" spans="1:29" s="71" customFormat="1" ht="15" customHeight="1" x14ac:dyDescent="0.3">
      <c r="A3" s="421"/>
      <c r="B3" s="422" t="s">
        <v>517</v>
      </c>
      <c r="C3" s="773" t="s">
        <v>661</v>
      </c>
      <c r="D3" s="774"/>
      <c r="E3" s="774"/>
      <c r="F3" s="774"/>
      <c r="G3" s="774"/>
      <c r="H3" s="775" t="s">
        <v>518</v>
      </c>
      <c r="I3" s="776"/>
      <c r="J3" s="776"/>
      <c r="K3" s="776"/>
      <c r="L3" s="776"/>
      <c r="M3" s="777" t="s">
        <v>519</v>
      </c>
      <c r="N3" s="777"/>
      <c r="O3" s="777"/>
      <c r="P3" s="777"/>
      <c r="Q3" s="778"/>
      <c r="R3" s="779" t="s">
        <v>520</v>
      </c>
      <c r="S3" s="779"/>
      <c r="T3" s="779"/>
      <c r="U3" s="779"/>
      <c r="V3" s="780"/>
      <c r="X3" s="75"/>
      <c r="Y3" s="75"/>
      <c r="Z3" s="75"/>
      <c r="AA3" s="75"/>
      <c r="AB3" s="75"/>
      <c r="AC3" s="75"/>
    </row>
    <row r="4" spans="1:29" s="71" customFormat="1" ht="15" customHeight="1" x14ac:dyDescent="0.3">
      <c r="A4" s="423" t="s">
        <v>16</v>
      </c>
      <c r="B4" s="424"/>
      <c r="C4" s="425" t="s">
        <v>521</v>
      </c>
      <c r="D4" s="426" t="s">
        <v>33</v>
      </c>
      <c r="E4" s="426" t="s">
        <v>397</v>
      </c>
      <c r="F4" s="426" t="s">
        <v>35</v>
      </c>
      <c r="G4" s="426" t="s">
        <v>39</v>
      </c>
      <c r="H4" s="427" t="s">
        <v>521</v>
      </c>
      <c r="I4" s="453" t="s">
        <v>33</v>
      </c>
      <c r="J4" s="453" t="s">
        <v>397</v>
      </c>
      <c r="K4" s="453" t="s">
        <v>35</v>
      </c>
      <c r="L4" s="500" t="s">
        <v>39</v>
      </c>
      <c r="M4" s="428" t="s">
        <v>521</v>
      </c>
      <c r="N4" s="429" t="s">
        <v>33</v>
      </c>
      <c r="O4" s="429" t="s">
        <v>34</v>
      </c>
      <c r="P4" s="429" t="s">
        <v>35</v>
      </c>
      <c r="Q4" s="430" t="s">
        <v>39</v>
      </c>
      <c r="R4" s="431" t="s">
        <v>521</v>
      </c>
      <c r="S4" s="431" t="s">
        <v>522</v>
      </c>
      <c r="T4" s="431" t="s">
        <v>34</v>
      </c>
      <c r="U4" s="431" t="s">
        <v>523</v>
      </c>
      <c r="V4" s="432" t="s">
        <v>39</v>
      </c>
      <c r="X4" s="75"/>
      <c r="Y4" s="75"/>
      <c r="Z4" s="75"/>
      <c r="AA4" s="75"/>
      <c r="AB4" s="75"/>
      <c r="AC4" s="75"/>
    </row>
    <row r="5" spans="1:29" s="71" customFormat="1" ht="15" customHeight="1" x14ac:dyDescent="0.3">
      <c r="A5" s="312" t="s">
        <v>524</v>
      </c>
      <c r="B5" s="313" t="s">
        <v>17</v>
      </c>
      <c r="C5" s="314">
        <f>'Budget Request'!E5</f>
        <v>0</v>
      </c>
      <c r="D5" s="315">
        <f>'Budget Request'!G5</f>
        <v>0</v>
      </c>
      <c r="E5" s="315">
        <f>'Budget Request'!H5</f>
        <v>0</v>
      </c>
      <c r="F5" s="315">
        <f>'Budget Request'!I5</f>
        <v>0</v>
      </c>
      <c r="G5" s="315">
        <f>SUM('Budget Request'!K5,'Budget Request'!O5)</f>
        <v>0</v>
      </c>
      <c r="H5" s="366">
        <f>SUM(I5:L5)</f>
        <v>0</v>
      </c>
      <c r="I5" s="513"/>
      <c r="J5" s="513"/>
      <c r="K5" s="513"/>
      <c r="L5" s="514"/>
      <c r="M5" s="333">
        <f>SUM(N5:Q5)</f>
        <v>10000</v>
      </c>
      <c r="N5" s="334">
        <f>I5+'1st Qtr Report'!N5</f>
        <v>7500</v>
      </c>
      <c r="O5" s="334">
        <f>J5+'1st Qtr Report'!O5</f>
        <v>2500</v>
      </c>
      <c r="P5" s="335">
        <f>K5+'1st Qtr Report'!P5</f>
        <v>0</v>
      </c>
      <c r="Q5" s="336">
        <f>L5+'1st Qtr Report'!Q5</f>
        <v>0</v>
      </c>
      <c r="R5" s="350">
        <f>IFERROR(M5/C5,0)</f>
        <v>0</v>
      </c>
      <c r="S5" s="351">
        <f t="shared" ref="S5:V20" si="0">IFERROR(N5/D5,0)</f>
        <v>0</v>
      </c>
      <c r="T5" s="352">
        <f t="shared" si="0"/>
        <v>0</v>
      </c>
      <c r="U5" s="352">
        <f t="shared" si="0"/>
        <v>0</v>
      </c>
      <c r="V5" s="353">
        <f>IFERROR(Q5/G5,0)</f>
        <v>0</v>
      </c>
      <c r="X5" s="75"/>
      <c r="Y5" s="75"/>
      <c r="Z5" s="75"/>
      <c r="AA5" s="75"/>
      <c r="AB5" s="75"/>
      <c r="AC5" s="75"/>
    </row>
    <row r="6" spans="1:29" s="71" customFormat="1" ht="15" customHeight="1" x14ac:dyDescent="0.3">
      <c r="A6" s="316" t="s">
        <v>525</v>
      </c>
      <c r="B6" s="317" t="s">
        <v>18</v>
      </c>
      <c r="C6" s="318">
        <f>'Budget Request'!E6</f>
        <v>0</v>
      </c>
      <c r="D6" s="319">
        <f>'Budget Request'!G6</f>
        <v>0</v>
      </c>
      <c r="E6" s="319">
        <f>'Budget Request'!H6</f>
        <v>0</v>
      </c>
      <c r="F6" s="319">
        <f>'Budget Request'!I6</f>
        <v>0</v>
      </c>
      <c r="G6" s="319">
        <f>SUM('Budget Request'!K6,'Budget Request'!O6)</f>
        <v>0</v>
      </c>
      <c r="H6" s="367">
        <f t="shared" ref="H6:H20" si="1">SUM(I6:L6)</f>
        <v>0</v>
      </c>
      <c r="I6" s="515"/>
      <c r="J6" s="515"/>
      <c r="K6" s="515"/>
      <c r="L6" s="516"/>
      <c r="M6" s="337">
        <f t="shared" ref="M6:M20" si="2">SUM(N6:Q6)</f>
        <v>0</v>
      </c>
      <c r="N6" s="338">
        <f>I6+'1st Qtr Report'!N6</f>
        <v>0</v>
      </c>
      <c r="O6" s="338">
        <f>J6+'1st Qtr Report'!O6</f>
        <v>0</v>
      </c>
      <c r="P6" s="339">
        <f>K6+'1st Qtr Report'!P6</f>
        <v>0</v>
      </c>
      <c r="Q6" s="340">
        <f>L6+'1st Qtr Report'!Q6</f>
        <v>0</v>
      </c>
      <c r="R6" s="354">
        <f t="shared" ref="R6:V21" si="3">IFERROR(M6/C6,0)</f>
        <v>0</v>
      </c>
      <c r="S6" s="354">
        <f t="shared" si="0"/>
        <v>0</v>
      </c>
      <c r="T6" s="354">
        <f t="shared" si="0"/>
        <v>0</v>
      </c>
      <c r="U6" s="354">
        <f t="shared" si="0"/>
        <v>0</v>
      </c>
      <c r="V6" s="355">
        <f t="shared" si="0"/>
        <v>0</v>
      </c>
      <c r="X6" s="75"/>
      <c r="Y6" s="75"/>
      <c r="Z6" s="75"/>
      <c r="AA6" s="75"/>
      <c r="AB6" s="75"/>
      <c r="AC6" s="75"/>
    </row>
    <row r="7" spans="1:29" s="71" customFormat="1" ht="15" customHeight="1" x14ac:dyDescent="0.3">
      <c r="A7" s="312" t="s">
        <v>526</v>
      </c>
      <c r="B7" s="313" t="s">
        <v>19</v>
      </c>
      <c r="C7" s="314">
        <f>'Budget Request'!E7</f>
        <v>0</v>
      </c>
      <c r="D7" s="315">
        <f>'Budget Request'!G7</f>
        <v>0</v>
      </c>
      <c r="E7" s="315">
        <f>'Budget Request'!H7</f>
        <v>0</v>
      </c>
      <c r="F7" s="315">
        <f>'Budget Request'!I7</f>
        <v>0</v>
      </c>
      <c r="G7" s="315">
        <f>SUM('Budget Request'!K7,'Budget Request'!O7)</f>
        <v>0</v>
      </c>
      <c r="H7" s="366">
        <f t="shared" si="1"/>
        <v>0</v>
      </c>
      <c r="I7" s="513"/>
      <c r="J7" s="513"/>
      <c r="K7" s="513"/>
      <c r="L7" s="514"/>
      <c r="M7" s="333">
        <f t="shared" si="2"/>
        <v>0</v>
      </c>
      <c r="N7" s="334">
        <f>I7+'1st Qtr Report'!N7</f>
        <v>0</v>
      </c>
      <c r="O7" s="334">
        <f>J7+'1st Qtr Report'!O7</f>
        <v>0</v>
      </c>
      <c r="P7" s="335">
        <f>K7+'1st Qtr Report'!P7</f>
        <v>0</v>
      </c>
      <c r="Q7" s="336">
        <f>L7+'1st Qtr Report'!Q7</f>
        <v>0</v>
      </c>
      <c r="R7" s="350">
        <f t="shared" si="3"/>
        <v>0</v>
      </c>
      <c r="S7" s="352">
        <f t="shared" si="0"/>
        <v>0</v>
      </c>
      <c r="T7" s="352">
        <f t="shared" si="0"/>
        <v>0</v>
      </c>
      <c r="U7" s="352">
        <f t="shared" si="0"/>
        <v>0</v>
      </c>
      <c r="V7" s="353">
        <f t="shared" si="0"/>
        <v>0</v>
      </c>
      <c r="X7" s="75"/>
      <c r="Y7" s="75"/>
      <c r="Z7" s="75"/>
      <c r="AA7" s="75"/>
      <c r="AB7" s="75"/>
      <c r="AC7" s="75"/>
    </row>
    <row r="8" spans="1:29" s="71" customFormat="1" ht="15" customHeight="1" x14ac:dyDescent="0.3">
      <c r="A8" s="316" t="s">
        <v>527</v>
      </c>
      <c r="B8" s="317" t="s">
        <v>20</v>
      </c>
      <c r="C8" s="318">
        <f>'Budget Request'!E8</f>
        <v>0</v>
      </c>
      <c r="D8" s="319">
        <f>'Budget Request'!G8</f>
        <v>0</v>
      </c>
      <c r="E8" s="319">
        <f>'Budget Request'!H8</f>
        <v>0</v>
      </c>
      <c r="F8" s="319">
        <f>'Budget Request'!I8</f>
        <v>0</v>
      </c>
      <c r="G8" s="319">
        <f>SUM('Budget Request'!K8,'Budget Request'!O8)</f>
        <v>0</v>
      </c>
      <c r="H8" s="367">
        <f t="shared" si="1"/>
        <v>0</v>
      </c>
      <c r="I8" s="515"/>
      <c r="J8" s="515"/>
      <c r="K8" s="515"/>
      <c r="L8" s="516"/>
      <c r="M8" s="337">
        <f t="shared" si="2"/>
        <v>0</v>
      </c>
      <c r="N8" s="338">
        <f>I8+'1st Qtr Report'!N8</f>
        <v>0</v>
      </c>
      <c r="O8" s="338">
        <f>J8+'1st Qtr Report'!O8</f>
        <v>0</v>
      </c>
      <c r="P8" s="339">
        <f>K8+'1st Qtr Report'!P8</f>
        <v>0</v>
      </c>
      <c r="Q8" s="340">
        <f>L8+'1st Qtr Report'!Q8</f>
        <v>0</v>
      </c>
      <c r="R8" s="356">
        <f t="shared" si="3"/>
        <v>0</v>
      </c>
      <c r="S8" s="357">
        <f t="shared" si="0"/>
        <v>0</v>
      </c>
      <c r="T8" s="354">
        <f t="shared" si="0"/>
        <v>0</v>
      </c>
      <c r="U8" s="354">
        <f t="shared" si="0"/>
        <v>0</v>
      </c>
      <c r="V8" s="355">
        <f t="shared" si="0"/>
        <v>0</v>
      </c>
      <c r="X8" s="75"/>
      <c r="Y8" s="75"/>
      <c r="Z8" s="75"/>
      <c r="AA8" s="75"/>
      <c r="AB8" s="75"/>
      <c r="AC8" s="75"/>
    </row>
    <row r="9" spans="1:29" s="71" customFormat="1" ht="15" customHeight="1" x14ac:dyDescent="0.3">
      <c r="A9" s="312" t="s">
        <v>528</v>
      </c>
      <c r="B9" s="313" t="s">
        <v>529</v>
      </c>
      <c r="C9" s="314">
        <f>'Budget Request'!E9</f>
        <v>0</v>
      </c>
      <c r="D9" s="315">
        <f>'Budget Request'!G9</f>
        <v>0</v>
      </c>
      <c r="E9" s="315">
        <f>'Budget Request'!H9</f>
        <v>0</v>
      </c>
      <c r="F9" s="315">
        <f>'Budget Request'!I9</f>
        <v>0</v>
      </c>
      <c r="G9" s="315">
        <f>SUM('Budget Request'!K9,'Budget Request'!O9)</f>
        <v>0</v>
      </c>
      <c r="H9" s="366">
        <f t="shared" si="1"/>
        <v>0</v>
      </c>
      <c r="I9" s="513"/>
      <c r="J9" s="513"/>
      <c r="K9" s="513"/>
      <c r="L9" s="514"/>
      <c r="M9" s="333">
        <f t="shared" si="2"/>
        <v>0</v>
      </c>
      <c r="N9" s="334">
        <f>I9+'1st Qtr Report'!N9</f>
        <v>0</v>
      </c>
      <c r="O9" s="334">
        <f>J9+'1st Qtr Report'!O9</f>
        <v>0</v>
      </c>
      <c r="P9" s="335">
        <f>K9+'1st Qtr Report'!P9</f>
        <v>0</v>
      </c>
      <c r="Q9" s="336">
        <f>L9+'1st Qtr Report'!Q9</f>
        <v>0</v>
      </c>
      <c r="R9" s="350">
        <f t="shared" si="3"/>
        <v>0</v>
      </c>
      <c r="S9" s="351">
        <f t="shared" si="0"/>
        <v>0</v>
      </c>
      <c r="T9" s="352">
        <f t="shared" si="0"/>
        <v>0</v>
      </c>
      <c r="U9" s="352">
        <f t="shared" si="0"/>
        <v>0</v>
      </c>
      <c r="V9" s="353">
        <f t="shared" si="0"/>
        <v>0</v>
      </c>
      <c r="X9" s="75"/>
      <c r="Y9" s="75"/>
      <c r="Z9" s="75"/>
      <c r="AA9" s="75"/>
      <c r="AB9" s="75"/>
      <c r="AC9" s="75"/>
    </row>
    <row r="10" spans="1:29" s="71" customFormat="1" ht="15" customHeight="1" x14ac:dyDescent="0.3">
      <c r="A10" s="316" t="s">
        <v>530</v>
      </c>
      <c r="B10" s="317" t="s">
        <v>21</v>
      </c>
      <c r="C10" s="318">
        <f>'Budget Request'!E10</f>
        <v>0</v>
      </c>
      <c r="D10" s="319">
        <f>'Budget Request'!G10</f>
        <v>0</v>
      </c>
      <c r="E10" s="319">
        <f>'Budget Request'!H10</f>
        <v>0</v>
      </c>
      <c r="F10" s="319">
        <f>'Budget Request'!I10</f>
        <v>0</v>
      </c>
      <c r="G10" s="320">
        <f>SUM('Budget Request'!K10:O10)</f>
        <v>0</v>
      </c>
      <c r="H10" s="367">
        <f t="shared" si="1"/>
        <v>0</v>
      </c>
      <c r="I10" s="515"/>
      <c r="J10" s="515"/>
      <c r="K10" s="515"/>
      <c r="L10" s="516"/>
      <c r="M10" s="337">
        <f>SUM(N10:Q10)</f>
        <v>0</v>
      </c>
      <c r="N10" s="338">
        <f>I10+'1st Qtr Report'!N10</f>
        <v>0</v>
      </c>
      <c r="O10" s="338">
        <f>J10+'1st Qtr Report'!O10</f>
        <v>0</v>
      </c>
      <c r="P10" s="339">
        <f>K10+'1st Qtr Report'!P10</f>
        <v>0</v>
      </c>
      <c r="Q10" s="340">
        <f>L10+'1st Qtr Report'!Q10</f>
        <v>0</v>
      </c>
      <c r="R10" s="356">
        <f t="shared" si="3"/>
        <v>0</v>
      </c>
      <c r="S10" s="357">
        <f t="shared" si="0"/>
        <v>0</v>
      </c>
      <c r="T10" s="354">
        <f t="shared" si="0"/>
        <v>0</v>
      </c>
      <c r="U10" s="354">
        <f t="shared" si="0"/>
        <v>0</v>
      </c>
      <c r="V10" s="355">
        <f t="shared" si="0"/>
        <v>0</v>
      </c>
      <c r="X10" s="75"/>
      <c r="Y10" s="75"/>
      <c r="Z10" s="75"/>
      <c r="AA10" s="75"/>
      <c r="AB10" s="75"/>
      <c r="AC10" s="75"/>
    </row>
    <row r="11" spans="1:29" s="71" customFormat="1" ht="15" customHeight="1" x14ac:dyDescent="0.3">
      <c r="A11" s="312" t="s">
        <v>531</v>
      </c>
      <c r="B11" s="313" t="s">
        <v>22</v>
      </c>
      <c r="C11" s="314">
        <f>'Budget Request'!E11</f>
        <v>0</v>
      </c>
      <c r="D11" s="315">
        <f>'Budget Request'!G11</f>
        <v>0</v>
      </c>
      <c r="E11" s="315">
        <f>'Budget Request'!H11</f>
        <v>0</v>
      </c>
      <c r="F11" s="315">
        <f>'Budget Request'!I11</f>
        <v>0</v>
      </c>
      <c r="G11" s="315">
        <f>SUM('Budget Request'!K11,'Budget Request'!O11)</f>
        <v>0</v>
      </c>
      <c r="H11" s="366">
        <f t="shared" si="1"/>
        <v>0</v>
      </c>
      <c r="I11" s="513"/>
      <c r="J11" s="513"/>
      <c r="K11" s="513"/>
      <c r="L11" s="514"/>
      <c r="M11" s="333">
        <f t="shared" si="2"/>
        <v>0</v>
      </c>
      <c r="N11" s="334">
        <f>I11+'1st Qtr Report'!N11</f>
        <v>0</v>
      </c>
      <c r="O11" s="334">
        <f>J11+'1st Qtr Report'!O11</f>
        <v>0</v>
      </c>
      <c r="P11" s="335">
        <f>K11+'1st Qtr Report'!P11</f>
        <v>0</v>
      </c>
      <c r="Q11" s="336">
        <f>L11+'1st Qtr Report'!Q11</f>
        <v>0</v>
      </c>
      <c r="R11" s="350">
        <f t="shared" si="3"/>
        <v>0</v>
      </c>
      <c r="S11" s="351">
        <f t="shared" si="0"/>
        <v>0</v>
      </c>
      <c r="T11" s="352">
        <f t="shared" si="0"/>
        <v>0</v>
      </c>
      <c r="U11" s="352">
        <f t="shared" si="0"/>
        <v>0</v>
      </c>
      <c r="V11" s="353">
        <f t="shared" si="0"/>
        <v>0</v>
      </c>
      <c r="X11" s="75"/>
      <c r="Y11" s="75"/>
      <c r="Z11" s="75"/>
      <c r="AA11" s="75"/>
      <c r="AB11" s="75"/>
      <c r="AC11" s="75"/>
    </row>
    <row r="12" spans="1:29" s="71" customFormat="1" ht="15" customHeight="1" x14ac:dyDescent="0.3">
      <c r="A12" s="316" t="s">
        <v>532</v>
      </c>
      <c r="B12" s="317" t="s">
        <v>23</v>
      </c>
      <c r="C12" s="318">
        <f>'Budget Request'!E12</f>
        <v>0</v>
      </c>
      <c r="D12" s="319">
        <f>'Budget Request'!G12</f>
        <v>0</v>
      </c>
      <c r="E12" s="319">
        <f>'Budget Request'!H12</f>
        <v>0</v>
      </c>
      <c r="F12" s="319">
        <f>'Budget Request'!I12</f>
        <v>0</v>
      </c>
      <c r="G12" s="319">
        <f>SUM('Budget Request'!K12,'Budget Request'!O12)</f>
        <v>0</v>
      </c>
      <c r="H12" s="367">
        <f t="shared" si="1"/>
        <v>0</v>
      </c>
      <c r="I12" s="515"/>
      <c r="J12" s="515"/>
      <c r="K12" s="515"/>
      <c r="L12" s="516"/>
      <c r="M12" s="337">
        <f t="shared" si="2"/>
        <v>0</v>
      </c>
      <c r="N12" s="338">
        <f>I12+'1st Qtr Report'!N12</f>
        <v>0</v>
      </c>
      <c r="O12" s="338">
        <f>J12+'1st Qtr Report'!O12</f>
        <v>0</v>
      </c>
      <c r="P12" s="339">
        <f>K12+'1st Qtr Report'!P12</f>
        <v>0</v>
      </c>
      <c r="Q12" s="340">
        <f>L12+'1st Qtr Report'!Q12</f>
        <v>0</v>
      </c>
      <c r="R12" s="356">
        <f t="shared" si="3"/>
        <v>0</v>
      </c>
      <c r="S12" s="357">
        <f t="shared" si="0"/>
        <v>0</v>
      </c>
      <c r="T12" s="354">
        <f t="shared" si="0"/>
        <v>0</v>
      </c>
      <c r="U12" s="354">
        <f t="shared" si="0"/>
        <v>0</v>
      </c>
      <c r="V12" s="355">
        <f t="shared" si="0"/>
        <v>0</v>
      </c>
      <c r="X12" s="75"/>
      <c r="Y12" s="75"/>
      <c r="Z12" s="75"/>
      <c r="AA12" s="75"/>
      <c r="AB12" s="75"/>
      <c r="AC12" s="75"/>
    </row>
    <row r="13" spans="1:29" s="71" customFormat="1" ht="15" customHeight="1" x14ac:dyDescent="0.3">
      <c r="A13" s="312" t="s">
        <v>533</v>
      </c>
      <c r="B13" s="313" t="s">
        <v>24</v>
      </c>
      <c r="C13" s="314">
        <f>'Budget Request'!E13</f>
        <v>0</v>
      </c>
      <c r="D13" s="315">
        <f>'Budget Request'!G13</f>
        <v>0</v>
      </c>
      <c r="E13" s="315">
        <f>'Budget Request'!H13</f>
        <v>0</v>
      </c>
      <c r="F13" s="315">
        <f>'Budget Request'!I13</f>
        <v>0</v>
      </c>
      <c r="G13" s="315">
        <f>SUM('Budget Request'!K13,'Budget Request'!O13)</f>
        <v>0</v>
      </c>
      <c r="H13" s="366">
        <f t="shared" si="1"/>
        <v>0</v>
      </c>
      <c r="I13" s="513"/>
      <c r="J13" s="513"/>
      <c r="K13" s="513"/>
      <c r="L13" s="514"/>
      <c r="M13" s="333">
        <f t="shared" si="2"/>
        <v>0</v>
      </c>
      <c r="N13" s="334">
        <f>I13+'1st Qtr Report'!N13</f>
        <v>0</v>
      </c>
      <c r="O13" s="334">
        <f>J13+'1st Qtr Report'!O13</f>
        <v>0</v>
      </c>
      <c r="P13" s="335">
        <f>K13+'1st Qtr Report'!P13</f>
        <v>0</v>
      </c>
      <c r="Q13" s="336">
        <f>L13+'1st Qtr Report'!Q13</f>
        <v>0</v>
      </c>
      <c r="R13" s="350">
        <f t="shared" si="3"/>
        <v>0</v>
      </c>
      <c r="S13" s="351">
        <f t="shared" si="0"/>
        <v>0</v>
      </c>
      <c r="T13" s="352">
        <f t="shared" si="0"/>
        <v>0</v>
      </c>
      <c r="U13" s="352">
        <f t="shared" si="0"/>
        <v>0</v>
      </c>
      <c r="V13" s="353">
        <f t="shared" si="0"/>
        <v>0</v>
      </c>
      <c r="X13" s="75"/>
      <c r="Y13" s="75"/>
      <c r="Z13" s="75"/>
      <c r="AA13" s="75"/>
      <c r="AB13" s="75"/>
      <c r="AC13" s="75"/>
    </row>
    <row r="14" spans="1:29" s="71" customFormat="1" ht="15" customHeight="1" x14ac:dyDescent="0.3">
      <c r="A14" s="316" t="s">
        <v>534</v>
      </c>
      <c r="B14" s="317" t="s">
        <v>535</v>
      </c>
      <c r="C14" s="318">
        <f>'Budget Request'!E14</f>
        <v>0</v>
      </c>
      <c r="D14" s="319">
        <f>'Budget Request'!G14</f>
        <v>0</v>
      </c>
      <c r="E14" s="319">
        <f>'Budget Request'!H14</f>
        <v>0</v>
      </c>
      <c r="F14" s="319">
        <f>'Budget Request'!I14</f>
        <v>0</v>
      </c>
      <c r="G14" s="319">
        <f>SUM('Budget Request'!K14,'Budget Request'!O14)</f>
        <v>0</v>
      </c>
      <c r="H14" s="367">
        <f t="shared" si="1"/>
        <v>0</v>
      </c>
      <c r="I14" s="515"/>
      <c r="J14" s="515"/>
      <c r="K14" s="515"/>
      <c r="L14" s="516"/>
      <c r="M14" s="337">
        <f t="shared" si="2"/>
        <v>0</v>
      </c>
      <c r="N14" s="338">
        <f>I14+'1st Qtr Report'!N14</f>
        <v>0</v>
      </c>
      <c r="O14" s="338">
        <f>J14+'1st Qtr Report'!O14</f>
        <v>0</v>
      </c>
      <c r="P14" s="339">
        <f>K14+'1st Qtr Report'!P14</f>
        <v>0</v>
      </c>
      <c r="Q14" s="340">
        <f>L14+'1st Qtr Report'!Q14</f>
        <v>0</v>
      </c>
      <c r="R14" s="354">
        <f t="shared" si="3"/>
        <v>0</v>
      </c>
      <c r="S14" s="354">
        <f t="shared" si="0"/>
        <v>0</v>
      </c>
      <c r="T14" s="354">
        <f t="shared" si="0"/>
        <v>0</v>
      </c>
      <c r="U14" s="354">
        <f t="shared" si="0"/>
        <v>0</v>
      </c>
      <c r="V14" s="355">
        <f t="shared" si="0"/>
        <v>0</v>
      </c>
      <c r="X14" s="75"/>
      <c r="Y14" s="75"/>
      <c r="Z14" s="75"/>
      <c r="AA14" s="75"/>
      <c r="AB14" s="75"/>
      <c r="AC14" s="75"/>
    </row>
    <row r="15" spans="1:29" s="71" customFormat="1" ht="15" customHeight="1" x14ac:dyDescent="0.3">
      <c r="A15" s="321" t="s">
        <v>536</v>
      </c>
      <c r="B15" s="322" t="s">
        <v>25</v>
      </c>
      <c r="C15" s="323">
        <f>'Budget Request'!E15</f>
        <v>0</v>
      </c>
      <c r="D15" s="324">
        <f>'Budget Request'!G15</f>
        <v>0</v>
      </c>
      <c r="E15" s="324">
        <f>'Budget Request'!H15</f>
        <v>0</v>
      </c>
      <c r="F15" s="324">
        <f>'Budget Request'!I15</f>
        <v>0</v>
      </c>
      <c r="G15" s="324">
        <f>SUM('Budget Request'!K15,'Budget Request'!O15)</f>
        <v>0</v>
      </c>
      <c r="H15" s="366">
        <f t="shared" si="1"/>
        <v>0</v>
      </c>
      <c r="I15" s="517"/>
      <c r="J15" s="517"/>
      <c r="K15" s="517"/>
      <c r="L15" s="518"/>
      <c r="M15" s="333">
        <f t="shared" si="2"/>
        <v>0</v>
      </c>
      <c r="N15" s="341">
        <f>I15+'1st Qtr Report'!N15</f>
        <v>0</v>
      </c>
      <c r="O15" s="341">
        <f>J15+'1st Qtr Report'!O15</f>
        <v>0</v>
      </c>
      <c r="P15" s="342">
        <f>K15+'1st Qtr Report'!P15</f>
        <v>0</v>
      </c>
      <c r="Q15" s="343">
        <f>L15+'1st Qtr Report'!Q15</f>
        <v>0</v>
      </c>
      <c r="R15" s="350">
        <f t="shared" si="3"/>
        <v>0</v>
      </c>
      <c r="S15" s="351">
        <f t="shared" si="0"/>
        <v>0</v>
      </c>
      <c r="T15" s="352">
        <f t="shared" si="0"/>
        <v>0</v>
      </c>
      <c r="U15" s="352">
        <f t="shared" si="0"/>
        <v>0</v>
      </c>
      <c r="V15" s="353">
        <f t="shared" si="0"/>
        <v>0</v>
      </c>
      <c r="X15" s="75"/>
      <c r="Y15" s="75"/>
      <c r="Z15" s="75"/>
      <c r="AA15" s="75"/>
      <c r="AB15" s="75"/>
      <c r="AC15" s="75"/>
    </row>
    <row r="16" spans="1:29" s="71" customFormat="1" ht="15" customHeight="1" x14ac:dyDescent="0.3">
      <c r="A16" s="316" t="s">
        <v>537</v>
      </c>
      <c r="B16" s="317" t="s">
        <v>26</v>
      </c>
      <c r="C16" s="318">
        <f>'Budget Request'!E16</f>
        <v>0</v>
      </c>
      <c r="D16" s="319">
        <f>'Budget Request'!G16</f>
        <v>0</v>
      </c>
      <c r="E16" s="319">
        <f>'Budget Request'!H16</f>
        <v>0</v>
      </c>
      <c r="F16" s="319">
        <f>'Budget Request'!I16</f>
        <v>0</v>
      </c>
      <c r="G16" s="319">
        <f>SUM('Budget Request'!K16,'Budget Request'!O16)</f>
        <v>0</v>
      </c>
      <c r="H16" s="368">
        <f t="shared" si="1"/>
        <v>0</v>
      </c>
      <c r="I16" s="515"/>
      <c r="J16" s="515"/>
      <c r="K16" s="515"/>
      <c r="L16" s="516"/>
      <c r="M16" s="344">
        <f t="shared" si="2"/>
        <v>0</v>
      </c>
      <c r="N16" s="338">
        <f>I16+'1st Qtr Report'!N16</f>
        <v>0</v>
      </c>
      <c r="O16" s="338">
        <f>J16+'1st Qtr Report'!O16</f>
        <v>0</v>
      </c>
      <c r="P16" s="339">
        <f>K16+'1st Qtr Report'!P16</f>
        <v>0</v>
      </c>
      <c r="Q16" s="340">
        <f>L16+'1st Qtr Report'!Q16</f>
        <v>0</v>
      </c>
      <c r="R16" s="356">
        <f t="shared" si="3"/>
        <v>0</v>
      </c>
      <c r="S16" s="357">
        <f t="shared" si="0"/>
        <v>0</v>
      </c>
      <c r="T16" s="354">
        <f t="shared" si="0"/>
        <v>0</v>
      </c>
      <c r="U16" s="354">
        <f t="shared" si="0"/>
        <v>0</v>
      </c>
      <c r="V16" s="355">
        <f t="shared" si="0"/>
        <v>0</v>
      </c>
      <c r="X16" s="75"/>
      <c r="Y16" s="75"/>
      <c r="Z16" s="75"/>
      <c r="AA16" s="75"/>
      <c r="AB16" s="75"/>
      <c r="AC16" s="75"/>
    </row>
    <row r="17" spans="1:29" s="71" customFormat="1" ht="15" customHeight="1" x14ac:dyDescent="0.3">
      <c r="A17" s="312" t="s">
        <v>538</v>
      </c>
      <c r="B17" s="313" t="s">
        <v>27</v>
      </c>
      <c r="C17" s="314">
        <f>'Budget Request'!E17</f>
        <v>0</v>
      </c>
      <c r="D17" s="315">
        <f>'Budget Request'!G17</f>
        <v>0</v>
      </c>
      <c r="E17" s="315">
        <f>'Budget Request'!H17</f>
        <v>0</v>
      </c>
      <c r="F17" s="315">
        <f>'Budget Request'!I17</f>
        <v>0</v>
      </c>
      <c r="G17" s="315">
        <f>SUM('Budget Request'!K17,'Budget Request'!O17)</f>
        <v>0</v>
      </c>
      <c r="H17" s="366">
        <f t="shared" si="1"/>
        <v>0</v>
      </c>
      <c r="I17" s="513"/>
      <c r="J17" s="513"/>
      <c r="K17" s="513"/>
      <c r="L17" s="514"/>
      <c r="M17" s="333">
        <f t="shared" si="2"/>
        <v>0</v>
      </c>
      <c r="N17" s="334">
        <f>I17+'1st Qtr Report'!N17</f>
        <v>0</v>
      </c>
      <c r="O17" s="334">
        <f>J17+'1st Qtr Report'!O17</f>
        <v>0</v>
      </c>
      <c r="P17" s="335">
        <f>K17+'1st Qtr Report'!P17</f>
        <v>0</v>
      </c>
      <c r="Q17" s="336">
        <f>L17+'1st Qtr Report'!Q17</f>
        <v>0</v>
      </c>
      <c r="R17" s="350">
        <f t="shared" si="3"/>
        <v>0</v>
      </c>
      <c r="S17" s="351">
        <f t="shared" si="0"/>
        <v>0</v>
      </c>
      <c r="T17" s="352">
        <f t="shared" si="0"/>
        <v>0</v>
      </c>
      <c r="U17" s="352">
        <f t="shared" si="0"/>
        <v>0</v>
      </c>
      <c r="V17" s="353">
        <f t="shared" si="0"/>
        <v>0</v>
      </c>
      <c r="X17" s="75"/>
      <c r="Y17" s="75"/>
      <c r="Z17" s="75"/>
      <c r="AA17" s="75"/>
      <c r="AB17" s="75"/>
      <c r="AC17" s="75"/>
    </row>
    <row r="18" spans="1:29" s="71" customFormat="1" ht="15" customHeight="1" x14ac:dyDescent="0.3">
      <c r="A18" s="316" t="s">
        <v>539</v>
      </c>
      <c r="B18" s="317" t="s">
        <v>28</v>
      </c>
      <c r="C18" s="318">
        <f>'Budget Request'!E18</f>
        <v>0</v>
      </c>
      <c r="D18" s="319">
        <f>'Budget Request'!G18</f>
        <v>0</v>
      </c>
      <c r="E18" s="319">
        <f>'Budget Request'!H18</f>
        <v>0</v>
      </c>
      <c r="F18" s="319">
        <f>'Budget Request'!I18</f>
        <v>0</v>
      </c>
      <c r="G18" s="319">
        <f>SUM('Budget Request'!K18,'Budget Request'!O18)</f>
        <v>0</v>
      </c>
      <c r="H18" s="368">
        <f t="shared" si="1"/>
        <v>0</v>
      </c>
      <c r="I18" s="515"/>
      <c r="J18" s="515"/>
      <c r="K18" s="515"/>
      <c r="L18" s="516"/>
      <c r="M18" s="344">
        <f t="shared" si="2"/>
        <v>0</v>
      </c>
      <c r="N18" s="338">
        <f>I18+'1st Qtr Report'!N18</f>
        <v>0</v>
      </c>
      <c r="O18" s="338">
        <f>J18+'1st Qtr Report'!O18</f>
        <v>0</v>
      </c>
      <c r="P18" s="339">
        <f>K18+'1st Qtr Report'!P18</f>
        <v>0</v>
      </c>
      <c r="Q18" s="340">
        <f>L18+'1st Qtr Report'!Q18</f>
        <v>0</v>
      </c>
      <c r="R18" s="354">
        <f t="shared" si="3"/>
        <v>0</v>
      </c>
      <c r="S18" s="354">
        <f t="shared" si="0"/>
        <v>0</v>
      </c>
      <c r="T18" s="354">
        <f t="shared" si="0"/>
        <v>0</v>
      </c>
      <c r="U18" s="354">
        <f t="shared" si="0"/>
        <v>0</v>
      </c>
      <c r="V18" s="355">
        <f t="shared" si="0"/>
        <v>0</v>
      </c>
      <c r="X18" s="75"/>
      <c r="Y18" s="75"/>
      <c r="Z18" s="75"/>
      <c r="AA18" s="75"/>
      <c r="AB18" s="75"/>
      <c r="AC18" s="75"/>
    </row>
    <row r="19" spans="1:29" s="71" customFormat="1" ht="15" customHeight="1" x14ac:dyDescent="0.3">
      <c r="A19" s="312" t="s">
        <v>540</v>
      </c>
      <c r="B19" s="313" t="s">
        <v>29</v>
      </c>
      <c r="C19" s="314">
        <f>'Budget Request'!E19</f>
        <v>0</v>
      </c>
      <c r="D19" s="315">
        <f>'Budget Request'!G19</f>
        <v>0</v>
      </c>
      <c r="E19" s="315">
        <f>'Budget Request'!H19</f>
        <v>0</v>
      </c>
      <c r="F19" s="315">
        <f>'Budget Request'!I19</f>
        <v>0</v>
      </c>
      <c r="G19" s="315">
        <f>SUM('Budget Request'!K19,'Budget Request'!O19)</f>
        <v>0</v>
      </c>
      <c r="H19" s="366">
        <f t="shared" si="1"/>
        <v>0</v>
      </c>
      <c r="I19" s="513"/>
      <c r="J19" s="513"/>
      <c r="K19" s="513"/>
      <c r="L19" s="514"/>
      <c r="M19" s="333">
        <f t="shared" si="2"/>
        <v>0</v>
      </c>
      <c r="N19" s="334">
        <f>I19+'1st Qtr Report'!N19</f>
        <v>0</v>
      </c>
      <c r="O19" s="334">
        <f>J19+'1st Qtr Report'!O19</f>
        <v>0</v>
      </c>
      <c r="P19" s="335">
        <f>K19+'1st Qtr Report'!P19</f>
        <v>0</v>
      </c>
      <c r="Q19" s="336">
        <f>L19+'1st Qtr Report'!Q19</f>
        <v>0</v>
      </c>
      <c r="R19" s="350">
        <f t="shared" si="3"/>
        <v>0</v>
      </c>
      <c r="S19" s="351">
        <f t="shared" si="0"/>
        <v>0</v>
      </c>
      <c r="T19" s="352">
        <f t="shared" si="0"/>
        <v>0</v>
      </c>
      <c r="U19" s="352">
        <f t="shared" si="0"/>
        <v>0</v>
      </c>
      <c r="V19" s="353">
        <f t="shared" si="0"/>
        <v>0</v>
      </c>
      <c r="X19" s="75"/>
      <c r="Y19" s="75"/>
      <c r="Z19" s="75"/>
      <c r="AA19" s="75"/>
      <c r="AB19" s="75"/>
      <c r="AC19" s="75"/>
    </row>
    <row r="20" spans="1:29" s="71" customFormat="1" ht="15" customHeight="1" thickBot="1" x14ac:dyDescent="0.35">
      <c r="A20" s="325" t="s">
        <v>541</v>
      </c>
      <c r="B20" s="326" t="s">
        <v>542</v>
      </c>
      <c r="C20" s="327">
        <f>'Budget Request'!E20</f>
        <v>0</v>
      </c>
      <c r="D20" s="328">
        <f>'Budget Request'!G20</f>
        <v>0</v>
      </c>
      <c r="E20" s="328">
        <f>'Budget Request'!H20</f>
        <v>0</v>
      </c>
      <c r="F20" s="328">
        <f>'Budget Request'!I20</f>
        <v>0</v>
      </c>
      <c r="G20" s="328">
        <f>SUM('Budget Request'!K20,'Budget Request'!O20)</f>
        <v>0</v>
      </c>
      <c r="H20" s="369">
        <f t="shared" si="1"/>
        <v>0</v>
      </c>
      <c r="I20" s="519"/>
      <c r="J20" s="519"/>
      <c r="K20" s="519"/>
      <c r="L20" s="520"/>
      <c r="M20" s="345">
        <f t="shared" si="2"/>
        <v>0</v>
      </c>
      <c r="N20" s="346">
        <f>I20+'1st Qtr Report'!N20</f>
        <v>0</v>
      </c>
      <c r="O20" s="346">
        <f>J20+'1st Qtr Report'!O20</f>
        <v>0</v>
      </c>
      <c r="P20" s="347">
        <f>K20+'1st Qtr Report'!P20</f>
        <v>0</v>
      </c>
      <c r="Q20" s="348">
        <f>L20+'1st Qtr Report'!Q20</f>
        <v>0</v>
      </c>
      <c r="R20" s="358">
        <f t="shared" si="3"/>
        <v>0</v>
      </c>
      <c r="S20" s="359">
        <f t="shared" si="0"/>
        <v>0</v>
      </c>
      <c r="T20" s="360">
        <f t="shared" si="0"/>
        <v>0</v>
      </c>
      <c r="U20" s="360">
        <f t="shared" si="0"/>
        <v>0</v>
      </c>
      <c r="V20" s="361">
        <f t="shared" si="0"/>
        <v>0</v>
      </c>
      <c r="X20" s="75"/>
      <c r="Y20" s="75"/>
      <c r="Z20" s="75"/>
      <c r="AA20" s="75"/>
      <c r="AB20" s="75"/>
      <c r="AC20" s="75"/>
    </row>
    <row r="21" spans="1:29" s="71" customFormat="1" ht="15" customHeight="1" thickTop="1" x14ac:dyDescent="0.3">
      <c r="A21" s="329"/>
      <c r="B21" s="330" t="s">
        <v>521</v>
      </c>
      <c r="C21" s="331">
        <f>SUM(C5:C20)</f>
        <v>0</v>
      </c>
      <c r="D21" s="332">
        <f t="shared" ref="D21:G21" si="4">SUM(D5:D20)</f>
        <v>0</v>
      </c>
      <c r="E21" s="332">
        <f t="shared" si="4"/>
        <v>0</v>
      </c>
      <c r="F21" s="332">
        <f t="shared" si="4"/>
        <v>0</v>
      </c>
      <c r="G21" s="332">
        <f t="shared" si="4"/>
        <v>0</v>
      </c>
      <c r="H21" s="370">
        <f>SUM(H5:H20)</f>
        <v>0</v>
      </c>
      <c r="I21" s="371">
        <f t="shared" ref="I21:O21" si="5">SUM(I5:I20)</f>
        <v>0</v>
      </c>
      <c r="J21" s="371">
        <f>SUM(J5:J20)</f>
        <v>0</v>
      </c>
      <c r="K21" s="371">
        <f t="shared" si="5"/>
        <v>0</v>
      </c>
      <c r="L21" s="372">
        <f>SUM(L5:L20)</f>
        <v>0</v>
      </c>
      <c r="M21" s="349">
        <f t="shared" si="5"/>
        <v>10000</v>
      </c>
      <c r="N21" s="349">
        <f>SUM(N5:N20)</f>
        <v>7500</v>
      </c>
      <c r="O21" s="349">
        <f t="shared" si="5"/>
        <v>2500</v>
      </c>
      <c r="P21" s="339">
        <v>0</v>
      </c>
      <c r="Q21" s="340">
        <f>SUM(Q5:Q20)</f>
        <v>0</v>
      </c>
      <c r="R21" s="362">
        <f t="shared" si="3"/>
        <v>0</v>
      </c>
      <c r="S21" s="363">
        <f t="shared" si="3"/>
        <v>0</v>
      </c>
      <c r="T21" s="364">
        <f t="shared" si="3"/>
        <v>0</v>
      </c>
      <c r="U21" s="364">
        <f t="shared" si="3"/>
        <v>0</v>
      </c>
      <c r="V21" s="365">
        <f t="shared" si="3"/>
        <v>0</v>
      </c>
      <c r="X21" s="75"/>
      <c r="Y21" s="75"/>
      <c r="Z21" s="75"/>
      <c r="AA21" s="75"/>
      <c r="AB21" s="75"/>
      <c r="AC21" s="75"/>
    </row>
    <row r="22" spans="1:29" s="71" customFormat="1" ht="15" customHeight="1" thickBot="1" x14ac:dyDescent="0.35">
      <c r="B22" s="82"/>
      <c r="C22" s="87"/>
      <c r="D22" s="83"/>
      <c r="E22" s="83"/>
      <c r="F22" s="81"/>
      <c r="G22" s="81"/>
      <c r="H22" s="81"/>
      <c r="I22" s="81"/>
      <c r="J22" s="81"/>
      <c r="K22" s="81"/>
      <c r="L22" s="81"/>
      <c r="M22" s="81"/>
      <c r="N22" s="75"/>
      <c r="O22" s="81"/>
      <c r="P22" s="88"/>
      <c r="Q22" s="88"/>
      <c r="R22" s="89"/>
      <c r="S22" s="88"/>
      <c r="T22" s="90"/>
      <c r="U22" s="81"/>
      <c r="V22" s="81"/>
      <c r="X22" s="75"/>
      <c r="Y22" s="75"/>
      <c r="Z22" s="75"/>
      <c r="AA22" s="75"/>
      <c r="AB22" s="75"/>
      <c r="AC22" s="75"/>
    </row>
    <row r="23" spans="1:29" s="71" customFormat="1" ht="15" customHeight="1" thickTop="1" thickBot="1" x14ac:dyDescent="0.35">
      <c r="B23" s="373" t="s">
        <v>543</v>
      </c>
      <c r="C23" s="374">
        <f>'Budget Request'!F21</f>
        <v>0</v>
      </c>
      <c r="D23" s="375">
        <f>'Budget Request'!G21</f>
        <v>0</v>
      </c>
      <c r="E23" s="376">
        <f>'Budget Request'!H21</f>
        <v>0</v>
      </c>
      <c r="F23" s="83"/>
      <c r="G23" s="83"/>
      <c r="H23" s="81"/>
      <c r="I23" s="81"/>
      <c r="J23" s="81"/>
      <c r="K23" s="81"/>
      <c r="L23" s="81"/>
      <c r="M23" s="91"/>
      <c r="N23" s="91"/>
      <c r="O23" s="91"/>
      <c r="P23" s="92"/>
      <c r="Q23" s="92"/>
      <c r="R23" s="84"/>
      <c r="S23" s="85"/>
      <c r="T23" s="86"/>
      <c r="U23" s="86"/>
      <c r="V23" s="86"/>
      <c r="X23" s="75"/>
      <c r="Y23" s="75"/>
      <c r="Z23" s="75"/>
      <c r="AA23" s="75"/>
      <c r="AB23" s="75"/>
      <c r="AC23" s="75"/>
    </row>
    <row r="24" spans="1:29" s="71" customFormat="1" ht="15" customHeight="1" thickTop="1" x14ac:dyDescent="0.3">
      <c r="B24" s="93"/>
      <c r="C24" s="94"/>
      <c r="D24" s="95"/>
      <c r="E24" s="95"/>
      <c r="F24" s="83"/>
      <c r="G24" s="81"/>
      <c r="I24" s="81"/>
      <c r="J24" s="75"/>
      <c r="K24" s="81"/>
      <c r="L24" s="81"/>
      <c r="M24" s="83"/>
      <c r="N24" s="83"/>
      <c r="O24" s="83"/>
      <c r="P24" s="96"/>
      <c r="Q24" s="96"/>
      <c r="R24" s="84"/>
      <c r="S24" s="85"/>
      <c r="T24" s="86"/>
      <c r="U24" s="86"/>
      <c r="V24" s="86"/>
      <c r="X24" s="75"/>
      <c r="Y24" s="75"/>
      <c r="Z24" s="75"/>
      <c r="AA24" s="75"/>
      <c r="AB24" s="75"/>
      <c r="AC24" s="75"/>
    </row>
    <row r="25" spans="1:29" s="71" customFormat="1" ht="15" customHeight="1" thickBot="1" x14ac:dyDescent="0.35">
      <c r="A25" s="501"/>
      <c r="B25" s="502"/>
      <c r="C25" s="503" t="s">
        <v>521</v>
      </c>
      <c r="D25" s="504" t="s">
        <v>33</v>
      </c>
      <c r="E25" s="504" t="s">
        <v>397</v>
      </c>
      <c r="F25" s="504" t="s">
        <v>35</v>
      </c>
      <c r="G25" s="504" t="s">
        <v>39</v>
      </c>
      <c r="H25" s="81"/>
      <c r="I25" s="81"/>
      <c r="J25" s="81"/>
      <c r="K25" s="81"/>
      <c r="L25" s="81"/>
      <c r="M25" s="81"/>
      <c r="N25" s="75"/>
      <c r="O25" s="81"/>
      <c r="P25" s="88"/>
      <c r="Q25" s="88"/>
      <c r="R25" s="97"/>
      <c r="S25" s="88"/>
      <c r="T25" s="81"/>
      <c r="U25" s="81"/>
      <c r="V25" s="81"/>
      <c r="X25" s="75"/>
      <c r="Y25" s="75"/>
      <c r="Z25" s="75"/>
      <c r="AA25" s="75"/>
      <c r="AB25" s="75"/>
      <c r="AC25" s="75"/>
    </row>
    <row r="26" spans="1:29" s="71" customFormat="1" ht="15" customHeight="1" thickBot="1" x14ac:dyDescent="0.35">
      <c r="A26" s="782" t="s">
        <v>544</v>
      </c>
      <c r="B26" s="783"/>
      <c r="C26" s="377">
        <v>0</v>
      </c>
      <c r="D26" s="378">
        <f>SUM(D5:D20)-SUM(N5:N20)</f>
        <v>-7500</v>
      </c>
      <c r="E26" s="378">
        <f>SUM(E5:E20)-SUM(O5:O20)</f>
        <v>-2500</v>
      </c>
      <c r="F26" s="378">
        <f>SUM(F5:F20)-SUM(P5:P20)</f>
        <v>0</v>
      </c>
      <c r="G26" s="379">
        <f>SUM(G5:G20)-SUM(Q5:Q20)</f>
        <v>0</v>
      </c>
      <c r="H26" s="81"/>
      <c r="I26" s="81"/>
      <c r="J26" s="75"/>
      <c r="K26" s="81"/>
      <c r="L26" s="81"/>
      <c r="M26" s="81"/>
      <c r="N26" s="75"/>
      <c r="O26" s="81"/>
      <c r="P26" s="88"/>
      <c r="Q26" s="88"/>
      <c r="R26" s="77"/>
      <c r="S26" s="88"/>
      <c r="T26" s="81"/>
      <c r="U26" s="81"/>
      <c r="V26" s="81"/>
      <c r="X26" s="75"/>
      <c r="Y26" s="75"/>
      <c r="Z26" s="75"/>
      <c r="AA26" s="75"/>
      <c r="AB26" s="75"/>
      <c r="AC26" s="75"/>
    </row>
    <row r="27" spans="1:29" s="71" customFormat="1" ht="15" customHeight="1" x14ac:dyDescent="0.3">
      <c r="A27" s="70"/>
      <c r="B27" s="82"/>
      <c r="C27" s="87"/>
      <c r="D27" s="83"/>
      <c r="E27" s="83"/>
      <c r="F27" s="81"/>
      <c r="G27" s="81"/>
      <c r="H27" s="81"/>
      <c r="I27" s="81"/>
      <c r="J27" s="81"/>
      <c r="K27" s="81"/>
      <c r="L27" s="81"/>
      <c r="M27" s="81"/>
      <c r="N27" s="81"/>
      <c r="O27" s="81"/>
      <c r="P27" s="88"/>
      <c r="Q27" s="88"/>
      <c r="R27" s="77"/>
      <c r="S27" s="88"/>
      <c r="T27" s="81"/>
      <c r="U27" s="81"/>
      <c r="V27" s="81"/>
      <c r="X27" s="75"/>
      <c r="Y27" s="75"/>
      <c r="Z27" s="75"/>
      <c r="AA27" s="75"/>
      <c r="AB27" s="75"/>
      <c r="AC27" s="75"/>
    </row>
    <row r="28" spans="1:29" s="71" customFormat="1" ht="15" customHeight="1" x14ac:dyDescent="0.3">
      <c r="A28" s="433"/>
      <c r="B28" s="434"/>
      <c r="C28" s="435" t="s">
        <v>521</v>
      </c>
      <c r="D28" s="436" t="s">
        <v>33</v>
      </c>
      <c r="E28" s="436" t="s">
        <v>397</v>
      </c>
      <c r="F28" s="436" t="s">
        <v>35</v>
      </c>
      <c r="G28" s="437" t="s">
        <v>39</v>
      </c>
      <c r="H28" s="438" t="s">
        <v>521</v>
      </c>
      <c r="I28" s="439" t="s">
        <v>33</v>
      </c>
      <c r="J28" s="439" t="s">
        <v>397</v>
      </c>
      <c r="K28" s="439" t="s">
        <v>35</v>
      </c>
      <c r="L28" s="440" t="s">
        <v>39</v>
      </c>
      <c r="M28" s="441" t="s">
        <v>521</v>
      </c>
      <c r="N28" s="436" t="s">
        <v>33</v>
      </c>
      <c r="O28" s="436" t="s">
        <v>397</v>
      </c>
      <c r="P28" s="442" t="s">
        <v>35</v>
      </c>
      <c r="Q28" s="443" t="s">
        <v>39</v>
      </c>
      <c r="R28" s="444" t="s">
        <v>521</v>
      </c>
      <c r="S28" s="445" t="s">
        <v>522</v>
      </c>
      <c r="T28" s="446" t="s">
        <v>34</v>
      </c>
      <c r="U28" s="446" t="s">
        <v>523</v>
      </c>
      <c r="V28" s="446" t="s">
        <v>39</v>
      </c>
      <c r="X28" s="75"/>
      <c r="Y28" s="75"/>
      <c r="Z28" s="75"/>
      <c r="AA28" s="75"/>
      <c r="AB28" s="75"/>
      <c r="AC28" s="75"/>
    </row>
    <row r="29" spans="1:29" s="71" customFormat="1" ht="15" customHeight="1" x14ac:dyDescent="0.3">
      <c r="A29" s="380" t="s">
        <v>545</v>
      </c>
      <c r="B29" s="381" t="s">
        <v>559</v>
      </c>
      <c r="C29" s="656">
        <f>SUM(D29:G29)</f>
        <v>0</v>
      </c>
      <c r="D29" s="657">
        <f>'1st Qtr Report'!D29</f>
        <v>0</v>
      </c>
      <c r="E29" s="658">
        <f>'1st Qtr Report'!E29</f>
        <v>0</v>
      </c>
      <c r="F29" s="658">
        <f>'1st Qtr Report'!F29</f>
        <v>0</v>
      </c>
      <c r="G29" s="658">
        <f>'1st Qtr Report'!G29</f>
        <v>0</v>
      </c>
      <c r="H29" s="395">
        <f>SUM(I29:L29)</f>
        <v>0</v>
      </c>
      <c r="I29" s="521"/>
      <c r="J29" s="521"/>
      <c r="K29" s="521"/>
      <c r="L29" s="522"/>
      <c r="M29" s="397">
        <f>SUM(N29:Q29)</f>
        <v>0</v>
      </c>
      <c r="N29" s="398">
        <f>I29+'1st Qtr Report'!N29</f>
        <v>0</v>
      </c>
      <c r="O29" s="398">
        <f>J29+'1st Qtr Report'!O29</f>
        <v>0</v>
      </c>
      <c r="P29" s="399">
        <f>K29+'1st Qtr Report'!P29</f>
        <v>0</v>
      </c>
      <c r="Q29" s="400">
        <f>L29+'1st Qtr Report'!Q29</f>
        <v>0</v>
      </c>
      <c r="R29" s="412">
        <f>IFERROR(M29/C29,0)</f>
        <v>0</v>
      </c>
      <c r="S29" s="409">
        <f t="shared" ref="S29:V29" si="6">IFERROR(N29/D29,0)</f>
        <v>0</v>
      </c>
      <c r="T29" s="410">
        <f t="shared" si="6"/>
        <v>0</v>
      </c>
      <c r="U29" s="410">
        <f t="shared" si="6"/>
        <v>0</v>
      </c>
      <c r="V29" s="411">
        <f t="shared" si="6"/>
        <v>0</v>
      </c>
      <c r="X29" s="75"/>
      <c r="Y29" s="75"/>
      <c r="Z29" s="75"/>
      <c r="AA29" s="75"/>
      <c r="AB29" s="75"/>
      <c r="AC29" s="75"/>
    </row>
    <row r="30" spans="1:29" s="71" customFormat="1" ht="15" customHeight="1" x14ac:dyDescent="0.3">
      <c r="A30" s="385" t="s">
        <v>546</v>
      </c>
      <c r="B30" s="386" t="s">
        <v>659</v>
      </c>
      <c r="C30" s="659">
        <f t="shared" ref="C30:C31" si="7">SUM(D30:G30)</f>
        <v>0</v>
      </c>
      <c r="D30" s="660">
        <f>'1st Qtr Report'!D30</f>
        <v>0</v>
      </c>
      <c r="E30" s="661">
        <f>'1st Qtr Report'!E30</f>
        <v>0</v>
      </c>
      <c r="F30" s="661">
        <f>'1st Qtr Report'!F30</f>
        <v>0</v>
      </c>
      <c r="G30" s="661">
        <f>'1st Qtr Report'!G30</f>
        <v>0</v>
      </c>
      <c r="H30" s="368">
        <f>SUM(I30:L30)</f>
        <v>0</v>
      </c>
      <c r="I30" s="515"/>
      <c r="J30" s="515"/>
      <c r="K30" s="515"/>
      <c r="L30" s="516"/>
      <c r="M30" s="401">
        <f>SUM(N30:Q30)</f>
        <v>0</v>
      </c>
      <c r="N30" s="402">
        <f>I30+'1st Qtr Report'!N30</f>
        <v>0</v>
      </c>
      <c r="O30" s="402">
        <f>J30+'1st Qtr Report'!O30</f>
        <v>0</v>
      </c>
      <c r="P30" s="403">
        <f>K30+'1st Qtr Report'!P30</f>
        <v>0</v>
      </c>
      <c r="Q30" s="404">
        <f>L30+'1st Qtr Report'!Q30</f>
        <v>0</v>
      </c>
      <c r="R30" s="413">
        <f>IFERROR(C30/M30,0)</f>
        <v>0</v>
      </c>
      <c r="S30" s="414">
        <f>IFERROR(D30/N30,0)</f>
        <v>0</v>
      </c>
      <c r="T30" s="415">
        <f>IFERROR(E30/O30,0)</f>
        <v>0</v>
      </c>
      <c r="U30" s="415">
        <f>IFERROR(F30/P30,0)</f>
        <v>0</v>
      </c>
      <c r="V30" s="416">
        <f>IFERROR(G30/Q30,0)</f>
        <v>0</v>
      </c>
      <c r="X30" s="75"/>
      <c r="Y30" s="75"/>
      <c r="Z30" s="75"/>
      <c r="AA30" s="75"/>
      <c r="AB30" s="75"/>
      <c r="AC30" s="75"/>
    </row>
    <row r="31" spans="1:29" s="71" customFormat="1" ht="15" customHeight="1" x14ac:dyDescent="0.3">
      <c r="A31" s="390" t="s">
        <v>558</v>
      </c>
      <c r="B31" s="391" t="s">
        <v>560</v>
      </c>
      <c r="C31" s="662">
        <f t="shared" si="7"/>
        <v>0</v>
      </c>
      <c r="D31" s="663">
        <f>'1st Qtr Report'!D31</f>
        <v>0</v>
      </c>
      <c r="E31" s="664">
        <f>'1st Qtr Report'!E31</f>
        <v>0</v>
      </c>
      <c r="F31" s="664">
        <f>'1st Qtr Report'!F31</f>
        <v>0</v>
      </c>
      <c r="G31" s="664">
        <f>'1st Qtr Report'!G31</f>
        <v>0</v>
      </c>
      <c r="H31" s="396">
        <f>SUM(I31:L31)</f>
        <v>0</v>
      </c>
      <c r="I31" s="523"/>
      <c r="J31" s="523"/>
      <c r="K31" s="523"/>
      <c r="L31" s="524"/>
      <c r="M31" s="405">
        <f>SUM(N31:Q31)</f>
        <v>0</v>
      </c>
      <c r="N31" s="406">
        <f>I31+'1st Qtr Report'!N31</f>
        <v>0</v>
      </c>
      <c r="O31" s="406">
        <f>J31+'1st Qtr Report'!O31</f>
        <v>0</v>
      </c>
      <c r="P31" s="407">
        <f>K31+'1st Qtr Report'!P31</f>
        <v>0</v>
      </c>
      <c r="Q31" s="408">
        <f>L31+'1st Qtr Report'!Q31</f>
        <v>0</v>
      </c>
      <c r="R31" s="417">
        <f t="shared" ref="R31:V31" si="8">IFERROR(C31/M31,0)</f>
        <v>0</v>
      </c>
      <c r="S31" s="418">
        <f t="shared" si="8"/>
        <v>0</v>
      </c>
      <c r="T31" s="419">
        <f t="shared" si="8"/>
        <v>0</v>
      </c>
      <c r="U31" s="419">
        <f t="shared" si="8"/>
        <v>0</v>
      </c>
      <c r="V31" s="420">
        <f t="shared" si="8"/>
        <v>0</v>
      </c>
      <c r="X31" s="75"/>
      <c r="Y31" s="75"/>
      <c r="Z31" s="75"/>
      <c r="AA31" s="75"/>
      <c r="AB31" s="75"/>
      <c r="AC31" s="75"/>
    </row>
    <row r="32" spans="1:29" s="71" customFormat="1" ht="15" customHeight="1" x14ac:dyDescent="0.3">
      <c r="A32" s="98"/>
      <c r="B32" s="80"/>
      <c r="C32" s="81"/>
      <c r="D32" s="81"/>
      <c r="E32" s="81"/>
      <c r="F32" s="81"/>
      <c r="G32" s="81"/>
      <c r="H32" s="99"/>
      <c r="I32" s="81"/>
      <c r="J32" s="81"/>
      <c r="K32" s="81"/>
      <c r="L32" s="81"/>
      <c r="M32" s="100"/>
      <c r="N32" s="101"/>
      <c r="O32" s="101"/>
      <c r="P32" s="88"/>
      <c r="Q32" s="88"/>
      <c r="R32" s="102"/>
      <c r="S32" s="103"/>
      <c r="T32" s="104"/>
      <c r="U32" s="104"/>
      <c r="V32" s="104"/>
      <c r="X32" s="75"/>
      <c r="Y32" s="75"/>
      <c r="Z32" s="75"/>
      <c r="AA32" s="75"/>
      <c r="AB32" s="75"/>
      <c r="AC32" s="75"/>
    </row>
    <row r="33" spans="1:29" s="71" customFormat="1" ht="15" customHeight="1" x14ac:dyDescent="0.3">
      <c r="A33" s="785" t="s">
        <v>574</v>
      </c>
      <c r="B33" s="786"/>
      <c r="C33" s="447">
        <f>C21</f>
        <v>0</v>
      </c>
      <c r="D33" s="83"/>
      <c r="E33" s="83"/>
      <c r="F33" s="81"/>
      <c r="G33" s="81"/>
      <c r="H33" s="81"/>
      <c r="I33" s="81"/>
      <c r="J33" s="81"/>
      <c r="K33" s="81"/>
      <c r="L33" s="81"/>
      <c r="M33" s="81"/>
      <c r="N33" s="81"/>
      <c r="O33" s="81"/>
      <c r="P33" s="88"/>
      <c r="Q33" s="88"/>
      <c r="R33" s="77"/>
      <c r="S33" s="88"/>
      <c r="T33" s="81"/>
      <c r="U33" s="81"/>
      <c r="V33" s="81"/>
      <c r="X33" s="75"/>
      <c r="Y33" s="75"/>
      <c r="Z33" s="75"/>
      <c r="AA33" s="75"/>
      <c r="AB33" s="75"/>
      <c r="AC33" s="75"/>
    </row>
    <row r="34" spans="1:29" s="71" customFormat="1" ht="15" customHeight="1" x14ac:dyDescent="0.3">
      <c r="A34" s="789" t="s">
        <v>547</v>
      </c>
      <c r="B34" s="790"/>
      <c r="C34" s="448">
        <f>M21</f>
        <v>10000</v>
      </c>
      <c r="D34" s="83"/>
      <c r="E34" s="83"/>
      <c r="F34" s="81"/>
      <c r="G34" s="81"/>
      <c r="H34" s="81"/>
      <c r="I34" s="81"/>
      <c r="J34" s="81"/>
      <c r="K34" s="81"/>
      <c r="L34" s="81"/>
      <c r="M34" s="81"/>
      <c r="N34" s="81"/>
      <c r="O34" s="81"/>
      <c r="P34" s="88"/>
      <c r="Q34" s="88"/>
      <c r="R34" s="77"/>
      <c r="S34" s="88"/>
      <c r="T34" s="81"/>
      <c r="U34" s="81"/>
      <c r="V34" s="81"/>
      <c r="X34" s="75"/>
      <c r="Y34" s="75"/>
      <c r="Z34" s="75"/>
      <c r="AA34" s="75"/>
      <c r="AB34" s="75"/>
      <c r="AC34" s="75"/>
    </row>
    <row r="35" spans="1:29" s="71" customFormat="1" ht="15" customHeight="1" x14ac:dyDescent="0.3">
      <c r="A35" s="791" t="s">
        <v>548</v>
      </c>
      <c r="B35" s="792"/>
      <c r="C35" s="449">
        <f>C33-C34</f>
        <v>-10000</v>
      </c>
      <c r="D35" s="83"/>
      <c r="E35" s="83"/>
      <c r="F35" s="81"/>
      <c r="G35" s="81"/>
      <c r="H35" s="81"/>
      <c r="I35" s="81"/>
      <c r="J35" s="81"/>
      <c r="K35" s="81"/>
      <c r="L35" s="81"/>
      <c r="M35" s="81"/>
      <c r="N35" s="81"/>
      <c r="O35" s="81"/>
      <c r="P35" s="88"/>
      <c r="Q35" s="88"/>
      <c r="R35" s="77"/>
      <c r="S35" s="88"/>
      <c r="T35" s="81"/>
      <c r="U35" s="81"/>
      <c r="V35" s="81"/>
      <c r="X35" s="75"/>
      <c r="Y35" s="75"/>
      <c r="Z35" s="75"/>
      <c r="AA35" s="75"/>
      <c r="AB35" s="75"/>
      <c r="AC35" s="75"/>
    </row>
    <row r="36" spans="1:29" s="71" customFormat="1" ht="15" customHeight="1" x14ac:dyDescent="0.3">
      <c r="A36" s="793" t="s">
        <v>575</v>
      </c>
      <c r="B36" s="794"/>
      <c r="C36" s="450">
        <f>IFERROR(C34/C33,0)</f>
        <v>0</v>
      </c>
      <c r="D36" s="83"/>
      <c r="E36" s="83"/>
      <c r="F36" s="81"/>
      <c r="G36" s="81"/>
      <c r="H36" s="81"/>
      <c r="I36" s="81"/>
      <c r="J36" s="81"/>
      <c r="K36" s="81"/>
      <c r="L36" s="81"/>
      <c r="M36" s="81"/>
      <c r="N36" s="81"/>
      <c r="O36" s="81"/>
      <c r="P36" s="88"/>
      <c r="Q36" s="88"/>
      <c r="R36" s="77"/>
      <c r="S36" s="88"/>
      <c r="T36" s="81"/>
      <c r="U36" s="81"/>
      <c r="V36" s="81"/>
    </row>
    <row r="37" spans="1:29" s="71" customFormat="1" ht="15" customHeight="1" x14ac:dyDescent="0.3">
      <c r="A37" s="134"/>
      <c r="B37" s="105"/>
      <c r="C37" s="106"/>
      <c r="D37" s="107"/>
      <c r="E37" s="83"/>
      <c r="F37" s="81"/>
      <c r="G37" s="81"/>
      <c r="H37" s="81"/>
      <c r="I37" s="81"/>
      <c r="J37" s="81"/>
      <c r="K37" s="81"/>
      <c r="L37" s="81"/>
      <c r="M37" s="81"/>
      <c r="N37" s="81"/>
      <c r="O37" s="81"/>
      <c r="P37" s="88"/>
      <c r="Q37" s="88"/>
      <c r="R37" s="77"/>
      <c r="S37" s="88"/>
      <c r="T37" s="81"/>
      <c r="U37" s="81"/>
      <c r="V37" s="81"/>
    </row>
    <row r="38" spans="1:29" s="71" customFormat="1" ht="15" customHeight="1" x14ac:dyDescent="0.3">
      <c r="A38" s="70"/>
      <c r="B38" s="508" t="s">
        <v>555</v>
      </c>
      <c r="C38" s="560">
        <v>138</v>
      </c>
      <c r="J38" s="81"/>
      <c r="K38" s="81"/>
      <c r="L38" s="81"/>
      <c r="M38" s="81"/>
      <c r="N38" s="81"/>
      <c r="O38" s="81"/>
      <c r="P38" s="88"/>
      <c r="Q38" s="88"/>
      <c r="R38" s="77"/>
      <c r="S38" s="88"/>
      <c r="T38" s="81"/>
      <c r="U38" s="81"/>
      <c r="V38" s="81"/>
    </row>
    <row r="39" spans="1:29" s="71" customFormat="1" ht="15" customHeight="1" x14ac:dyDescent="0.3">
      <c r="A39" s="108"/>
      <c r="B39" s="505" t="s">
        <v>549</v>
      </c>
      <c r="C39" s="666">
        <f>IFERROR((N21+O21)/C38,0)</f>
        <v>72.463768115942031</v>
      </c>
      <c r="D39" s="109"/>
      <c r="E39" s="83"/>
      <c r="F39" s="81"/>
      <c r="G39" s="81"/>
      <c r="H39" s="81"/>
      <c r="I39" s="81"/>
      <c r="J39" s="91"/>
      <c r="K39" s="91"/>
      <c r="L39" s="91"/>
      <c r="M39" s="91"/>
      <c r="N39" s="91"/>
      <c r="O39" s="91"/>
      <c r="P39" s="92"/>
      <c r="Q39" s="92"/>
      <c r="R39" s="110"/>
      <c r="S39" s="88"/>
      <c r="T39" s="81"/>
      <c r="U39" s="81"/>
      <c r="V39" s="81"/>
    </row>
    <row r="40" spans="1:29" s="71" customFormat="1" ht="15" customHeight="1" x14ac:dyDescent="0.3">
      <c r="A40" s="135"/>
      <c r="B40" s="510" t="s">
        <v>550</v>
      </c>
      <c r="C40" s="451">
        <f>IFERROR((M21/C38),0)</f>
        <v>72.463768115942031</v>
      </c>
      <c r="D40" s="83"/>
      <c r="E40" s="83"/>
      <c r="F40" s="81"/>
      <c r="G40" s="81"/>
      <c r="H40" s="91"/>
      <c r="I40" s="91"/>
      <c r="J40" s="91"/>
      <c r="K40" s="91"/>
      <c r="L40" s="91"/>
      <c r="M40" s="91"/>
      <c r="N40" s="91"/>
      <c r="O40" s="91"/>
      <c r="P40" s="92"/>
      <c r="Q40" s="92"/>
      <c r="R40" s="110"/>
      <c r="S40" s="88"/>
      <c r="T40" s="81"/>
      <c r="U40" s="81"/>
      <c r="V40" s="81"/>
    </row>
    <row r="41" spans="1:29" s="71" customFormat="1" ht="15" customHeight="1" x14ac:dyDescent="0.3">
      <c r="B41" s="511" t="s">
        <v>551</v>
      </c>
      <c r="C41" s="451">
        <f>IFERROR((M10/C38/154),0)</f>
        <v>0</v>
      </c>
      <c r="D41" s="83"/>
      <c r="E41" s="83"/>
      <c r="F41" s="81"/>
      <c r="G41" s="81"/>
      <c r="H41" s="91"/>
      <c r="I41" s="91"/>
      <c r="J41" s="91"/>
      <c r="K41" s="91"/>
      <c r="L41" s="91"/>
      <c r="M41" s="91"/>
      <c r="N41" s="91"/>
      <c r="O41" s="91"/>
      <c r="P41" s="92"/>
      <c r="Q41" s="92"/>
      <c r="R41" s="110"/>
      <c r="S41" s="88"/>
      <c r="T41" s="81"/>
      <c r="U41" s="81"/>
      <c r="V41" s="81"/>
    </row>
    <row r="42" spans="1:29" s="71" customFormat="1" ht="15" customHeight="1" x14ac:dyDescent="0.3">
      <c r="B42" s="509" t="s">
        <v>552</v>
      </c>
      <c r="C42" s="451">
        <f>IFERROR(M13/C38,0)</f>
        <v>0</v>
      </c>
      <c r="D42" s="83"/>
      <c r="E42" s="83"/>
      <c r="F42" s="81"/>
      <c r="G42" s="81"/>
      <c r="H42" s="91"/>
      <c r="I42" s="91"/>
      <c r="J42" s="91"/>
      <c r="K42" s="91"/>
      <c r="L42" s="91"/>
      <c r="M42" s="91"/>
      <c r="N42" s="91"/>
      <c r="O42" s="91"/>
      <c r="P42" s="92"/>
      <c r="Q42" s="92"/>
      <c r="R42" s="110"/>
      <c r="S42" s="88"/>
      <c r="T42" s="81"/>
      <c r="U42" s="81"/>
      <c r="V42" s="81"/>
    </row>
    <row r="43" spans="1:29" s="71" customFormat="1" ht="15" customHeight="1" x14ac:dyDescent="0.3">
      <c r="B43" s="512" t="s">
        <v>553</v>
      </c>
      <c r="C43" s="452">
        <f>M19</f>
        <v>0</v>
      </c>
      <c r="D43" s="83"/>
      <c r="E43" s="83"/>
      <c r="F43" s="81"/>
      <c r="G43" s="81"/>
      <c r="H43" s="91"/>
      <c r="I43" s="91"/>
      <c r="J43" s="91"/>
      <c r="K43" s="91"/>
      <c r="L43" s="91"/>
      <c r="M43" s="91"/>
      <c r="N43" s="91"/>
      <c r="O43" s="91"/>
      <c r="P43" s="92"/>
      <c r="Q43" s="92"/>
      <c r="R43" s="110"/>
      <c r="S43" s="88"/>
      <c r="T43" s="81"/>
      <c r="U43" s="81"/>
      <c r="V43" s="81"/>
    </row>
    <row r="44" spans="1:29" s="71" customFormat="1" ht="15" customHeight="1" x14ac:dyDescent="0.3">
      <c r="A44" s="604"/>
      <c r="B44" s="604"/>
      <c r="C44" s="604"/>
      <c r="D44" s="613"/>
      <c r="E44" s="613"/>
      <c r="F44" s="614"/>
      <c r="G44" s="614"/>
      <c r="H44" s="623"/>
      <c r="I44" s="623"/>
      <c r="J44" s="614"/>
      <c r="K44" s="614"/>
      <c r="L44" s="614"/>
      <c r="M44" s="614"/>
      <c r="N44" s="614"/>
      <c r="O44" s="614"/>
      <c r="P44" s="615"/>
      <c r="Q44" s="615"/>
      <c r="R44" s="616"/>
      <c r="S44" s="615"/>
      <c r="T44" s="614"/>
      <c r="U44" s="614"/>
      <c r="V44" s="614"/>
    </row>
    <row r="45" spans="1:29" s="71" customFormat="1" ht="15" customHeight="1" x14ac:dyDescent="0.3">
      <c r="A45" s="628"/>
      <c r="B45" s="629"/>
      <c r="C45" s="630"/>
      <c r="D45" s="631"/>
      <c r="E45" s="631"/>
      <c r="F45" s="632"/>
      <c r="G45" s="632"/>
      <c r="H45" s="614"/>
      <c r="I45" s="614"/>
      <c r="J45" s="614"/>
      <c r="K45" s="614"/>
      <c r="L45" s="614"/>
      <c r="M45" s="614"/>
      <c r="N45" s="614"/>
      <c r="O45" s="614"/>
      <c r="P45" s="615"/>
      <c r="Q45" s="615"/>
      <c r="R45" s="616"/>
      <c r="S45" s="615"/>
      <c r="T45" s="614"/>
      <c r="U45" s="614"/>
      <c r="V45" s="614"/>
    </row>
    <row r="46" spans="1:29" s="71" customFormat="1" ht="15" customHeight="1" x14ac:dyDescent="0.3">
      <c r="A46" s="633" t="s">
        <v>577</v>
      </c>
      <c r="B46" s="634"/>
      <c r="C46" s="635"/>
      <c r="D46" s="636"/>
      <c r="E46" s="636"/>
      <c r="F46" s="637"/>
      <c r="G46" s="637"/>
      <c r="H46" s="638"/>
      <c r="I46" s="638"/>
      <c r="J46" s="639"/>
      <c r="K46" s="614"/>
      <c r="L46" s="614"/>
      <c r="M46" s="614"/>
      <c r="N46" s="614"/>
      <c r="O46" s="614"/>
      <c r="P46" s="615"/>
      <c r="Q46" s="615"/>
      <c r="R46" s="616"/>
      <c r="S46" s="615"/>
      <c r="T46" s="614"/>
      <c r="U46" s="614"/>
      <c r="V46" s="614"/>
    </row>
    <row r="47" spans="1:29" s="71" customFormat="1" ht="15" customHeight="1" x14ac:dyDescent="0.3">
      <c r="A47" s="633" t="s">
        <v>576</v>
      </c>
      <c r="B47" s="634"/>
      <c r="C47" s="635"/>
      <c r="D47" s="636"/>
      <c r="E47" s="636"/>
      <c r="F47" s="637"/>
      <c r="G47" s="637"/>
      <c r="H47" s="638"/>
      <c r="I47" s="638"/>
      <c r="J47" s="614"/>
      <c r="K47" s="614"/>
      <c r="L47" s="614"/>
      <c r="M47" s="614"/>
      <c r="N47" s="614"/>
      <c r="O47" s="614"/>
      <c r="P47" s="615"/>
      <c r="Q47" s="615"/>
      <c r="R47" s="616"/>
      <c r="S47" s="615"/>
      <c r="T47" s="614"/>
      <c r="U47" s="614"/>
      <c r="V47" s="614"/>
    </row>
    <row r="48" spans="1:29" s="71" customFormat="1" ht="15" customHeight="1" x14ac:dyDescent="0.3">
      <c r="A48" s="633" t="s">
        <v>578</v>
      </c>
      <c r="B48" s="634"/>
      <c r="C48" s="635"/>
      <c r="D48" s="636"/>
      <c r="E48" s="636"/>
      <c r="F48" s="637"/>
      <c r="G48" s="637"/>
      <c r="H48" s="638"/>
      <c r="I48" s="638"/>
      <c r="J48" s="614"/>
      <c r="K48" s="614"/>
      <c r="L48" s="614"/>
      <c r="M48" s="614"/>
      <c r="N48" s="614"/>
      <c r="O48" s="614"/>
      <c r="P48" s="615"/>
      <c r="Q48" s="615"/>
      <c r="R48" s="616"/>
      <c r="S48" s="615"/>
      <c r="T48" s="614"/>
      <c r="U48" s="614"/>
      <c r="V48" s="614"/>
    </row>
    <row r="49" spans="1:22" s="71" customFormat="1" ht="15" customHeight="1" x14ac:dyDescent="0.3">
      <c r="A49" s="604"/>
      <c r="B49" s="640"/>
      <c r="C49" s="641"/>
      <c r="D49" s="613"/>
      <c r="E49" s="613"/>
      <c r="F49" s="614"/>
      <c r="G49" s="614"/>
      <c r="H49" s="614"/>
      <c r="I49" s="614"/>
      <c r="J49" s="614"/>
      <c r="K49" s="614"/>
      <c r="L49" s="614"/>
      <c r="M49" s="614"/>
      <c r="N49" s="614"/>
      <c r="O49" s="614"/>
      <c r="P49" s="615"/>
      <c r="Q49" s="615"/>
      <c r="R49" s="616"/>
      <c r="S49" s="615"/>
      <c r="T49" s="614"/>
      <c r="U49" s="614"/>
      <c r="V49" s="614"/>
    </row>
    <row r="50" spans="1:22" s="71" customFormat="1" ht="15" customHeight="1" x14ac:dyDescent="0.3">
      <c r="A50" s="604"/>
      <c r="B50" s="640"/>
      <c r="C50" s="641"/>
      <c r="D50" s="613"/>
      <c r="E50" s="613"/>
      <c r="F50" s="614"/>
      <c r="G50" s="614"/>
      <c r="H50" s="614"/>
      <c r="I50" s="614"/>
      <c r="J50" s="614"/>
      <c r="K50" s="614"/>
      <c r="L50" s="614"/>
      <c r="M50" s="614"/>
      <c r="N50" s="614"/>
      <c r="O50" s="614"/>
      <c r="P50" s="615"/>
      <c r="Q50" s="615"/>
      <c r="R50" s="616"/>
      <c r="S50" s="615"/>
      <c r="T50" s="614"/>
      <c r="U50" s="614"/>
      <c r="V50" s="614"/>
    </row>
    <row r="51" spans="1:22" s="71" customFormat="1" ht="15" customHeight="1" x14ac:dyDescent="0.3">
      <c r="A51" s="604"/>
      <c r="B51" s="640"/>
      <c r="C51" s="641"/>
      <c r="D51" s="613"/>
      <c r="E51" s="613"/>
      <c r="F51" s="614"/>
      <c r="G51" s="614"/>
      <c r="H51" s="614"/>
      <c r="I51" s="614"/>
      <c r="J51" s="614"/>
      <c r="K51" s="614"/>
      <c r="L51" s="614"/>
      <c r="M51" s="614"/>
      <c r="N51" s="614"/>
      <c r="O51" s="614"/>
      <c r="P51" s="615"/>
      <c r="Q51" s="615"/>
      <c r="R51" s="616"/>
      <c r="S51" s="615"/>
      <c r="T51" s="614"/>
      <c r="U51" s="614"/>
      <c r="V51" s="614"/>
    </row>
    <row r="52" spans="1:22" s="71" customFormat="1" ht="15" customHeight="1" x14ac:dyDescent="0.3">
      <c r="A52" s="770"/>
      <c r="B52" s="770"/>
      <c r="C52" s="770"/>
      <c r="D52" s="602"/>
      <c r="E52" s="604"/>
      <c r="F52" s="770"/>
      <c r="G52" s="770"/>
      <c r="H52" s="770"/>
      <c r="I52" s="770"/>
      <c r="J52" s="602"/>
      <c r="K52" s="604"/>
      <c r="L52" s="770"/>
      <c r="M52" s="770"/>
      <c r="N52" s="770"/>
      <c r="O52" s="602"/>
      <c r="P52" s="604"/>
      <c r="Q52" s="770"/>
      <c r="R52" s="770"/>
      <c r="S52" s="770"/>
      <c r="T52" s="770"/>
      <c r="U52" s="770"/>
      <c r="V52" s="770"/>
    </row>
    <row r="53" spans="1:22" s="71" customFormat="1" ht="15" customHeight="1" x14ac:dyDescent="0.3">
      <c r="A53" s="706" t="s">
        <v>565</v>
      </c>
      <c r="B53" s="772"/>
      <c r="C53" s="772"/>
      <c r="D53" s="643" t="s">
        <v>235</v>
      </c>
      <c r="E53" s="617"/>
      <c r="F53" s="706" t="s">
        <v>565</v>
      </c>
      <c r="G53" s="772"/>
      <c r="H53" s="772"/>
      <c r="I53" s="772"/>
      <c r="J53" s="644" t="s">
        <v>235</v>
      </c>
      <c r="K53" s="617"/>
      <c r="L53" s="706" t="s">
        <v>693</v>
      </c>
      <c r="M53" s="772"/>
      <c r="N53" s="772"/>
      <c r="O53" s="645" t="s">
        <v>235</v>
      </c>
      <c r="P53" s="617"/>
      <c r="Q53" s="706" t="s">
        <v>693</v>
      </c>
      <c r="R53" s="772"/>
      <c r="S53" s="772"/>
      <c r="T53" s="772"/>
      <c r="U53" s="781" t="s">
        <v>235</v>
      </c>
      <c r="V53" s="781"/>
    </row>
    <row r="54" spans="1:22" s="71" customFormat="1" ht="15" customHeight="1" x14ac:dyDescent="0.3">
      <c r="A54" s="787" t="s">
        <v>696</v>
      </c>
      <c r="B54" s="788"/>
      <c r="C54" s="788"/>
      <c r="D54" s="606"/>
      <c r="E54" s="606"/>
      <c r="F54" s="787" t="s">
        <v>567</v>
      </c>
      <c r="G54" s="788"/>
      <c r="H54" s="788"/>
      <c r="I54" s="788"/>
      <c r="J54" s="604"/>
      <c r="K54" s="642"/>
      <c r="L54" s="768" t="s">
        <v>695</v>
      </c>
      <c r="M54" s="769"/>
      <c r="N54" s="769"/>
      <c r="O54" s="604"/>
      <c r="P54" s="603"/>
      <c r="Q54" s="768" t="s">
        <v>694</v>
      </c>
      <c r="R54" s="769"/>
      <c r="S54" s="769"/>
      <c r="T54" s="769"/>
      <c r="U54" s="603"/>
      <c r="V54" s="604"/>
    </row>
    <row r="55" spans="1:22" s="71" customFormat="1" ht="15" customHeight="1" x14ac:dyDescent="0.3">
      <c r="A55" s="123"/>
      <c r="B55" s="123"/>
      <c r="C55" s="123"/>
      <c r="D55" s="76"/>
      <c r="E55" s="76"/>
      <c r="F55" s="123"/>
      <c r="G55" s="123"/>
      <c r="H55" s="123"/>
      <c r="I55" s="123"/>
      <c r="K55" s="124"/>
      <c r="L55" s="784"/>
      <c r="M55" s="784"/>
      <c r="N55" s="784"/>
      <c r="P55" s="125"/>
      <c r="Q55" s="125"/>
      <c r="R55" s="125"/>
      <c r="S55" s="125"/>
      <c r="T55" s="125"/>
    </row>
  </sheetData>
  <sheetProtection algorithmName="SHA-512" hashValue="7LwAVL2ru/1R7nxItkSxmvpbVaavriQFwzswyFoKVdwIFWg8RYoqoAWlfErME2/BtYWwfjibdZhHZx88YPSO8w==" saltValue="p2t7YmRYOxLOfe5Ui+gt6Q==" spinCount="100000" sheet="1" formatCells="0" formatColumns="0" formatRows="0" selectLockedCells="1"/>
  <mergeCells count="25">
    <mergeCell ref="I1:K1"/>
    <mergeCell ref="Q53:T53"/>
    <mergeCell ref="U53:V53"/>
    <mergeCell ref="A54:C54"/>
    <mergeCell ref="F54:I54"/>
    <mergeCell ref="L54:N54"/>
    <mergeCell ref="C3:G3"/>
    <mergeCell ref="H3:L3"/>
    <mergeCell ref="M3:Q3"/>
    <mergeCell ref="R3:V3"/>
    <mergeCell ref="A26:B26"/>
    <mergeCell ref="A33:B33"/>
    <mergeCell ref="Q54:T54"/>
    <mergeCell ref="Q52:T52"/>
    <mergeCell ref="U52:V52"/>
    <mergeCell ref="L55:N55"/>
    <mergeCell ref="A34:B34"/>
    <mergeCell ref="A35:B35"/>
    <mergeCell ref="A36:B36"/>
    <mergeCell ref="A53:C53"/>
    <mergeCell ref="F53:I53"/>
    <mergeCell ref="L53:N53"/>
    <mergeCell ref="A52:C52"/>
    <mergeCell ref="F52:I52"/>
    <mergeCell ref="L52:N52"/>
  </mergeCells>
  <conditionalFormatting sqref="R32:V32 R5:V20">
    <cfRule type="cellIs" dxfId="14" priority="5" operator="greaterThanOrEqual">
      <formula>50%</formula>
    </cfRule>
  </conditionalFormatting>
  <conditionalFormatting sqref="R30:V30">
    <cfRule type="cellIs" dxfId="13" priority="3" operator="greaterThan">
      <formula>1</formula>
    </cfRule>
  </conditionalFormatting>
  <conditionalFormatting sqref="R29:V29">
    <cfRule type="cellIs" dxfId="12" priority="4" operator="greaterThan">
      <formula>1</formula>
    </cfRule>
  </conditionalFormatting>
  <conditionalFormatting sqref="R31:V31">
    <cfRule type="cellIs" dxfId="11" priority="2" operator="greaterThan">
      <formula>1</formula>
    </cfRule>
  </conditionalFormatting>
  <conditionalFormatting sqref="C38">
    <cfRule type="containsBlanks" dxfId="10" priority="1">
      <formula>LEN(TRIM(C38))=0</formula>
    </cfRule>
  </conditionalFormatting>
  <printOptions horizontalCentered="1"/>
  <pageMargins left="0.2" right="0.2" top="0.75" bottom="0.75" header="0.3" footer="0.3"/>
  <pageSetup scale="63" orientation="landscape" r:id="rId1"/>
  <headerFooter>
    <oddHeader>&amp;L&amp;"Calibri,Bold Italic"&amp;20National Guard Youth ChalleNGe&amp;C&amp;"Calibri,Bold"&amp;20&amp;UQUARTERLY BUDGET REPORT&amp;R&amp;"Calibri,Bold Italic"&amp;20&amp;K0000FFEnter City, ST</oddHeader>
    <oddFooter>&amp;LPage &amp;P/&amp;N&amp;C&amp;"Calibri,Bold"&amp;14&amp;KFF0000 ----  FOR OFFICIAL USE ONLY  ----&amp;RBy Budget Office name on &amp;D at &amp;T</oddFooter>
  </headerFooter>
  <ignoredErrors>
    <ignoredError sqref="I1 C29:C31 D29:G31" unlockedFormula="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249977111117893"/>
  </sheetPr>
  <dimension ref="A1:AC55"/>
  <sheetViews>
    <sheetView showGridLines="0" view="pageLayout" zoomScale="110" zoomScaleNormal="100" zoomScalePageLayoutView="110" workbookViewId="0">
      <selection activeCell="I5" sqref="I5"/>
    </sheetView>
  </sheetViews>
  <sheetFormatPr defaultColWidth="2.109375" defaultRowHeight="14.4" x14ac:dyDescent="0.3"/>
  <cols>
    <col min="1" max="1" width="4.5546875" customWidth="1"/>
    <col min="2" max="2" width="21.5546875" customWidth="1"/>
    <col min="3" max="3" width="11.6640625" customWidth="1"/>
    <col min="4" max="4" width="11.5546875" customWidth="1"/>
    <col min="5" max="5" width="11.88671875" customWidth="1"/>
    <col min="6" max="6" width="6.5546875" customWidth="1"/>
    <col min="7" max="7" width="10.88671875" customWidth="1"/>
    <col min="8" max="8" width="11.6640625" customWidth="1"/>
    <col min="9" max="9" width="11.5546875" customWidth="1"/>
    <col min="10" max="10" width="10.88671875" customWidth="1"/>
    <col min="11" max="11" width="6.5546875" customWidth="1"/>
    <col min="12" max="12" width="12.33203125" customWidth="1"/>
    <col min="13" max="13" width="11.6640625" customWidth="1"/>
    <col min="14" max="14" width="11.44140625" customWidth="1"/>
    <col min="15" max="15" width="12.109375" customWidth="1"/>
    <col min="16" max="16" width="6.5546875" customWidth="1"/>
    <col min="17" max="17" width="12.109375" customWidth="1"/>
    <col min="18" max="18" width="5.6640625" customWidth="1"/>
    <col min="19" max="19" width="5.44140625" customWidth="1"/>
    <col min="20" max="23" width="5.6640625" customWidth="1"/>
    <col min="24" max="24" width="9.88671875" bestFit="1" customWidth="1"/>
    <col min="25" max="27" width="10.109375" bestFit="1" customWidth="1"/>
  </cols>
  <sheetData>
    <row r="1" spans="1:29" s="71" customFormat="1" ht="15" customHeight="1" x14ac:dyDescent="0.3">
      <c r="A1" s="492"/>
      <c r="B1" s="493" t="s">
        <v>563</v>
      </c>
      <c r="C1" s="526" t="str">
        <f>'Budget Request'!C1</f>
        <v>Select:</v>
      </c>
      <c r="D1" s="527" t="str">
        <f>'Budget Request'!D1</f>
        <v>Select:</v>
      </c>
      <c r="E1" s="528"/>
      <c r="F1" s="528"/>
      <c r="G1" s="533"/>
      <c r="H1" s="496" t="s">
        <v>562</v>
      </c>
      <c r="I1" s="795" t="str">
        <f>'Budget Request'!E1</f>
        <v>Select:</v>
      </c>
      <c r="J1" s="795"/>
      <c r="K1" s="795"/>
      <c r="L1" s="72"/>
      <c r="M1" s="507" t="s">
        <v>662</v>
      </c>
      <c r="N1" s="534" t="s">
        <v>556</v>
      </c>
      <c r="O1" s="72" t="s">
        <v>513</v>
      </c>
      <c r="P1" s="73"/>
      <c r="Q1" s="72"/>
      <c r="R1" s="72"/>
      <c r="S1" s="72"/>
      <c r="T1" s="72"/>
      <c r="U1" s="72"/>
      <c r="V1" s="74"/>
      <c r="X1" s="75"/>
      <c r="Y1" s="75"/>
      <c r="Z1" s="75"/>
      <c r="AA1" s="75"/>
      <c r="AB1" s="75"/>
      <c r="AC1" s="75"/>
    </row>
    <row r="2" spans="1:29" s="71" customFormat="1" ht="15" customHeight="1" x14ac:dyDescent="0.3">
      <c r="A2" s="494"/>
      <c r="B2" s="495" t="s">
        <v>514</v>
      </c>
      <c r="C2" s="529">
        <f>'Budget Request'!H1</f>
        <v>0</v>
      </c>
      <c r="D2" s="530"/>
      <c r="E2" s="525" t="s">
        <v>515</v>
      </c>
      <c r="F2" s="531">
        <f>'Budget Request'!H3</f>
        <v>0</v>
      </c>
      <c r="G2" s="498"/>
      <c r="H2" s="497" t="s">
        <v>570</v>
      </c>
      <c r="I2" s="532" t="str">
        <f>'Budget Request'!I2</f>
        <v>Select:</v>
      </c>
      <c r="J2" s="498"/>
      <c r="K2" s="499" t="s">
        <v>516</v>
      </c>
      <c r="L2" s="646" t="str">
        <f>'Budget Request'!C2</f>
        <v>Enter Manually</v>
      </c>
      <c r="N2" s="78" t="s">
        <v>579</v>
      </c>
      <c r="O2" s="79"/>
      <c r="P2" s="79"/>
      <c r="Q2" s="79"/>
      <c r="R2" s="79"/>
      <c r="S2" s="79"/>
      <c r="T2" s="79"/>
      <c r="U2" s="127"/>
      <c r="V2" s="128"/>
      <c r="X2" s="75"/>
      <c r="Y2" s="75"/>
      <c r="Z2" s="75"/>
      <c r="AA2" s="75"/>
      <c r="AB2" s="75"/>
      <c r="AC2" s="75"/>
    </row>
    <row r="3" spans="1:29" s="71" customFormat="1" ht="15" customHeight="1" x14ac:dyDescent="0.3">
      <c r="A3" s="421"/>
      <c r="B3" s="422" t="s">
        <v>517</v>
      </c>
      <c r="C3" s="773" t="s">
        <v>661</v>
      </c>
      <c r="D3" s="774"/>
      <c r="E3" s="774"/>
      <c r="F3" s="774"/>
      <c r="G3" s="774"/>
      <c r="H3" s="775" t="s">
        <v>518</v>
      </c>
      <c r="I3" s="776"/>
      <c r="J3" s="776"/>
      <c r="K3" s="776"/>
      <c r="L3" s="776"/>
      <c r="M3" s="777" t="s">
        <v>519</v>
      </c>
      <c r="N3" s="777"/>
      <c r="O3" s="777"/>
      <c r="P3" s="777"/>
      <c r="Q3" s="778"/>
      <c r="R3" s="779" t="s">
        <v>520</v>
      </c>
      <c r="S3" s="779"/>
      <c r="T3" s="779"/>
      <c r="U3" s="779"/>
      <c r="V3" s="780"/>
      <c r="X3" s="75"/>
      <c r="Y3" s="75"/>
      <c r="Z3" s="75"/>
      <c r="AA3" s="75"/>
      <c r="AB3" s="75"/>
      <c r="AC3" s="75"/>
    </row>
    <row r="4" spans="1:29" s="71" customFormat="1" ht="15" customHeight="1" x14ac:dyDescent="0.3">
      <c r="A4" s="423" t="s">
        <v>16</v>
      </c>
      <c r="B4" s="424"/>
      <c r="C4" s="425" t="s">
        <v>521</v>
      </c>
      <c r="D4" s="426" t="s">
        <v>33</v>
      </c>
      <c r="E4" s="426" t="s">
        <v>397</v>
      </c>
      <c r="F4" s="426" t="s">
        <v>35</v>
      </c>
      <c r="G4" s="426" t="s">
        <v>39</v>
      </c>
      <c r="H4" s="427" t="s">
        <v>521</v>
      </c>
      <c r="I4" s="453" t="s">
        <v>33</v>
      </c>
      <c r="J4" s="453" t="s">
        <v>397</v>
      </c>
      <c r="K4" s="453" t="s">
        <v>35</v>
      </c>
      <c r="L4" s="500" t="s">
        <v>39</v>
      </c>
      <c r="M4" s="428" t="s">
        <v>521</v>
      </c>
      <c r="N4" s="429" t="s">
        <v>33</v>
      </c>
      <c r="O4" s="429" t="s">
        <v>34</v>
      </c>
      <c r="P4" s="429" t="s">
        <v>35</v>
      </c>
      <c r="Q4" s="430" t="s">
        <v>39</v>
      </c>
      <c r="R4" s="431" t="s">
        <v>521</v>
      </c>
      <c r="S4" s="431" t="s">
        <v>522</v>
      </c>
      <c r="T4" s="431" t="s">
        <v>34</v>
      </c>
      <c r="U4" s="431" t="s">
        <v>523</v>
      </c>
      <c r="V4" s="432" t="s">
        <v>39</v>
      </c>
      <c r="X4" s="75"/>
      <c r="Y4" s="75"/>
      <c r="Z4" s="75"/>
      <c r="AA4" s="75"/>
      <c r="AB4" s="75"/>
      <c r="AC4" s="75"/>
    </row>
    <row r="5" spans="1:29" s="71" customFormat="1" ht="15" customHeight="1" x14ac:dyDescent="0.3">
      <c r="A5" s="312" t="s">
        <v>524</v>
      </c>
      <c r="B5" s="313" t="s">
        <v>17</v>
      </c>
      <c r="C5" s="314">
        <f>'Budget Request'!E5</f>
        <v>0</v>
      </c>
      <c r="D5" s="315">
        <f>'Budget Request'!G5</f>
        <v>0</v>
      </c>
      <c r="E5" s="315">
        <f>'Budget Request'!H5</f>
        <v>0</v>
      </c>
      <c r="F5" s="315">
        <f>'Budget Request'!I5</f>
        <v>0</v>
      </c>
      <c r="G5" s="315">
        <f>SUM('Budget Request'!K5,'Budget Request'!O5)</f>
        <v>0</v>
      </c>
      <c r="H5" s="366">
        <f>SUM(I5:L5)</f>
        <v>0</v>
      </c>
      <c r="I5" s="513"/>
      <c r="J5" s="513"/>
      <c r="K5" s="513"/>
      <c r="L5" s="514"/>
      <c r="M5" s="333">
        <f>SUM(N5:Q5)</f>
        <v>10000</v>
      </c>
      <c r="N5" s="334">
        <f>I5+'2nd Qtr Report'!N5</f>
        <v>7500</v>
      </c>
      <c r="O5" s="334">
        <f>J5+'2nd Qtr Report'!O5</f>
        <v>2500</v>
      </c>
      <c r="P5" s="335">
        <f>K5+'2nd Qtr Report'!P5</f>
        <v>0</v>
      </c>
      <c r="Q5" s="336">
        <f>L5+'2nd Qtr Report'!Q5</f>
        <v>0</v>
      </c>
      <c r="R5" s="350">
        <f>IFERROR(M5/C5,0)</f>
        <v>0</v>
      </c>
      <c r="S5" s="351">
        <f t="shared" ref="S5:V20" si="0">IFERROR(N5/D5,0)</f>
        <v>0</v>
      </c>
      <c r="T5" s="352">
        <f t="shared" si="0"/>
        <v>0</v>
      </c>
      <c r="U5" s="352">
        <f t="shared" si="0"/>
        <v>0</v>
      </c>
      <c r="V5" s="353">
        <f>IFERROR(Q5/G5,0)</f>
        <v>0</v>
      </c>
      <c r="X5" s="75"/>
      <c r="Y5" s="75"/>
      <c r="Z5" s="75"/>
      <c r="AA5" s="75"/>
      <c r="AB5" s="75"/>
      <c r="AC5" s="75"/>
    </row>
    <row r="6" spans="1:29" s="71" customFormat="1" ht="15" customHeight="1" x14ac:dyDescent="0.3">
      <c r="A6" s="316" t="s">
        <v>525</v>
      </c>
      <c r="B6" s="317" t="s">
        <v>18</v>
      </c>
      <c r="C6" s="318">
        <f>'Budget Request'!E6</f>
        <v>0</v>
      </c>
      <c r="D6" s="319">
        <f>'Budget Request'!G6</f>
        <v>0</v>
      </c>
      <c r="E6" s="319">
        <f>'Budget Request'!H6</f>
        <v>0</v>
      </c>
      <c r="F6" s="319">
        <f>'Budget Request'!I6</f>
        <v>0</v>
      </c>
      <c r="G6" s="319">
        <f>SUM('Budget Request'!K6,'Budget Request'!O6)</f>
        <v>0</v>
      </c>
      <c r="H6" s="367">
        <f t="shared" ref="H6:H20" si="1">SUM(I6:L6)</f>
        <v>0</v>
      </c>
      <c r="I6" s="515"/>
      <c r="J6" s="515"/>
      <c r="K6" s="515"/>
      <c r="L6" s="516"/>
      <c r="M6" s="337">
        <f t="shared" ref="M6:M20" si="2">SUM(N6:Q6)</f>
        <v>0</v>
      </c>
      <c r="N6" s="338">
        <f>I6+'2nd Qtr Report'!N6</f>
        <v>0</v>
      </c>
      <c r="O6" s="338">
        <f>J6+'2nd Qtr Report'!O6</f>
        <v>0</v>
      </c>
      <c r="P6" s="339">
        <f>K6+'2nd Qtr Report'!P6</f>
        <v>0</v>
      </c>
      <c r="Q6" s="340">
        <f>L6+'2nd Qtr Report'!Q6</f>
        <v>0</v>
      </c>
      <c r="R6" s="354">
        <f t="shared" ref="R6:V21" si="3">IFERROR(M6/C6,0)</f>
        <v>0</v>
      </c>
      <c r="S6" s="354">
        <f t="shared" si="0"/>
        <v>0</v>
      </c>
      <c r="T6" s="354">
        <f t="shared" si="0"/>
        <v>0</v>
      </c>
      <c r="U6" s="354">
        <f t="shared" si="0"/>
        <v>0</v>
      </c>
      <c r="V6" s="355">
        <f t="shared" si="0"/>
        <v>0</v>
      </c>
      <c r="X6" s="75"/>
      <c r="Y6" s="75"/>
      <c r="Z6" s="75"/>
      <c r="AA6" s="75"/>
      <c r="AB6" s="75"/>
      <c r="AC6" s="75"/>
    </row>
    <row r="7" spans="1:29" s="71" customFormat="1" ht="15" customHeight="1" x14ac:dyDescent="0.3">
      <c r="A7" s="312" t="s">
        <v>526</v>
      </c>
      <c r="B7" s="313" t="s">
        <v>19</v>
      </c>
      <c r="C7" s="314">
        <f>'Budget Request'!E7</f>
        <v>0</v>
      </c>
      <c r="D7" s="315">
        <f>'Budget Request'!G7</f>
        <v>0</v>
      </c>
      <c r="E7" s="315">
        <f>'Budget Request'!H7</f>
        <v>0</v>
      </c>
      <c r="F7" s="315">
        <f>'Budget Request'!I7</f>
        <v>0</v>
      </c>
      <c r="G7" s="315">
        <f>SUM('Budget Request'!K7,'Budget Request'!O7)</f>
        <v>0</v>
      </c>
      <c r="H7" s="366">
        <f t="shared" si="1"/>
        <v>0</v>
      </c>
      <c r="I7" s="513"/>
      <c r="J7" s="513"/>
      <c r="K7" s="513"/>
      <c r="L7" s="514"/>
      <c r="M7" s="333">
        <f t="shared" si="2"/>
        <v>0</v>
      </c>
      <c r="N7" s="334">
        <f>I7+'2nd Qtr Report'!N7</f>
        <v>0</v>
      </c>
      <c r="O7" s="334">
        <f>J7+'2nd Qtr Report'!O7</f>
        <v>0</v>
      </c>
      <c r="P7" s="335">
        <f>K7+'2nd Qtr Report'!P7</f>
        <v>0</v>
      </c>
      <c r="Q7" s="336">
        <f>L7+'2nd Qtr Report'!Q7</f>
        <v>0</v>
      </c>
      <c r="R7" s="350">
        <f t="shared" si="3"/>
        <v>0</v>
      </c>
      <c r="S7" s="352">
        <f t="shared" si="0"/>
        <v>0</v>
      </c>
      <c r="T7" s="352">
        <f t="shared" si="0"/>
        <v>0</v>
      </c>
      <c r="U7" s="352">
        <f t="shared" si="0"/>
        <v>0</v>
      </c>
      <c r="V7" s="353">
        <f t="shared" si="0"/>
        <v>0</v>
      </c>
      <c r="X7" s="75"/>
      <c r="Y7" s="75"/>
      <c r="Z7" s="75"/>
      <c r="AA7" s="75"/>
      <c r="AB7" s="75"/>
      <c r="AC7" s="75"/>
    </row>
    <row r="8" spans="1:29" s="71" customFormat="1" ht="15" customHeight="1" x14ac:dyDescent="0.3">
      <c r="A8" s="316" t="s">
        <v>527</v>
      </c>
      <c r="B8" s="317" t="s">
        <v>20</v>
      </c>
      <c r="C8" s="318">
        <f>'Budget Request'!E8</f>
        <v>0</v>
      </c>
      <c r="D8" s="319">
        <f>'Budget Request'!G8</f>
        <v>0</v>
      </c>
      <c r="E8" s="319">
        <f>'Budget Request'!H8</f>
        <v>0</v>
      </c>
      <c r="F8" s="319">
        <f>'Budget Request'!I8</f>
        <v>0</v>
      </c>
      <c r="G8" s="319">
        <f>SUM('Budget Request'!K8,'Budget Request'!O8)</f>
        <v>0</v>
      </c>
      <c r="H8" s="367">
        <f t="shared" si="1"/>
        <v>0</v>
      </c>
      <c r="I8" s="515"/>
      <c r="J8" s="515"/>
      <c r="K8" s="515"/>
      <c r="L8" s="516"/>
      <c r="M8" s="337">
        <f t="shared" si="2"/>
        <v>0</v>
      </c>
      <c r="N8" s="338">
        <f>I8+'2nd Qtr Report'!N8</f>
        <v>0</v>
      </c>
      <c r="O8" s="338">
        <f>J8+'2nd Qtr Report'!O8</f>
        <v>0</v>
      </c>
      <c r="P8" s="339">
        <f>K8+'2nd Qtr Report'!P8</f>
        <v>0</v>
      </c>
      <c r="Q8" s="340">
        <f>L8+'2nd Qtr Report'!Q8</f>
        <v>0</v>
      </c>
      <c r="R8" s="356">
        <f t="shared" si="3"/>
        <v>0</v>
      </c>
      <c r="S8" s="357">
        <f t="shared" si="0"/>
        <v>0</v>
      </c>
      <c r="T8" s="354">
        <f t="shared" si="0"/>
        <v>0</v>
      </c>
      <c r="U8" s="354">
        <f t="shared" si="0"/>
        <v>0</v>
      </c>
      <c r="V8" s="355">
        <f t="shared" si="0"/>
        <v>0</v>
      </c>
      <c r="X8" s="75"/>
      <c r="Y8" s="75"/>
      <c r="Z8" s="75"/>
      <c r="AA8" s="75"/>
      <c r="AB8" s="75"/>
      <c r="AC8" s="75"/>
    </row>
    <row r="9" spans="1:29" s="71" customFormat="1" ht="15" customHeight="1" x14ac:dyDescent="0.3">
      <c r="A9" s="312" t="s">
        <v>528</v>
      </c>
      <c r="B9" s="313" t="s">
        <v>529</v>
      </c>
      <c r="C9" s="314">
        <f>'Budget Request'!E9</f>
        <v>0</v>
      </c>
      <c r="D9" s="315">
        <f>'Budget Request'!G9</f>
        <v>0</v>
      </c>
      <c r="E9" s="315">
        <f>'Budget Request'!H9</f>
        <v>0</v>
      </c>
      <c r="F9" s="315">
        <f>'Budget Request'!I9</f>
        <v>0</v>
      </c>
      <c r="G9" s="315">
        <f>SUM('Budget Request'!K9,'Budget Request'!O9)</f>
        <v>0</v>
      </c>
      <c r="H9" s="366">
        <f t="shared" si="1"/>
        <v>0</v>
      </c>
      <c r="I9" s="513"/>
      <c r="J9" s="513"/>
      <c r="K9" s="513"/>
      <c r="L9" s="514"/>
      <c r="M9" s="333">
        <f t="shared" si="2"/>
        <v>0</v>
      </c>
      <c r="N9" s="334">
        <f>I9+'2nd Qtr Report'!N9</f>
        <v>0</v>
      </c>
      <c r="O9" s="334">
        <f>J9+'2nd Qtr Report'!O9</f>
        <v>0</v>
      </c>
      <c r="P9" s="335">
        <f>K9+'2nd Qtr Report'!P9</f>
        <v>0</v>
      </c>
      <c r="Q9" s="336">
        <f>L9+'2nd Qtr Report'!Q9</f>
        <v>0</v>
      </c>
      <c r="R9" s="350">
        <f t="shared" si="3"/>
        <v>0</v>
      </c>
      <c r="S9" s="351">
        <f t="shared" si="0"/>
        <v>0</v>
      </c>
      <c r="T9" s="352">
        <f t="shared" si="0"/>
        <v>0</v>
      </c>
      <c r="U9" s="352">
        <f t="shared" si="0"/>
        <v>0</v>
      </c>
      <c r="V9" s="353">
        <f t="shared" si="0"/>
        <v>0</v>
      </c>
      <c r="X9" s="75"/>
      <c r="Y9" s="75"/>
      <c r="Z9" s="75"/>
      <c r="AA9" s="75"/>
      <c r="AB9" s="75"/>
      <c r="AC9" s="75"/>
    </row>
    <row r="10" spans="1:29" s="71" customFormat="1" ht="15" customHeight="1" x14ac:dyDescent="0.3">
      <c r="A10" s="316" t="s">
        <v>530</v>
      </c>
      <c r="B10" s="317" t="s">
        <v>21</v>
      </c>
      <c r="C10" s="318">
        <f>'Budget Request'!E10</f>
        <v>0</v>
      </c>
      <c r="D10" s="319">
        <f>'Budget Request'!G10</f>
        <v>0</v>
      </c>
      <c r="E10" s="319">
        <f>'Budget Request'!H10</f>
        <v>0</v>
      </c>
      <c r="F10" s="319">
        <f>'Budget Request'!I10</f>
        <v>0</v>
      </c>
      <c r="G10" s="320">
        <f>SUM('Budget Request'!K10:O10)</f>
        <v>0</v>
      </c>
      <c r="H10" s="367">
        <f t="shared" si="1"/>
        <v>0</v>
      </c>
      <c r="I10" s="515"/>
      <c r="J10" s="515"/>
      <c r="K10" s="515"/>
      <c r="L10" s="516"/>
      <c r="M10" s="337">
        <f>SUM(N10:Q10)</f>
        <v>0</v>
      </c>
      <c r="N10" s="338">
        <f>I10+'2nd Qtr Report'!N10</f>
        <v>0</v>
      </c>
      <c r="O10" s="338">
        <f>J10+'2nd Qtr Report'!O10</f>
        <v>0</v>
      </c>
      <c r="P10" s="339">
        <f>K10+'2nd Qtr Report'!P10</f>
        <v>0</v>
      </c>
      <c r="Q10" s="340">
        <f>L10+'2nd Qtr Report'!Q10</f>
        <v>0</v>
      </c>
      <c r="R10" s="356">
        <f t="shared" si="3"/>
        <v>0</v>
      </c>
      <c r="S10" s="357">
        <f t="shared" si="0"/>
        <v>0</v>
      </c>
      <c r="T10" s="354">
        <f t="shared" si="0"/>
        <v>0</v>
      </c>
      <c r="U10" s="354">
        <f t="shared" si="0"/>
        <v>0</v>
      </c>
      <c r="V10" s="355">
        <f t="shared" si="0"/>
        <v>0</v>
      </c>
      <c r="X10" s="75"/>
      <c r="Y10" s="75"/>
      <c r="Z10" s="75"/>
      <c r="AA10" s="75"/>
      <c r="AB10" s="75"/>
      <c r="AC10" s="75"/>
    </row>
    <row r="11" spans="1:29" s="71" customFormat="1" ht="15" customHeight="1" x14ac:dyDescent="0.3">
      <c r="A11" s="312" t="s">
        <v>531</v>
      </c>
      <c r="B11" s="313" t="s">
        <v>22</v>
      </c>
      <c r="C11" s="314">
        <f>'Budget Request'!E11</f>
        <v>0</v>
      </c>
      <c r="D11" s="315">
        <f>'Budget Request'!G11</f>
        <v>0</v>
      </c>
      <c r="E11" s="315">
        <f>'Budget Request'!H11</f>
        <v>0</v>
      </c>
      <c r="F11" s="315">
        <f>'Budget Request'!I11</f>
        <v>0</v>
      </c>
      <c r="G11" s="315">
        <f>SUM('Budget Request'!K11,'Budget Request'!O11)</f>
        <v>0</v>
      </c>
      <c r="H11" s="366">
        <f t="shared" si="1"/>
        <v>0</v>
      </c>
      <c r="I11" s="513"/>
      <c r="J11" s="513"/>
      <c r="K11" s="513"/>
      <c r="L11" s="514"/>
      <c r="M11" s="333">
        <f t="shared" si="2"/>
        <v>0</v>
      </c>
      <c r="N11" s="334">
        <f>I11+'2nd Qtr Report'!N11</f>
        <v>0</v>
      </c>
      <c r="O11" s="334">
        <f>J11+'2nd Qtr Report'!O11</f>
        <v>0</v>
      </c>
      <c r="P11" s="335">
        <f>K11+'2nd Qtr Report'!P11</f>
        <v>0</v>
      </c>
      <c r="Q11" s="336">
        <f>L11+'2nd Qtr Report'!Q11</f>
        <v>0</v>
      </c>
      <c r="R11" s="350">
        <f t="shared" si="3"/>
        <v>0</v>
      </c>
      <c r="S11" s="351">
        <f t="shared" si="0"/>
        <v>0</v>
      </c>
      <c r="T11" s="352">
        <f t="shared" si="0"/>
        <v>0</v>
      </c>
      <c r="U11" s="352">
        <f t="shared" si="0"/>
        <v>0</v>
      </c>
      <c r="V11" s="353">
        <f t="shared" si="0"/>
        <v>0</v>
      </c>
      <c r="X11" s="75"/>
      <c r="Y11" s="75"/>
      <c r="Z11" s="75"/>
      <c r="AA11" s="75"/>
      <c r="AB11" s="75"/>
      <c r="AC11" s="75"/>
    </row>
    <row r="12" spans="1:29" s="71" customFormat="1" ht="15" customHeight="1" x14ac:dyDescent="0.3">
      <c r="A12" s="316" t="s">
        <v>532</v>
      </c>
      <c r="B12" s="317" t="s">
        <v>23</v>
      </c>
      <c r="C12" s="318">
        <f>'Budget Request'!E12</f>
        <v>0</v>
      </c>
      <c r="D12" s="319">
        <f>'Budget Request'!G12</f>
        <v>0</v>
      </c>
      <c r="E12" s="319">
        <f>'Budget Request'!H12</f>
        <v>0</v>
      </c>
      <c r="F12" s="319">
        <f>'Budget Request'!I12</f>
        <v>0</v>
      </c>
      <c r="G12" s="319">
        <f>SUM('Budget Request'!K12,'Budget Request'!O12)</f>
        <v>0</v>
      </c>
      <c r="H12" s="367">
        <f t="shared" si="1"/>
        <v>0</v>
      </c>
      <c r="I12" s="515"/>
      <c r="J12" s="515"/>
      <c r="K12" s="515"/>
      <c r="L12" s="516"/>
      <c r="M12" s="337">
        <f t="shared" si="2"/>
        <v>0</v>
      </c>
      <c r="N12" s="338">
        <f>I12+'2nd Qtr Report'!N12</f>
        <v>0</v>
      </c>
      <c r="O12" s="338">
        <f>J12+'2nd Qtr Report'!O12</f>
        <v>0</v>
      </c>
      <c r="P12" s="339">
        <f>K12+'2nd Qtr Report'!P12</f>
        <v>0</v>
      </c>
      <c r="Q12" s="340">
        <f>L12+'2nd Qtr Report'!Q12</f>
        <v>0</v>
      </c>
      <c r="R12" s="356">
        <f t="shared" si="3"/>
        <v>0</v>
      </c>
      <c r="S12" s="357">
        <f t="shared" si="0"/>
        <v>0</v>
      </c>
      <c r="T12" s="354">
        <f t="shared" si="0"/>
        <v>0</v>
      </c>
      <c r="U12" s="354">
        <f t="shared" si="0"/>
        <v>0</v>
      </c>
      <c r="V12" s="355">
        <f t="shared" si="0"/>
        <v>0</v>
      </c>
      <c r="X12" s="75"/>
      <c r="Y12" s="75"/>
      <c r="Z12" s="75"/>
      <c r="AA12" s="75"/>
      <c r="AB12" s="75"/>
      <c r="AC12" s="75"/>
    </row>
    <row r="13" spans="1:29" s="71" customFormat="1" ht="15" customHeight="1" x14ac:dyDescent="0.3">
      <c r="A13" s="312" t="s">
        <v>533</v>
      </c>
      <c r="B13" s="313" t="s">
        <v>24</v>
      </c>
      <c r="C13" s="314">
        <f>'Budget Request'!E13</f>
        <v>0</v>
      </c>
      <c r="D13" s="315">
        <f>'Budget Request'!G13</f>
        <v>0</v>
      </c>
      <c r="E13" s="315">
        <f>'Budget Request'!H13</f>
        <v>0</v>
      </c>
      <c r="F13" s="315">
        <f>'Budget Request'!I13</f>
        <v>0</v>
      </c>
      <c r="G13" s="315">
        <f>SUM('Budget Request'!K13,'Budget Request'!O13)</f>
        <v>0</v>
      </c>
      <c r="H13" s="366">
        <f t="shared" si="1"/>
        <v>0</v>
      </c>
      <c r="I13" s="513"/>
      <c r="J13" s="513"/>
      <c r="K13" s="513"/>
      <c r="L13" s="514"/>
      <c r="M13" s="333">
        <f t="shared" si="2"/>
        <v>0</v>
      </c>
      <c r="N13" s="334">
        <f>I13+'2nd Qtr Report'!N13</f>
        <v>0</v>
      </c>
      <c r="O13" s="334">
        <f>J13+'2nd Qtr Report'!O13</f>
        <v>0</v>
      </c>
      <c r="P13" s="335">
        <f>K13+'2nd Qtr Report'!P13</f>
        <v>0</v>
      </c>
      <c r="Q13" s="336">
        <f>L13+'2nd Qtr Report'!Q13</f>
        <v>0</v>
      </c>
      <c r="R13" s="350">
        <f t="shared" si="3"/>
        <v>0</v>
      </c>
      <c r="S13" s="351">
        <f t="shared" si="0"/>
        <v>0</v>
      </c>
      <c r="T13" s="352">
        <f t="shared" si="0"/>
        <v>0</v>
      </c>
      <c r="U13" s="352">
        <f t="shared" si="0"/>
        <v>0</v>
      </c>
      <c r="V13" s="353">
        <f t="shared" si="0"/>
        <v>0</v>
      </c>
      <c r="X13" s="75"/>
      <c r="Y13" s="75"/>
      <c r="Z13" s="75"/>
      <c r="AA13" s="75"/>
      <c r="AB13" s="75"/>
      <c r="AC13" s="75"/>
    </row>
    <row r="14" spans="1:29" s="71" customFormat="1" ht="15" customHeight="1" x14ac:dyDescent="0.3">
      <c r="A14" s="316" t="s">
        <v>534</v>
      </c>
      <c r="B14" s="317" t="s">
        <v>535</v>
      </c>
      <c r="C14" s="318">
        <f>'Budget Request'!E14</f>
        <v>0</v>
      </c>
      <c r="D14" s="319">
        <f>'Budget Request'!G14</f>
        <v>0</v>
      </c>
      <c r="E14" s="319">
        <f>'Budget Request'!H14</f>
        <v>0</v>
      </c>
      <c r="F14" s="319">
        <f>'Budget Request'!I14</f>
        <v>0</v>
      </c>
      <c r="G14" s="319">
        <f>SUM('Budget Request'!K14,'Budget Request'!O14)</f>
        <v>0</v>
      </c>
      <c r="H14" s="367">
        <f t="shared" si="1"/>
        <v>0</v>
      </c>
      <c r="I14" s="515"/>
      <c r="J14" s="515"/>
      <c r="K14" s="515"/>
      <c r="L14" s="516"/>
      <c r="M14" s="337">
        <f t="shared" si="2"/>
        <v>0</v>
      </c>
      <c r="N14" s="338">
        <f>I14+'2nd Qtr Report'!N14</f>
        <v>0</v>
      </c>
      <c r="O14" s="338">
        <f>J14+'2nd Qtr Report'!O14</f>
        <v>0</v>
      </c>
      <c r="P14" s="339">
        <f>K14+'2nd Qtr Report'!P14</f>
        <v>0</v>
      </c>
      <c r="Q14" s="340">
        <f>L14+'2nd Qtr Report'!Q14</f>
        <v>0</v>
      </c>
      <c r="R14" s="354">
        <f t="shared" si="3"/>
        <v>0</v>
      </c>
      <c r="S14" s="354">
        <f t="shared" si="0"/>
        <v>0</v>
      </c>
      <c r="T14" s="354">
        <f t="shared" si="0"/>
        <v>0</v>
      </c>
      <c r="U14" s="354">
        <f t="shared" si="0"/>
        <v>0</v>
      </c>
      <c r="V14" s="355">
        <f t="shared" si="0"/>
        <v>0</v>
      </c>
      <c r="X14" s="75"/>
      <c r="Y14" s="75"/>
      <c r="Z14" s="75"/>
      <c r="AA14" s="75"/>
      <c r="AB14" s="75"/>
      <c r="AC14" s="75"/>
    </row>
    <row r="15" spans="1:29" s="71" customFormat="1" ht="15" customHeight="1" x14ac:dyDescent="0.3">
      <c r="A15" s="321" t="s">
        <v>536</v>
      </c>
      <c r="B15" s="322" t="s">
        <v>25</v>
      </c>
      <c r="C15" s="323">
        <f>'Budget Request'!E15</f>
        <v>0</v>
      </c>
      <c r="D15" s="324">
        <f>'Budget Request'!G15</f>
        <v>0</v>
      </c>
      <c r="E15" s="324">
        <f>'Budget Request'!H15</f>
        <v>0</v>
      </c>
      <c r="F15" s="324">
        <f>'Budget Request'!I15</f>
        <v>0</v>
      </c>
      <c r="G15" s="324">
        <f>SUM('Budget Request'!K15,'Budget Request'!O15)</f>
        <v>0</v>
      </c>
      <c r="H15" s="366">
        <f t="shared" si="1"/>
        <v>0</v>
      </c>
      <c r="I15" s="517"/>
      <c r="J15" s="517"/>
      <c r="K15" s="517"/>
      <c r="L15" s="518"/>
      <c r="M15" s="333">
        <f t="shared" si="2"/>
        <v>0</v>
      </c>
      <c r="N15" s="341">
        <f>I15+'2nd Qtr Report'!N15</f>
        <v>0</v>
      </c>
      <c r="O15" s="341">
        <f>J15+'2nd Qtr Report'!O15</f>
        <v>0</v>
      </c>
      <c r="P15" s="342">
        <f>K15+'2nd Qtr Report'!P15</f>
        <v>0</v>
      </c>
      <c r="Q15" s="343">
        <f>L15+'2nd Qtr Report'!Q15</f>
        <v>0</v>
      </c>
      <c r="R15" s="350">
        <f t="shared" si="3"/>
        <v>0</v>
      </c>
      <c r="S15" s="351">
        <f t="shared" si="0"/>
        <v>0</v>
      </c>
      <c r="T15" s="352">
        <f t="shared" si="0"/>
        <v>0</v>
      </c>
      <c r="U15" s="352">
        <f t="shared" si="0"/>
        <v>0</v>
      </c>
      <c r="V15" s="353">
        <f t="shared" si="0"/>
        <v>0</v>
      </c>
      <c r="X15" s="75"/>
      <c r="Y15" s="75"/>
      <c r="Z15" s="75"/>
      <c r="AA15" s="75"/>
      <c r="AB15" s="75"/>
      <c r="AC15" s="75"/>
    </row>
    <row r="16" spans="1:29" s="71" customFormat="1" ht="15" customHeight="1" x14ac:dyDescent="0.3">
      <c r="A16" s="316" t="s">
        <v>537</v>
      </c>
      <c r="B16" s="317" t="s">
        <v>26</v>
      </c>
      <c r="C16" s="318">
        <f>'Budget Request'!E16</f>
        <v>0</v>
      </c>
      <c r="D16" s="319">
        <f>'Budget Request'!G16</f>
        <v>0</v>
      </c>
      <c r="E16" s="319">
        <f>'Budget Request'!H16</f>
        <v>0</v>
      </c>
      <c r="F16" s="319">
        <f>'Budget Request'!I16</f>
        <v>0</v>
      </c>
      <c r="G16" s="319">
        <f>SUM('Budget Request'!K16,'Budget Request'!O16)</f>
        <v>0</v>
      </c>
      <c r="H16" s="368">
        <f t="shared" si="1"/>
        <v>0</v>
      </c>
      <c r="I16" s="515"/>
      <c r="J16" s="515"/>
      <c r="K16" s="515"/>
      <c r="L16" s="516"/>
      <c r="M16" s="344">
        <f t="shared" si="2"/>
        <v>0</v>
      </c>
      <c r="N16" s="338">
        <f>I16+'2nd Qtr Report'!N16</f>
        <v>0</v>
      </c>
      <c r="O16" s="338">
        <f>J16+'2nd Qtr Report'!O16</f>
        <v>0</v>
      </c>
      <c r="P16" s="339">
        <f>K16+'2nd Qtr Report'!P16</f>
        <v>0</v>
      </c>
      <c r="Q16" s="340">
        <f>L16+'2nd Qtr Report'!Q16</f>
        <v>0</v>
      </c>
      <c r="R16" s="356">
        <f t="shared" si="3"/>
        <v>0</v>
      </c>
      <c r="S16" s="357">
        <f t="shared" si="0"/>
        <v>0</v>
      </c>
      <c r="T16" s="354">
        <f t="shared" si="0"/>
        <v>0</v>
      </c>
      <c r="U16" s="354">
        <f t="shared" si="0"/>
        <v>0</v>
      </c>
      <c r="V16" s="355">
        <f t="shared" si="0"/>
        <v>0</v>
      </c>
      <c r="X16" s="75"/>
      <c r="Y16" s="75"/>
      <c r="Z16" s="75"/>
      <c r="AA16" s="75"/>
      <c r="AB16" s="75"/>
      <c r="AC16" s="75"/>
    </row>
    <row r="17" spans="1:29" s="71" customFormat="1" ht="15" customHeight="1" x14ac:dyDescent="0.3">
      <c r="A17" s="312" t="s">
        <v>538</v>
      </c>
      <c r="B17" s="313" t="s">
        <v>27</v>
      </c>
      <c r="C17" s="314">
        <f>'Budget Request'!E17</f>
        <v>0</v>
      </c>
      <c r="D17" s="315">
        <f>'Budget Request'!G17</f>
        <v>0</v>
      </c>
      <c r="E17" s="315">
        <f>'Budget Request'!H17</f>
        <v>0</v>
      </c>
      <c r="F17" s="315">
        <f>'Budget Request'!I17</f>
        <v>0</v>
      </c>
      <c r="G17" s="315">
        <f>SUM('Budget Request'!K17,'Budget Request'!O17)</f>
        <v>0</v>
      </c>
      <c r="H17" s="366">
        <f t="shared" si="1"/>
        <v>0</v>
      </c>
      <c r="I17" s="513"/>
      <c r="J17" s="513"/>
      <c r="K17" s="513"/>
      <c r="L17" s="514"/>
      <c r="M17" s="333">
        <f t="shared" si="2"/>
        <v>0</v>
      </c>
      <c r="N17" s="334">
        <f>I17+'2nd Qtr Report'!N17</f>
        <v>0</v>
      </c>
      <c r="O17" s="334">
        <f>J17+'2nd Qtr Report'!O17</f>
        <v>0</v>
      </c>
      <c r="P17" s="335">
        <f>K17+'2nd Qtr Report'!P17</f>
        <v>0</v>
      </c>
      <c r="Q17" s="336">
        <f>L17+'2nd Qtr Report'!Q17</f>
        <v>0</v>
      </c>
      <c r="R17" s="350">
        <f t="shared" si="3"/>
        <v>0</v>
      </c>
      <c r="S17" s="351">
        <f t="shared" si="0"/>
        <v>0</v>
      </c>
      <c r="T17" s="352">
        <f t="shared" si="0"/>
        <v>0</v>
      </c>
      <c r="U17" s="352">
        <f t="shared" si="0"/>
        <v>0</v>
      </c>
      <c r="V17" s="353">
        <f t="shared" si="0"/>
        <v>0</v>
      </c>
      <c r="X17" s="75"/>
      <c r="Y17" s="75"/>
      <c r="Z17" s="75"/>
      <c r="AA17" s="75"/>
      <c r="AB17" s="75"/>
      <c r="AC17" s="75"/>
    </row>
    <row r="18" spans="1:29" s="71" customFormat="1" ht="15" customHeight="1" x14ac:dyDescent="0.3">
      <c r="A18" s="316" t="s">
        <v>539</v>
      </c>
      <c r="B18" s="317" t="s">
        <v>28</v>
      </c>
      <c r="C18" s="318">
        <f>'Budget Request'!E18</f>
        <v>0</v>
      </c>
      <c r="D18" s="319">
        <f>'Budget Request'!G18</f>
        <v>0</v>
      </c>
      <c r="E18" s="319">
        <f>'Budget Request'!H18</f>
        <v>0</v>
      </c>
      <c r="F18" s="319">
        <f>'Budget Request'!I18</f>
        <v>0</v>
      </c>
      <c r="G18" s="319">
        <f>SUM('Budget Request'!K18,'Budget Request'!O18)</f>
        <v>0</v>
      </c>
      <c r="H18" s="368">
        <f t="shared" si="1"/>
        <v>0</v>
      </c>
      <c r="I18" s="515"/>
      <c r="J18" s="515"/>
      <c r="K18" s="515"/>
      <c r="L18" s="516"/>
      <c r="M18" s="344">
        <f t="shared" si="2"/>
        <v>0</v>
      </c>
      <c r="N18" s="338">
        <f>I18+'2nd Qtr Report'!N18</f>
        <v>0</v>
      </c>
      <c r="O18" s="338">
        <f>J18+'2nd Qtr Report'!O18</f>
        <v>0</v>
      </c>
      <c r="P18" s="339">
        <f>K18+'2nd Qtr Report'!P18</f>
        <v>0</v>
      </c>
      <c r="Q18" s="340">
        <f>L18+'2nd Qtr Report'!Q18</f>
        <v>0</v>
      </c>
      <c r="R18" s="354">
        <f t="shared" si="3"/>
        <v>0</v>
      </c>
      <c r="S18" s="354">
        <f t="shared" si="0"/>
        <v>0</v>
      </c>
      <c r="T18" s="354">
        <f t="shared" si="0"/>
        <v>0</v>
      </c>
      <c r="U18" s="354">
        <f t="shared" si="0"/>
        <v>0</v>
      </c>
      <c r="V18" s="355">
        <f t="shared" si="0"/>
        <v>0</v>
      </c>
      <c r="X18" s="75"/>
      <c r="Y18" s="75"/>
      <c r="Z18" s="75"/>
      <c r="AA18" s="75"/>
      <c r="AB18" s="75"/>
      <c r="AC18" s="75"/>
    </row>
    <row r="19" spans="1:29" s="71" customFormat="1" ht="15" customHeight="1" x14ac:dyDescent="0.3">
      <c r="A19" s="312" t="s">
        <v>540</v>
      </c>
      <c r="B19" s="313" t="s">
        <v>29</v>
      </c>
      <c r="C19" s="314">
        <f>'Budget Request'!E19</f>
        <v>0</v>
      </c>
      <c r="D19" s="315">
        <f>'Budget Request'!G19</f>
        <v>0</v>
      </c>
      <c r="E19" s="315">
        <f>'Budget Request'!H19</f>
        <v>0</v>
      </c>
      <c r="F19" s="315">
        <f>'Budget Request'!I19</f>
        <v>0</v>
      </c>
      <c r="G19" s="315">
        <f>SUM('Budget Request'!K19,'Budget Request'!O19)</f>
        <v>0</v>
      </c>
      <c r="H19" s="366">
        <f t="shared" si="1"/>
        <v>0</v>
      </c>
      <c r="I19" s="513"/>
      <c r="J19" s="513"/>
      <c r="K19" s="513"/>
      <c r="L19" s="514"/>
      <c r="M19" s="333">
        <f t="shared" si="2"/>
        <v>0</v>
      </c>
      <c r="N19" s="334">
        <f>I19+'2nd Qtr Report'!N19</f>
        <v>0</v>
      </c>
      <c r="O19" s="334">
        <f>J19+'2nd Qtr Report'!O19</f>
        <v>0</v>
      </c>
      <c r="P19" s="335">
        <f>K19+'2nd Qtr Report'!P19</f>
        <v>0</v>
      </c>
      <c r="Q19" s="336">
        <f>L19+'2nd Qtr Report'!Q19</f>
        <v>0</v>
      </c>
      <c r="R19" s="350">
        <f t="shared" si="3"/>
        <v>0</v>
      </c>
      <c r="S19" s="351">
        <f t="shared" si="0"/>
        <v>0</v>
      </c>
      <c r="T19" s="352">
        <f t="shared" si="0"/>
        <v>0</v>
      </c>
      <c r="U19" s="352">
        <f t="shared" si="0"/>
        <v>0</v>
      </c>
      <c r="V19" s="353">
        <f t="shared" si="0"/>
        <v>0</v>
      </c>
      <c r="X19" s="75"/>
      <c r="Y19" s="75"/>
      <c r="Z19" s="75"/>
      <c r="AA19" s="75"/>
      <c r="AB19" s="75"/>
      <c r="AC19" s="75"/>
    </row>
    <row r="20" spans="1:29" s="71" customFormat="1" ht="15" customHeight="1" thickBot="1" x14ac:dyDescent="0.35">
      <c r="A20" s="325" t="s">
        <v>541</v>
      </c>
      <c r="B20" s="326" t="s">
        <v>542</v>
      </c>
      <c r="C20" s="327">
        <f>'Budget Request'!E20</f>
        <v>0</v>
      </c>
      <c r="D20" s="328">
        <f>'Budget Request'!G20</f>
        <v>0</v>
      </c>
      <c r="E20" s="328">
        <f>'Budget Request'!H20</f>
        <v>0</v>
      </c>
      <c r="F20" s="328">
        <f>'Budget Request'!I20</f>
        <v>0</v>
      </c>
      <c r="G20" s="328">
        <f>SUM('Budget Request'!K20,'Budget Request'!O20)</f>
        <v>0</v>
      </c>
      <c r="H20" s="369">
        <f t="shared" si="1"/>
        <v>0</v>
      </c>
      <c r="I20" s="519"/>
      <c r="J20" s="519"/>
      <c r="K20" s="519"/>
      <c r="L20" s="520"/>
      <c r="M20" s="345">
        <f t="shared" si="2"/>
        <v>0</v>
      </c>
      <c r="N20" s="346">
        <f>I20+'2nd Qtr Report'!N20</f>
        <v>0</v>
      </c>
      <c r="O20" s="346">
        <f>J20+'2nd Qtr Report'!O20</f>
        <v>0</v>
      </c>
      <c r="P20" s="347">
        <f>K20+'2nd Qtr Report'!P20</f>
        <v>0</v>
      </c>
      <c r="Q20" s="348">
        <f>L20+'2nd Qtr Report'!Q20</f>
        <v>0</v>
      </c>
      <c r="R20" s="358">
        <f t="shared" si="3"/>
        <v>0</v>
      </c>
      <c r="S20" s="359">
        <f t="shared" si="0"/>
        <v>0</v>
      </c>
      <c r="T20" s="360">
        <f t="shared" si="0"/>
        <v>0</v>
      </c>
      <c r="U20" s="360">
        <f t="shared" si="0"/>
        <v>0</v>
      </c>
      <c r="V20" s="361">
        <f t="shared" si="0"/>
        <v>0</v>
      </c>
      <c r="X20" s="75"/>
      <c r="Y20" s="75"/>
      <c r="Z20" s="75"/>
      <c r="AA20" s="75"/>
      <c r="AB20" s="75"/>
      <c r="AC20" s="75"/>
    </row>
    <row r="21" spans="1:29" s="71" customFormat="1" ht="15" customHeight="1" thickTop="1" x14ac:dyDescent="0.3">
      <c r="A21" s="329"/>
      <c r="B21" s="330" t="s">
        <v>521</v>
      </c>
      <c r="C21" s="331">
        <f>SUM(C5:C20)</f>
        <v>0</v>
      </c>
      <c r="D21" s="332">
        <f t="shared" ref="D21:G21" si="4">SUM(D5:D20)</f>
        <v>0</v>
      </c>
      <c r="E21" s="332">
        <f t="shared" si="4"/>
        <v>0</v>
      </c>
      <c r="F21" s="332">
        <f t="shared" si="4"/>
        <v>0</v>
      </c>
      <c r="G21" s="332">
        <f t="shared" si="4"/>
        <v>0</v>
      </c>
      <c r="H21" s="370">
        <f>SUM(H5:H20)</f>
        <v>0</v>
      </c>
      <c r="I21" s="371">
        <f t="shared" ref="I21:O21" si="5">SUM(I5:I20)</f>
        <v>0</v>
      </c>
      <c r="J21" s="371">
        <f>SUM(J5:J20)</f>
        <v>0</v>
      </c>
      <c r="K21" s="371">
        <f t="shared" si="5"/>
        <v>0</v>
      </c>
      <c r="L21" s="372">
        <f>SUM(L5:L20)</f>
        <v>0</v>
      </c>
      <c r="M21" s="349">
        <f t="shared" si="5"/>
        <v>10000</v>
      </c>
      <c r="N21" s="349">
        <f>SUM(N5:N20)</f>
        <v>7500</v>
      </c>
      <c r="O21" s="349">
        <f t="shared" si="5"/>
        <v>2500</v>
      </c>
      <c r="P21" s="339">
        <v>0</v>
      </c>
      <c r="Q21" s="340">
        <f>SUM(Q5:Q20)</f>
        <v>0</v>
      </c>
      <c r="R21" s="362">
        <f t="shared" si="3"/>
        <v>0</v>
      </c>
      <c r="S21" s="363">
        <f t="shared" si="3"/>
        <v>0</v>
      </c>
      <c r="T21" s="364">
        <f t="shared" si="3"/>
        <v>0</v>
      </c>
      <c r="U21" s="364">
        <f t="shared" si="3"/>
        <v>0</v>
      </c>
      <c r="V21" s="365">
        <f t="shared" si="3"/>
        <v>0</v>
      </c>
      <c r="X21" s="75"/>
      <c r="Y21" s="75"/>
      <c r="Z21" s="75"/>
      <c r="AA21" s="75"/>
      <c r="AB21" s="75"/>
      <c r="AC21" s="75"/>
    </row>
    <row r="22" spans="1:29" s="71" customFormat="1" ht="15" customHeight="1" thickBot="1" x14ac:dyDescent="0.35">
      <c r="B22" s="82"/>
      <c r="C22" s="87"/>
      <c r="D22" s="83"/>
      <c r="E22" s="83"/>
      <c r="F22" s="81"/>
      <c r="G22" s="81"/>
      <c r="H22" s="81"/>
      <c r="I22" s="81"/>
      <c r="J22" s="81"/>
      <c r="K22" s="81"/>
      <c r="L22" s="81"/>
      <c r="M22" s="81"/>
      <c r="N22" s="75"/>
      <c r="O22" s="81"/>
      <c r="P22" s="88"/>
      <c r="Q22" s="88"/>
      <c r="R22" s="89"/>
      <c r="S22" s="88"/>
      <c r="T22" s="90"/>
      <c r="U22" s="81"/>
      <c r="V22" s="81"/>
      <c r="X22" s="75"/>
      <c r="Y22" s="75"/>
      <c r="Z22" s="75"/>
      <c r="AA22" s="75"/>
      <c r="AB22" s="75"/>
      <c r="AC22" s="75"/>
    </row>
    <row r="23" spans="1:29" s="71" customFormat="1" ht="15" customHeight="1" thickTop="1" thickBot="1" x14ac:dyDescent="0.35">
      <c r="A23" s="498"/>
      <c r="B23" s="373" t="s">
        <v>543</v>
      </c>
      <c r="C23" s="374">
        <f>'Budget Request'!F21</f>
        <v>0</v>
      </c>
      <c r="D23" s="375">
        <f>'Budget Request'!G21</f>
        <v>0</v>
      </c>
      <c r="E23" s="376">
        <f>'Budget Request'!H21</f>
        <v>0</v>
      </c>
      <c r="F23" s="83"/>
      <c r="G23" s="83"/>
      <c r="H23" s="81"/>
      <c r="I23" s="81"/>
      <c r="J23" s="81"/>
      <c r="K23" s="81"/>
      <c r="L23" s="81"/>
      <c r="M23" s="91"/>
      <c r="N23" s="91"/>
      <c r="O23" s="91"/>
      <c r="P23" s="92"/>
      <c r="Q23" s="92"/>
      <c r="R23" s="84"/>
      <c r="S23" s="85"/>
      <c r="T23" s="86"/>
      <c r="U23" s="86"/>
      <c r="V23" s="86"/>
      <c r="X23" s="75"/>
      <c r="Y23" s="75"/>
      <c r="Z23" s="75"/>
      <c r="AA23" s="75"/>
      <c r="AB23" s="75"/>
      <c r="AC23" s="75"/>
    </row>
    <row r="24" spans="1:29" s="71" customFormat="1" ht="15" customHeight="1" thickTop="1" x14ac:dyDescent="0.3">
      <c r="B24" s="93"/>
      <c r="C24" s="94"/>
      <c r="D24" s="95"/>
      <c r="E24" s="95"/>
      <c r="F24" s="83"/>
      <c r="G24" s="81"/>
      <c r="I24" s="81"/>
      <c r="J24" s="75"/>
      <c r="K24" s="81"/>
      <c r="L24" s="81"/>
      <c r="M24" s="83"/>
      <c r="N24" s="83"/>
      <c r="O24" s="83"/>
      <c r="P24" s="96"/>
      <c r="Q24" s="96"/>
      <c r="R24" s="84"/>
      <c r="S24" s="85"/>
      <c r="T24" s="86"/>
      <c r="U24" s="86"/>
      <c r="V24" s="86"/>
      <c r="X24" s="75"/>
      <c r="Y24" s="75"/>
      <c r="Z24" s="75"/>
      <c r="AA24" s="75"/>
      <c r="AB24" s="75"/>
      <c r="AC24" s="75"/>
    </row>
    <row r="25" spans="1:29" s="71" customFormat="1" ht="15" customHeight="1" thickBot="1" x14ac:dyDescent="0.35">
      <c r="A25" s="501"/>
      <c r="B25" s="502"/>
      <c r="C25" s="503" t="s">
        <v>521</v>
      </c>
      <c r="D25" s="504" t="s">
        <v>33</v>
      </c>
      <c r="E25" s="504" t="s">
        <v>397</v>
      </c>
      <c r="F25" s="504" t="s">
        <v>35</v>
      </c>
      <c r="G25" s="504" t="s">
        <v>39</v>
      </c>
      <c r="H25" s="81"/>
      <c r="I25" s="81"/>
      <c r="J25" s="81"/>
      <c r="K25" s="81"/>
      <c r="L25" s="81"/>
      <c r="M25" s="81"/>
      <c r="N25" s="75"/>
      <c r="O25" s="81"/>
      <c r="P25" s="88"/>
      <c r="Q25" s="88"/>
      <c r="R25" s="97"/>
      <c r="S25" s="88"/>
      <c r="T25" s="81"/>
      <c r="U25" s="81"/>
      <c r="V25" s="81"/>
      <c r="X25" s="75"/>
      <c r="Y25" s="75"/>
      <c r="Z25" s="75"/>
      <c r="AA25" s="75"/>
      <c r="AB25" s="75"/>
      <c r="AC25" s="75"/>
    </row>
    <row r="26" spans="1:29" s="71" customFormat="1" ht="15" customHeight="1" thickBot="1" x14ac:dyDescent="0.35">
      <c r="A26" s="782" t="s">
        <v>544</v>
      </c>
      <c r="B26" s="783"/>
      <c r="C26" s="377">
        <v>0</v>
      </c>
      <c r="D26" s="378">
        <f>SUM(D5:D20)-SUM(N5:N20)</f>
        <v>-7500</v>
      </c>
      <c r="E26" s="378">
        <f>SUM(E5:E20)-SUM(O5:O20)</f>
        <v>-2500</v>
      </c>
      <c r="F26" s="378">
        <f>SUM(F5:F20)-SUM(P5:P20)</f>
        <v>0</v>
      </c>
      <c r="G26" s="379">
        <f>SUM(G5:G20)-SUM(Q5:Q20)</f>
        <v>0</v>
      </c>
      <c r="H26" s="81"/>
      <c r="I26" s="81"/>
      <c r="J26" s="75"/>
      <c r="K26" s="81"/>
      <c r="L26" s="81"/>
      <c r="M26" s="81"/>
      <c r="N26" s="75"/>
      <c r="O26" s="81"/>
      <c r="P26" s="88"/>
      <c r="Q26" s="88"/>
      <c r="R26" s="77"/>
      <c r="S26" s="88"/>
      <c r="T26" s="81"/>
      <c r="U26" s="81"/>
      <c r="V26" s="81"/>
      <c r="X26" s="75"/>
      <c r="Y26" s="75"/>
      <c r="Z26" s="75"/>
      <c r="AA26" s="75"/>
      <c r="AB26" s="75"/>
      <c r="AC26" s="75"/>
    </row>
    <row r="27" spans="1:29" s="71" customFormat="1" ht="15" customHeight="1" x14ac:dyDescent="0.3">
      <c r="A27" s="70"/>
      <c r="B27" s="82"/>
      <c r="C27" s="87"/>
      <c r="D27" s="83"/>
      <c r="E27" s="83"/>
      <c r="F27" s="81"/>
      <c r="G27" s="81"/>
      <c r="H27" s="81"/>
      <c r="I27" s="81"/>
      <c r="J27" s="81"/>
      <c r="K27" s="81"/>
      <c r="L27" s="81"/>
      <c r="M27" s="81"/>
      <c r="N27" s="81"/>
      <c r="O27" s="81"/>
      <c r="P27" s="88"/>
      <c r="Q27" s="88"/>
      <c r="R27" s="77"/>
      <c r="S27" s="88"/>
      <c r="T27" s="81"/>
      <c r="U27" s="81"/>
      <c r="V27" s="81"/>
      <c r="X27" s="75"/>
      <c r="Y27" s="75"/>
      <c r="Z27" s="75"/>
      <c r="AA27" s="75"/>
      <c r="AB27" s="75"/>
      <c r="AC27" s="75"/>
    </row>
    <row r="28" spans="1:29" s="71" customFormat="1" ht="15" customHeight="1" x14ac:dyDescent="0.3">
      <c r="A28" s="433"/>
      <c r="B28" s="434"/>
      <c r="C28" s="435" t="s">
        <v>521</v>
      </c>
      <c r="D28" s="436" t="s">
        <v>33</v>
      </c>
      <c r="E28" s="436" t="s">
        <v>397</v>
      </c>
      <c r="F28" s="436" t="s">
        <v>35</v>
      </c>
      <c r="G28" s="437" t="s">
        <v>39</v>
      </c>
      <c r="H28" s="438" t="s">
        <v>521</v>
      </c>
      <c r="I28" s="439" t="s">
        <v>33</v>
      </c>
      <c r="J28" s="439" t="s">
        <v>397</v>
      </c>
      <c r="K28" s="439" t="s">
        <v>35</v>
      </c>
      <c r="L28" s="440" t="s">
        <v>39</v>
      </c>
      <c r="M28" s="441" t="s">
        <v>521</v>
      </c>
      <c r="N28" s="436" t="s">
        <v>33</v>
      </c>
      <c r="O28" s="436" t="s">
        <v>397</v>
      </c>
      <c r="P28" s="442" t="s">
        <v>35</v>
      </c>
      <c r="Q28" s="443" t="s">
        <v>39</v>
      </c>
      <c r="R28" s="444" t="s">
        <v>521</v>
      </c>
      <c r="S28" s="445" t="s">
        <v>522</v>
      </c>
      <c r="T28" s="446" t="s">
        <v>34</v>
      </c>
      <c r="U28" s="446" t="s">
        <v>523</v>
      </c>
      <c r="V28" s="446" t="s">
        <v>39</v>
      </c>
      <c r="X28" s="75"/>
      <c r="Y28" s="75"/>
      <c r="Z28" s="75"/>
      <c r="AA28" s="75"/>
      <c r="AB28" s="75"/>
      <c r="AC28" s="75"/>
    </row>
    <row r="29" spans="1:29" s="71" customFormat="1" ht="15" customHeight="1" x14ac:dyDescent="0.3">
      <c r="A29" s="380" t="s">
        <v>545</v>
      </c>
      <c r="B29" s="381" t="s">
        <v>559</v>
      </c>
      <c r="C29" s="382">
        <f>SUM(D29:G29)</f>
        <v>0</v>
      </c>
      <c r="D29" s="383">
        <f>'1st Qtr Report'!D29</f>
        <v>0</v>
      </c>
      <c r="E29" s="384">
        <f>'1st Qtr Report'!E29</f>
        <v>0</v>
      </c>
      <c r="F29" s="384">
        <f>'1st Qtr Report'!F29</f>
        <v>0</v>
      </c>
      <c r="G29" s="384">
        <f>'1st Qtr Report'!G29</f>
        <v>0</v>
      </c>
      <c r="H29" s="395">
        <f>SUM(I29:L29)</f>
        <v>0</v>
      </c>
      <c r="I29" s="521"/>
      <c r="J29" s="521"/>
      <c r="K29" s="521"/>
      <c r="L29" s="522"/>
      <c r="M29" s="397">
        <f>SUM(N29:Q29)</f>
        <v>0</v>
      </c>
      <c r="N29" s="398">
        <f>I29+'2nd Qtr Report'!N29</f>
        <v>0</v>
      </c>
      <c r="O29" s="398">
        <f>J29+'2nd Qtr Report'!O29</f>
        <v>0</v>
      </c>
      <c r="P29" s="399">
        <f>K29+'2nd Qtr Report'!P29</f>
        <v>0</v>
      </c>
      <c r="Q29" s="400">
        <f>L29+'2nd Qtr Report'!Q29</f>
        <v>0</v>
      </c>
      <c r="R29" s="412">
        <f>IFERROR(M29/C29,0)</f>
        <v>0</v>
      </c>
      <c r="S29" s="409">
        <f t="shared" ref="S29:V29" si="6">IFERROR(N29/D29,0)</f>
        <v>0</v>
      </c>
      <c r="T29" s="410">
        <f t="shared" si="6"/>
        <v>0</v>
      </c>
      <c r="U29" s="410">
        <f t="shared" si="6"/>
        <v>0</v>
      </c>
      <c r="V29" s="411">
        <f t="shared" si="6"/>
        <v>0</v>
      </c>
      <c r="X29" s="75"/>
      <c r="Y29" s="75"/>
      <c r="Z29" s="75"/>
      <c r="AA29" s="75"/>
      <c r="AB29" s="75"/>
      <c r="AC29" s="75"/>
    </row>
    <row r="30" spans="1:29" s="71" customFormat="1" ht="15" customHeight="1" x14ac:dyDescent="0.3">
      <c r="A30" s="385" t="s">
        <v>546</v>
      </c>
      <c r="B30" s="386" t="s">
        <v>659</v>
      </c>
      <c r="C30" s="387">
        <f t="shared" ref="C30:C31" si="7">SUM(D30:G30)</f>
        <v>0</v>
      </c>
      <c r="D30" s="388">
        <f>'1st Qtr Report'!D30</f>
        <v>0</v>
      </c>
      <c r="E30" s="389">
        <f>'1st Qtr Report'!E30</f>
        <v>0</v>
      </c>
      <c r="F30" s="389">
        <f>'1st Qtr Report'!F30</f>
        <v>0</v>
      </c>
      <c r="G30" s="389">
        <f>'1st Qtr Report'!G30</f>
        <v>0</v>
      </c>
      <c r="H30" s="368">
        <f>SUM(I30:L30)</f>
        <v>0</v>
      </c>
      <c r="I30" s="515"/>
      <c r="J30" s="515"/>
      <c r="K30" s="515"/>
      <c r="L30" s="516"/>
      <c r="M30" s="401">
        <f>SUM(N30:Q30)</f>
        <v>0</v>
      </c>
      <c r="N30" s="402">
        <f>I30+'2nd Qtr Report'!N30</f>
        <v>0</v>
      </c>
      <c r="O30" s="402">
        <f>J30+'2nd Qtr Report'!O30</f>
        <v>0</v>
      </c>
      <c r="P30" s="403">
        <f>K30+'2nd Qtr Report'!P30</f>
        <v>0</v>
      </c>
      <c r="Q30" s="404">
        <f>L30+'2nd Qtr Report'!Q30</f>
        <v>0</v>
      </c>
      <c r="R30" s="413">
        <f>IFERROR(C30/M30,0)</f>
        <v>0</v>
      </c>
      <c r="S30" s="414">
        <f>IFERROR(D30/N30,0)</f>
        <v>0</v>
      </c>
      <c r="T30" s="415">
        <f>IFERROR(E30/O30,0)</f>
        <v>0</v>
      </c>
      <c r="U30" s="415">
        <f>IFERROR(F30/P30,0)</f>
        <v>0</v>
      </c>
      <c r="V30" s="416">
        <f>IFERROR(G30/Q30,0)</f>
        <v>0</v>
      </c>
      <c r="X30" s="75"/>
      <c r="Y30" s="75"/>
      <c r="Z30" s="75"/>
      <c r="AA30" s="75"/>
      <c r="AB30" s="75"/>
      <c r="AC30" s="75"/>
    </row>
    <row r="31" spans="1:29" s="71" customFormat="1" ht="15" customHeight="1" x14ac:dyDescent="0.3">
      <c r="A31" s="390" t="s">
        <v>558</v>
      </c>
      <c r="B31" s="391" t="s">
        <v>560</v>
      </c>
      <c r="C31" s="392">
        <f t="shared" si="7"/>
        <v>0</v>
      </c>
      <c r="D31" s="393">
        <f>'1st Qtr Report'!D31</f>
        <v>0</v>
      </c>
      <c r="E31" s="394">
        <f>'1st Qtr Report'!E31</f>
        <v>0</v>
      </c>
      <c r="F31" s="394">
        <f>'1st Qtr Report'!F31</f>
        <v>0</v>
      </c>
      <c r="G31" s="394">
        <f>'1st Qtr Report'!G31</f>
        <v>0</v>
      </c>
      <c r="H31" s="396">
        <f>SUM(I31:L31)</f>
        <v>0</v>
      </c>
      <c r="I31" s="523"/>
      <c r="J31" s="523"/>
      <c r="K31" s="523"/>
      <c r="L31" s="524"/>
      <c r="M31" s="405">
        <f>SUM(N31:Q31)</f>
        <v>0</v>
      </c>
      <c r="N31" s="406">
        <f>I31+'2nd Qtr Report'!N31</f>
        <v>0</v>
      </c>
      <c r="O31" s="406">
        <f>J31+'2nd Qtr Report'!O31</f>
        <v>0</v>
      </c>
      <c r="P31" s="407">
        <f>K31+'2nd Qtr Report'!P31</f>
        <v>0</v>
      </c>
      <c r="Q31" s="408">
        <f>L31+'2nd Qtr Report'!Q31</f>
        <v>0</v>
      </c>
      <c r="R31" s="417">
        <f t="shared" ref="R31:V31" si="8">IFERROR(C31/M31,0)</f>
        <v>0</v>
      </c>
      <c r="S31" s="418">
        <f t="shared" si="8"/>
        <v>0</v>
      </c>
      <c r="T31" s="419">
        <f t="shared" si="8"/>
        <v>0</v>
      </c>
      <c r="U31" s="419">
        <f t="shared" si="8"/>
        <v>0</v>
      </c>
      <c r="V31" s="420">
        <f t="shared" si="8"/>
        <v>0</v>
      </c>
      <c r="X31" s="75"/>
      <c r="Y31" s="75"/>
      <c r="Z31" s="75"/>
      <c r="AA31" s="75"/>
      <c r="AB31" s="75"/>
      <c r="AC31" s="75"/>
    </row>
    <row r="32" spans="1:29" s="71" customFormat="1" ht="15" customHeight="1" x14ac:dyDescent="0.3">
      <c r="A32" s="98"/>
      <c r="B32" s="80"/>
      <c r="C32" s="81"/>
      <c r="D32" s="81"/>
      <c r="E32" s="81"/>
      <c r="F32" s="81"/>
      <c r="G32" s="81"/>
      <c r="H32" s="99"/>
      <c r="I32" s="81"/>
      <c r="J32" s="81"/>
      <c r="K32" s="81"/>
      <c r="L32" s="81"/>
      <c r="M32" s="100"/>
      <c r="N32" s="101"/>
      <c r="O32" s="101"/>
      <c r="P32" s="88"/>
      <c r="Q32" s="88"/>
      <c r="R32" s="102"/>
      <c r="S32" s="103"/>
      <c r="T32" s="104"/>
      <c r="U32" s="104"/>
      <c r="V32" s="104"/>
      <c r="X32" s="75"/>
      <c r="Y32" s="75"/>
      <c r="Z32" s="75"/>
      <c r="AA32" s="75"/>
      <c r="AB32" s="75"/>
      <c r="AC32" s="75"/>
    </row>
    <row r="33" spans="1:29" s="71" customFormat="1" ht="15" customHeight="1" x14ac:dyDescent="0.3">
      <c r="A33" s="785" t="s">
        <v>574</v>
      </c>
      <c r="B33" s="786"/>
      <c r="C33" s="447">
        <f>C21</f>
        <v>0</v>
      </c>
      <c r="D33" s="83"/>
      <c r="E33" s="83"/>
      <c r="F33" s="81"/>
      <c r="G33" s="81"/>
      <c r="H33" s="81"/>
      <c r="I33" s="81"/>
      <c r="J33" s="81"/>
      <c r="K33" s="81"/>
      <c r="L33" s="81"/>
      <c r="M33" s="81"/>
      <c r="N33" s="81"/>
      <c r="O33" s="81"/>
      <c r="P33" s="88"/>
      <c r="Q33" s="88"/>
      <c r="R33" s="77"/>
      <c r="S33" s="88"/>
      <c r="T33" s="81"/>
      <c r="U33" s="81"/>
      <c r="V33" s="81"/>
      <c r="X33" s="75"/>
      <c r="Y33" s="75"/>
      <c r="Z33" s="75"/>
      <c r="AA33" s="75"/>
      <c r="AB33" s="75"/>
      <c r="AC33" s="75"/>
    </row>
    <row r="34" spans="1:29" s="71" customFormat="1" ht="15" customHeight="1" x14ac:dyDescent="0.3">
      <c r="A34" s="789" t="s">
        <v>547</v>
      </c>
      <c r="B34" s="790"/>
      <c r="C34" s="448">
        <f>M21</f>
        <v>10000</v>
      </c>
      <c r="D34" s="83"/>
      <c r="E34" s="83"/>
      <c r="F34" s="81"/>
      <c r="G34" s="81"/>
      <c r="H34" s="81"/>
      <c r="I34" s="81"/>
      <c r="J34" s="81"/>
      <c r="K34" s="81"/>
      <c r="L34" s="81"/>
      <c r="M34" s="81"/>
      <c r="N34" s="81"/>
      <c r="O34" s="81"/>
      <c r="P34" s="88"/>
      <c r="Q34" s="88"/>
      <c r="R34" s="77"/>
      <c r="S34" s="88"/>
      <c r="T34" s="81"/>
      <c r="U34" s="81"/>
      <c r="V34" s="81"/>
      <c r="X34" s="75"/>
      <c r="Y34" s="75"/>
      <c r="Z34" s="75"/>
      <c r="AA34" s="75"/>
      <c r="AB34" s="75"/>
      <c r="AC34" s="75"/>
    </row>
    <row r="35" spans="1:29" s="71" customFormat="1" ht="15" customHeight="1" x14ac:dyDescent="0.3">
      <c r="A35" s="791" t="s">
        <v>548</v>
      </c>
      <c r="B35" s="792"/>
      <c r="C35" s="449">
        <f>C33-C34</f>
        <v>-10000</v>
      </c>
      <c r="D35" s="83"/>
      <c r="E35" s="83"/>
      <c r="F35" s="81"/>
      <c r="G35" s="81"/>
      <c r="H35" s="81"/>
      <c r="I35" s="81"/>
      <c r="J35" s="81"/>
      <c r="K35" s="81"/>
      <c r="L35" s="81"/>
      <c r="M35" s="81"/>
      <c r="N35" s="81"/>
      <c r="O35" s="81"/>
      <c r="P35" s="88"/>
      <c r="Q35" s="88"/>
      <c r="R35" s="77"/>
      <c r="S35" s="88"/>
      <c r="T35" s="81"/>
      <c r="U35" s="81"/>
      <c r="V35" s="81"/>
      <c r="X35" s="75"/>
      <c r="Y35" s="75"/>
      <c r="Z35" s="75"/>
      <c r="AA35" s="75"/>
      <c r="AB35" s="75"/>
      <c r="AC35" s="75"/>
    </row>
    <row r="36" spans="1:29" s="71" customFormat="1" ht="15" customHeight="1" x14ac:dyDescent="0.3">
      <c r="A36" s="793" t="s">
        <v>575</v>
      </c>
      <c r="B36" s="794"/>
      <c r="C36" s="450">
        <f>IFERROR(C34/C33,0)</f>
        <v>0</v>
      </c>
      <c r="D36" s="83"/>
      <c r="E36" s="83"/>
      <c r="F36" s="81"/>
      <c r="G36" s="81"/>
      <c r="H36" s="81"/>
      <c r="I36" s="81"/>
      <c r="J36" s="81"/>
      <c r="K36" s="81"/>
      <c r="L36" s="81"/>
      <c r="M36" s="81"/>
      <c r="N36" s="81"/>
      <c r="O36" s="81"/>
      <c r="P36" s="88"/>
      <c r="Q36" s="88"/>
      <c r="R36" s="77"/>
      <c r="S36" s="88"/>
      <c r="T36" s="81"/>
      <c r="U36" s="81"/>
      <c r="V36" s="81"/>
    </row>
    <row r="37" spans="1:29" s="71" customFormat="1" ht="15" customHeight="1" x14ac:dyDescent="0.3">
      <c r="A37" s="134"/>
      <c r="B37" s="105"/>
      <c r="C37" s="106"/>
      <c r="D37" s="107"/>
      <c r="E37" s="83"/>
      <c r="F37" s="81"/>
      <c r="G37" s="81"/>
      <c r="H37" s="81"/>
      <c r="I37" s="81"/>
      <c r="J37" s="81"/>
      <c r="K37" s="81"/>
      <c r="L37" s="81"/>
      <c r="M37" s="81"/>
      <c r="N37" s="81"/>
      <c r="O37" s="81"/>
      <c r="P37" s="88"/>
      <c r="Q37" s="88"/>
      <c r="R37" s="77"/>
      <c r="S37" s="88"/>
      <c r="T37" s="81"/>
      <c r="U37" s="81"/>
      <c r="V37" s="81"/>
    </row>
    <row r="38" spans="1:29" s="71" customFormat="1" ht="15" customHeight="1" x14ac:dyDescent="0.3">
      <c r="A38" s="617"/>
      <c r="B38" s="618"/>
      <c r="C38" s="619"/>
      <c r="D38" s="604"/>
      <c r="E38" s="604"/>
      <c r="F38" s="604"/>
      <c r="G38" s="604"/>
      <c r="H38" s="604"/>
      <c r="I38" s="604"/>
      <c r="J38" s="614"/>
      <c r="K38" s="614"/>
      <c r="L38" s="614"/>
      <c r="M38" s="614"/>
      <c r="N38" s="614"/>
      <c r="O38" s="614"/>
      <c r="P38" s="615"/>
      <c r="Q38" s="615"/>
      <c r="R38" s="616"/>
      <c r="S38" s="615"/>
      <c r="T38" s="614"/>
      <c r="U38" s="614"/>
      <c r="V38" s="614"/>
    </row>
    <row r="39" spans="1:29" s="71" customFormat="1" ht="15" customHeight="1" x14ac:dyDescent="0.3">
      <c r="A39" s="620"/>
      <c r="B39" s="621"/>
      <c r="C39" s="619"/>
      <c r="D39" s="622"/>
      <c r="E39" s="613"/>
      <c r="F39" s="614"/>
      <c r="G39" s="614"/>
      <c r="H39" s="614"/>
      <c r="I39" s="614"/>
      <c r="J39" s="623"/>
      <c r="K39" s="623"/>
      <c r="L39" s="623"/>
      <c r="M39" s="623"/>
      <c r="N39" s="623"/>
      <c r="O39" s="623"/>
      <c r="P39" s="624"/>
      <c r="Q39" s="624"/>
      <c r="R39" s="625"/>
      <c r="S39" s="615"/>
      <c r="T39" s="614"/>
      <c r="U39" s="614"/>
      <c r="V39" s="614"/>
    </row>
    <row r="40" spans="1:29" s="71" customFormat="1" ht="15" customHeight="1" x14ac:dyDescent="0.3">
      <c r="A40" s="626"/>
      <c r="B40" s="618"/>
      <c r="C40" s="619"/>
      <c r="D40" s="613"/>
      <c r="E40" s="613"/>
      <c r="F40" s="614"/>
      <c r="G40" s="614"/>
      <c r="H40" s="623"/>
      <c r="I40" s="623"/>
      <c r="J40" s="623"/>
      <c r="K40" s="623"/>
      <c r="L40" s="623"/>
      <c r="M40" s="623"/>
      <c r="N40" s="623"/>
      <c r="O40" s="623"/>
      <c r="P40" s="624"/>
      <c r="Q40" s="624"/>
      <c r="R40" s="625"/>
      <c r="S40" s="615"/>
      <c r="T40" s="614"/>
      <c r="U40" s="614"/>
      <c r="V40" s="614"/>
    </row>
    <row r="41" spans="1:29" s="71" customFormat="1" ht="15" customHeight="1" x14ac:dyDescent="0.3">
      <c r="A41" s="604"/>
      <c r="B41" s="627"/>
      <c r="C41" s="619"/>
      <c r="D41" s="613"/>
      <c r="E41" s="613"/>
      <c r="F41" s="614"/>
      <c r="G41" s="614"/>
      <c r="H41" s="623"/>
      <c r="I41" s="623"/>
      <c r="J41" s="623"/>
      <c r="K41" s="623"/>
      <c r="L41" s="623"/>
      <c r="M41" s="623"/>
      <c r="N41" s="623"/>
      <c r="O41" s="623"/>
      <c r="P41" s="624"/>
      <c r="Q41" s="624"/>
      <c r="R41" s="625"/>
      <c r="S41" s="615"/>
      <c r="T41" s="614"/>
      <c r="U41" s="614"/>
      <c r="V41" s="614"/>
    </row>
    <row r="42" spans="1:29" s="71" customFormat="1" ht="15" customHeight="1" x14ac:dyDescent="0.3">
      <c r="A42" s="604"/>
      <c r="B42" s="604"/>
      <c r="C42" s="604"/>
      <c r="D42" s="613"/>
      <c r="E42" s="613"/>
      <c r="F42" s="614"/>
      <c r="G42" s="614"/>
      <c r="H42" s="623"/>
      <c r="I42" s="623"/>
      <c r="J42" s="623"/>
      <c r="K42" s="623"/>
      <c r="L42" s="623"/>
      <c r="M42" s="623"/>
      <c r="N42" s="623"/>
      <c r="O42" s="623"/>
      <c r="P42" s="624"/>
      <c r="Q42" s="624"/>
      <c r="R42" s="625"/>
      <c r="S42" s="615"/>
      <c r="T42" s="614"/>
      <c r="U42" s="614"/>
      <c r="V42" s="614"/>
    </row>
    <row r="43" spans="1:29" s="71" customFormat="1" ht="15" customHeight="1" x14ac:dyDescent="0.3">
      <c r="A43" s="604"/>
      <c r="B43" s="604"/>
      <c r="C43" s="604"/>
      <c r="D43" s="613"/>
      <c r="E43" s="613"/>
      <c r="F43" s="614"/>
      <c r="G43" s="614"/>
      <c r="H43" s="623"/>
      <c r="I43" s="623"/>
      <c r="J43" s="623"/>
      <c r="K43" s="623"/>
      <c r="L43" s="623"/>
      <c r="M43" s="623"/>
      <c r="N43" s="623"/>
      <c r="O43" s="623"/>
      <c r="P43" s="624"/>
      <c r="Q43" s="624"/>
      <c r="R43" s="625"/>
      <c r="S43" s="615"/>
      <c r="T43" s="614"/>
      <c r="U43" s="614"/>
      <c r="V43" s="614"/>
    </row>
    <row r="44" spans="1:29" s="71" customFormat="1" ht="15" customHeight="1" x14ac:dyDescent="0.3">
      <c r="A44" s="604"/>
      <c r="B44" s="604"/>
      <c r="C44" s="604"/>
      <c r="D44" s="613"/>
      <c r="E44" s="613"/>
      <c r="F44" s="614"/>
      <c r="G44" s="614"/>
      <c r="H44" s="623"/>
      <c r="I44" s="623"/>
      <c r="J44" s="614"/>
      <c r="K44" s="614"/>
      <c r="L44" s="614"/>
      <c r="M44" s="614"/>
      <c r="N44" s="614"/>
      <c r="O44" s="614"/>
      <c r="P44" s="615"/>
      <c r="Q44" s="615"/>
      <c r="R44" s="616"/>
      <c r="S44" s="615"/>
      <c r="T44" s="614"/>
      <c r="U44" s="614"/>
      <c r="V44" s="614"/>
    </row>
    <row r="45" spans="1:29" s="71" customFormat="1" ht="15" customHeight="1" x14ac:dyDescent="0.3">
      <c r="A45" s="628"/>
      <c r="B45" s="629"/>
      <c r="C45" s="630"/>
      <c r="D45" s="631"/>
      <c r="E45" s="631"/>
      <c r="F45" s="632"/>
      <c r="G45" s="632"/>
      <c r="H45" s="614"/>
      <c r="I45" s="614"/>
      <c r="J45" s="614"/>
      <c r="K45" s="614"/>
      <c r="L45" s="614"/>
      <c r="M45" s="614"/>
      <c r="N45" s="614"/>
      <c r="O45" s="614"/>
      <c r="P45" s="615"/>
      <c r="Q45" s="615"/>
      <c r="R45" s="616"/>
      <c r="S45" s="615"/>
      <c r="T45" s="614"/>
      <c r="U45" s="614"/>
      <c r="V45" s="614"/>
    </row>
    <row r="46" spans="1:29" s="71" customFormat="1" ht="15" customHeight="1" x14ac:dyDescent="0.3">
      <c r="A46" s="633" t="s">
        <v>577</v>
      </c>
      <c r="B46" s="634"/>
      <c r="C46" s="635"/>
      <c r="D46" s="636"/>
      <c r="E46" s="636"/>
      <c r="F46" s="637"/>
      <c r="G46" s="637"/>
      <c r="H46" s="638"/>
      <c r="I46" s="638"/>
      <c r="J46" s="639"/>
      <c r="K46" s="614"/>
      <c r="L46" s="614"/>
      <c r="M46" s="614"/>
      <c r="N46" s="614"/>
      <c r="O46" s="614"/>
      <c r="P46" s="615"/>
      <c r="Q46" s="615"/>
      <c r="R46" s="616"/>
      <c r="S46" s="615"/>
      <c r="T46" s="614"/>
      <c r="U46" s="614"/>
      <c r="V46" s="614"/>
    </row>
    <row r="47" spans="1:29" s="71" customFormat="1" ht="15" customHeight="1" x14ac:dyDescent="0.3">
      <c r="A47" s="633" t="s">
        <v>576</v>
      </c>
      <c r="B47" s="634"/>
      <c r="C47" s="635"/>
      <c r="D47" s="636"/>
      <c r="E47" s="636"/>
      <c r="F47" s="637"/>
      <c r="G47" s="637"/>
      <c r="H47" s="638"/>
      <c r="I47" s="638"/>
      <c r="J47" s="614"/>
      <c r="K47" s="614"/>
      <c r="L47" s="614"/>
      <c r="M47" s="614"/>
      <c r="N47" s="614"/>
      <c r="O47" s="614"/>
      <c r="P47" s="615"/>
      <c r="Q47" s="615"/>
      <c r="R47" s="616"/>
      <c r="S47" s="615"/>
      <c r="T47" s="614"/>
      <c r="U47" s="614"/>
      <c r="V47" s="614"/>
    </row>
    <row r="48" spans="1:29" s="71" customFormat="1" ht="15" customHeight="1" x14ac:dyDescent="0.3">
      <c r="A48" s="633" t="s">
        <v>578</v>
      </c>
      <c r="B48" s="634"/>
      <c r="C48" s="635"/>
      <c r="D48" s="636"/>
      <c r="E48" s="636"/>
      <c r="F48" s="637"/>
      <c r="G48" s="637"/>
      <c r="H48" s="638"/>
      <c r="I48" s="638"/>
      <c r="J48" s="614"/>
      <c r="K48" s="614"/>
      <c r="L48" s="614"/>
      <c r="M48" s="614"/>
      <c r="N48" s="614"/>
      <c r="O48" s="614"/>
      <c r="P48" s="615"/>
      <c r="Q48" s="615"/>
      <c r="R48" s="616"/>
      <c r="S48" s="615"/>
      <c r="T48" s="614"/>
      <c r="U48" s="614"/>
      <c r="V48" s="614"/>
    </row>
    <row r="49" spans="1:22" s="71" customFormat="1" ht="15" customHeight="1" x14ac:dyDescent="0.3">
      <c r="B49" s="82"/>
      <c r="C49" s="87"/>
      <c r="D49" s="83"/>
      <c r="E49" s="83"/>
      <c r="F49" s="81"/>
      <c r="G49" s="81"/>
      <c r="H49" s="81"/>
      <c r="I49" s="81"/>
      <c r="J49" s="81"/>
      <c r="K49" s="81"/>
      <c r="L49" s="81"/>
      <c r="M49" s="81"/>
      <c r="N49" s="81"/>
      <c r="O49" s="81"/>
      <c r="P49" s="88"/>
      <c r="Q49" s="88"/>
      <c r="R49" s="77"/>
      <c r="S49" s="88"/>
      <c r="T49" s="81"/>
      <c r="U49" s="81"/>
      <c r="V49" s="81"/>
    </row>
    <row r="50" spans="1:22" s="71" customFormat="1" ht="15" customHeight="1" x14ac:dyDescent="0.3">
      <c r="B50" s="82"/>
      <c r="C50" s="87"/>
      <c r="D50" s="83"/>
      <c r="E50" s="83"/>
      <c r="F50" s="81"/>
      <c r="G50" s="81"/>
      <c r="H50" s="81"/>
      <c r="I50" s="81"/>
      <c r="J50" s="81"/>
      <c r="K50" s="81"/>
      <c r="L50" s="81"/>
      <c r="M50" s="81"/>
      <c r="N50" s="81"/>
      <c r="O50" s="81"/>
      <c r="P50" s="88"/>
      <c r="Q50" s="88"/>
      <c r="R50" s="77"/>
      <c r="S50" s="88"/>
      <c r="T50" s="81"/>
      <c r="U50" s="81"/>
      <c r="V50" s="81"/>
    </row>
    <row r="51" spans="1:22" s="71" customFormat="1" ht="15" customHeight="1" x14ac:dyDescent="0.3">
      <c r="B51" s="82"/>
      <c r="C51" s="87"/>
      <c r="D51" s="83"/>
      <c r="E51" s="83"/>
      <c r="F51" s="81"/>
      <c r="G51" s="81"/>
      <c r="H51" s="81"/>
      <c r="I51" s="81"/>
      <c r="J51" s="81"/>
      <c r="K51" s="81"/>
      <c r="L51" s="81"/>
      <c r="M51" s="81"/>
      <c r="N51" s="81"/>
      <c r="O51" s="81"/>
      <c r="P51" s="88"/>
      <c r="Q51" s="88"/>
      <c r="R51" s="77"/>
      <c r="S51" s="88"/>
      <c r="T51" s="81"/>
      <c r="U51" s="81"/>
      <c r="V51" s="81"/>
    </row>
    <row r="52" spans="1:22" s="71" customFormat="1" ht="15" customHeight="1" x14ac:dyDescent="0.3">
      <c r="A52" s="770"/>
      <c r="B52" s="770"/>
      <c r="C52" s="770"/>
      <c r="D52" s="602"/>
      <c r="F52" s="770"/>
      <c r="G52" s="770"/>
      <c r="H52" s="770"/>
      <c r="I52" s="770"/>
      <c r="J52" s="602"/>
      <c r="L52" s="770"/>
      <c r="M52" s="770"/>
      <c r="N52" s="770"/>
      <c r="O52" s="602"/>
      <c r="Q52" s="770"/>
      <c r="R52" s="770"/>
      <c r="S52" s="770"/>
      <c r="T52" s="770"/>
      <c r="U52" s="770"/>
      <c r="V52" s="770"/>
    </row>
    <row r="53" spans="1:22" s="71" customFormat="1" ht="15" customHeight="1" x14ac:dyDescent="0.3">
      <c r="A53" s="706" t="s">
        <v>565</v>
      </c>
      <c r="B53" s="772"/>
      <c r="C53" s="772"/>
      <c r="D53" s="643" t="s">
        <v>235</v>
      </c>
      <c r="E53" s="70"/>
      <c r="F53" s="706" t="s">
        <v>565</v>
      </c>
      <c r="G53" s="772"/>
      <c r="H53" s="772"/>
      <c r="I53" s="772"/>
      <c r="J53" s="644" t="s">
        <v>235</v>
      </c>
      <c r="K53" s="70"/>
      <c r="L53" s="706" t="s">
        <v>693</v>
      </c>
      <c r="M53" s="772"/>
      <c r="N53" s="772"/>
      <c r="O53" s="645" t="s">
        <v>235</v>
      </c>
      <c r="P53" s="70"/>
      <c r="Q53" s="706" t="s">
        <v>693</v>
      </c>
      <c r="R53" s="772"/>
      <c r="S53" s="772"/>
      <c r="T53" s="772"/>
      <c r="U53" s="781" t="s">
        <v>235</v>
      </c>
      <c r="V53" s="781"/>
    </row>
    <row r="54" spans="1:22" s="71" customFormat="1" ht="15" customHeight="1" x14ac:dyDescent="0.3">
      <c r="A54" s="787" t="s">
        <v>696</v>
      </c>
      <c r="B54" s="788"/>
      <c r="C54" s="788"/>
      <c r="D54" s="606"/>
      <c r="E54" s="76"/>
      <c r="F54" s="787" t="s">
        <v>567</v>
      </c>
      <c r="G54" s="788"/>
      <c r="H54" s="788"/>
      <c r="I54" s="788"/>
      <c r="J54" s="604"/>
      <c r="K54" s="124"/>
      <c r="L54" s="768" t="s">
        <v>695</v>
      </c>
      <c r="M54" s="769"/>
      <c r="N54" s="769"/>
      <c r="O54" s="604"/>
      <c r="P54" s="125"/>
      <c r="Q54" s="768" t="s">
        <v>694</v>
      </c>
      <c r="R54" s="769"/>
      <c r="S54" s="769"/>
      <c r="T54" s="769"/>
      <c r="U54" s="603"/>
      <c r="V54" s="604"/>
    </row>
    <row r="55" spans="1:22" s="71" customFormat="1" ht="15" customHeight="1" x14ac:dyDescent="0.3">
      <c r="A55" s="123"/>
      <c r="B55" s="123"/>
      <c r="C55" s="123"/>
      <c r="D55" s="76"/>
      <c r="E55" s="76"/>
      <c r="F55" s="123"/>
      <c r="G55" s="123"/>
      <c r="H55" s="123"/>
      <c r="I55" s="123"/>
      <c r="K55" s="124"/>
      <c r="L55" s="784"/>
      <c r="M55" s="784"/>
      <c r="N55" s="784"/>
      <c r="P55" s="125"/>
      <c r="Q55" s="125"/>
      <c r="R55" s="125"/>
      <c r="S55" s="125"/>
      <c r="T55" s="125"/>
    </row>
  </sheetData>
  <sheetProtection algorithmName="SHA-512" hashValue="vV6gE/mp2IxoCMsJ86zShjaQ6evN+HPK7br3oX4/xF+OUDU3PMHfbzI/WHJKEnTa+nD37GsxeifdN2D2gq3esg==" saltValue="emvSjiqBOjWCJjmKZdgqcw==" spinCount="100000" sheet="1" formatCells="0" formatColumns="0" formatRows="0" selectLockedCells="1"/>
  <mergeCells count="25">
    <mergeCell ref="I1:K1"/>
    <mergeCell ref="Q53:T53"/>
    <mergeCell ref="U53:V53"/>
    <mergeCell ref="A54:C54"/>
    <mergeCell ref="F54:I54"/>
    <mergeCell ref="L54:N54"/>
    <mergeCell ref="C3:G3"/>
    <mergeCell ref="H3:L3"/>
    <mergeCell ref="M3:Q3"/>
    <mergeCell ref="R3:V3"/>
    <mergeCell ref="A26:B26"/>
    <mergeCell ref="A33:B33"/>
    <mergeCell ref="Q54:T54"/>
    <mergeCell ref="Q52:T52"/>
    <mergeCell ref="U52:V52"/>
    <mergeCell ref="L55:N55"/>
    <mergeCell ref="A34:B34"/>
    <mergeCell ref="A35:B35"/>
    <mergeCell ref="A36:B36"/>
    <mergeCell ref="A53:C53"/>
    <mergeCell ref="F53:I53"/>
    <mergeCell ref="L53:N53"/>
    <mergeCell ref="A52:C52"/>
    <mergeCell ref="F52:I52"/>
    <mergeCell ref="L52:N52"/>
  </mergeCells>
  <conditionalFormatting sqref="R32:V32 R5:V20">
    <cfRule type="cellIs" dxfId="9" priority="4" operator="greaterThanOrEqual">
      <formula>75%</formula>
    </cfRule>
  </conditionalFormatting>
  <conditionalFormatting sqref="R30:V30">
    <cfRule type="cellIs" dxfId="8" priority="2" operator="greaterThan">
      <formula>1</formula>
    </cfRule>
  </conditionalFormatting>
  <conditionalFormatting sqref="R29:V29">
    <cfRule type="cellIs" dxfId="7" priority="3" operator="greaterThan">
      <formula>1</formula>
    </cfRule>
  </conditionalFormatting>
  <conditionalFormatting sqref="R31:V31">
    <cfRule type="cellIs" dxfId="6" priority="1" operator="greaterThan">
      <formula>1</formula>
    </cfRule>
  </conditionalFormatting>
  <printOptions horizontalCentered="1"/>
  <pageMargins left="0.2" right="0.2" top="0.75" bottom="0.75" header="0.3" footer="0.3"/>
  <pageSetup scale="63" orientation="landscape" r:id="rId1"/>
  <headerFooter>
    <oddHeader>&amp;L&amp;"Calibri,Bold Italic"&amp;20National Guard Youth ChalleNGe&amp;C&amp;"Calibri,Bold"&amp;20&amp;UQUARTERLY BUDGET REPORT&amp;R&amp;"Calibri,Bold Italic"&amp;20&amp;K0000FFEnter City, ST</oddHeader>
    <oddFooter>&amp;LPage &amp;P/&amp;N&amp;C&amp;"Calibri,Bold"&amp;14&amp;KFF0000 ----  FOR OFFICIAL USE ONLY  ----&amp;RBy Budget Office name on &amp;D at &amp;T</oddFooter>
  </headerFooter>
  <ignoredErrors>
    <ignoredError sqref="I1" unlockedFormula="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249977111117893"/>
  </sheetPr>
  <dimension ref="A1:AC55"/>
  <sheetViews>
    <sheetView showGridLines="0" view="pageLayout" topLeftCell="J1" zoomScale="110" zoomScaleNormal="100" zoomScalePageLayoutView="110" workbookViewId="0">
      <selection activeCell="I5" sqref="I5"/>
    </sheetView>
  </sheetViews>
  <sheetFormatPr defaultColWidth="2.109375" defaultRowHeight="14.4" x14ac:dyDescent="0.3"/>
  <cols>
    <col min="1" max="1" width="4.5546875" customWidth="1"/>
    <col min="2" max="2" width="21.5546875" customWidth="1"/>
    <col min="3" max="3" width="11.6640625" customWidth="1"/>
    <col min="4" max="4" width="11.5546875" customWidth="1"/>
    <col min="5" max="5" width="11.88671875" customWidth="1"/>
    <col min="6" max="6" width="6.5546875" customWidth="1"/>
    <col min="7" max="7" width="10.88671875" customWidth="1"/>
    <col min="8" max="8" width="11.6640625" customWidth="1"/>
    <col min="9" max="9" width="11.5546875" customWidth="1"/>
    <col min="10" max="10" width="10.88671875" customWidth="1"/>
    <col min="11" max="11" width="6.5546875" customWidth="1"/>
    <col min="12" max="12" width="12.33203125" customWidth="1"/>
    <col min="13" max="13" width="11.6640625" customWidth="1"/>
    <col min="14" max="14" width="11.44140625" customWidth="1"/>
    <col min="15" max="15" width="12.109375" customWidth="1"/>
    <col min="16" max="16" width="6.5546875" customWidth="1"/>
    <col min="17" max="17" width="12.109375" customWidth="1"/>
    <col min="18" max="18" width="5.6640625" customWidth="1"/>
    <col min="19" max="19" width="5.44140625" customWidth="1"/>
    <col min="20" max="23" width="5.6640625" customWidth="1"/>
    <col min="24" max="24" width="9.88671875" bestFit="1" customWidth="1"/>
    <col min="25" max="27" width="10.109375" bestFit="1" customWidth="1"/>
  </cols>
  <sheetData>
    <row r="1" spans="1:29" s="71" customFormat="1" ht="15" customHeight="1" x14ac:dyDescent="0.3">
      <c r="A1" s="492"/>
      <c r="B1" s="493" t="s">
        <v>563</v>
      </c>
      <c r="C1" s="526" t="str">
        <f>'Budget Request'!C1</f>
        <v>Select:</v>
      </c>
      <c r="D1" s="527" t="str">
        <f>'Budget Request'!D1</f>
        <v>Select:</v>
      </c>
      <c r="E1" s="528"/>
      <c r="F1" s="528"/>
      <c r="G1" s="533"/>
      <c r="H1" s="496" t="s">
        <v>562</v>
      </c>
      <c r="I1" s="795" t="str">
        <f>'Budget Request'!E1</f>
        <v>Select:</v>
      </c>
      <c r="J1" s="795"/>
      <c r="K1" s="795"/>
      <c r="L1" s="528"/>
      <c r="M1" s="507" t="s">
        <v>662</v>
      </c>
      <c r="N1" s="534" t="s">
        <v>557</v>
      </c>
      <c r="O1" s="72" t="s">
        <v>513</v>
      </c>
      <c r="P1" s="73"/>
      <c r="Q1" s="72"/>
      <c r="R1" s="72"/>
      <c r="S1" s="72"/>
      <c r="T1" s="72"/>
      <c r="U1" s="72"/>
      <c r="V1" s="74"/>
      <c r="X1" s="75"/>
      <c r="Y1" s="75"/>
      <c r="Z1" s="75"/>
      <c r="AA1" s="75"/>
      <c r="AB1" s="75"/>
      <c r="AC1" s="75"/>
    </row>
    <row r="2" spans="1:29" s="71" customFormat="1" ht="15" customHeight="1" x14ac:dyDescent="0.3">
      <c r="A2" s="494"/>
      <c r="B2" s="495" t="s">
        <v>514</v>
      </c>
      <c r="C2" s="529">
        <f>'Budget Request'!H1</f>
        <v>0</v>
      </c>
      <c r="D2" s="530"/>
      <c r="E2" s="525" t="s">
        <v>515</v>
      </c>
      <c r="F2" s="531">
        <f>'Budget Request'!H3</f>
        <v>0</v>
      </c>
      <c r="G2" s="498"/>
      <c r="H2" s="497" t="s">
        <v>570</v>
      </c>
      <c r="I2" s="532" t="str">
        <f>'Budget Request'!I2</f>
        <v>Select:</v>
      </c>
      <c r="J2" s="498"/>
      <c r="K2" s="499" t="s">
        <v>516</v>
      </c>
      <c r="L2" s="646" t="str">
        <f>'Budget Request'!C2</f>
        <v>Enter Manually</v>
      </c>
      <c r="N2" s="78" t="s">
        <v>579</v>
      </c>
      <c r="O2" s="79"/>
      <c r="P2" s="79"/>
      <c r="Q2" s="79"/>
      <c r="R2" s="79"/>
      <c r="S2" s="79"/>
      <c r="T2" s="79"/>
      <c r="U2" s="127"/>
      <c r="V2" s="128"/>
      <c r="X2" s="75"/>
      <c r="Y2" s="75"/>
      <c r="Z2" s="75"/>
      <c r="AA2" s="75"/>
      <c r="AB2" s="75"/>
      <c r="AC2" s="75"/>
    </row>
    <row r="3" spans="1:29" s="71" customFormat="1" ht="15" customHeight="1" x14ac:dyDescent="0.3">
      <c r="A3" s="421"/>
      <c r="B3" s="422" t="s">
        <v>517</v>
      </c>
      <c r="C3" s="773" t="s">
        <v>661</v>
      </c>
      <c r="D3" s="774"/>
      <c r="E3" s="774"/>
      <c r="F3" s="774"/>
      <c r="G3" s="774"/>
      <c r="H3" s="775" t="s">
        <v>518</v>
      </c>
      <c r="I3" s="776"/>
      <c r="J3" s="776"/>
      <c r="K3" s="776"/>
      <c r="L3" s="776"/>
      <c r="M3" s="777" t="s">
        <v>519</v>
      </c>
      <c r="N3" s="777"/>
      <c r="O3" s="777"/>
      <c r="P3" s="777"/>
      <c r="Q3" s="778"/>
      <c r="R3" s="779" t="s">
        <v>520</v>
      </c>
      <c r="S3" s="779"/>
      <c r="T3" s="779"/>
      <c r="U3" s="779"/>
      <c r="V3" s="780"/>
      <c r="X3" s="75"/>
      <c r="Y3" s="75"/>
      <c r="Z3" s="75"/>
      <c r="AA3" s="75"/>
      <c r="AB3" s="75"/>
      <c r="AC3" s="75"/>
    </row>
    <row r="4" spans="1:29" s="71" customFormat="1" ht="15" customHeight="1" x14ac:dyDescent="0.3">
      <c r="A4" s="423" t="s">
        <v>16</v>
      </c>
      <c r="B4" s="424"/>
      <c r="C4" s="425" t="s">
        <v>521</v>
      </c>
      <c r="D4" s="426" t="s">
        <v>33</v>
      </c>
      <c r="E4" s="426" t="s">
        <v>397</v>
      </c>
      <c r="F4" s="426" t="s">
        <v>35</v>
      </c>
      <c r="G4" s="426" t="s">
        <v>39</v>
      </c>
      <c r="H4" s="427" t="s">
        <v>521</v>
      </c>
      <c r="I4" s="453" t="s">
        <v>33</v>
      </c>
      <c r="J4" s="453" t="s">
        <v>397</v>
      </c>
      <c r="K4" s="453" t="s">
        <v>35</v>
      </c>
      <c r="L4" s="500" t="s">
        <v>39</v>
      </c>
      <c r="M4" s="428" t="s">
        <v>521</v>
      </c>
      <c r="N4" s="429" t="s">
        <v>33</v>
      </c>
      <c r="O4" s="429" t="s">
        <v>34</v>
      </c>
      <c r="P4" s="429" t="s">
        <v>35</v>
      </c>
      <c r="Q4" s="430" t="s">
        <v>39</v>
      </c>
      <c r="R4" s="431" t="s">
        <v>521</v>
      </c>
      <c r="S4" s="431" t="s">
        <v>522</v>
      </c>
      <c r="T4" s="431" t="s">
        <v>34</v>
      </c>
      <c r="U4" s="431" t="s">
        <v>523</v>
      </c>
      <c r="V4" s="432" t="s">
        <v>39</v>
      </c>
      <c r="X4" s="75"/>
      <c r="Y4" s="75"/>
      <c r="Z4" s="75"/>
      <c r="AA4" s="75"/>
      <c r="AB4" s="75"/>
      <c r="AC4" s="75"/>
    </row>
    <row r="5" spans="1:29" s="71" customFormat="1" ht="15" customHeight="1" x14ac:dyDescent="0.3">
      <c r="A5" s="312" t="s">
        <v>524</v>
      </c>
      <c r="B5" s="313" t="s">
        <v>17</v>
      </c>
      <c r="C5" s="314">
        <f>'Budget Request'!E5</f>
        <v>0</v>
      </c>
      <c r="D5" s="315">
        <f>'Budget Request'!G5</f>
        <v>0</v>
      </c>
      <c r="E5" s="315">
        <f>'Budget Request'!H5</f>
        <v>0</v>
      </c>
      <c r="F5" s="315">
        <f>'Budget Request'!I5</f>
        <v>0</v>
      </c>
      <c r="G5" s="315">
        <f>SUM('Budget Request'!K5,'Budget Request'!O5)</f>
        <v>0</v>
      </c>
      <c r="H5" s="366">
        <f>SUM(I5:L5)</f>
        <v>0</v>
      </c>
      <c r="I5" s="513"/>
      <c r="J5" s="513"/>
      <c r="K5" s="513"/>
      <c r="L5" s="514"/>
      <c r="M5" s="333">
        <f>SUM(N5:Q5)</f>
        <v>10000</v>
      </c>
      <c r="N5" s="334">
        <f>I5+'3rd Qtr Report'!N5</f>
        <v>7500</v>
      </c>
      <c r="O5" s="334">
        <f>J5+'3rd Qtr Report'!O5</f>
        <v>2500</v>
      </c>
      <c r="P5" s="335">
        <f>K5+'3rd Qtr Report'!P5</f>
        <v>0</v>
      </c>
      <c r="Q5" s="336">
        <f>L5+'3rd Qtr Report'!Q5</f>
        <v>0</v>
      </c>
      <c r="R5" s="350">
        <f>IFERROR(M5/C5,0)</f>
        <v>0</v>
      </c>
      <c r="S5" s="351">
        <f t="shared" ref="S5:V20" si="0">IFERROR(N5/D5,0)</f>
        <v>0</v>
      </c>
      <c r="T5" s="352">
        <f t="shared" si="0"/>
        <v>0</v>
      </c>
      <c r="U5" s="352">
        <f t="shared" si="0"/>
        <v>0</v>
      </c>
      <c r="V5" s="353">
        <f>IFERROR(Q5/G5,0)</f>
        <v>0</v>
      </c>
      <c r="X5" s="75"/>
      <c r="Y5" s="75"/>
      <c r="Z5" s="75"/>
      <c r="AA5" s="75"/>
      <c r="AB5" s="75"/>
      <c r="AC5" s="75"/>
    </row>
    <row r="6" spans="1:29" s="71" customFormat="1" ht="15" customHeight="1" x14ac:dyDescent="0.3">
      <c r="A6" s="316" t="s">
        <v>525</v>
      </c>
      <c r="B6" s="317" t="s">
        <v>18</v>
      </c>
      <c r="C6" s="318">
        <f>'Budget Request'!E6</f>
        <v>0</v>
      </c>
      <c r="D6" s="319">
        <f>'Budget Request'!G6</f>
        <v>0</v>
      </c>
      <c r="E6" s="319">
        <f>'Budget Request'!H6</f>
        <v>0</v>
      </c>
      <c r="F6" s="319">
        <f>'Budget Request'!I6</f>
        <v>0</v>
      </c>
      <c r="G6" s="319">
        <f>SUM('Budget Request'!K6,'Budget Request'!O6)</f>
        <v>0</v>
      </c>
      <c r="H6" s="367">
        <f t="shared" ref="H6:H20" si="1">SUM(I6:L6)</f>
        <v>0</v>
      </c>
      <c r="I6" s="515"/>
      <c r="J6" s="515"/>
      <c r="K6" s="515"/>
      <c r="L6" s="516"/>
      <c r="M6" s="337">
        <f t="shared" ref="M6:M20" si="2">SUM(N6:Q6)</f>
        <v>0</v>
      </c>
      <c r="N6" s="338">
        <f>I6+'3rd Qtr Report'!N6</f>
        <v>0</v>
      </c>
      <c r="O6" s="338">
        <f>J6+'3rd Qtr Report'!O6</f>
        <v>0</v>
      </c>
      <c r="P6" s="339">
        <f>K6+'3rd Qtr Report'!P6</f>
        <v>0</v>
      </c>
      <c r="Q6" s="340">
        <f>L6+'3rd Qtr Report'!Q6</f>
        <v>0</v>
      </c>
      <c r="R6" s="354">
        <f t="shared" ref="R6:V21" si="3">IFERROR(M6/C6,0)</f>
        <v>0</v>
      </c>
      <c r="S6" s="354">
        <f t="shared" si="0"/>
        <v>0</v>
      </c>
      <c r="T6" s="354">
        <f t="shared" si="0"/>
        <v>0</v>
      </c>
      <c r="U6" s="354">
        <f t="shared" si="0"/>
        <v>0</v>
      </c>
      <c r="V6" s="355">
        <f t="shared" si="0"/>
        <v>0</v>
      </c>
      <c r="X6" s="75"/>
      <c r="Y6" s="75"/>
      <c r="Z6" s="75"/>
      <c r="AA6" s="75"/>
      <c r="AB6" s="75"/>
      <c r="AC6" s="75"/>
    </row>
    <row r="7" spans="1:29" s="71" customFormat="1" ht="15" customHeight="1" x14ac:dyDescent="0.3">
      <c r="A7" s="312" t="s">
        <v>526</v>
      </c>
      <c r="B7" s="313" t="s">
        <v>19</v>
      </c>
      <c r="C7" s="314">
        <f>'Budget Request'!E7</f>
        <v>0</v>
      </c>
      <c r="D7" s="315">
        <f>'Budget Request'!G7</f>
        <v>0</v>
      </c>
      <c r="E7" s="315">
        <f>'Budget Request'!H7</f>
        <v>0</v>
      </c>
      <c r="F7" s="315">
        <f>'Budget Request'!I7</f>
        <v>0</v>
      </c>
      <c r="G7" s="315">
        <f>SUM('Budget Request'!K7,'Budget Request'!O7)</f>
        <v>0</v>
      </c>
      <c r="H7" s="366">
        <f t="shared" si="1"/>
        <v>0</v>
      </c>
      <c r="I7" s="513"/>
      <c r="J7" s="513"/>
      <c r="K7" s="513"/>
      <c r="L7" s="514"/>
      <c r="M7" s="333">
        <f t="shared" si="2"/>
        <v>0</v>
      </c>
      <c r="N7" s="334">
        <f>I7+'3rd Qtr Report'!N7</f>
        <v>0</v>
      </c>
      <c r="O7" s="334">
        <f>J7+'3rd Qtr Report'!O7</f>
        <v>0</v>
      </c>
      <c r="P7" s="335">
        <f>K7+'3rd Qtr Report'!P7</f>
        <v>0</v>
      </c>
      <c r="Q7" s="336">
        <f>L7+'3rd Qtr Report'!Q7</f>
        <v>0</v>
      </c>
      <c r="R7" s="350">
        <f t="shared" si="3"/>
        <v>0</v>
      </c>
      <c r="S7" s="352">
        <f t="shared" si="0"/>
        <v>0</v>
      </c>
      <c r="T7" s="352">
        <f t="shared" si="0"/>
        <v>0</v>
      </c>
      <c r="U7" s="352">
        <f t="shared" si="0"/>
        <v>0</v>
      </c>
      <c r="V7" s="353">
        <f t="shared" si="0"/>
        <v>0</v>
      </c>
      <c r="X7" s="75"/>
      <c r="Y7" s="75"/>
      <c r="Z7" s="75"/>
      <c r="AA7" s="75"/>
      <c r="AB7" s="75"/>
      <c r="AC7" s="75"/>
    </row>
    <row r="8" spans="1:29" s="71" customFormat="1" ht="15" customHeight="1" x14ac:dyDescent="0.3">
      <c r="A8" s="316" t="s">
        <v>527</v>
      </c>
      <c r="B8" s="317" t="s">
        <v>20</v>
      </c>
      <c r="C8" s="318">
        <f>'Budget Request'!E8</f>
        <v>0</v>
      </c>
      <c r="D8" s="319">
        <f>'Budget Request'!G8</f>
        <v>0</v>
      </c>
      <c r="E8" s="319">
        <f>'Budget Request'!H8</f>
        <v>0</v>
      </c>
      <c r="F8" s="319">
        <f>'Budget Request'!I8</f>
        <v>0</v>
      </c>
      <c r="G8" s="319">
        <f>SUM('Budget Request'!K8,'Budget Request'!O8)</f>
        <v>0</v>
      </c>
      <c r="H8" s="367">
        <f t="shared" si="1"/>
        <v>0</v>
      </c>
      <c r="I8" s="515"/>
      <c r="J8" s="515"/>
      <c r="K8" s="515"/>
      <c r="L8" s="516"/>
      <c r="M8" s="337">
        <f t="shared" si="2"/>
        <v>0</v>
      </c>
      <c r="N8" s="338">
        <f>I8+'3rd Qtr Report'!N8</f>
        <v>0</v>
      </c>
      <c r="O8" s="338">
        <f>J8+'3rd Qtr Report'!O8</f>
        <v>0</v>
      </c>
      <c r="P8" s="339">
        <f>K8+'3rd Qtr Report'!P8</f>
        <v>0</v>
      </c>
      <c r="Q8" s="340">
        <f>L8+'3rd Qtr Report'!Q8</f>
        <v>0</v>
      </c>
      <c r="R8" s="356">
        <f t="shared" si="3"/>
        <v>0</v>
      </c>
      <c r="S8" s="357">
        <f t="shared" si="0"/>
        <v>0</v>
      </c>
      <c r="T8" s="354">
        <f t="shared" si="0"/>
        <v>0</v>
      </c>
      <c r="U8" s="354">
        <f t="shared" si="0"/>
        <v>0</v>
      </c>
      <c r="V8" s="355">
        <f t="shared" si="0"/>
        <v>0</v>
      </c>
      <c r="X8" s="75"/>
      <c r="Y8" s="75"/>
      <c r="Z8" s="75"/>
      <c r="AA8" s="75"/>
      <c r="AB8" s="75"/>
      <c r="AC8" s="75"/>
    </row>
    <row r="9" spans="1:29" s="71" customFormat="1" ht="15" customHeight="1" x14ac:dyDescent="0.3">
      <c r="A9" s="312" t="s">
        <v>528</v>
      </c>
      <c r="B9" s="313" t="s">
        <v>529</v>
      </c>
      <c r="C9" s="314">
        <f>'Budget Request'!E9</f>
        <v>0</v>
      </c>
      <c r="D9" s="315">
        <f>'Budget Request'!G9</f>
        <v>0</v>
      </c>
      <c r="E9" s="315">
        <f>'Budget Request'!H9</f>
        <v>0</v>
      </c>
      <c r="F9" s="315">
        <f>'Budget Request'!I9</f>
        <v>0</v>
      </c>
      <c r="G9" s="315">
        <f>SUM('Budget Request'!K9,'Budget Request'!O9)</f>
        <v>0</v>
      </c>
      <c r="H9" s="366">
        <f t="shared" si="1"/>
        <v>0</v>
      </c>
      <c r="I9" s="513"/>
      <c r="J9" s="513"/>
      <c r="K9" s="513"/>
      <c r="L9" s="514"/>
      <c r="M9" s="333">
        <f t="shared" si="2"/>
        <v>0</v>
      </c>
      <c r="N9" s="334">
        <f>I9+'3rd Qtr Report'!N9</f>
        <v>0</v>
      </c>
      <c r="O9" s="334">
        <f>J9+'3rd Qtr Report'!O9</f>
        <v>0</v>
      </c>
      <c r="P9" s="335">
        <f>K9+'3rd Qtr Report'!P9</f>
        <v>0</v>
      </c>
      <c r="Q9" s="336">
        <f>L9+'3rd Qtr Report'!Q9</f>
        <v>0</v>
      </c>
      <c r="R9" s="350">
        <f t="shared" si="3"/>
        <v>0</v>
      </c>
      <c r="S9" s="351">
        <f t="shared" si="0"/>
        <v>0</v>
      </c>
      <c r="T9" s="352">
        <f t="shared" si="0"/>
        <v>0</v>
      </c>
      <c r="U9" s="352">
        <f t="shared" si="0"/>
        <v>0</v>
      </c>
      <c r="V9" s="353">
        <f t="shared" si="0"/>
        <v>0</v>
      </c>
      <c r="X9" s="75"/>
      <c r="Y9" s="75"/>
      <c r="Z9" s="75"/>
      <c r="AA9" s="75"/>
      <c r="AB9" s="75"/>
      <c r="AC9" s="75"/>
    </row>
    <row r="10" spans="1:29" s="71" customFormat="1" ht="15" customHeight="1" x14ac:dyDescent="0.3">
      <c r="A10" s="316" t="s">
        <v>530</v>
      </c>
      <c r="B10" s="317" t="s">
        <v>21</v>
      </c>
      <c r="C10" s="318">
        <f>'Budget Request'!E10</f>
        <v>0</v>
      </c>
      <c r="D10" s="319">
        <f>'Budget Request'!G10</f>
        <v>0</v>
      </c>
      <c r="E10" s="319">
        <f>'Budget Request'!H10</f>
        <v>0</v>
      </c>
      <c r="F10" s="319">
        <f>'Budget Request'!I10</f>
        <v>0</v>
      </c>
      <c r="G10" s="320">
        <f>SUM('Budget Request'!K10:O10)</f>
        <v>0</v>
      </c>
      <c r="H10" s="367">
        <f t="shared" si="1"/>
        <v>0</v>
      </c>
      <c r="I10" s="515"/>
      <c r="J10" s="515"/>
      <c r="K10" s="515"/>
      <c r="L10" s="516"/>
      <c r="M10" s="337">
        <f>SUM(N10:Q10)</f>
        <v>0</v>
      </c>
      <c r="N10" s="338">
        <f>I10+'3rd Qtr Report'!N10</f>
        <v>0</v>
      </c>
      <c r="O10" s="338">
        <f>J10+'3rd Qtr Report'!O10</f>
        <v>0</v>
      </c>
      <c r="P10" s="339">
        <f>K10+'3rd Qtr Report'!P10</f>
        <v>0</v>
      </c>
      <c r="Q10" s="340">
        <f>L10+'3rd Qtr Report'!Q10</f>
        <v>0</v>
      </c>
      <c r="R10" s="356">
        <f t="shared" si="3"/>
        <v>0</v>
      </c>
      <c r="S10" s="357">
        <f t="shared" si="0"/>
        <v>0</v>
      </c>
      <c r="T10" s="354">
        <f t="shared" si="0"/>
        <v>0</v>
      </c>
      <c r="U10" s="354">
        <f t="shared" si="0"/>
        <v>0</v>
      </c>
      <c r="V10" s="355">
        <f t="shared" si="0"/>
        <v>0</v>
      </c>
      <c r="X10" s="75"/>
      <c r="Y10" s="75"/>
      <c r="Z10" s="75"/>
      <c r="AA10" s="75"/>
      <c r="AB10" s="75"/>
      <c r="AC10" s="75"/>
    </row>
    <row r="11" spans="1:29" s="71" customFormat="1" ht="15" customHeight="1" x14ac:dyDescent="0.3">
      <c r="A11" s="312" t="s">
        <v>531</v>
      </c>
      <c r="B11" s="313" t="s">
        <v>22</v>
      </c>
      <c r="C11" s="314">
        <f>'Budget Request'!E11</f>
        <v>0</v>
      </c>
      <c r="D11" s="315">
        <f>'Budget Request'!G11</f>
        <v>0</v>
      </c>
      <c r="E11" s="315">
        <f>'Budget Request'!H11</f>
        <v>0</v>
      </c>
      <c r="F11" s="315">
        <f>'Budget Request'!I11</f>
        <v>0</v>
      </c>
      <c r="G11" s="315">
        <f>SUM('Budget Request'!K11,'Budget Request'!O11)</f>
        <v>0</v>
      </c>
      <c r="H11" s="366">
        <f t="shared" si="1"/>
        <v>0</v>
      </c>
      <c r="I11" s="513"/>
      <c r="J11" s="513"/>
      <c r="K11" s="513"/>
      <c r="L11" s="514"/>
      <c r="M11" s="333">
        <f t="shared" si="2"/>
        <v>0</v>
      </c>
      <c r="N11" s="334">
        <f>I11+'3rd Qtr Report'!N11</f>
        <v>0</v>
      </c>
      <c r="O11" s="334">
        <f>J11+'3rd Qtr Report'!O11</f>
        <v>0</v>
      </c>
      <c r="P11" s="335">
        <f>K11+'3rd Qtr Report'!P11</f>
        <v>0</v>
      </c>
      <c r="Q11" s="336">
        <f>L11+'3rd Qtr Report'!Q11</f>
        <v>0</v>
      </c>
      <c r="R11" s="350">
        <f t="shared" si="3"/>
        <v>0</v>
      </c>
      <c r="S11" s="351">
        <f t="shared" si="0"/>
        <v>0</v>
      </c>
      <c r="T11" s="352">
        <f t="shared" si="0"/>
        <v>0</v>
      </c>
      <c r="U11" s="352">
        <f t="shared" si="0"/>
        <v>0</v>
      </c>
      <c r="V11" s="353">
        <f t="shared" si="0"/>
        <v>0</v>
      </c>
      <c r="X11" s="75"/>
      <c r="Y11" s="75"/>
      <c r="Z11" s="75"/>
      <c r="AA11" s="75"/>
      <c r="AB11" s="75"/>
      <c r="AC11" s="75"/>
    </row>
    <row r="12" spans="1:29" s="71" customFormat="1" ht="15" customHeight="1" x14ac:dyDescent="0.3">
      <c r="A12" s="316" t="s">
        <v>532</v>
      </c>
      <c r="B12" s="317" t="s">
        <v>23</v>
      </c>
      <c r="C12" s="318">
        <f>'Budget Request'!E12</f>
        <v>0</v>
      </c>
      <c r="D12" s="319">
        <f>'Budget Request'!G12</f>
        <v>0</v>
      </c>
      <c r="E12" s="319">
        <f>'Budget Request'!H12</f>
        <v>0</v>
      </c>
      <c r="F12" s="319">
        <f>'Budget Request'!I12</f>
        <v>0</v>
      </c>
      <c r="G12" s="319">
        <f>SUM('Budget Request'!K12,'Budget Request'!O12)</f>
        <v>0</v>
      </c>
      <c r="H12" s="367">
        <f t="shared" si="1"/>
        <v>0</v>
      </c>
      <c r="I12" s="515"/>
      <c r="J12" s="515"/>
      <c r="K12" s="515"/>
      <c r="L12" s="516"/>
      <c r="M12" s="337">
        <f t="shared" si="2"/>
        <v>0</v>
      </c>
      <c r="N12" s="338">
        <f>I12+'3rd Qtr Report'!N12</f>
        <v>0</v>
      </c>
      <c r="O12" s="338">
        <f>J12+'3rd Qtr Report'!O12</f>
        <v>0</v>
      </c>
      <c r="P12" s="339">
        <f>K12+'3rd Qtr Report'!P12</f>
        <v>0</v>
      </c>
      <c r="Q12" s="340">
        <f>L12+'3rd Qtr Report'!Q12</f>
        <v>0</v>
      </c>
      <c r="R12" s="356">
        <f t="shared" si="3"/>
        <v>0</v>
      </c>
      <c r="S12" s="357">
        <f t="shared" si="0"/>
        <v>0</v>
      </c>
      <c r="T12" s="354">
        <f t="shared" si="0"/>
        <v>0</v>
      </c>
      <c r="U12" s="354">
        <f t="shared" si="0"/>
        <v>0</v>
      </c>
      <c r="V12" s="355">
        <f t="shared" si="0"/>
        <v>0</v>
      </c>
      <c r="X12" s="75"/>
      <c r="Y12" s="75"/>
      <c r="Z12" s="75"/>
      <c r="AA12" s="75"/>
      <c r="AB12" s="75"/>
      <c r="AC12" s="75"/>
    </row>
    <row r="13" spans="1:29" s="71" customFormat="1" ht="15" customHeight="1" x14ac:dyDescent="0.3">
      <c r="A13" s="312" t="s">
        <v>533</v>
      </c>
      <c r="B13" s="313" t="s">
        <v>24</v>
      </c>
      <c r="C13" s="314">
        <f>'Budget Request'!E13</f>
        <v>0</v>
      </c>
      <c r="D13" s="315">
        <f>'Budget Request'!G13</f>
        <v>0</v>
      </c>
      <c r="E13" s="315">
        <f>'Budget Request'!H13</f>
        <v>0</v>
      </c>
      <c r="F13" s="315">
        <f>'Budget Request'!I13</f>
        <v>0</v>
      </c>
      <c r="G13" s="315">
        <f>SUM('Budget Request'!K13,'Budget Request'!O13)</f>
        <v>0</v>
      </c>
      <c r="H13" s="366">
        <f t="shared" si="1"/>
        <v>0</v>
      </c>
      <c r="I13" s="513"/>
      <c r="J13" s="513"/>
      <c r="K13" s="513"/>
      <c r="L13" s="514"/>
      <c r="M13" s="333">
        <f t="shared" si="2"/>
        <v>0</v>
      </c>
      <c r="N13" s="334">
        <f>I13+'3rd Qtr Report'!N13</f>
        <v>0</v>
      </c>
      <c r="O13" s="334">
        <f>J13+'3rd Qtr Report'!O13</f>
        <v>0</v>
      </c>
      <c r="P13" s="335">
        <f>K13+'3rd Qtr Report'!P13</f>
        <v>0</v>
      </c>
      <c r="Q13" s="336">
        <f>L13+'3rd Qtr Report'!Q13</f>
        <v>0</v>
      </c>
      <c r="R13" s="350">
        <f t="shared" si="3"/>
        <v>0</v>
      </c>
      <c r="S13" s="351">
        <f t="shared" si="0"/>
        <v>0</v>
      </c>
      <c r="T13" s="352">
        <f t="shared" si="0"/>
        <v>0</v>
      </c>
      <c r="U13" s="352">
        <f t="shared" si="0"/>
        <v>0</v>
      </c>
      <c r="V13" s="353">
        <f t="shared" si="0"/>
        <v>0</v>
      </c>
      <c r="X13" s="75"/>
      <c r="Y13" s="75"/>
      <c r="Z13" s="75"/>
      <c r="AA13" s="75"/>
      <c r="AB13" s="75"/>
      <c r="AC13" s="75"/>
    </row>
    <row r="14" spans="1:29" s="71" customFormat="1" ht="15" customHeight="1" x14ac:dyDescent="0.3">
      <c r="A14" s="316" t="s">
        <v>534</v>
      </c>
      <c r="B14" s="317" t="s">
        <v>535</v>
      </c>
      <c r="C14" s="318">
        <f>'Budget Request'!E14</f>
        <v>0</v>
      </c>
      <c r="D14" s="319">
        <f>'Budget Request'!G14</f>
        <v>0</v>
      </c>
      <c r="E14" s="319">
        <f>'Budget Request'!H14</f>
        <v>0</v>
      </c>
      <c r="F14" s="319">
        <f>'Budget Request'!I14</f>
        <v>0</v>
      </c>
      <c r="G14" s="319">
        <f>SUM('Budget Request'!K14,'Budget Request'!O14)</f>
        <v>0</v>
      </c>
      <c r="H14" s="367">
        <f t="shared" si="1"/>
        <v>0</v>
      </c>
      <c r="I14" s="515"/>
      <c r="J14" s="515"/>
      <c r="K14" s="515"/>
      <c r="L14" s="516"/>
      <c r="M14" s="337">
        <f t="shared" si="2"/>
        <v>0</v>
      </c>
      <c r="N14" s="338">
        <f>I14+'3rd Qtr Report'!N14</f>
        <v>0</v>
      </c>
      <c r="O14" s="338">
        <f>J14+'3rd Qtr Report'!O14</f>
        <v>0</v>
      </c>
      <c r="P14" s="339">
        <f>K14+'3rd Qtr Report'!P14</f>
        <v>0</v>
      </c>
      <c r="Q14" s="340">
        <f>L14+'3rd Qtr Report'!Q14</f>
        <v>0</v>
      </c>
      <c r="R14" s="354">
        <f t="shared" si="3"/>
        <v>0</v>
      </c>
      <c r="S14" s="354">
        <f t="shared" si="0"/>
        <v>0</v>
      </c>
      <c r="T14" s="354">
        <f t="shared" si="0"/>
        <v>0</v>
      </c>
      <c r="U14" s="354">
        <f t="shared" si="0"/>
        <v>0</v>
      </c>
      <c r="V14" s="355">
        <f t="shared" si="0"/>
        <v>0</v>
      </c>
      <c r="X14" s="75"/>
      <c r="Y14" s="75"/>
      <c r="Z14" s="75"/>
      <c r="AA14" s="75"/>
      <c r="AB14" s="75"/>
      <c r="AC14" s="75"/>
    </row>
    <row r="15" spans="1:29" s="71" customFormat="1" ht="15" customHeight="1" x14ac:dyDescent="0.3">
      <c r="A15" s="321" t="s">
        <v>536</v>
      </c>
      <c r="B15" s="322" t="s">
        <v>25</v>
      </c>
      <c r="C15" s="323">
        <f>'Budget Request'!E15</f>
        <v>0</v>
      </c>
      <c r="D15" s="324">
        <f>'Budget Request'!G15</f>
        <v>0</v>
      </c>
      <c r="E15" s="324">
        <f>'Budget Request'!H15</f>
        <v>0</v>
      </c>
      <c r="F15" s="324">
        <f>'Budget Request'!I15</f>
        <v>0</v>
      </c>
      <c r="G15" s="324">
        <f>SUM('Budget Request'!K15,'Budget Request'!O15)</f>
        <v>0</v>
      </c>
      <c r="H15" s="366">
        <f t="shared" si="1"/>
        <v>0</v>
      </c>
      <c r="I15" s="517"/>
      <c r="J15" s="517"/>
      <c r="K15" s="517"/>
      <c r="L15" s="518"/>
      <c r="M15" s="333">
        <f t="shared" si="2"/>
        <v>0</v>
      </c>
      <c r="N15" s="341">
        <f>I15+'3rd Qtr Report'!N15</f>
        <v>0</v>
      </c>
      <c r="O15" s="341">
        <f>J15+'3rd Qtr Report'!O15</f>
        <v>0</v>
      </c>
      <c r="P15" s="342">
        <f>K15+'3rd Qtr Report'!P15</f>
        <v>0</v>
      </c>
      <c r="Q15" s="343">
        <f>L15+'3rd Qtr Report'!Q15</f>
        <v>0</v>
      </c>
      <c r="R15" s="350">
        <f t="shared" si="3"/>
        <v>0</v>
      </c>
      <c r="S15" s="351">
        <f t="shared" si="0"/>
        <v>0</v>
      </c>
      <c r="T15" s="352">
        <f t="shared" si="0"/>
        <v>0</v>
      </c>
      <c r="U15" s="352">
        <f t="shared" si="0"/>
        <v>0</v>
      </c>
      <c r="V15" s="353">
        <f t="shared" si="0"/>
        <v>0</v>
      </c>
      <c r="X15" s="75"/>
      <c r="Y15" s="75"/>
      <c r="Z15" s="75"/>
      <c r="AA15" s="75"/>
      <c r="AB15" s="75"/>
      <c r="AC15" s="75"/>
    </row>
    <row r="16" spans="1:29" s="71" customFormat="1" ht="15" customHeight="1" x14ac:dyDescent="0.3">
      <c r="A16" s="316" t="s">
        <v>537</v>
      </c>
      <c r="B16" s="317" t="s">
        <v>26</v>
      </c>
      <c r="C16" s="318">
        <f>'Budget Request'!E16</f>
        <v>0</v>
      </c>
      <c r="D16" s="319">
        <f>'Budget Request'!G16</f>
        <v>0</v>
      </c>
      <c r="E16" s="319">
        <f>'Budget Request'!H16</f>
        <v>0</v>
      </c>
      <c r="F16" s="319">
        <f>'Budget Request'!I16</f>
        <v>0</v>
      </c>
      <c r="G16" s="319">
        <f>SUM('Budget Request'!K16,'Budget Request'!O16)</f>
        <v>0</v>
      </c>
      <c r="H16" s="368">
        <f t="shared" si="1"/>
        <v>0</v>
      </c>
      <c r="I16" s="515"/>
      <c r="J16" s="515"/>
      <c r="K16" s="515"/>
      <c r="L16" s="516"/>
      <c r="M16" s="344">
        <f t="shared" si="2"/>
        <v>0</v>
      </c>
      <c r="N16" s="338">
        <f>I16+'3rd Qtr Report'!N16</f>
        <v>0</v>
      </c>
      <c r="O16" s="338">
        <f>J16+'3rd Qtr Report'!O16</f>
        <v>0</v>
      </c>
      <c r="P16" s="339">
        <f>K16+'3rd Qtr Report'!P16</f>
        <v>0</v>
      </c>
      <c r="Q16" s="340">
        <f>L16+'3rd Qtr Report'!Q16</f>
        <v>0</v>
      </c>
      <c r="R16" s="356">
        <f t="shared" si="3"/>
        <v>0</v>
      </c>
      <c r="S16" s="357">
        <f t="shared" si="0"/>
        <v>0</v>
      </c>
      <c r="T16" s="354">
        <f t="shared" si="0"/>
        <v>0</v>
      </c>
      <c r="U16" s="354">
        <f t="shared" si="0"/>
        <v>0</v>
      </c>
      <c r="V16" s="355">
        <f t="shared" si="0"/>
        <v>0</v>
      </c>
      <c r="X16" s="75"/>
      <c r="Y16" s="75"/>
      <c r="Z16" s="75"/>
      <c r="AA16" s="75"/>
      <c r="AB16" s="75"/>
      <c r="AC16" s="75"/>
    </row>
    <row r="17" spans="1:29" s="71" customFormat="1" ht="15" customHeight="1" x14ac:dyDescent="0.3">
      <c r="A17" s="312" t="s">
        <v>538</v>
      </c>
      <c r="B17" s="313" t="s">
        <v>27</v>
      </c>
      <c r="C17" s="314">
        <f>'Budget Request'!E17</f>
        <v>0</v>
      </c>
      <c r="D17" s="315">
        <f>'Budget Request'!G17</f>
        <v>0</v>
      </c>
      <c r="E17" s="315">
        <f>'Budget Request'!H17</f>
        <v>0</v>
      </c>
      <c r="F17" s="315">
        <f>'Budget Request'!I17</f>
        <v>0</v>
      </c>
      <c r="G17" s="315">
        <f>SUM('Budget Request'!K17,'Budget Request'!O17)</f>
        <v>0</v>
      </c>
      <c r="H17" s="366">
        <f t="shared" si="1"/>
        <v>0</v>
      </c>
      <c r="I17" s="513"/>
      <c r="J17" s="513"/>
      <c r="K17" s="513"/>
      <c r="L17" s="514"/>
      <c r="M17" s="333">
        <f t="shared" si="2"/>
        <v>0</v>
      </c>
      <c r="N17" s="334">
        <f>I17+'3rd Qtr Report'!N17</f>
        <v>0</v>
      </c>
      <c r="O17" s="334">
        <f>J17+'3rd Qtr Report'!O17</f>
        <v>0</v>
      </c>
      <c r="P17" s="335">
        <f>K17+'3rd Qtr Report'!P17</f>
        <v>0</v>
      </c>
      <c r="Q17" s="336">
        <f>L17+'3rd Qtr Report'!Q17</f>
        <v>0</v>
      </c>
      <c r="R17" s="350">
        <f t="shared" si="3"/>
        <v>0</v>
      </c>
      <c r="S17" s="351">
        <f t="shared" si="0"/>
        <v>0</v>
      </c>
      <c r="T17" s="352">
        <f t="shared" si="0"/>
        <v>0</v>
      </c>
      <c r="U17" s="352">
        <f t="shared" si="0"/>
        <v>0</v>
      </c>
      <c r="V17" s="353">
        <f t="shared" si="0"/>
        <v>0</v>
      </c>
      <c r="X17" s="75"/>
      <c r="Y17" s="75"/>
      <c r="Z17" s="75"/>
      <c r="AA17" s="75"/>
      <c r="AB17" s="75"/>
      <c r="AC17" s="75"/>
    </row>
    <row r="18" spans="1:29" s="71" customFormat="1" ht="15" customHeight="1" x14ac:dyDescent="0.3">
      <c r="A18" s="316" t="s">
        <v>539</v>
      </c>
      <c r="B18" s="317" t="s">
        <v>28</v>
      </c>
      <c r="C18" s="318">
        <f>'Budget Request'!E18</f>
        <v>0</v>
      </c>
      <c r="D18" s="319">
        <f>'Budget Request'!G18</f>
        <v>0</v>
      </c>
      <c r="E18" s="319">
        <f>'Budget Request'!H18</f>
        <v>0</v>
      </c>
      <c r="F18" s="319">
        <f>'Budget Request'!I18</f>
        <v>0</v>
      </c>
      <c r="G18" s="319">
        <f>SUM('Budget Request'!K18,'Budget Request'!O18)</f>
        <v>0</v>
      </c>
      <c r="H18" s="368">
        <f t="shared" si="1"/>
        <v>0</v>
      </c>
      <c r="I18" s="515"/>
      <c r="J18" s="515"/>
      <c r="K18" s="515"/>
      <c r="L18" s="516"/>
      <c r="M18" s="344">
        <f t="shared" si="2"/>
        <v>0</v>
      </c>
      <c r="N18" s="338">
        <f>I18+'3rd Qtr Report'!N18</f>
        <v>0</v>
      </c>
      <c r="O18" s="338">
        <f>J18+'3rd Qtr Report'!O18</f>
        <v>0</v>
      </c>
      <c r="P18" s="339">
        <f>K18+'3rd Qtr Report'!P18</f>
        <v>0</v>
      </c>
      <c r="Q18" s="340">
        <f>L18+'3rd Qtr Report'!Q18</f>
        <v>0</v>
      </c>
      <c r="R18" s="354">
        <f t="shared" si="3"/>
        <v>0</v>
      </c>
      <c r="S18" s="354">
        <f t="shared" si="0"/>
        <v>0</v>
      </c>
      <c r="T18" s="354">
        <f t="shared" si="0"/>
        <v>0</v>
      </c>
      <c r="U18" s="354">
        <f t="shared" si="0"/>
        <v>0</v>
      </c>
      <c r="V18" s="355">
        <f t="shared" si="0"/>
        <v>0</v>
      </c>
      <c r="X18" s="75"/>
      <c r="Y18" s="75"/>
      <c r="Z18" s="75"/>
      <c r="AA18" s="75"/>
      <c r="AB18" s="75"/>
      <c r="AC18" s="75"/>
    </row>
    <row r="19" spans="1:29" s="71" customFormat="1" ht="15" customHeight="1" x14ac:dyDescent="0.3">
      <c r="A19" s="312" t="s">
        <v>540</v>
      </c>
      <c r="B19" s="313" t="s">
        <v>29</v>
      </c>
      <c r="C19" s="314">
        <f>'Budget Request'!E19</f>
        <v>0</v>
      </c>
      <c r="D19" s="315">
        <f>'Budget Request'!G19</f>
        <v>0</v>
      </c>
      <c r="E19" s="315">
        <f>'Budget Request'!H19</f>
        <v>0</v>
      </c>
      <c r="F19" s="315">
        <f>'Budget Request'!I19</f>
        <v>0</v>
      </c>
      <c r="G19" s="315">
        <f>SUM('Budget Request'!K19,'Budget Request'!O19)</f>
        <v>0</v>
      </c>
      <c r="H19" s="366">
        <f t="shared" si="1"/>
        <v>0</v>
      </c>
      <c r="I19" s="513"/>
      <c r="J19" s="513"/>
      <c r="K19" s="513"/>
      <c r="L19" s="514"/>
      <c r="M19" s="333">
        <f t="shared" si="2"/>
        <v>0</v>
      </c>
      <c r="N19" s="334">
        <f>I19+'3rd Qtr Report'!N19</f>
        <v>0</v>
      </c>
      <c r="O19" s="334">
        <f>J19+'3rd Qtr Report'!O19</f>
        <v>0</v>
      </c>
      <c r="P19" s="335">
        <f>K19+'3rd Qtr Report'!P19</f>
        <v>0</v>
      </c>
      <c r="Q19" s="336">
        <f>L19+'3rd Qtr Report'!Q19</f>
        <v>0</v>
      </c>
      <c r="R19" s="350">
        <f t="shared" si="3"/>
        <v>0</v>
      </c>
      <c r="S19" s="351">
        <f t="shared" si="0"/>
        <v>0</v>
      </c>
      <c r="T19" s="352">
        <f t="shared" si="0"/>
        <v>0</v>
      </c>
      <c r="U19" s="352">
        <f t="shared" si="0"/>
        <v>0</v>
      </c>
      <c r="V19" s="353">
        <f t="shared" si="0"/>
        <v>0</v>
      </c>
      <c r="X19" s="75"/>
      <c r="Y19" s="75"/>
      <c r="Z19" s="75"/>
      <c r="AA19" s="75"/>
      <c r="AB19" s="75"/>
      <c r="AC19" s="75"/>
    </row>
    <row r="20" spans="1:29" s="71" customFormat="1" ht="15" customHeight="1" thickBot="1" x14ac:dyDescent="0.35">
      <c r="A20" s="325" t="s">
        <v>541</v>
      </c>
      <c r="B20" s="326" t="s">
        <v>542</v>
      </c>
      <c r="C20" s="327">
        <f>'Budget Request'!E20</f>
        <v>0</v>
      </c>
      <c r="D20" s="328">
        <f>'Budget Request'!G20</f>
        <v>0</v>
      </c>
      <c r="E20" s="328">
        <f>'Budget Request'!H20</f>
        <v>0</v>
      </c>
      <c r="F20" s="328">
        <f>'Budget Request'!I20</f>
        <v>0</v>
      </c>
      <c r="G20" s="328">
        <f>SUM('Budget Request'!K20,'Budget Request'!O20)</f>
        <v>0</v>
      </c>
      <c r="H20" s="369">
        <f t="shared" si="1"/>
        <v>0</v>
      </c>
      <c r="I20" s="519"/>
      <c r="J20" s="519"/>
      <c r="K20" s="519"/>
      <c r="L20" s="520"/>
      <c r="M20" s="345">
        <f t="shared" si="2"/>
        <v>0</v>
      </c>
      <c r="N20" s="346">
        <f>I20+'3rd Qtr Report'!N20</f>
        <v>0</v>
      </c>
      <c r="O20" s="346">
        <f>J20+'3rd Qtr Report'!O20</f>
        <v>0</v>
      </c>
      <c r="P20" s="347">
        <f>K20+'3rd Qtr Report'!P20</f>
        <v>0</v>
      </c>
      <c r="Q20" s="348">
        <f>L20+'3rd Qtr Report'!Q20</f>
        <v>0</v>
      </c>
      <c r="R20" s="358">
        <f t="shared" si="3"/>
        <v>0</v>
      </c>
      <c r="S20" s="359">
        <f t="shared" si="0"/>
        <v>0</v>
      </c>
      <c r="T20" s="360">
        <f t="shared" si="0"/>
        <v>0</v>
      </c>
      <c r="U20" s="360">
        <f t="shared" si="0"/>
        <v>0</v>
      </c>
      <c r="V20" s="361">
        <f t="shared" si="0"/>
        <v>0</v>
      </c>
      <c r="X20" s="75"/>
      <c r="Y20" s="75"/>
      <c r="Z20" s="75"/>
      <c r="AA20" s="75"/>
      <c r="AB20" s="75"/>
      <c r="AC20" s="75"/>
    </row>
    <row r="21" spans="1:29" s="71" customFormat="1" ht="15" customHeight="1" thickTop="1" x14ac:dyDescent="0.3">
      <c r="A21" s="329"/>
      <c r="B21" s="330" t="s">
        <v>521</v>
      </c>
      <c r="C21" s="331">
        <f>SUM(C5:C20)</f>
        <v>0</v>
      </c>
      <c r="D21" s="332">
        <f t="shared" ref="D21:G21" si="4">SUM(D5:D20)</f>
        <v>0</v>
      </c>
      <c r="E21" s="332">
        <f t="shared" si="4"/>
        <v>0</v>
      </c>
      <c r="F21" s="332">
        <f t="shared" si="4"/>
        <v>0</v>
      </c>
      <c r="G21" s="332">
        <f t="shared" si="4"/>
        <v>0</v>
      </c>
      <c r="H21" s="370">
        <f>SUM(H5:H20)</f>
        <v>0</v>
      </c>
      <c r="I21" s="371">
        <f t="shared" ref="I21:O21" si="5">SUM(I5:I20)</f>
        <v>0</v>
      </c>
      <c r="J21" s="371">
        <f>SUM(J5:J20)</f>
        <v>0</v>
      </c>
      <c r="K21" s="371">
        <f t="shared" si="5"/>
        <v>0</v>
      </c>
      <c r="L21" s="372">
        <f>SUM(L5:L20)</f>
        <v>0</v>
      </c>
      <c r="M21" s="349">
        <f t="shared" si="5"/>
        <v>10000</v>
      </c>
      <c r="N21" s="349">
        <f>SUM(N5:N20)</f>
        <v>7500</v>
      </c>
      <c r="O21" s="349">
        <f t="shared" si="5"/>
        <v>2500</v>
      </c>
      <c r="P21" s="339">
        <v>0</v>
      </c>
      <c r="Q21" s="340">
        <f>SUM(Q5:Q20)</f>
        <v>0</v>
      </c>
      <c r="R21" s="362">
        <f t="shared" si="3"/>
        <v>0</v>
      </c>
      <c r="S21" s="363">
        <f t="shared" si="3"/>
        <v>0</v>
      </c>
      <c r="T21" s="364">
        <f t="shared" si="3"/>
        <v>0</v>
      </c>
      <c r="U21" s="364">
        <f t="shared" si="3"/>
        <v>0</v>
      </c>
      <c r="V21" s="365">
        <f t="shared" si="3"/>
        <v>0</v>
      </c>
      <c r="X21" s="75"/>
      <c r="Y21" s="75"/>
      <c r="Z21" s="75"/>
      <c r="AA21" s="75"/>
      <c r="AB21" s="75"/>
      <c r="AC21" s="75"/>
    </row>
    <row r="22" spans="1:29" s="71" customFormat="1" ht="15" customHeight="1" thickBot="1" x14ac:dyDescent="0.35">
      <c r="B22" s="82"/>
      <c r="C22" s="87"/>
      <c r="D22" s="83"/>
      <c r="E22" s="83"/>
      <c r="F22" s="81"/>
      <c r="G22" s="81"/>
      <c r="H22" s="81"/>
      <c r="I22" s="81"/>
      <c r="J22" s="81"/>
      <c r="K22" s="81"/>
      <c r="L22" s="81"/>
      <c r="M22" s="81"/>
      <c r="N22" s="75"/>
      <c r="O22" s="81"/>
      <c r="P22" s="88"/>
      <c r="Q22" s="88"/>
      <c r="R22" s="89"/>
      <c r="S22" s="88"/>
      <c r="T22" s="90"/>
      <c r="U22" s="81"/>
      <c r="V22" s="81"/>
      <c r="X22" s="75"/>
      <c r="Y22" s="75"/>
      <c r="Z22" s="75"/>
      <c r="AA22" s="75"/>
      <c r="AB22" s="75"/>
      <c r="AC22" s="75"/>
    </row>
    <row r="23" spans="1:29" s="71" customFormat="1" ht="15" customHeight="1" thickTop="1" thickBot="1" x14ac:dyDescent="0.35">
      <c r="B23" s="373" t="s">
        <v>543</v>
      </c>
      <c r="C23" s="374">
        <f>'Budget Request'!F21</f>
        <v>0</v>
      </c>
      <c r="D23" s="375">
        <f>'Budget Request'!G21</f>
        <v>0</v>
      </c>
      <c r="E23" s="376">
        <f>'Budget Request'!H21</f>
        <v>0</v>
      </c>
      <c r="F23" s="83"/>
      <c r="G23" s="83"/>
      <c r="H23" s="81"/>
      <c r="I23" s="81"/>
      <c r="J23" s="81"/>
      <c r="K23" s="81"/>
      <c r="L23" s="81"/>
      <c r="M23" s="91"/>
      <c r="N23" s="91"/>
      <c r="O23" s="91"/>
      <c r="P23" s="92"/>
      <c r="Q23" s="92"/>
      <c r="R23" s="84"/>
      <c r="S23" s="85"/>
      <c r="T23" s="86"/>
      <c r="U23" s="86"/>
      <c r="V23" s="86"/>
      <c r="X23" s="75"/>
      <c r="Y23" s="75"/>
      <c r="Z23" s="75"/>
      <c r="AA23" s="75"/>
      <c r="AB23" s="75"/>
      <c r="AC23" s="75"/>
    </row>
    <row r="24" spans="1:29" s="71" customFormat="1" ht="15" customHeight="1" thickTop="1" x14ac:dyDescent="0.3">
      <c r="B24" s="93"/>
      <c r="C24" s="94"/>
      <c r="D24" s="95"/>
      <c r="E24" s="95"/>
      <c r="F24" s="83"/>
      <c r="G24" s="81"/>
      <c r="I24" s="81"/>
      <c r="J24" s="75"/>
      <c r="K24" s="81"/>
      <c r="L24" s="81"/>
      <c r="M24" s="83"/>
      <c r="N24" s="83"/>
      <c r="O24" s="83"/>
      <c r="P24" s="96"/>
      <c r="Q24" s="96"/>
      <c r="R24" s="84"/>
      <c r="S24" s="85"/>
      <c r="T24" s="86"/>
      <c r="U24" s="86"/>
      <c r="V24" s="86"/>
      <c r="X24" s="75"/>
      <c r="Y24" s="75"/>
      <c r="Z24" s="75"/>
      <c r="AA24" s="75"/>
      <c r="AB24" s="75"/>
      <c r="AC24" s="75"/>
    </row>
    <row r="25" spans="1:29" s="71" customFormat="1" ht="15" customHeight="1" thickBot="1" x14ac:dyDescent="0.35">
      <c r="A25" s="501"/>
      <c r="B25" s="502"/>
      <c r="C25" s="503" t="s">
        <v>521</v>
      </c>
      <c r="D25" s="504" t="s">
        <v>33</v>
      </c>
      <c r="E25" s="504" t="s">
        <v>397</v>
      </c>
      <c r="F25" s="504" t="s">
        <v>35</v>
      </c>
      <c r="G25" s="504" t="s">
        <v>39</v>
      </c>
      <c r="H25" s="81"/>
      <c r="I25" s="81"/>
      <c r="J25" s="81"/>
      <c r="K25" s="81"/>
      <c r="L25" s="81"/>
      <c r="M25" s="81"/>
      <c r="N25" s="75"/>
      <c r="O25" s="81"/>
      <c r="P25" s="88"/>
      <c r="Q25" s="88"/>
      <c r="R25" s="97"/>
      <c r="S25" s="88"/>
      <c r="T25" s="81"/>
      <c r="U25" s="81"/>
      <c r="V25" s="81"/>
      <c r="X25" s="75"/>
      <c r="Y25" s="75"/>
      <c r="Z25" s="75"/>
      <c r="AA25" s="75"/>
      <c r="AB25" s="75"/>
      <c r="AC25" s="75"/>
    </row>
    <row r="26" spans="1:29" s="71" customFormat="1" ht="15" customHeight="1" thickBot="1" x14ac:dyDescent="0.35">
      <c r="A26" s="782" t="s">
        <v>544</v>
      </c>
      <c r="B26" s="783"/>
      <c r="C26" s="377">
        <v>0</v>
      </c>
      <c r="D26" s="378">
        <f>SUM(D5:D20)-SUM(N5:N20)</f>
        <v>-7500</v>
      </c>
      <c r="E26" s="378">
        <f>SUM(E5:E20)-SUM(O5:O20)</f>
        <v>-2500</v>
      </c>
      <c r="F26" s="378">
        <f>SUM(F5:F20)-SUM(P5:P20)</f>
        <v>0</v>
      </c>
      <c r="G26" s="379">
        <f>SUM(G5:G20)-SUM(Q5:Q20)</f>
        <v>0</v>
      </c>
      <c r="H26" s="81"/>
      <c r="I26" s="81"/>
      <c r="J26" s="75"/>
      <c r="K26" s="81"/>
      <c r="L26" s="81"/>
      <c r="M26" s="81"/>
      <c r="N26" s="75"/>
      <c r="O26" s="81"/>
      <c r="P26" s="88"/>
      <c r="Q26" s="88"/>
      <c r="R26" s="77"/>
      <c r="S26" s="88"/>
      <c r="T26" s="81"/>
      <c r="U26" s="81"/>
      <c r="V26" s="81"/>
      <c r="X26" s="75"/>
      <c r="Y26" s="75"/>
      <c r="Z26" s="75"/>
      <c r="AA26" s="75"/>
      <c r="AB26" s="75"/>
      <c r="AC26" s="75"/>
    </row>
    <row r="27" spans="1:29" s="71" customFormat="1" ht="15" customHeight="1" x14ac:dyDescent="0.3">
      <c r="A27" s="70"/>
      <c r="B27" s="82"/>
      <c r="C27" s="87"/>
      <c r="D27" s="83"/>
      <c r="E27" s="83"/>
      <c r="F27" s="81"/>
      <c r="G27" s="81"/>
      <c r="H27" s="81"/>
      <c r="I27" s="81"/>
      <c r="J27" s="81"/>
      <c r="K27" s="81"/>
      <c r="L27" s="81"/>
      <c r="M27" s="81"/>
      <c r="N27" s="81"/>
      <c r="O27" s="81"/>
      <c r="P27" s="88"/>
      <c r="Q27" s="88"/>
      <c r="R27" s="77"/>
      <c r="S27" s="88"/>
      <c r="T27" s="81"/>
      <c r="U27" s="81"/>
      <c r="V27" s="81"/>
      <c r="X27" s="75"/>
      <c r="Y27" s="75"/>
      <c r="Z27" s="75"/>
      <c r="AA27" s="75"/>
      <c r="AB27" s="75"/>
      <c r="AC27" s="75"/>
    </row>
    <row r="28" spans="1:29" s="71" customFormat="1" ht="15" customHeight="1" x14ac:dyDescent="0.3">
      <c r="A28" s="433"/>
      <c r="B28" s="434"/>
      <c r="C28" s="435" t="s">
        <v>521</v>
      </c>
      <c r="D28" s="436" t="s">
        <v>33</v>
      </c>
      <c r="E28" s="436" t="s">
        <v>397</v>
      </c>
      <c r="F28" s="436" t="s">
        <v>35</v>
      </c>
      <c r="G28" s="437" t="s">
        <v>39</v>
      </c>
      <c r="H28" s="438" t="s">
        <v>521</v>
      </c>
      <c r="I28" s="439" t="s">
        <v>33</v>
      </c>
      <c r="J28" s="439" t="s">
        <v>397</v>
      </c>
      <c r="K28" s="439" t="s">
        <v>35</v>
      </c>
      <c r="L28" s="440" t="s">
        <v>39</v>
      </c>
      <c r="M28" s="441" t="s">
        <v>521</v>
      </c>
      <c r="N28" s="436" t="s">
        <v>33</v>
      </c>
      <c r="O28" s="436" t="s">
        <v>397</v>
      </c>
      <c r="P28" s="442" t="s">
        <v>35</v>
      </c>
      <c r="Q28" s="443" t="s">
        <v>39</v>
      </c>
      <c r="R28" s="444" t="s">
        <v>521</v>
      </c>
      <c r="S28" s="445" t="s">
        <v>522</v>
      </c>
      <c r="T28" s="446" t="s">
        <v>34</v>
      </c>
      <c r="U28" s="446" t="s">
        <v>523</v>
      </c>
      <c r="V28" s="446" t="s">
        <v>39</v>
      </c>
      <c r="X28" s="75"/>
      <c r="Y28" s="75"/>
      <c r="Z28" s="75"/>
      <c r="AA28" s="75"/>
      <c r="AB28" s="75"/>
      <c r="AC28" s="75"/>
    </row>
    <row r="29" spans="1:29" s="71" customFormat="1" ht="15" customHeight="1" x14ac:dyDescent="0.3">
      <c r="A29" s="380" t="s">
        <v>545</v>
      </c>
      <c r="B29" s="381" t="s">
        <v>559</v>
      </c>
      <c r="C29" s="382">
        <f>SUM(D29:G29)</f>
        <v>0</v>
      </c>
      <c r="D29" s="383">
        <f>'1st Qtr Report'!D29</f>
        <v>0</v>
      </c>
      <c r="E29" s="384">
        <f>'1st Qtr Report'!E29</f>
        <v>0</v>
      </c>
      <c r="F29" s="384">
        <f>'1st Qtr Report'!F29</f>
        <v>0</v>
      </c>
      <c r="G29" s="384">
        <f>'1st Qtr Report'!G29</f>
        <v>0</v>
      </c>
      <c r="H29" s="395">
        <f>SUM(I29:L29)</f>
        <v>0</v>
      </c>
      <c r="I29" s="521">
        <v>0</v>
      </c>
      <c r="J29" s="521">
        <v>0</v>
      </c>
      <c r="K29" s="521">
        <v>0</v>
      </c>
      <c r="L29" s="522">
        <v>0</v>
      </c>
      <c r="M29" s="397">
        <f>SUM(N29:Q29)</f>
        <v>0</v>
      </c>
      <c r="N29" s="398">
        <f>I29+'3rd Qtr Report'!N29</f>
        <v>0</v>
      </c>
      <c r="O29" s="398">
        <f>J29+'3rd Qtr Report'!O29</f>
        <v>0</v>
      </c>
      <c r="P29" s="399">
        <f>K29+'3rd Qtr Report'!P29</f>
        <v>0</v>
      </c>
      <c r="Q29" s="400">
        <f>L29+'3rd Qtr Report'!Q29</f>
        <v>0</v>
      </c>
      <c r="R29" s="412">
        <f>IFERROR(M29/C29,0)</f>
        <v>0</v>
      </c>
      <c r="S29" s="409">
        <f t="shared" ref="S29:V29" si="6">IFERROR(N29/D29,0)</f>
        <v>0</v>
      </c>
      <c r="T29" s="410">
        <f t="shared" si="6"/>
        <v>0</v>
      </c>
      <c r="U29" s="410">
        <f t="shared" si="6"/>
        <v>0</v>
      </c>
      <c r="V29" s="411">
        <f t="shared" si="6"/>
        <v>0</v>
      </c>
      <c r="X29" s="75"/>
      <c r="Y29" s="75"/>
      <c r="Z29" s="75"/>
      <c r="AA29" s="75"/>
      <c r="AB29" s="75"/>
      <c r="AC29" s="75"/>
    </row>
    <row r="30" spans="1:29" s="71" customFormat="1" ht="15" customHeight="1" x14ac:dyDescent="0.3">
      <c r="A30" s="385" t="s">
        <v>546</v>
      </c>
      <c r="B30" s="386" t="s">
        <v>659</v>
      </c>
      <c r="C30" s="387">
        <f t="shared" ref="C30:C31" si="7">SUM(D30:G30)</f>
        <v>0</v>
      </c>
      <c r="D30" s="388">
        <f>'1st Qtr Report'!D30</f>
        <v>0</v>
      </c>
      <c r="E30" s="389">
        <f>'1st Qtr Report'!E30</f>
        <v>0</v>
      </c>
      <c r="F30" s="389">
        <f>'1st Qtr Report'!F30</f>
        <v>0</v>
      </c>
      <c r="G30" s="389">
        <f>'1st Qtr Report'!G30</f>
        <v>0</v>
      </c>
      <c r="H30" s="368">
        <f>SUM(I30:L30)</f>
        <v>540423.14</v>
      </c>
      <c r="I30" s="515">
        <v>404000</v>
      </c>
      <c r="J30" s="515">
        <v>134666.66666666666</v>
      </c>
      <c r="K30" s="515">
        <v>0</v>
      </c>
      <c r="L30" s="516">
        <v>1756.4733333333752</v>
      </c>
      <c r="M30" s="401">
        <f>SUM(N30:Q30)</f>
        <v>540423.14</v>
      </c>
      <c r="N30" s="402">
        <f>I30+'3rd Qtr Report'!N30</f>
        <v>404000</v>
      </c>
      <c r="O30" s="402">
        <f>J30+'3rd Qtr Report'!O30</f>
        <v>134666.66666666666</v>
      </c>
      <c r="P30" s="403">
        <f>K30+'3rd Qtr Report'!P30</f>
        <v>0</v>
      </c>
      <c r="Q30" s="404">
        <f>L30+'3rd Qtr Report'!Q30</f>
        <v>1756.4733333333752</v>
      </c>
      <c r="R30" s="413">
        <f>IFERROR(C30/M30,0)</f>
        <v>0</v>
      </c>
      <c r="S30" s="414">
        <f>IFERROR(D30/N30,0)</f>
        <v>0</v>
      </c>
      <c r="T30" s="415">
        <f>IFERROR(E30/O30,0)</f>
        <v>0</v>
      </c>
      <c r="U30" s="415">
        <f>IFERROR(F30/P30,0)</f>
        <v>0</v>
      </c>
      <c r="V30" s="416">
        <f>IFERROR(G30/Q30,0)</f>
        <v>0</v>
      </c>
      <c r="X30" s="75"/>
      <c r="Y30" s="75"/>
      <c r="Z30" s="75"/>
      <c r="AA30" s="75"/>
      <c r="AB30" s="75"/>
      <c r="AC30" s="75"/>
    </row>
    <row r="31" spans="1:29" s="71" customFormat="1" ht="15" customHeight="1" x14ac:dyDescent="0.3">
      <c r="A31" s="390" t="s">
        <v>558</v>
      </c>
      <c r="B31" s="391" t="s">
        <v>560</v>
      </c>
      <c r="C31" s="392">
        <f t="shared" si="7"/>
        <v>0</v>
      </c>
      <c r="D31" s="393">
        <f>'1st Qtr Report'!D31</f>
        <v>0</v>
      </c>
      <c r="E31" s="394">
        <f>'1st Qtr Report'!E31</f>
        <v>0</v>
      </c>
      <c r="F31" s="394">
        <f>'1st Qtr Report'!F31</f>
        <v>0</v>
      </c>
      <c r="G31" s="394">
        <f>'1st Qtr Report'!G31</f>
        <v>0</v>
      </c>
      <c r="H31" s="396">
        <f>SUM(I31:L31)</f>
        <v>0</v>
      </c>
      <c r="I31" s="523">
        <v>0</v>
      </c>
      <c r="J31" s="523">
        <v>0</v>
      </c>
      <c r="K31" s="523">
        <v>0</v>
      </c>
      <c r="L31" s="524">
        <v>0</v>
      </c>
      <c r="M31" s="405">
        <f>SUM(N31:Q31)</f>
        <v>0</v>
      </c>
      <c r="N31" s="406">
        <f>I31+'3rd Qtr Report'!N31</f>
        <v>0</v>
      </c>
      <c r="O31" s="406">
        <f>J31+'3rd Qtr Report'!O31</f>
        <v>0</v>
      </c>
      <c r="P31" s="407">
        <f>K31+'3rd Qtr Report'!P31</f>
        <v>0</v>
      </c>
      <c r="Q31" s="408">
        <f>L31+'3rd Qtr Report'!Q31</f>
        <v>0</v>
      </c>
      <c r="R31" s="417">
        <f t="shared" ref="R31:V31" si="8">IFERROR(C31/M31,0)</f>
        <v>0</v>
      </c>
      <c r="S31" s="418">
        <f t="shared" si="8"/>
        <v>0</v>
      </c>
      <c r="T31" s="419">
        <f t="shared" si="8"/>
        <v>0</v>
      </c>
      <c r="U31" s="419">
        <f t="shared" si="8"/>
        <v>0</v>
      </c>
      <c r="V31" s="420">
        <f t="shared" si="8"/>
        <v>0</v>
      </c>
      <c r="X31" s="75"/>
      <c r="Y31" s="75"/>
      <c r="Z31" s="75"/>
      <c r="AA31" s="75"/>
      <c r="AB31" s="75"/>
      <c r="AC31" s="75"/>
    </row>
    <row r="32" spans="1:29" s="71" customFormat="1" ht="15" customHeight="1" x14ac:dyDescent="0.3">
      <c r="A32" s="98"/>
      <c r="B32" s="80"/>
      <c r="C32" s="81"/>
      <c r="D32" s="81"/>
      <c r="E32" s="81"/>
      <c r="F32" s="81"/>
      <c r="G32" s="81"/>
      <c r="H32" s="99"/>
      <c r="I32" s="81"/>
      <c r="J32" s="81"/>
      <c r="K32" s="81"/>
      <c r="L32" s="81"/>
      <c r="M32" s="100"/>
      <c r="N32" s="101"/>
      <c r="O32" s="101"/>
      <c r="P32" s="88"/>
      <c r="Q32" s="88"/>
      <c r="R32" s="102"/>
      <c r="S32" s="103"/>
      <c r="T32" s="104"/>
      <c r="U32" s="104"/>
      <c r="V32" s="104"/>
      <c r="X32" s="75"/>
      <c r="Y32" s="75"/>
      <c r="Z32" s="75"/>
      <c r="AA32" s="75"/>
      <c r="AB32" s="75"/>
      <c r="AC32" s="75"/>
    </row>
    <row r="33" spans="1:29" s="71" customFormat="1" ht="15" customHeight="1" x14ac:dyDescent="0.3">
      <c r="A33" s="785" t="s">
        <v>574</v>
      </c>
      <c r="B33" s="786"/>
      <c r="C33" s="447">
        <f>C21</f>
        <v>0</v>
      </c>
      <c r="D33" s="83"/>
      <c r="E33" s="83"/>
      <c r="F33" s="81"/>
      <c r="G33" s="81"/>
      <c r="H33" s="81"/>
      <c r="I33" s="81"/>
      <c r="J33" s="81"/>
      <c r="K33" s="81"/>
      <c r="L33" s="81"/>
      <c r="M33" s="81"/>
      <c r="N33" s="81"/>
      <c r="O33" s="81"/>
      <c r="P33" s="88"/>
      <c r="Q33" s="88"/>
      <c r="R33" s="77"/>
      <c r="S33" s="88"/>
      <c r="T33" s="81"/>
      <c r="U33" s="81"/>
      <c r="V33" s="81"/>
      <c r="X33" s="75"/>
      <c r="Y33" s="75"/>
      <c r="Z33" s="75"/>
      <c r="AA33" s="75"/>
      <c r="AB33" s="75"/>
      <c r="AC33" s="75"/>
    </row>
    <row r="34" spans="1:29" s="71" customFormat="1" ht="15" customHeight="1" x14ac:dyDescent="0.3">
      <c r="A34" s="789" t="s">
        <v>547</v>
      </c>
      <c r="B34" s="790"/>
      <c r="C34" s="448">
        <f>M21</f>
        <v>10000</v>
      </c>
      <c r="D34" s="83"/>
      <c r="E34" s="83"/>
      <c r="F34" s="81"/>
      <c r="G34" s="81"/>
      <c r="H34" s="81"/>
      <c r="I34" s="81"/>
      <c r="J34" s="81"/>
      <c r="K34" s="81"/>
      <c r="L34" s="81"/>
      <c r="M34" s="81"/>
      <c r="N34" s="81"/>
      <c r="O34" s="81"/>
      <c r="P34" s="88"/>
      <c r="Q34" s="88"/>
      <c r="R34" s="77"/>
      <c r="S34" s="88"/>
      <c r="T34" s="81"/>
      <c r="U34" s="81"/>
      <c r="V34" s="81"/>
      <c r="X34" s="75"/>
      <c r="Y34" s="75"/>
      <c r="Z34" s="75"/>
      <c r="AA34" s="75"/>
      <c r="AB34" s="75"/>
      <c r="AC34" s="75"/>
    </row>
    <row r="35" spans="1:29" s="71" customFormat="1" ht="15" customHeight="1" x14ac:dyDescent="0.3">
      <c r="A35" s="791" t="s">
        <v>548</v>
      </c>
      <c r="B35" s="792"/>
      <c r="C35" s="665">
        <f>C33-C34</f>
        <v>-10000</v>
      </c>
      <c r="D35" s="83"/>
      <c r="E35" s="83"/>
      <c r="F35" s="81"/>
      <c r="G35" s="81"/>
      <c r="H35" s="81"/>
      <c r="I35" s="81"/>
      <c r="J35" s="81"/>
      <c r="K35" s="81"/>
      <c r="L35" s="81"/>
      <c r="M35" s="81"/>
      <c r="N35" s="81"/>
      <c r="O35" s="81"/>
      <c r="P35" s="88"/>
      <c r="Q35" s="88"/>
      <c r="R35" s="77"/>
      <c r="S35" s="88"/>
      <c r="T35" s="81"/>
      <c r="U35" s="81"/>
      <c r="V35" s="81"/>
      <c r="X35" s="75"/>
      <c r="Y35" s="75"/>
      <c r="Z35" s="75"/>
      <c r="AA35" s="75"/>
      <c r="AB35" s="75"/>
      <c r="AC35" s="75"/>
    </row>
    <row r="36" spans="1:29" s="71" customFormat="1" ht="15" customHeight="1" x14ac:dyDescent="0.3">
      <c r="A36" s="793" t="s">
        <v>575</v>
      </c>
      <c r="B36" s="794"/>
      <c r="C36" s="450">
        <f>IFERROR(C34/C33,0)</f>
        <v>0</v>
      </c>
      <c r="D36" s="83"/>
      <c r="E36" s="83"/>
      <c r="F36" s="81"/>
      <c r="G36" s="81"/>
      <c r="H36" s="81"/>
      <c r="I36" s="81"/>
      <c r="J36" s="81"/>
      <c r="K36" s="81"/>
      <c r="L36" s="81"/>
      <c r="M36" s="81"/>
      <c r="N36" s="81"/>
      <c r="O36" s="81"/>
      <c r="P36" s="88"/>
      <c r="Q36" s="88"/>
      <c r="R36" s="77"/>
      <c r="S36" s="88"/>
      <c r="T36" s="81"/>
      <c r="U36" s="81"/>
      <c r="V36" s="81"/>
    </row>
    <row r="37" spans="1:29" s="71" customFormat="1" ht="15" customHeight="1" x14ac:dyDescent="0.3">
      <c r="A37" s="134"/>
      <c r="B37" s="105"/>
      <c r="C37" s="106"/>
      <c r="D37" s="107"/>
      <c r="E37" s="83"/>
      <c r="F37" s="81"/>
      <c r="G37" s="81"/>
      <c r="H37" s="81"/>
      <c r="I37" s="81"/>
      <c r="J37" s="81"/>
      <c r="K37" s="81"/>
      <c r="L37" s="81"/>
      <c r="M37" s="81"/>
      <c r="N37" s="81"/>
      <c r="O37" s="81"/>
      <c r="P37" s="88"/>
      <c r="Q37" s="88"/>
      <c r="R37" s="77"/>
      <c r="S37" s="88"/>
      <c r="T37" s="81"/>
      <c r="U37" s="81"/>
      <c r="V37" s="81"/>
    </row>
    <row r="38" spans="1:29" s="71" customFormat="1" ht="15" customHeight="1" x14ac:dyDescent="0.3">
      <c r="A38" s="70"/>
      <c r="B38" s="508" t="s">
        <v>581</v>
      </c>
      <c r="C38" s="560">
        <v>287</v>
      </c>
      <c r="J38" s="81"/>
      <c r="K38" s="81"/>
      <c r="L38" s="81"/>
      <c r="M38" s="81"/>
      <c r="N38" s="81"/>
      <c r="O38" s="81"/>
      <c r="P38" s="88"/>
      <c r="Q38" s="88"/>
      <c r="R38" s="77"/>
      <c r="S38" s="88"/>
      <c r="T38" s="81"/>
      <c r="U38" s="81"/>
      <c r="V38" s="81"/>
    </row>
    <row r="39" spans="1:29" s="71" customFormat="1" ht="15" customHeight="1" x14ac:dyDescent="0.3">
      <c r="A39" s="108"/>
      <c r="B39" s="505" t="s">
        <v>549</v>
      </c>
      <c r="C39" s="666">
        <f>IFERROR((N21+O21)/C38,0)</f>
        <v>34.843205574912893</v>
      </c>
      <c r="D39" s="109"/>
      <c r="E39" s="83"/>
      <c r="F39" s="81"/>
      <c r="G39" s="81"/>
      <c r="H39" s="81"/>
      <c r="I39" s="81"/>
      <c r="J39" s="91"/>
      <c r="K39" s="91"/>
      <c r="L39" s="91"/>
      <c r="M39" s="91"/>
      <c r="N39" s="91"/>
      <c r="O39" s="91"/>
      <c r="P39" s="92"/>
      <c r="Q39" s="92"/>
      <c r="R39" s="110"/>
      <c r="S39" s="88"/>
      <c r="T39" s="81"/>
      <c r="U39" s="81"/>
      <c r="V39" s="81"/>
    </row>
    <row r="40" spans="1:29" s="71" customFormat="1" ht="15" customHeight="1" x14ac:dyDescent="0.3">
      <c r="A40" s="135"/>
      <c r="B40" s="510" t="s">
        <v>550</v>
      </c>
      <c r="C40" s="451">
        <f>IFERROR((M21/C38),0)</f>
        <v>34.843205574912893</v>
      </c>
      <c r="D40" s="83"/>
      <c r="E40" s="83"/>
      <c r="F40" s="81"/>
      <c r="G40" s="81"/>
      <c r="H40" s="91"/>
      <c r="I40" s="91"/>
      <c r="J40" s="91"/>
      <c r="K40" s="91"/>
      <c r="L40" s="91"/>
      <c r="M40" s="91"/>
      <c r="N40" s="91"/>
      <c r="O40" s="91"/>
      <c r="P40" s="92"/>
      <c r="Q40" s="92"/>
      <c r="R40" s="110"/>
      <c r="S40" s="88"/>
      <c r="T40" s="81"/>
      <c r="U40" s="81"/>
      <c r="V40" s="81"/>
    </row>
    <row r="41" spans="1:29" s="71" customFormat="1" ht="15" customHeight="1" x14ac:dyDescent="0.3">
      <c r="B41" s="511" t="s">
        <v>551</v>
      </c>
      <c r="C41" s="451">
        <f>IFERROR((M10/C38/308),0)</f>
        <v>0</v>
      </c>
      <c r="D41" s="83"/>
      <c r="E41" s="83"/>
      <c r="F41" s="81"/>
      <c r="G41" s="81"/>
      <c r="H41" s="91"/>
      <c r="I41" s="91"/>
      <c r="J41" s="91"/>
      <c r="K41" s="91"/>
      <c r="L41" s="91"/>
      <c r="M41" s="91"/>
      <c r="N41" s="91"/>
      <c r="O41" s="91"/>
      <c r="P41" s="92"/>
      <c r="Q41" s="92"/>
      <c r="R41" s="110"/>
      <c r="S41" s="88"/>
      <c r="T41" s="81"/>
      <c r="U41" s="81"/>
      <c r="V41" s="81"/>
    </row>
    <row r="42" spans="1:29" s="71" customFormat="1" ht="15" customHeight="1" x14ac:dyDescent="0.3">
      <c r="B42" s="509" t="s">
        <v>552</v>
      </c>
      <c r="C42" s="451">
        <f>IFERROR(M13/C38,0)</f>
        <v>0</v>
      </c>
      <c r="D42" s="83"/>
      <c r="E42" s="83"/>
      <c r="F42" s="81"/>
      <c r="G42" s="81"/>
      <c r="H42" s="91"/>
      <c r="I42" s="91"/>
      <c r="J42" s="91"/>
      <c r="K42" s="91"/>
      <c r="L42" s="91"/>
      <c r="M42" s="91"/>
      <c r="N42" s="91"/>
      <c r="O42" s="91"/>
      <c r="P42" s="92"/>
      <c r="Q42" s="92"/>
      <c r="R42" s="110"/>
      <c r="S42" s="88"/>
      <c r="T42" s="81"/>
      <c r="U42" s="81"/>
      <c r="V42" s="81"/>
    </row>
    <row r="43" spans="1:29" s="71" customFormat="1" ht="15" customHeight="1" x14ac:dyDescent="0.3">
      <c r="B43" s="512" t="s">
        <v>553</v>
      </c>
      <c r="C43" s="452">
        <f>M19</f>
        <v>0</v>
      </c>
      <c r="D43" s="83"/>
      <c r="E43" s="83"/>
      <c r="F43" s="81"/>
      <c r="G43" s="81"/>
      <c r="H43" s="91"/>
      <c r="I43" s="91"/>
      <c r="J43" s="91"/>
      <c r="K43" s="91"/>
      <c r="L43" s="91"/>
      <c r="M43" s="91"/>
      <c r="N43" s="91"/>
      <c r="O43" s="91"/>
      <c r="P43" s="92"/>
      <c r="Q43" s="92"/>
      <c r="R43" s="110"/>
      <c r="S43" s="88"/>
      <c r="T43" s="81"/>
      <c r="U43" s="81"/>
      <c r="V43" s="81"/>
    </row>
    <row r="44" spans="1:29" s="71" customFormat="1" ht="15" customHeight="1" x14ac:dyDescent="0.3">
      <c r="D44" s="83"/>
      <c r="E44" s="83"/>
      <c r="F44" s="81"/>
      <c r="G44" s="81"/>
      <c r="H44" s="91"/>
      <c r="I44" s="91"/>
      <c r="J44" s="81"/>
      <c r="K44" s="81"/>
      <c r="L44" s="81"/>
      <c r="M44" s="81"/>
      <c r="N44" s="81"/>
      <c r="O44" s="81"/>
      <c r="P44" s="88"/>
      <c r="Q44" s="88"/>
      <c r="R44" s="77"/>
      <c r="S44" s="88"/>
      <c r="T44" s="81"/>
      <c r="U44" s="81"/>
      <c r="V44" s="81"/>
    </row>
    <row r="45" spans="1:29" s="71" customFormat="1" ht="15" customHeight="1" x14ac:dyDescent="0.3">
      <c r="A45" s="111"/>
      <c r="B45" s="112"/>
      <c r="C45" s="113"/>
      <c r="D45" s="114"/>
      <c r="E45" s="114"/>
      <c r="F45" s="115"/>
      <c r="G45" s="115"/>
      <c r="H45" s="81"/>
      <c r="I45" s="81"/>
      <c r="J45" s="81"/>
      <c r="K45" s="81"/>
      <c r="L45" s="81"/>
      <c r="M45" s="81"/>
      <c r="N45" s="81"/>
      <c r="O45" s="81"/>
      <c r="P45" s="88"/>
      <c r="Q45" s="88"/>
      <c r="R45" s="77"/>
      <c r="S45" s="88"/>
      <c r="T45" s="81"/>
      <c r="U45" s="81"/>
      <c r="V45" s="81"/>
    </row>
    <row r="46" spans="1:29" s="71" customFormat="1" ht="15" customHeight="1" x14ac:dyDescent="0.3">
      <c r="A46" s="116" t="s">
        <v>577</v>
      </c>
      <c r="B46" s="117"/>
      <c r="C46" s="118"/>
      <c r="D46" s="119"/>
      <c r="E46" s="119"/>
      <c r="F46" s="120"/>
      <c r="G46" s="120"/>
      <c r="H46" s="121"/>
      <c r="I46" s="121"/>
      <c r="J46" s="122"/>
      <c r="K46" s="81"/>
      <c r="L46" s="81"/>
      <c r="M46" s="81"/>
      <c r="N46" s="81"/>
      <c r="O46" s="81"/>
      <c r="P46" s="88"/>
      <c r="Q46" s="88"/>
      <c r="R46" s="77"/>
      <c r="S46" s="88"/>
      <c r="T46" s="81"/>
      <c r="U46" s="81"/>
      <c r="V46" s="81"/>
    </row>
    <row r="47" spans="1:29" s="71" customFormat="1" ht="15" customHeight="1" x14ac:dyDescent="0.3">
      <c r="A47" s="116" t="s">
        <v>576</v>
      </c>
      <c r="B47" s="117"/>
      <c r="C47" s="118"/>
      <c r="D47" s="119"/>
      <c r="E47" s="119"/>
      <c r="F47" s="120"/>
      <c r="G47" s="120"/>
      <c r="H47" s="121"/>
      <c r="I47" s="121"/>
      <c r="J47" s="81"/>
      <c r="K47" s="81"/>
      <c r="L47" s="81"/>
      <c r="M47" s="81"/>
      <c r="N47" s="81"/>
      <c r="O47" s="81"/>
      <c r="P47" s="88"/>
      <c r="Q47" s="88"/>
      <c r="R47" s="77"/>
      <c r="S47" s="88"/>
      <c r="T47" s="81"/>
      <c r="U47" s="81"/>
      <c r="V47" s="81"/>
    </row>
    <row r="48" spans="1:29" s="71" customFormat="1" ht="15" customHeight="1" x14ac:dyDescent="0.3">
      <c r="A48" s="116" t="s">
        <v>578</v>
      </c>
      <c r="B48" s="117"/>
      <c r="C48" s="118"/>
      <c r="D48" s="119"/>
      <c r="E48" s="119"/>
      <c r="F48" s="120"/>
      <c r="G48" s="120"/>
      <c r="H48" s="121"/>
      <c r="I48" s="121"/>
      <c r="J48" s="81"/>
      <c r="K48" s="81"/>
      <c r="L48" s="81"/>
      <c r="M48" s="81"/>
      <c r="N48" s="81"/>
      <c r="O48" s="81"/>
      <c r="P48" s="88"/>
      <c r="Q48" s="88"/>
      <c r="R48" s="77"/>
      <c r="S48" s="88"/>
      <c r="T48" s="81"/>
      <c r="U48" s="81"/>
      <c r="V48" s="81"/>
    </row>
    <row r="49" spans="1:22" s="71" customFormat="1" ht="15" customHeight="1" x14ac:dyDescent="0.3">
      <c r="B49" s="82"/>
      <c r="C49" s="87"/>
      <c r="D49" s="83"/>
      <c r="E49" s="83"/>
      <c r="F49" s="81"/>
      <c r="G49" s="81"/>
      <c r="H49" s="81"/>
      <c r="I49" s="81"/>
      <c r="J49" s="81"/>
      <c r="K49" s="81"/>
      <c r="L49" s="81"/>
      <c r="M49" s="81"/>
      <c r="N49" s="81"/>
      <c r="O49" s="81"/>
      <c r="P49" s="88"/>
      <c r="Q49" s="88"/>
      <c r="R49" s="77"/>
      <c r="S49" s="88"/>
      <c r="T49" s="81"/>
      <c r="U49" s="81"/>
      <c r="V49" s="81"/>
    </row>
    <row r="50" spans="1:22" s="71" customFormat="1" ht="15" customHeight="1" x14ac:dyDescent="0.3">
      <c r="B50" s="82"/>
      <c r="C50" s="87"/>
      <c r="D50" s="83"/>
      <c r="E50" s="83"/>
      <c r="F50" s="81"/>
      <c r="G50" s="81"/>
      <c r="H50" s="81"/>
      <c r="I50" s="81"/>
      <c r="J50" s="81"/>
      <c r="K50" s="81"/>
      <c r="L50" s="81"/>
      <c r="M50" s="81"/>
      <c r="N50" s="81"/>
      <c r="O50" s="81"/>
      <c r="P50" s="88"/>
      <c r="Q50" s="88"/>
      <c r="R50" s="77"/>
      <c r="S50" s="88"/>
      <c r="T50" s="81"/>
      <c r="U50" s="81"/>
      <c r="V50" s="81"/>
    </row>
    <row r="51" spans="1:22" s="71" customFormat="1" ht="15" customHeight="1" x14ac:dyDescent="0.3">
      <c r="B51" s="82"/>
      <c r="C51" s="87"/>
      <c r="D51" s="83"/>
      <c r="E51" s="83"/>
      <c r="F51" s="81"/>
      <c r="G51" s="81"/>
      <c r="H51" s="81"/>
      <c r="I51" s="81"/>
      <c r="J51" s="81"/>
      <c r="K51" s="81"/>
      <c r="L51" s="81"/>
      <c r="M51" s="81"/>
      <c r="N51" s="81"/>
      <c r="O51" s="81"/>
      <c r="P51" s="88"/>
      <c r="Q51" s="88"/>
      <c r="R51" s="77"/>
      <c r="S51" s="88"/>
      <c r="T51" s="81"/>
      <c r="U51" s="81"/>
      <c r="V51" s="81"/>
    </row>
    <row r="52" spans="1:22" s="71" customFormat="1" ht="15" customHeight="1" x14ac:dyDescent="0.3">
      <c r="A52" s="770"/>
      <c r="B52" s="770"/>
      <c r="C52" s="770"/>
      <c r="D52" s="602"/>
      <c r="F52" s="770"/>
      <c r="G52" s="770"/>
      <c r="H52" s="770"/>
      <c r="I52" s="770"/>
      <c r="J52" s="602"/>
      <c r="L52" s="770"/>
      <c r="M52" s="770"/>
      <c r="N52" s="770"/>
      <c r="O52" s="602"/>
      <c r="Q52" s="770"/>
      <c r="R52" s="770"/>
      <c r="S52" s="770"/>
      <c r="T52" s="770"/>
      <c r="U52" s="770"/>
      <c r="V52" s="770"/>
    </row>
    <row r="53" spans="1:22" s="71" customFormat="1" ht="15" customHeight="1" x14ac:dyDescent="0.3">
      <c r="A53" s="706" t="s">
        <v>565</v>
      </c>
      <c r="B53" s="772"/>
      <c r="C53" s="772"/>
      <c r="D53" s="605" t="s">
        <v>235</v>
      </c>
      <c r="E53" s="70"/>
      <c r="F53" s="706" t="s">
        <v>565</v>
      </c>
      <c r="G53" s="772"/>
      <c r="H53" s="772"/>
      <c r="I53" s="772"/>
      <c r="J53" s="607" t="s">
        <v>235</v>
      </c>
      <c r="K53" s="70"/>
      <c r="L53" s="706" t="s">
        <v>693</v>
      </c>
      <c r="M53" s="772"/>
      <c r="N53" s="772"/>
      <c r="O53" s="608" t="s">
        <v>235</v>
      </c>
      <c r="P53" s="70"/>
      <c r="Q53" s="706" t="s">
        <v>693</v>
      </c>
      <c r="R53" s="772"/>
      <c r="S53" s="772"/>
      <c r="T53" s="772"/>
      <c r="U53" s="796" t="s">
        <v>235</v>
      </c>
      <c r="V53" s="796"/>
    </row>
    <row r="54" spans="1:22" s="71" customFormat="1" ht="15" customHeight="1" x14ac:dyDescent="0.3">
      <c r="A54" s="787" t="s">
        <v>696</v>
      </c>
      <c r="B54" s="788"/>
      <c r="C54" s="788"/>
      <c r="D54" s="606"/>
      <c r="E54" s="76"/>
      <c r="F54" s="787" t="s">
        <v>567</v>
      </c>
      <c r="G54" s="788"/>
      <c r="H54" s="788"/>
      <c r="I54" s="788"/>
      <c r="J54" s="604"/>
      <c r="K54" s="124"/>
      <c r="L54" s="768" t="s">
        <v>695</v>
      </c>
      <c r="M54" s="769"/>
      <c r="N54" s="769"/>
      <c r="O54" s="604"/>
      <c r="P54" s="125"/>
      <c r="Q54" s="768" t="s">
        <v>694</v>
      </c>
      <c r="R54" s="769"/>
      <c r="S54" s="769"/>
      <c r="T54" s="769"/>
      <c r="U54" s="603"/>
      <c r="V54" s="604"/>
    </row>
    <row r="55" spans="1:22" s="71" customFormat="1" ht="15" customHeight="1" x14ac:dyDescent="0.3">
      <c r="A55" s="123"/>
      <c r="B55" s="123"/>
      <c r="C55" s="123"/>
      <c r="D55" s="76"/>
      <c r="E55" s="76"/>
      <c r="F55" s="123"/>
      <c r="G55" s="123"/>
      <c r="H55" s="123"/>
      <c r="I55" s="123"/>
      <c r="K55" s="124"/>
      <c r="L55" s="784"/>
      <c r="M55" s="784"/>
      <c r="N55" s="784"/>
      <c r="P55" s="125"/>
      <c r="Q55" s="125"/>
      <c r="R55" s="125"/>
      <c r="S55" s="125"/>
      <c r="T55" s="125"/>
    </row>
  </sheetData>
  <sheetProtection algorithmName="SHA-512" hashValue="eHoVLPGAfH6XTKqFDDPx0qu7tO4teRnFe2tD+MQBD31ZwkmcdTGIAO7qW8tUHLfT1zUFRsDJv2STm2YjKyiucg==" saltValue="cbJiriDf+bELh+wJ70j7Kg==" spinCount="100000" sheet="1" formatCells="0" formatColumns="0" formatRows="0" selectLockedCells="1"/>
  <mergeCells count="25">
    <mergeCell ref="I1:K1"/>
    <mergeCell ref="Q53:T53"/>
    <mergeCell ref="U53:V53"/>
    <mergeCell ref="A54:C54"/>
    <mergeCell ref="F54:I54"/>
    <mergeCell ref="L54:N54"/>
    <mergeCell ref="C3:G3"/>
    <mergeCell ref="H3:L3"/>
    <mergeCell ref="M3:Q3"/>
    <mergeCell ref="R3:V3"/>
    <mergeCell ref="A26:B26"/>
    <mergeCell ref="A33:B33"/>
    <mergeCell ref="Q54:T54"/>
    <mergeCell ref="Q52:T52"/>
    <mergeCell ref="U52:V52"/>
    <mergeCell ref="L55:N55"/>
    <mergeCell ref="A34:B34"/>
    <mergeCell ref="A35:B35"/>
    <mergeCell ref="A36:B36"/>
    <mergeCell ref="A53:C53"/>
    <mergeCell ref="F53:I53"/>
    <mergeCell ref="L53:N53"/>
    <mergeCell ref="A52:C52"/>
    <mergeCell ref="F52:I52"/>
    <mergeCell ref="L52:N52"/>
  </mergeCells>
  <conditionalFormatting sqref="R32:V32 R5:V20">
    <cfRule type="cellIs" dxfId="5" priority="5" operator="greaterThanOrEqual">
      <formula>100%</formula>
    </cfRule>
  </conditionalFormatting>
  <conditionalFormatting sqref="R30:V30">
    <cfRule type="cellIs" dxfId="4" priority="3" operator="greaterThan">
      <formula>1</formula>
    </cfRule>
  </conditionalFormatting>
  <conditionalFormatting sqref="R29:V29">
    <cfRule type="cellIs" dxfId="3" priority="4" operator="greaterThan">
      <formula>1</formula>
    </cfRule>
  </conditionalFormatting>
  <conditionalFormatting sqref="R31:V31">
    <cfRule type="cellIs" dxfId="2" priority="2" operator="greaterThan">
      <formula>1</formula>
    </cfRule>
  </conditionalFormatting>
  <conditionalFormatting sqref="C38">
    <cfRule type="containsBlanks" dxfId="1" priority="1">
      <formula>LEN(TRIM(C38))=0</formula>
    </cfRule>
  </conditionalFormatting>
  <printOptions horizontalCentered="1"/>
  <pageMargins left="0.2" right="0.2" top="0.75" bottom="0.75" header="0.3" footer="0.3"/>
  <pageSetup scale="63" orientation="landscape" r:id="rId1"/>
  <headerFooter>
    <oddHeader>&amp;L&amp;"Calibri,Bold Italic"&amp;20National Guard Youth ChalleNGe&amp;C&amp;"Calibri,Bold"&amp;20&amp;UQUARTERLY BUDGET REPORT&amp;R&amp;"Calibri,Bold Italic"&amp;20&amp;K0000FFEnter City, ST</oddHeader>
    <oddFooter>&amp;LPage &amp;P/&amp;N&amp;C&amp;"Calibri,Bold"&amp;14&amp;KFF0000 ----  FOR OFFICIAL USE ONLY  ----&amp;RBy Budget Office name on &amp;D at &amp;T</oddFooter>
  </headerFooter>
  <ignoredErrors>
    <ignoredError sqref="I1"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Notes</vt:lpstr>
      <vt:lpstr>Instructions</vt:lpstr>
      <vt:lpstr>Federal GS Scale</vt:lpstr>
      <vt:lpstr>Fields</vt:lpstr>
      <vt:lpstr>Budget Request</vt:lpstr>
      <vt:lpstr>1st Qtr Report</vt:lpstr>
      <vt:lpstr>2nd Qtr Report</vt:lpstr>
      <vt:lpstr>3rd Qtr Report</vt:lpstr>
      <vt:lpstr>4th Qtr Report</vt:lpstr>
      <vt:lpstr>Budget Mods</vt:lpstr>
      <vt:lpstr>AnnualTarget</vt:lpstr>
      <vt:lpstr>BudgetSubmission</vt:lpstr>
      <vt:lpstr>Class1</vt:lpstr>
      <vt:lpstr>Class2</vt:lpstr>
      <vt:lpstr>FedFiscalYear</vt:lpstr>
      <vt:lpstr>Program?</vt:lpstr>
      <vt:lpstr>Quarters</vt:lpstr>
      <vt:lpstr>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 Karl L. (MIL)</dc:creator>
  <cp:lastModifiedBy>ServUS</cp:lastModifiedBy>
  <cp:lastPrinted>2017-03-17T06:00:50Z</cp:lastPrinted>
  <dcterms:created xsi:type="dcterms:W3CDTF">2012-05-23T01:38:03Z</dcterms:created>
  <dcterms:modified xsi:type="dcterms:W3CDTF">2017-09-15T16:46:45Z</dcterms:modified>
</cp:coreProperties>
</file>