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ovos\Desktop\co_location_prj\"/>
    </mc:Choice>
  </mc:AlternateContent>
  <xr:revisionPtr revIDLastSave="0" documentId="8_{3F3E2152-F52B-440C-9A20-001E7B1B3BB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7" i="1" l="1"/>
  <c r="E26" i="1"/>
  <c r="D20" i="1"/>
  <c r="D24" i="1"/>
  <c r="D23" i="1"/>
  <c r="D22" i="1"/>
  <c r="D27" i="1"/>
  <c r="F29" i="1"/>
  <c r="G31" i="1"/>
  <c r="I30" i="1"/>
  <c r="I31" i="1"/>
  <c r="I32" i="1"/>
  <c r="I33" i="1"/>
  <c r="I34" i="1"/>
  <c r="I35" i="1"/>
  <c r="I36" i="1"/>
  <c r="I37" i="1"/>
  <c r="I38" i="1"/>
  <c r="I39" i="1"/>
  <c r="I40" i="1"/>
  <c r="I29" i="1"/>
  <c r="H30" i="1"/>
  <c r="H31" i="1"/>
  <c r="H32" i="1"/>
  <c r="H33" i="1"/>
  <c r="H34" i="1"/>
  <c r="H35" i="1"/>
  <c r="H36" i="1"/>
  <c r="H37" i="1"/>
  <c r="H38" i="1"/>
  <c r="H39" i="1"/>
  <c r="H40" i="1"/>
  <c r="H29" i="1"/>
  <c r="G29" i="1"/>
  <c r="G30" i="1"/>
  <c r="G32" i="1"/>
  <c r="G33" i="1"/>
  <c r="G34" i="1"/>
  <c r="G35" i="1"/>
  <c r="G36" i="1"/>
  <c r="G37" i="1"/>
  <c r="G38" i="1"/>
  <c r="G39" i="1"/>
  <c r="G40" i="1"/>
  <c r="F40" i="1"/>
  <c r="F31" i="1"/>
  <c r="F30" i="1"/>
  <c r="F32" i="1"/>
  <c r="F33" i="1"/>
  <c r="F34" i="1"/>
  <c r="F35" i="1"/>
  <c r="F36" i="1"/>
  <c r="F37" i="1"/>
  <c r="F38" i="1"/>
  <c r="F39" i="1"/>
  <c r="C22" i="1" l="1"/>
  <c r="C23" i="1" s="1"/>
  <c r="D21" i="1"/>
  <c r="C21" i="1"/>
  <c r="C20" i="1"/>
  <c r="C24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Kolovos</author>
  </authors>
  <commentList>
    <comment ref="E26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Kolovos:
from Wind</t>
        </r>
      </text>
    </comment>
    <comment ref="E27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Kolovos:
from Solar</t>
        </r>
      </text>
    </comment>
  </commentList>
</comments>
</file>

<file path=xl/sharedStrings.xml><?xml version="1.0" encoding="utf-8"?>
<sst xmlns="http://schemas.openxmlformats.org/spreadsheetml/2006/main" count="129" uniqueCount="62">
  <si>
    <t>resources</t>
  </si>
  <si>
    <t xml:space="preserve">inputs </t>
  </si>
  <si>
    <t>Natural Gas</t>
  </si>
  <si>
    <t xml:space="preserve">Wind </t>
  </si>
  <si>
    <t>Solar</t>
  </si>
  <si>
    <t>Combination Turbine</t>
  </si>
  <si>
    <t>Reciprocating IC</t>
  </si>
  <si>
    <t>Aeroderivative</t>
  </si>
  <si>
    <t>batteries</t>
  </si>
  <si>
    <t>CapEx [$/kW]</t>
  </si>
  <si>
    <t>Fixed O&amp;M [$/kw/yr]</t>
  </si>
  <si>
    <t>Var O&amp;M  [$/MWh]</t>
  </si>
  <si>
    <t>N/A</t>
  </si>
  <si>
    <t xml:space="preserve">Heat Rate [BTU/kWh] </t>
  </si>
  <si>
    <t>frwd. curve [$/mmBTU]</t>
  </si>
  <si>
    <t>givenDown</t>
  </si>
  <si>
    <t>margin (apprx.)</t>
  </si>
  <si>
    <t>life [yr] (apprx.)</t>
  </si>
  <si>
    <t>reference sites</t>
  </si>
  <si>
    <t>https://www.nrel.gov/docs/fy20osti/74598.pdf</t>
  </si>
  <si>
    <t>p7 Wind T.ES1</t>
  </si>
  <si>
    <t>Capacity Nameplate [MW]</t>
  </si>
  <si>
    <t>https://windexchange.energy.gov/policies-incentives?state=co</t>
  </si>
  <si>
    <t>wind</t>
  </si>
  <si>
    <t>Capacity factor  (apprx.)</t>
  </si>
  <si>
    <t>https://www.eia.gov/outlooks/aeo/assumptions/pdf/table_8.2.pdf</t>
  </si>
  <si>
    <t>solar (T1)</t>
  </si>
  <si>
    <t>efficiency</t>
  </si>
  <si>
    <t>gas (T1)</t>
  </si>
  <si>
    <t>hr/yr</t>
  </si>
  <si>
    <t>https://www.nrel.gov/docs/fy19osti/73222.pdf</t>
  </si>
  <si>
    <t>PTC [15 $/MWh](1st 10 yr)</t>
  </si>
  <si>
    <t>ITC (20% capEx)</t>
  </si>
  <si>
    <t>*for gas analyze vs Market price (off peak 11pm - 7am MPT) rest on peak</t>
  </si>
  <si>
    <t>* for batteries charge when P is cheap or to avoid curtailments</t>
  </si>
  <si>
    <t xml:space="preserve">calculations </t>
  </si>
  <si>
    <t xml:space="preserve">CapEx [$] </t>
  </si>
  <si>
    <t>fixed [$]</t>
  </si>
  <si>
    <t>total Energy [MWh]</t>
  </si>
  <si>
    <t>production tax Credit [$]</t>
  </si>
  <si>
    <t>Total cost (+margin)</t>
  </si>
  <si>
    <t>output</t>
  </si>
  <si>
    <t>PPA [$/MWh]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</si>
  <si>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</si>
  <si>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</si>
  <si>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</si>
  <si>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</si>
  <si>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</si>
  <si>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</si>
  <si>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</si>
  <si>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</si>
  <si>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</si>
  <si>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</si>
  <si>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</si>
  <si>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</si>
  <si>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EconomicAnalysisM3</t>
  </si>
  <si>
    <t>[$/MWh]</t>
  </si>
  <si>
    <t>https://www.eia.gov/outlooks/steo/data/browser/#/?v=16&amp;f=M&amp;s=&amp;start=201601&amp;end=202112&amp;id=&amp;maptype=0&amp;ctype=linechart&amp;linechart=NGHHMCF</t>
  </si>
  <si>
    <t>forward curve '2021'</t>
  </si>
  <si>
    <t>Months (2021)</t>
  </si>
  <si>
    <t>Combine Cycle</t>
  </si>
  <si>
    <t>Batteries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</si>
</sst>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3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2" fontId="1" fillId="0" borderId="1" xfId="0" applyNumberFormat="1" applyFont="1" applyBorder="1" applyAlignment="1">
      <alignment horizontal="center" vertical="top"/>
    </xf>
    <xf numFmtId="2" fontId="1" fillId="0" borderId="2" xfId="0" applyNumberFormat="1" applyFont="1" applyBorder="1" applyAlignment="1">
      <alignment horizontal="center" vertical="top"/>
    </xf>
    <xf numFmtId="2" fontId="1" fillId="0" borderId="3" xfId="0" applyNumberFormat="1" applyFont="1" applyBorder="1" applyAlignment="1">
      <alignment horizontal="center" vertical="top"/>
    </xf>
    <xf numFmtId="2" fontId="1" fillId="0" borderId="4" xfId="0" applyNumberFormat="1" applyFont="1" applyBorder="1" applyAlignment="1">
      <alignment horizontal="center" vertical="top"/>
    </xf>
    <xf numFmtId="2" fontId="1" fillId="0" borderId="5" xfId="0" applyNumberFormat="1" applyFont="1" applyBorder="1" applyAlignment="1">
      <alignment horizontal="center" vertical="top"/>
    </xf>
    <xf numFmtId="2" fontId="1" fillId="0" borderId="6" xfId="0" applyNumberFormat="1" applyFont="1" applyBorder="1" applyAlignment="1">
      <alignment horizontal="center" vertical="top"/>
    </xf>
    <xf numFmtId="2" fontId="1" fillId="0" borderId="7" xfId="0" applyNumberFormat="1" applyFont="1" applyBorder="1" applyAlignment="1">
      <alignment horizontal="center" vertical="top"/>
    </xf>
    <xf numFmtId="2" fontId="1" fillId="0" borderId="8" xfId="0" applyNumberFormat="1" applyFont="1" applyBorder="1" applyAlignment="1">
      <alignment horizontal="center" vertical="top"/>
    </xf>
    <xf numFmtId="0" fontId="3" fillId="0" borderId="0" xfId="1"/>
    <xf numFmtId="0" fontId="4" fillId="0" borderId="0" xfId="0" applyFont="1" applyAlignment="1">
      <alignment horizontal="center" vertical="top"/>
    </xf>
    <xf numFmtId="0" fontId="4" fillId="0" borderId="0" xfId="0" applyFont="1"/>
    <xf numFmtId="0" fontId="0" fillId="0" borderId="0" xfId="0" applyAlignment="1">
      <alignment horizontal="center" vertical="top"/>
    </xf>
    <xf numFmtId="0" fontId="0" fillId="0" borderId="0" xfId="0"/>
    <xf numFmtId="0" fontId="0" fillId="0" borderId="0" xfId="0" applyAlignment="1">
      <alignment horizontal="center"/>
    </xf>
    <xf numFmtId="2" fontId="1" fillId="0" borderId="0" xfId="0" applyNumberFormat="1" applyFon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assumptions/pdf/table_8.2.pdf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indexchange.energy.gov/policies-incentives?state=co" TargetMode="External"/><Relationship Id="rId1" Type="http://schemas.openxmlformats.org/officeDocument/2006/relationships/hyperlink" Target="https://www.nrel.gov/docs/fy20osti/74598.pdf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www.eia.gov/outlooks/steo/data/browser/" TargetMode="External"/><Relationship Id="rId4" Type="http://schemas.openxmlformats.org/officeDocument/2006/relationships/hyperlink" Target="https://www.eia.gov/outlooks/aeo/assumptions/pdf/table_8.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0"/>
  <sheetViews>
    <sheetView tabSelected="1" topLeftCell="A5" workbookViewId="0">
      <selection activeCell="L28" sqref="L28"/>
    </sheetView>
  </sheetViews>
  <sheetFormatPr defaultRowHeight="14.4" x14ac:dyDescent="0.3"/>
  <cols>
    <col min="1" max="1" width="25.44140625" customWidth="1"/>
    <col min="2" max="2" width="11.44140625" customWidth="1"/>
    <col min="3" max="3" width="13.6640625" bestFit="1" customWidth="1"/>
    <col min="4" max="4" width="12.5546875" bestFit="1" customWidth="1"/>
    <col min="5" max="5" width="8.77734375" customWidth="1"/>
    <col min="6" max="6" width="9.21875" customWidth="1"/>
    <col min="7" max="7" width="12.44140625" customWidth="1"/>
    <col min="8" max="8" width="12.88671875" customWidth="1"/>
    <col min="9" max="9" width="13.6640625" customWidth="1"/>
  </cols>
  <sheetData>
    <row r="1" spans="1:33" x14ac:dyDescent="0.3">
      <c r="A1" s="34" t="s">
        <v>55</v>
      </c>
      <c r="B1" s="35"/>
      <c r="C1" s="35"/>
      <c r="D1" s="35"/>
      <c r="E1" s="35"/>
      <c r="F1" s="35"/>
    </row>
    <row r="2" spans="1:33" ht="18" customHeight="1" x14ac:dyDescent="0.35">
      <c r="C2" s="36" t="s">
        <v>0</v>
      </c>
      <c r="D2" s="36"/>
      <c r="E2" s="36"/>
      <c r="F2" s="36"/>
      <c r="G2" s="36"/>
      <c r="H2" s="36"/>
      <c r="I2" s="36"/>
    </row>
    <row r="3" spans="1:33" x14ac:dyDescent="0.3">
      <c r="A3" s="2" t="s">
        <v>1</v>
      </c>
      <c r="C3" s="1"/>
      <c r="D3" s="22"/>
      <c r="E3" s="22"/>
      <c r="F3" s="38" t="s">
        <v>2</v>
      </c>
      <c r="G3" s="38"/>
      <c r="H3" s="38"/>
      <c r="I3" s="38"/>
    </row>
    <row r="4" spans="1:33" ht="43.2" customHeight="1" x14ac:dyDescent="0.3">
      <c r="C4" s="3" t="s">
        <v>3</v>
      </c>
      <c r="D4" s="3" t="s">
        <v>4</v>
      </c>
      <c r="E4" s="3" t="s">
        <v>61</v>
      </c>
      <c r="F4" s="3" t="s">
        <v>60</v>
      </c>
      <c r="G4" s="3" t="s">
        <v>5</v>
      </c>
      <c r="H4" s="3" t="s">
        <v>6</v>
      </c>
      <c r="I4" s="3" t="s">
        <v>7</v>
      </c>
    </row>
    <row r="5" spans="1:33" x14ac:dyDescent="0.3">
      <c r="A5" t="s">
        <v>9</v>
      </c>
      <c r="C5" s="4">
        <v>1470</v>
      </c>
      <c r="D5" s="7">
        <v>1331</v>
      </c>
      <c r="E5" s="20">
        <v>1400</v>
      </c>
      <c r="F5" s="20">
        <v>1079</v>
      </c>
      <c r="G5" s="20">
        <v>710</v>
      </c>
      <c r="H5" s="20">
        <v>1802</v>
      </c>
      <c r="I5" s="20">
        <v>1170</v>
      </c>
      <c r="Q5" t="s">
        <v>18</v>
      </c>
      <c r="R5" s="17" t="s">
        <v>19</v>
      </c>
      <c r="AG5" t="s">
        <v>20</v>
      </c>
    </row>
    <row r="6" spans="1:33" x14ac:dyDescent="0.3">
      <c r="A6" t="s">
        <v>10</v>
      </c>
      <c r="C6" s="4">
        <v>44</v>
      </c>
      <c r="D6" s="20">
        <v>15.19</v>
      </c>
      <c r="E6" s="20">
        <v>15</v>
      </c>
      <c r="F6" s="20">
        <v>14.04</v>
      </c>
      <c r="G6" s="20">
        <v>6.97</v>
      </c>
      <c r="H6" s="20">
        <v>35.01</v>
      </c>
      <c r="I6" s="20">
        <v>16.23</v>
      </c>
      <c r="R6" s="17" t="s">
        <v>22</v>
      </c>
      <c r="AG6" t="s">
        <v>23</v>
      </c>
    </row>
    <row r="7" spans="1:33" x14ac:dyDescent="0.3">
      <c r="A7" t="s">
        <v>11</v>
      </c>
      <c r="C7" s="4" t="s">
        <v>12</v>
      </c>
      <c r="D7" s="20" t="s">
        <v>12</v>
      </c>
      <c r="E7" s="20" t="s">
        <v>12</v>
      </c>
      <c r="F7" s="20">
        <v>2.54</v>
      </c>
      <c r="G7" s="20">
        <v>4.4800000000000004</v>
      </c>
      <c r="H7" s="20">
        <v>5.65</v>
      </c>
      <c r="I7" s="20">
        <v>4.28</v>
      </c>
      <c r="R7" s="17" t="s">
        <v>25</v>
      </c>
      <c r="AG7" t="s">
        <v>26</v>
      </c>
    </row>
    <row r="8" spans="1:33" x14ac:dyDescent="0.3">
      <c r="C8" s="4"/>
      <c r="D8" s="21"/>
      <c r="E8" s="21"/>
      <c r="F8" s="21"/>
      <c r="G8" s="21"/>
      <c r="H8" s="21"/>
      <c r="I8" s="21"/>
      <c r="R8" s="17" t="s">
        <v>25</v>
      </c>
      <c r="AG8" t="s">
        <v>28</v>
      </c>
    </row>
    <row r="9" spans="1:33" x14ac:dyDescent="0.3">
      <c r="A9" t="s">
        <v>13</v>
      </c>
      <c r="C9" s="4" t="s">
        <v>12</v>
      </c>
      <c r="D9" s="20" t="s">
        <v>12</v>
      </c>
      <c r="E9" s="20" t="s">
        <v>12</v>
      </c>
      <c r="F9" s="20">
        <v>6431</v>
      </c>
      <c r="G9" s="20">
        <v>9905</v>
      </c>
      <c r="H9" s="20">
        <v>8295</v>
      </c>
      <c r="I9" s="20">
        <v>9124</v>
      </c>
      <c r="R9" s="17" t="s">
        <v>57</v>
      </c>
      <c r="AG9" t="s">
        <v>58</v>
      </c>
    </row>
    <row r="10" spans="1:33" x14ac:dyDescent="0.3">
      <c r="A10" t="s">
        <v>14</v>
      </c>
      <c r="C10" s="1" t="s">
        <v>12</v>
      </c>
      <c r="D10" s="22" t="s">
        <v>12</v>
      </c>
      <c r="E10" s="20" t="s">
        <v>12</v>
      </c>
      <c r="F10" s="22" t="s">
        <v>15</v>
      </c>
      <c r="G10" s="22" t="s">
        <v>15</v>
      </c>
      <c r="H10" s="22" t="s">
        <v>15</v>
      </c>
      <c r="I10" s="22" t="s">
        <v>15</v>
      </c>
      <c r="R10" t="s">
        <v>30</v>
      </c>
      <c r="AG10" t="s">
        <v>8</v>
      </c>
    </row>
    <row r="11" spans="1:33" x14ac:dyDescent="0.3">
      <c r="A11" t="s">
        <v>16</v>
      </c>
      <c r="C11" s="29">
        <v>7.0000000000000007E-2</v>
      </c>
      <c r="D11" s="29">
        <v>7.0000000000000007E-2</v>
      </c>
      <c r="E11" s="20" t="s">
        <v>12</v>
      </c>
      <c r="F11" s="22" t="s">
        <v>12</v>
      </c>
      <c r="G11" s="22" t="s">
        <v>12</v>
      </c>
      <c r="H11" s="22" t="s">
        <v>12</v>
      </c>
      <c r="I11" s="22" t="s">
        <v>12</v>
      </c>
    </row>
    <row r="12" spans="1:33" x14ac:dyDescent="0.3">
      <c r="A12" t="s">
        <v>17</v>
      </c>
      <c r="C12" s="4">
        <v>25</v>
      </c>
      <c r="D12" s="20">
        <v>25</v>
      </c>
      <c r="E12" s="20">
        <v>15</v>
      </c>
      <c r="F12" s="20">
        <v>30</v>
      </c>
      <c r="G12" s="20">
        <v>30</v>
      </c>
      <c r="H12" s="20">
        <v>30</v>
      </c>
      <c r="I12" s="20">
        <v>30</v>
      </c>
    </row>
    <row r="13" spans="1:33" x14ac:dyDescent="0.3">
      <c r="A13" t="s">
        <v>21</v>
      </c>
      <c r="C13" s="4">
        <v>100</v>
      </c>
      <c r="D13" s="20">
        <v>100</v>
      </c>
      <c r="E13" s="20">
        <v>100</v>
      </c>
      <c r="F13" s="20">
        <v>418</v>
      </c>
      <c r="G13" s="20">
        <v>237</v>
      </c>
      <c r="H13" s="20">
        <v>21</v>
      </c>
      <c r="I13" s="20">
        <v>105</v>
      </c>
    </row>
    <row r="14" spans="1:33" x14ac:dyDescent="0.3">
      <c r="A14" t="s">
        <v>24</v>
      </c>
      <c r="C14" s="28">
        <v>0.4</v>
      </c>
      <c r="D14" s="28">
        <v>0.3</v>
      </c>
      <c r="E14" s="28">
        <v>1</v>
      </c>
      <c r="F14" s="28">
        <v>1</v>
      </c>
      <c r="G14" s="28">
        <v>1</v>
      </c>
      <c r="H14" s="28">
        <v>1</v>
      </c>
      <c r="I14" s="28">
        <v>1</v>
      </c>
      <c r="S14" s="18" t="s">
        <v>33</v>
      </c>
    </row>
    <row r="15" spans="1:33" x14ac:dyDescent="0.3">
      <c r="A15" t="s">
        <v>27</v>
      </c>
      <c r="C15" s="1" t="s">
        <v>12</v>
      </c>
      <c r="D15" s="22" t="s">
        <v>12</v>
      </c>
      <c r="E15" s="29">
        <v>0.75</v>
      </c>
      <c r="F15" s="22" t="s">
        <v>12</v>
      </c>
      <c r="G15" s="22" t="s">
        <v>12</v>
      </c>
      <c r="H15" s="22" t="s">
        <v>12</v>
      </c>
      <c r="I15" s="22" t="s">
        <v>12</v>
      </c>
      <c r="S15" s="19" t="s">
        <v>34</v>
      </c>
    </row>
    <row r="16" spans="1:33" x14ac:dyDescent="0.3">
      <c r="A16" t="s">
        <v>29</v>
      </c>
      <c r="C16" s="1">
        <v>8760</v>
      </c>
      <c r="D16" s="22">
        <v>8760</v>
      </c>
      <c r="E16" s="20">
        <v>8760</v>
      </c>
      <c r="F16" s="22">
        <v>8760</v>
      </c>
      <c r="G16" s="22">
        <v>8760</v>
      </c>
      <c r="H16" s="22">
        <v>8760</v>
      </c>
      <c r="I16" s="22">
        <v>8760</v>
      </c>
    </row>
    <row r="17" spans="1:9" x14ac:dyDescent="0.3">
      <c r="A17" t="s">
        <v>31</v>
      </c>
      <c r="C17" s="1">
        <v>15</v>
      </c>
      <c r="D17" s="22" t="s">
        <v>12</v>
      </c>
      <c r="E17" s="22" t="s">
        <v>12</v>
      </c>
      <c r="F17" s="22" t="s">
        <v>12</v>
      </c>
      <c r="G17" s="22" t="s">
        <v>12</v>
      </c>
      <c r="H17" s="22" t="s">
        <v>12</v>
      </c>
      <c r="I17" s="22" t="s">
        <v>12</v>
      </c>
    </row>
    <row r="18" spans="1:9" x14ac:dyDescent="0.3">
      <c r="A18" t="s">
        <v>32</v>
      </c>
      <c r="C18" s="1" t="s">
        <v>12</v>
      </c>
      <c r="D18" s="28">
        <v>0.2</v>
      </c>
      <c r="E18" s="22" t="s">
        <v>12</v>
      </c>
      <c r="F18" s="22" t="s">
        <v>12</v>
      </c>
      <c r="G18" s="22" t="s">
        <v>12</v>
      </c>
      <c r="H18" s="22" t="s">
        <v>12</v>
      </c>
      <c r="I18" s="22" t="s">
        <v>12</v>
      </c>
    </row>
    <row r="19" spans="1:9" x14ac:dyDescent="0.3">
      <c r="A19" s="2" t="s">
        <v>35</v>
      </c>
      <c r="D19" s="21"/>
      <c r="E19" s="20"/>
      <c r="F19" s="21"/>
      <c r="G19" s="21"/>
      <c r="H19" s="21"/>
      <c r="I19" s="21"/>
    </row>
    <row r="20" spans="1:9" x14ac:dyDescent="0.3">
      <c r="A20" t="s">
        <v>36</v>
      </c>
      <c r="C20">
        <f>C5*C13*1000</f>
        <v>147000000</v>
      </c>
      <c r="D20" s="21">
        <f>D5*D13*1000</f>
        <v>133100000</v>
      </c>
      <c r="E20" s="22" t="s">
        <v>12</v>
      </c>
      <c r="F20" s="22" t="s">
        <v>12</v>
      </c>
      <c r="G20" s="22" t="s">
        <v>12</v>
      </c>
      <c r="H20" s="22" t="s">
        <v>12</v>
      </c>
      <c r="I20" s="22" t="s">
        <v>12</v>
      </c>
    </row>
    <row r="21" spans="1:9" x14ac:dyDescent="0.3">
      <c r="A21" t="s">
        <v>37</v>
      </c>
      <c r="C21" s="26">
        <f>C6*C12*C13*1000</f>
        <v>110000000</v>
      </c>
      <c r="D21" s="26">
        <f>D6*D12*D13*1000</f>
        <v>37975000</v>
      </c>
      <c r="E21" s="22" t="s">
        <v>12</v>
      </c>
      <c r="F21" s="22" t="s">
        <v>12</v>
      </c>
      <c r="G21" s="22" t="s">
        <v>12</v>
      </c>
      <c r="H21" s="22" t="s">
        <v>12</v>
      </c>
      <c r="I21" s="22" t="s">
        <v>12</v>
      </c>
    </row>
    <row r="22" spans="1:9" x14ac:dyDescent="0.3">
      <c r="A22" t="s">
        <v>38</v>
      </c>
      <c r="C22">
        <f>C12*C13*C14*C16</f>
        <v>8760000</v>
      </c>
      <c r="D22" s="21">
        <f>D12*D13*D14*D16</f>
        <v>6570000</v>
      </c>
      <c r="E22" s="22" t="s">
        <v>12</v>
      </c>
      <c r="F22" s="22" t="s">
        <v>12</v>
      </c>
      <c r="G22" s="22" t="s">
        <v>12</v>
      </c>
      <c r="H22" s="22" t="s">
        <v>12</v>
      </c>
      <c r="I22" s="22" t="s">
        <v>12</v>
      </c>
    </row>
    <row r="23" spans="1:9" x14ac:dyDescent="0.3">
      <c r="A23" t="s">
        <v>39</v>
      </c>
      <c r="C23">
        <f>C17*C22*(10/C12)</f>
        <v>52560000</v>
      </c>
      <c r="D23" s="21">
        <f>D18*D20</f>
        <v>26620000</v>
      </c>
      <c r="E23" s="22" t="s">
        <v>12</v>
      </c>
      <c r="F23" s="22" t="s">
        <v>12</v>
      </c>
      <c r="G23" s="22" t="s">
        <v>12</v>
      </c>
      <c r="H23" s="22" t="s">
        <v>12</v>
      </c>
      <c r="I23" s="22" t="s">
        <v>12</v>
      </c>
    </row>
    <row r="24" spans="1:9" x14ac:dyDescent="0.3">
      <c r="A24" t="s">
        <v>40</v>
      </c>
      <c r="C24" s="27">
        <f>(C20+C21-C23)*(1+C11)</f>
        <v>218750800</v>
      </c>
      <c r="D24" s="27">
        <f>(D20+D21-D23)*(1+D11)</f>
        <v>154566850</v>
      </c>
      <c r="E24" s="22" t="s">
        <v>12</v>
      </c>
      <c r="F24" s="22" t="s">
        <v>12</v>
      </c>
      <c r="G24" s="22" t="s">
        <v>12</v>
      </c>
      <c r="H24" s="22" t="s">
        <v>12</v>
      </c>
      <c r="I24" s="22" t="s">
        <v>12</v>
      </c>
    </row>
    <row r="25" spans="1:9" ht="15" thickBot="1" x14ac:dyDescent="0.35">
      <c r="A25" s="5" t="s">
        <v>41</v>
      </c>
      <c r="D25" s="21"/>
      <c r="E25" s="20"/>
      <c r="F25" s="21"/>
      <c r="G25" s="21"/>
      <c r="H25" s="21"/>
      <c r="I25" s="21"/>
    </row>
    <row r="26" spans="1:9" ht="15" customHeight="1" x14ac:dyDescent="0.3">
      <c r="A26" s="6" t="s">
        <v>42</v>
      </c>
      <c r="C26" s="9">
        <f>C24/C22</f>
        <v>24.971552511415524</v>
      </c>
      <c r="D26" s="25" t="s">
        <v>12</v>
      </c>
      <c r="E26" s="10">
        <f>(1/E15)*C26</f>
        <v>33.295403348554032</v>
      </c>
      <c r="F26" s="30" t="s">
        <v>15</v>
      </c>
      <c r="G26" s="30" t="s">
        <v>15</v>
      </c>
      <c r="H26" s="30" t="s">
        <v>15</v>
      </c>
      <c r="I26" s="31" t="s">
        <v>15</v>
      </c>
    </row>
    <row r="27" spans="1:9" ht="15" thickBot="1" x14ac:dyDescent="0.35">
      <c r="C27" s="14" t="s">
        <v>12</v>
      </c>
      <c r="D27" s="15">
        <f>D24/D22</f>
        <v>23.526156773211568</v>
      </c>
      <c r="E27" s="15">
        <f>(1/E15)*D27</f>
        <v>31.368209030948755</v>
      </c>
      <c r="F27" s="32"/>
      <c r="G27" s="32"/>
      <c r="H27" s="32"/>
      <c r="I27" s="33"/>
    </row>
    <row r="28" spans="1:9" ht="29.4" thickBot="1" x14ac:dyDescent="0.35">
      <c r="A28" s="2" t="s">
        <v>59</v>
      </c>
      <c r="B28" s="24" t="s">
        <v>14</v>
      </c>
      <c r="C28" s="8"/>
      <c r="D28" s="8"/>
      <c r="E28" s="8"/>
      <c r="F28" s="37" t="s">
        <v>56</v>
      </c>
      <c r="G28" s="37"/>
      <c r="H28" s="37"/>
      <c r="I28" s="37"/>
    </row>
    <row r="29" spans="1:9" ht="15" customHeight="1" x14ac:dyDescent="0.3">
      <c r="A29" s="20" t="s">
        <v>43</v>
      </c>
      <c r="B29" s="20">
        <v>3.22</v>
      </c>
      <c r="F29" s="9">
        <f>(B29*$F$9)/1000+$F$7</f>
        <v>23.247819999999997</v>
      </c>
      <c r="G29" s="10">
        <f>(B29*$G$9)/1000+$G$7</f>
        <v>36.374099999999999</v>
      </c>
      <c r="H29" s="10">
        <f>(B29*$H$9)/1000+$H$7</f>
        <v>32.359900000000003</v>
      </c>
      <c r="I29" s="11">
        <f>(B29*$I$9)/1000+$I$7</f>
        <v>33.659280000000003</v>
      </c>
    </row>
    <row r="30" spans="1:9" x14ac:dyDescent="0.3">
      <c r="A30" s="20" t="s">
        <v>44</v>
      </c>
      <c r="B30" s="20">
        <v>3.17</v>
      </c>
      <c r="F30" s="12">
        <f>(B30*$F$9)/1000+$F$7</f>
        <v>22.926269999999999</v>
      </c>
      <c r="G30" s="23">
        <f t="shared" ref="G30:G40" si="0">(B30*$G$9)/1000+$G$7</f>
        <v>35.87885</v>
      </c>
      <c r="H30" s="23">
        <f t="shared" ref="H30:H40" si="1">(B30*$H$9)/1000+$H$7</f>
        <v>31.945149999999998</v>
      </c>
      <c r="I30" s="13">
        <f>(B30*$I$9)/1000+$I$7</f>
        <v>33.20308</v>
      </c>
    </row>
    <row r="31" spans="1:9" ht="15" customHeight="1" x14ac:dyDescent="0.3">
      <c r="A31" s="20" t="s">
        <v>45</v>
      </c>
      <c r="B31" s="20">
        <v>3.11</v>
      </c>
      <c r="F31" s="12">
        <f>(B31*$F$9)/1000+$F$7</f>
        <v>22.540409999999998</v>
      </c>
      <c r="G31" s="23">
        <f>(B31*$G$9)/1000+$G$7</f>
        <v>35.284549999999996</v>
      </c>
      <c r="H31" s="23">
        <f t="shared" si="1"/>
        <v>31.447450000000003</v>
      </c>
      <c r="I31" s="13">
        <f t="shared" ref="I31:I40" si="2">(B31*$I$9)/1000+$I$7</f>
        <v>32.655639999999998</v>
      </c>
    </row>
    <row r="32" spans="1:9" x14ac:dyDescent="0.3">
      <c r="A32" s="20" t="s">
        <v>46</v>
      </c>
      <c r="B32" s="20">
        <v>3.1</v>
      </c>
      <c r="F32" s="12">
        <f t="shared" ref="F32:F39" si="3">(B32*$F$9)/1000+$F$7</f>
        <v>22.476100000000002</v>
      </c>
      <c r="G32" s="23">
        <f t="shared" si="0"/>
        <v>35.185500000000005</v>
      </c>
      <c r="H32" s="23">
        <f t="shared" si="1"/>
        <v>31.3645</v>
      </c>
      <c r="I32" s="13">
        <f t="shared" si="2"/>
        <v>32.564399999999999</v>
      </c>
    </row>
    <row r="33" spans="1:9" x14ac:dyDescent="0.3">
      <c r="A33" s="20" t="s">
        <v>47</v>
      </c>
      <c r="B33" s="20">
        <v>3.07</v>
      </c>
      <c r="F33" s="12">
        <f t="shared" si="3"/>
        <v>22.283169999999998</v>
      </c>
      <c r="G33" s="23">
        <f t="shared" si="0"/>
        <v>34.888350000000003</v>
      </c>
      <c r="H33" s="23">
        <f t="shared" si="1"/>
        <v>31.115649999999995</v>
      </c>
      <c r="I33" s="13">
        <f t="shared" si="2"/>
        <v>32.290680000000002</v>
      </c>
    </row>
    <row r="34" spans="1:9" x14ac:dyDescent="0.3">
      <c r="A34" s="20" t="s">
        <v>48</v>
      </c>
      <c r="B34" s="20">
        <v>3.07</v>
      </c>
      <c r="F34" s="12">
        <f t="shared" si="3"/>
        <v>22.283169999999998</v>
      </c>
      <c r="G34" s="23">
        <f t="shared" si="0"/>
        <v>34.888350000000003</v>
      </c>
      <c r="H34" s="23">
        <f t="shared" si="1"/>
        <v>31.115649999999995</v>
      </c>
      <c r="I34" s="13">
        <f t="shared" si="2"/>
        <v>32.290680000000002</v>
      </c>
    </row>
    <row r="35" spans="1:9" ht="15" customHeight="1" x14ac:dyDescent="0.3">
      <c r="A35" s="20" t="s">
        <v>49</v>
      </c>
      <c r="B35" s="20">
        <v>3.09</v>
      </c>
      <c r="F35" s="12">
        <f t="shared" si="3"/>
        <v>22.41179</v>
      </c>
      <c r="G35" s="23">
        <f t="shared" si="0"/>
        <v>35.086449999999999</v>
      </c>
      <c r="H35" s="23">
        <f t="shared" si="1"/>
        <v>31.281550000000003</v>
      </c>
      <c r="I35" s="13">
        <f t="shared" si="2"/>
        <v>32.47316</v>
      </c>
    </row>
    <row r="36" spans="1:9" x14ac:dyDescent="0.3">
      <c r="A36" s="20" t="s">
        <v>50</v>
      </c>
      <c r="B36" s="20">
        <v>3.09</v>
      </c>
      <c r="F36" s="12">
        <f t="shared" si="3"/>
        <v>22.41179</v>
      </c>
      <c r="G36" s="23">
        <f t="shared" si="0"/>
        <v>35.086449999999999</v>
      </c>
      <c r="H36" s="23">
        <f t="shared" si="1"/>
        <v>31.281550000000003</v>
      </c>
      <c r="I36" s="13">
        <f t="shared" si="2"/>
        <v>32.47316</v>
      </c>
    </row>
    <row r="37" spans="1:9" ht="16.8" customHeight="1" x14ac:dyDescent="0.3">
      <c r="A37" s="20" t="s">
        <v>51</v>
      </c>
      <c r="B37" s="20">
        <v>3.08</v>
      </c>
      <c r="F37" s="12">
        <f t="shared" si="3"/>
        <v>22.347479999999997</v>
      </c>
      <c r="G37" s="23">
        <f t="shared" si="0"/>
        <v>34.987400000000001</v>
      </c>
      <c r="H37" s="23">
        <f t="shared" si="1"/>
        <v>31.198599999999999</v>
      </c>
      <c r="I37" s="13">
        <f t="shared" si="2"/>
        <v>32.381920000000001</v>
      </c>
    </row>
    <row r="38" spans="1:9" x14ac:dyDescent="0.3">
      <c r="A38" s="20" t="s">
        <v>52</v>
      </c>
      <c r="B38" s="20">
        <v>3.12</v>
      </c>
      <c r="F38" s="12">
        <f t="shared" si="3"/>
        <v>22.60472</v>
      </c>
      <c r="G38" s="23">
        <f t="shared" si="0"/>
        <v>35.383600000000001</v>
      </c>
      <c r="H38" s="23">
        <f t="shared" si="1"/>
        <v>31.5304</v>
      </c>
      <c r="I38" s="13">
        <f t="shared" si="2"/>
        <v>32.746879999999997</v>
      </c>
    </row>
    <row r="39" spans="1:9" ht="15" customHeight="1" x14ac:dyDescent="0.3">
      <c r="A39" s="20" t="s">
        <v>53</v>
      </c>
      <c r="B39" s="20">
        <v>3.18</v>
      </c>
      <c r="F39" s="12">
        <f t="shared" si="3"/>
        <v>22.990580000000001</v>
      </c>
      <c r="G39" s="23">
        <f t="shared" si="0"/>
        <v>35.977900000000005</v>
      </c>
      <c r="H39" s="23">
        <f t="shared" si="1"/>
        <v>32.028100000000002</v>
      </c>
      <c r="I39" s="13">
        <f t="shared" si="2"/>
        <v>33.294319999999999</v>
      </c>
    </row>
    <row r="40" spans="1:9" ht="15" thickBot="1" x14ac:dyDescent="0.35">
      <c r="A40" s="20" t="s">
        <v>54</v>
      </c>
      <c r="B40" s="20">
        <v>3.27</v>
      </c>
      <c r="F40" s="14">
        <f>(B40*$F$9)/1000+$F$7</f>
        <v>23.569369999999999</v>
      </c>
      <c r="G40" s="15">
        <f t="shared" si="0"/>
        <v>36.869349999999997</v>
      </c>
      <c r="H40" s="15">
        <f t="shared" si="1"/>
        <v>32.774650000000001</v>
      </c>
      <c r="I40" s="16">
        <f t="shared" si="2"/>
        <v>34.115479999999998</v>
      </c>
    </row>
  </sheetData>
  <mergeCells count="4">
    <mergeCell ref="A1:F1"/>
    <mergeCell ref="C2:I2"/>
    <mergeCell ref="F28:I28"/>
    <mergeCell ref="F3:I3"/>
  </mergeCells>
  <phoneticPr fontId="5" type="noConversion"/>
  <hyperlinks>
    <hyperlink ref="R5" r:id="rId1" xr:uid="{00000000-0004-0000-0000-000000000000}"/>
    <hyperlink ref="R6" r:id="rId2" xr:uid="{00000000-0004-0000-0000-000001000000}"/>
    <hyperlink ref="R7" r:id="rId3" xr:uid="{00000000-0004-0000-0000-000002000000}"/>
    <hyperlink ref="R8" r:id="rId4" xr:uid="{00000000-0004-0000-0000-000003000000}"/>
    <hyperlink ref="R9" r:id="rId5" location="/?v=16&amp;f=M&amp;s=&amp;start=201601&amp;end=202112&amp;id=&amp;maptype=0&amp;ctype=linechart&amp;linechart=NGHHMCF" xr:uid="{00000000-0004-0000-0000-000004000000}"/>
  </hyperlinks>
  <pageMargins left="0.7" right="0.7" top="0.75" bottom="0.75" header="0.3" footer="0.3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Kolovos</dc:creator>
  <cp:lastModifiedBy>Kolovos</cp:lastModifiedBy>
  <dcterms:created xsi:type="dcterms:W3CDTF">2020-12-20T23:15:47Z</dcterms:created>
  <dcterms:modified xsi:type="dcterms:W3CDTF">2021-04-16T15:34:01Z</dcterms:modified>
</cp:coreProperties>
</file>