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manov\Documents\PyScripts\Excel comparator\"/>
    </mc:Choice>
  </mc:AlternateContent>
  <bookViews>
    <workbookView xWindow="0" yWindow="0" windowWidth="29784" windowHeight="5148" tabRatio="500"/>
  </bookViews>
  <sheets>
    <sheet name="Лист1" sheetId="1" r:id="rId1"/>
    <sheet name="Стикер" sheetId="2" r:id="rId2"/>
  </sheets>
  <definedNames>
    <definedName name="_xlnm.Print_Area" localSheetId="0">Лист1!$A$1:$R$380</definedName>
  </definedNames>
  <calcPr calcId="999999"/>
</workbook>
</file>

<file path=xl/calcChain.xml><?xml version="1.0" encoding="utf-8"?>
<calcChain xmlns="http://schemas.openxmlformats.org/spreadsheetml/2006/main">
  <c r="R379" i="1" l="1"/>
  <c r="Q379" i="1"/>
  <c r="P379" i="1"/>
  <c r="L379" i="1"/>
  <c r="K379" i="1"/>
  <c r="J379" i="1"/>
  <c r="L378" i="1"/>
  <c r="K378" i="1"/>
  <c r="I378" i="1"/>
  <c r="L377" i="1"/>
  <c r="K377" i="1"/>
  <c r="J377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L365" i="1"/>
  <c r="K365" i="1"/>
  <c r="J365" i="1"/>
  <c r="I365" i="1"/>
  <c r="G365" i="1"/>
  <c r="L364" i="1"/>
  <c r="K364" i="1"/>
  <c r="J364" i="1"/>
  <c r="P363" i="1"/>
  <c r="J363" i="1"/>
  <c r="L362" i="1"/>
  <c r="K362" i="1"/>
  <c r="J362" i="1"/>
  <c r="I362" i="1"/>
  <c r="G362" i="1"/>
  <c r="L361" i="1"/>
  <c r="K361" i="1"/>
  <c r="J361" i="1"/>
  <c r="P360" i="1"/>
  <c r="J360" i="1"/>
  <c r="P359" i="1"/>
  <c r="J359" i="1"/>
  <c r="L358" i="1"/>
  <c r="K358" i="1"/>
  <c r="J358" i="1"/>
  <c r="I358" i="1"/>
  <c r="G358" i="1"/>
  <c r="P357" i="1"/>
  <c r="J357" i="1"/>
  <c r="P356" i="1"/>
  <c r="J356" i="1"/>
  <c r="L355" i="1"/>
  <c r="K355" i="1"/>
  <c r="J355" i="1"/>
  <c r="I355" i="1"/>
  <c r="G355" i="1"/>
  <c r="P354" i="1"/>
  <c r="J354" i="1"/>
  <c r="L353" i="1"/>
  <c r="K353" i="1"/>
  <c r="J353" i="1"/>
  <c r="I353" i="1"/>
  <c r="G353" i="1"/>
  <c r="P352" i="1"/>
  <c r="J352" i="1"/>
  <c r="L351" i="1"/>
  <c r="K351" i="1"/>
  <c r="J351" i="1"/>
  <c r="I351" i="1"/>
  <c r="G351" i="1"/>
  <c r="L350" i="1"/>
  <c r="K350" i="1"/>
  <c r="J350" i="1"/>
  <c r="P349" i="1"/>
  <c r="J349" i="1"/>
  <c r="P348" i="1"/>
  <c r="J348" i="1"/>
  <c r="P347" i="1"/>
  <c r="J347" i="1"/>
  <c r="L346" i="1"/>
  <c r="K346" i="1"/>
  <c r="J346" i="1"/>
  <c r="I346" i="1"/>
  <c r="G346" i="1"/>
  <c r="P345" i="1"/>
  <c r="J345" i="1"/>
  <c r="L344" i="1"/>
  <c r="K344" i="1"/>
  <c r="J344" i="1"/>
  <c r="I344" i="1"/>
  <c r="G344" i="1"/>
  <c r="P343" i="1"/>
  <c r="J343" i="1"/>
  <c r="P342" i="1"/>
  <c r="J342" i="1"/>
  <c r="L341" i="1"/>
  <c r="K341" i="1"/>
  <c r="J341" i="1"/>
  <c r="I341" i="1"/>
  <c r="G341" i="1"/>
  <c r="P340" i="1"/>
  <c r="J340" i="1"/>
  <c r="L339" i="1"/>
  <c r="K339" i="1"/>
  <c r="J339" i="1"/>
  <c r="I339" i="1"/>
  <c r="G339" i="1"/>
  <c r="L338" i="1"/>
  <c r="K338" i="1"/>
  <c r="J338" i="1"/>
  <c r="L337" i="1"/>
  <c r="K337" i="1"/>
  <c r="J337" i="1"/>
  <c r="P336" i="1"/>
  <c r="J336" i="1"/>
  <c r="L335" i="1"/>
  <c r="K335" i="1"/>
  <c r="J335" i="1"/>
  <c r="I335" i="1"/>
  <c r="G335" i="1"/>
  <c r="L334" i="1"/>
  <c r="K334" i="1"/>
  <c r="J334" i="1"/>
  <c r="P333" i="1"/>
  <c r="J333" i="1"/>
  <c r="P332" i="1"/>
  <c r="J332" i="1"/>
  <c r="L331" i="1"/>
  <c r="K331" i="1"/>
  <c r="J331" i="1"/>
  <c r="I331" i="1"/>
  <c r="G331" i="1"/>
  <c r="P330" i="1"/>
  <c r="J330" i="1"/>
  <c r="L329" i="1"/>
  <c r="K329" i="1"/>
  <c r="J329" i="1"/>
  <c r="I329" i="1"/>
  <c r="G329" i="1"/>
  <c r="L328" i="1"/>
  <c r="K328" i="1"/>
  <c r="J328" i="1"/>
  <c r="P327" i="1"/>
  <c r="J327" i="1"/>
  <c r="L326" i="1"/>
  <c r="K326" i="1"/>
  <c r="J326" i="1"/>
  <c r="I326" i="1"/>
  <c r="G326" i="1"/>
  <c r="P325" i="1"/>
  <c r="J325" i="1"/>
  <c r="L324" i="1"/>
  <c r="K324" i="1"/>
  <c r="J324" i="1"/>
  <c r="I324" i="1"/>
  <c r="G324" i="1"/>
  <c r="P323" i="1"/>
  <c r="J323" i="1"/>
  <c r="L322" i="1"/>
  <c r="K322" i="1"/>
  <c r="J322" i="1"/>
  <c r="I322" i="1"/>
  <c r="G322" i="1"/>
  <c r="P321" i="1"/>
  <c r="J321" i="1"/>
  <c r="L320" i="1"/>
  <c r="K320" i="1"/>
  <c r="J320" i="1"/>
  <c r="I320" i="1"/>
  <c r="G320" i="1"/>
  <c r="L319" i="1"/>
  <c r="K319" i="1"/>
  <c r="J319" i="1"/>
  <c r="P318" i="1"/>
  <c r="J318" i="1"/>
  <c r="P317" i="1"/>
  <c r="J317" i="1"/>
  <c r="P316" i="1"/>
  <c r="J316" i="1"/>
  <c r="L315" i="1"/>
  <c r="K315" i="1"/>
  <c r="J315" i="1"/>
  <c r="I315" i="1"/>
  <c r="G315" i="1"/>
  <c r="P314" i="1"/>
  <c r="J314" i="1"/>
  <c r="P313" i="1"/>
  <c r="J313" i="1"/>
  <c r="L312" i="1"/>
  <c r="K312" i="1"/>
  <c r="J312" i="1"/>
  <c r="I312" i="1"/>
  <c r="G312" i="1"/>
  <c r="P311" i="1"/>
  <c r="J311" i="1"/>
  <c r="L310" i="1"/>
  <c r="K310" i="1"/>
  <c r="J310" i="1"/>
  <c r="I310" i="1"/>
  <c r="G310" i="1"/>
  <c r="L309" i="1"/>
  <c r="K309" i="1"/>
  <c r="I309" i="1"/>
  <c r="L308" i="1"/>
  <c r="K308" i="1"/>
  <c r="J308" i="1"/>
  <c r="L307" i="1"/>
  <c r="K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L295" i="1"/>
  <c r="K295" i="1"/>
  <c r="J295" i="1"/>
  <c r="I295" i="1"/>
  <c r="G295" i="1"/>
  <c r="P294" i="1"/>
  <c r="J294" i="1"/>
  <c r="P293" i="1"/>
  <c r="J293" i="1"/>
  <c r="P292" i="1"/>
  <c r="J292" i="1"/>
  <c r="P291" i="1"/>
  <c r="J291" i="1"/>
  <c r="P290" i="1"/>
  <c r="J290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L283" i="1"/>
  <c r="K283" i="1"/>
  <c r="J283" i="1"/>
  <c r="I283" i="1"/>
  <c r="G283" i="1"/>
  <c r="L282" i="1"/>
  <c r="K282" i="1"/>
  <c r="J282" i="1"/>
  <c r="P281" i="1"/>
  <c r="J281" i="1"/>
  <c r="P280" i="1"/>
  <c r="J280" i="1"/>
  <c r="L279" i="1"/>
  <c r="K279" i="1"/>
  <c r="J279" i="1"/>
  <c r="I279" i="1"/>
  <c r="G279" i="1"/>
  <c r="P278" i="1"/>
  <c r="J278" i="1"/>
  <c r="P277" i="1"/>
  <c r="J277" i="1"/>
  <c r="L276" i="1"/>
  <c r="K276" i="1"/>
  <c r="J276" i="1"/>
  <c r="I276" i="1"/>
  <c r="G276" i="1"/>
  <c r="P275" i="1"/>
  <c r="J275" i="1"/>
  <c r="P274" i="1"/>
  <c r="J274" i="1"/>
  <c r="L273" i="1"/>
  <c r="K273" i="1"/>
  <c r="J273" i="1"/>
  <c r="I273" i="1"/>
  <c r="G273" i="1"/>
  <c r="P272" i="1"/>
  <c r="J272" i="1"/>
  <c r="L271" i="1"/>
  <c r="K271" i="1"/>
  <c r="J271" i="1"/>
  <c r="I271" i="1"/>
  <c r="G271" i="1"/>
  <c r="P270" i="1"/>
  <c r="J270" i="1"/>
  <c r="L269" i="1"/>
  <c r="K269" i="1"/>
  <c r="J269" i="1"/>
  <c r="I269" i="1"/>
  <c r="G269" i="1"/>
  <c r="P268" i="1"/>
  <c r="J268" i="1"/>
  <c r="P267" i="1"/>
  <c r="J267" i="1"/>
  <c r="P266" i="1"/>
  <c r="J266" i="1"/>
  <c r="L265" i="1"/>
  <c r="K265" i="1"/>
  <c r="J265" i="1"/>
  <c r="I265" i="1"/>
  <c r="G265" i="1"/>
  <c r="L264" i="1"/>
  <c r="K264" i="1"/>
  <c r="J264" i="1"/>
  <c r="P263" i="1"/>
  <c r="J263" i="1"/>
  <c r="L262" i="1"/>
  <c r="K262" i="1"/>
  <c r="J262" i="1"/>
  <c r="I262" i="1"/>
  <c r="G262" i="1"/>
  <c r="P261" i="1"/>
  <c r="J261" i="1"/>
  <c r="L260" i="1"/>
  <c r="K260" i="1"/>
  <c r="J260" i="1"/>
  <c r="I260" i="1"/>
  <c r="G260" i="1"/>
  <c r="P259" i="1"/>
  <c r="J259" i="1"/>
  <c r="P258" i="1"/>
  <c r="J258" i="1"/>
  <c r="L257" i="1"/>
  <c r="K257" i="1"/>
  <c r="J257" i="1"/>
  <c r="I257" i="1"/>
  <c r="G257" i="1"/>
  <c r="P256" i="1"/>
  <c r="J256" i="1"/>
  <c r="P255" i="1"/>
  <c r="J255" i="1"/>
  <c r="P254" i="1"/>
  <c r="J254" i="1"/>
  <c r="L253" i="1"/>
  <c r="K253" i="1"/>
  <c r="J253" i="1"/>
  <c r="I253" i="1"/>
  <c r="G253" i="1"/>
  <c r="P252" i="1"/>
  <c r="J252" i="1"/>
  <c r="L251" i="1"/>
  <c r="K251" i="1"/>
  <c r="J251" i="1"/>
  <c r="I251" i="1"/>
  <c r="G251" i="1"/>
  <c r="P250" i="1"/>
  <c r="J250" i="1"/>
  <c r="L249" i="1"/>
  <c r="K249" i="1"/>
  <c r="J249" i="1"/>
  <c r="I249" i="1"/>
  <c r="G249" i="1"/>
  <c r="P248" i="1"/>
  <c r="J248" i="1"/>
  <c r="P247" i="1"/>
  <c r="J247" i="1"/>
  <c r="L246" i="1"/>
  <c r="K246" i="1"/>
  <c r="J246" i="1"/>
  <c r="I246" i="1"/>
  <c r="G246" i="1"/>
  <c r="L245" i="1"/>
  <c r="K245" i="1"/>
  <c r="J245" i="1"/>
  <c r="P244" i="1"/>
  <c r="J244" i="1"/>
  <c r="P243" i="1"/>
  <c r="J243" i="1"/>
  <c r="P242" i="1"/>
  <c r="J242" i="1"/>
  <c r="L241" i="1"/>
  <c r="K241" i="1"/>
  <c r="J241" i="1"/>
  <c r="I241" i="1"/>
  <c r="G241" i="1"/>
  <c r="P240" i="1"/>
  <c r="J240" i="1"/>
  <c r="L239" i="1"/>
  <c r="K239" i="1"/>
  <c r="J239" i="1"/>
  <c r="I239" i="1"/>
  <c r="G239" i="1"/>
  <c r="P238" i="1"/>
  <c r="J238" i="1"/>
  <c r="L237" i="1"/>
  <c r="K237" i="1"/>
  <c r="J237" i="1"/>
  <c r="I237" i="1"/>
  <c r="G237" i="1"/>
  <c r="P236" i="1"/>
  <c r="J236" i="1"/>
  <c r="P235" i="1"/>
  <c r="J235" i="1"/>
  <c r="P234" i="1"/>
  <c r="J234" i="1"/>
  <c r="P233" i="1"/>
  <c r="J233" i="1"/>
  <c r="P232" i="1"/>
  <c r="J232" i="1"/>
  <c r="P231" i="1"/>
  <c r="J231" i="1"/>
  <c r="P230" i="1"/>
  <c r="J230" i="1"/>
  <c r="L229" i="1"/>
  <c r="K229" i="1"/>
  <c r="J229" i="1"/>
  <c r="I229" i="1"/>
  <c r="G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L221" i="1"/>
  <c r="K221" i="1"/>
  <c r="J221" i="1"/>
  <c r="I221" i="1"/>
  <c r="G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L213" i="1"/>
  <c r="K213" i="1"/>
  <c r="J213" i="1"/>
  <c r="I213" i="1"/>
  <c r="G213" i="1"/>
  <c r="P212" i="1"/>
  <c r="J212" i="1"/>
  <c r="P211" i="1"/>
  <c r="J211" i="1"/>
  <c r="P210" i="1"/>
  <c r="J210" i="1"/>
  <c r="P209" i="1"/>
  <c r="J209" i="1"/>
  <c r="P208" i="1"/>
  <c r="J208" i="1"/>
  <c r="P207" i="1"/>
  <c r="J207" i="1"/>
  <c r="P206" i="1"/>
  <c r="J206" i="1"/>
  <c r="L205" i="1"/>
  <c r="K205" i="1"/>
  <c r="J205" i="1"/>
  <c r="I205" i="1"/>
  <c r="G205" i="1"/>
  <c r="P204" i="1"/>
  <c r="J204" i="1"/>
  <c r="P203" i="1"/>
  <c r="J203" i="1"/>
  <c r="P202" i="1"/>
  <c r="J202" i="1"/>
  <c r="P201" i="1"/>
  <c r="J201" i="1"/>
  <c r="P200" i="1"/>
  <c r="J200" i="1"/>
  <c r="P199" i="1"/>
  <c r="J199" i="1"/>
  <c r="P198" i="1"/>
  <c r="J198" i="1"/>
  <c r="L197" i="1"/>
  <c r="K197" i="1"/>
  <c r="J197" i="1"/>
  <c r="I197" i="1"/>
  <c r="G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L189" i="1"/>
  <c r="K189" i="1"/>
  <c r="J189" i="1"/>
  <c r="I189" i="1"/>
  <c r="G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L181" i="1"/>
  <c r="K181" i="1"/>
  <c r="J181" i="1"/>
  <c r="I181" i="1"/>
  <c r="G181" i="1"/>
  <c r="P180" i="1"/>
  <c r="J180" i="1"/>
  <c r="L179" i="1"/>
  <c r="K179" i="1"/>
  <c r="J179" i="1"/>
  <c r="I179" i="1"/>
  <c r="G179" i="1"/>
  <c r="P178" i="1"/>
  <c r="J178" i="1"/>
  <c r="L177" i="1"/>
  <c r="K177" i="1"/>
  <c r="J177" i="1"/>
  <c r="I177" i="1"/>
  <c r="G177" i="1"/>
  <c r="P176" i="1"/>
  <c r="J176" i="1"/>
  <c r="L175" i="1"/>
  <c r="K175" i="1"/>
  <c r="J175" i="1"/>
  <c r="I175" i="1"/>
  <c r="G175" i="1"/>
  <c r="P174" i="1"/>
  <c r="J174" i="1"/>
  <c r="P173" i="1"/>
  <c r="J173" i="1"/>
  <c r="L172" i="1"/>
  <c r="K172" i="1"/>
  <c r="J172" i="1"/>
  <c r="I172" i="1"/>
  <c r="G172" i="1"/>
  <c r="P171" i="1"/>
  <c r="J171" i="1"/>
  <c r="L170" i="1"/>
  <c r="K170" i="1"/>
  <c r="J170" i="1"/>
  <c r="I170" i="1"/>
  <c r="G170" i="1"/>
  <c r="P169" i="1"/>
  <c r="J169" i="1"/>
  <c r="L168" i="1"/>
  <c r="K168" i="1"/>
  <c r="J168" i="1"/>
  <c r="I168" i="1"/>
  <c r="G168" i="1"/>
  <c r="P167" i="1"/>
  <c r="J167" i="1"/>
  <c r="L166" i="1"/>
  <c r="K166" i="1"/>
  <c r="J166" i="1"/>
  <c r="I166" i="1"/>
  <c r="G166" i="1"/>
  <c r="L165" i="1"/>
  <c r="K165" i="1"/>
  <c r="J165" i="1"/>
  <c r="L164" i="1"/>
  <c r="K164" i="1"/>
  <c r="J164" i="1"/>
  <c r="L163" i="1"/>
  <c r="K163" i="1"/>
  <c r="J163" i="1"/>
  <c r="L162" i="1"/>
  <c r="K162" i="1"/>
  <c r="I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L154" i="1"/>
  <c r="K154" i="1"/>
  <c r="J154" i="1"/>
  <c r="I154" i="1"/>
  <c r="G154" i="1"/>
  <c r="P153" i="1"/>
  <c r="J153" i="1"/>
  <c r="P152" i="1"/>
  <c r="J152" i="1"/>
  <c r="P151" i="1"/>
  <c r="J151" i="1"/>
  <c r="P150" i="1"/>
  <c r="J150" i="1"/>
  <c r="L149" i="1"/>
  <c r="K149" i="1"/>
  <c r="J149" i="1"/>
  <c r="I149" i="1"/>
  <c r="G149" i="1"/>
  <c r="P148" i="1"/>
  <c r="J148" i="1"/>
  <c r="P147" i="1"/>
  <c r="J147" i="1"/>
  <c r="P146" i="1"/>
  <c r="J146" i="1"/>
  <c r="L145" i="1"/>
  <c r="K145" i="1"/>
  <c r="J145" i="1"/>
  <c r="I145" i="1"/>
  <c r="G145" i="1"/>
  <c r="P144" i="1"/>
  <c r="J144" i="1"/>
  <c r="P143" i="1"/>
  <c r="J143" i="1"/>
  <c r="P142" i="1"/>
  <c r="J142" i="1"/>
  <c r="L141" i="1"/>
  <c r="K141" i="1"/>
  <c r="J141" i="1"/>
  <c r="I141" i="1"/>
  <c r="G141" i="1"/>
  <c r="P140" i="1"/>
  <c r="J140" i="1"/>
  <c r="L139" i="1"/>
  <c r="K139" i="1"/>
  <c r="J139" i="1"/>
  <c r="I139" i="1"/>
  <c r="G139" i="1"/>
  <c r="P138" i="1"/>
  <c r="J138" i="1"/>
  <c r="L137" i="1"/>
  <c r="K137" i="1"/>
  <c r="J137" i="1"/>
  <c r="I137" i="1"/>
  <c r="G137" i="1"/>
  <c r="L136" i="1"/>
  <c r="K136" i="1"/>
  <c r="J136" i="1"/>
  <c r="L135" i="1"/>
  <c r="K135" i="1"/>
  <c r="J135" i="1"/>
  <c r="P134" i="1"/>
  <c r="J134" i="1"/>
  <c r="P133" i="1"/>
  <c r="J133" i="1"/>
  <c r="L132" i="1"/>
  <c r="K132" i="1"/>
  <c r="J132" i="1"/>
  <c r="I132" i="1"/>
  <c r="G132" i="1"/>
  <c r="P131" i="1"/>
  <c r="J131" i="1"/>
  <c r="P130" i="1"/>
  <c r="J130" i="1"/>
  <c r="L129" i="1"/>
  <c r="K129" i="1"/>
  <c r="J129" i="1"/>
  <c r="I129" i="1"/>
  <c r="G129" i="1"/>
  <c r="P128" i="1"/>
  <c r="J128" i="1"/>
  <c r="P127" i="1"/>
  <c r="J127" i="1"/>
  <c r="L126" i="1"/>
  <c r="K126" i="1"/>
  <c r="J126" i="1"/>
  <c r="I126" i="1"/>
  <c r="G126" i="1"/>
  <c r="P125" i="1"/>
  <c r="J125" i="1"/>
  <c r="L124" i="1"/>
  <c r="K124" i="1"/>
  <c r="J124" i="1"/>
  <c r="I124" i="1"/>
  <c r="G124" i="1"/>
  <c r="P123" i="1"/>
  <c r="J123" i="1"/>
  <c r="P122" i="1"/>
  <c r="J122" i="1"/>
  <c r="L121" i="1"/>
  <c r="K121" i="1"/>
  <c r="J121" i="1"/>
  <c r="I121" i="1"/>
  <c r="G121" i="1"/>
  <c r="L120" i="1"/>
  <c r="K120" i="1"/>
  <c r="J120" i="1"/>
  <c r="P119" i="1"/>
  <c r="J119" i="1"/>
  <c r="P118" i="1"/>
  <c r="J118" i="1"/>
  <c r="P117" i="1"/>
  <c r="J117" i="1"/>
  <c r="L116" i="1"/>
  <c r="K116" i="1"/>
  <c r="J116" i="1"/>
  <c r="I116" i="1"/>
  <c r="G116" i="1"/>
  <c r="P115" i="1"/>
  <c r="J115" i="1"/>
  <c r="L114" i="1"/>
  <c r="K114" i="1"/>
  <c r="J114" i="1"/>
  <c r="I114" i="1"/>
  <c r="G114" i="1"/>
  <c r="P113" i="1"/>
  <c r="J113" i="1"/>
  <c r="P112" i="1"/>
  <c r="J112" i="1"/>
  <c r="L111" i="1"/>
  <c r="K111" i="1"/>
  <c r="J111" i="1"/>
  <c r="I111" i="1"/>
  <c r="G111" i="1"/>
  <c r="P110" i="1"/>
  <c r="J110" i="1"/>
  <c r="L109" i="1"/>
  <c r="K109" i="1"/>
  <c r="J109" i="1"/>
  <c r="I109" i="1"/>
  <c r="G109" i="1"/>
  <c r="L108" i="1"/>
  <c r="K108" i="1"/>
  <c r="J108" i="1"/>
  <c r="L107" i="1"/>
  <c r="K107" i="1"/>
  <c r="J107" i="1"/>
  <c r="L106" i="1"/>
  <c r="K106" i="1"/>
  <c r="J106" i="1"/>
  <c r="L105" i="1"/>
  <c r="K105" i="1"/>
  <c r="I105" i="1"/>
  <c r="L104" i="1"/>
  <c r="K104" i="1"/>
  <c r="I104" i="1"/>
  <c r="L103" i="1"/>
  <c r="K103" i="1"/>
  <c r="I103" i="1"/>
  <c r="L102" i="1"/>
  <c r="K102" i="1"/>
  <c r="I102" i="1"/>
  <c r="L101" i="1"/>
  <c r="K101" i="1"/>
  <c r="I101" i="1"/>
  <c r="P100" i="1"/>
  <c r="J100" i="1"/>
  <c r="L99" i="1"/>
  <c r="K99" i="1"/>
  <c r="J99" i="1"/>
  <c r="I99" i="1"/>
  <c r="G99" i="1"/>
  <c r="L98" i="1"/>
  <c r="K98" i="1"/>
  <c r="I98" i="1"/>
  <c r="L97" i="1"/>
  <c r="K97" i="1"/>
  <c r="I97" i="1"/>
  <c r="L96" i="1"/>
  <c r="K96" i="1"/>
  <c r="J96" i="1"/>
  <c r="P95" i="1"/>
  <c r="J95" i="1"/>
  <c r="L94" i="1"/>
  <c r="K94" i="1"/>
  <c r="J94" i="1"/>
  <c r="I94" i="1"/>
  <c r="G94" i="1"/>
  <c r="P93" i="1"/>
  <c r="J93" i="1"/>
  <c r="L92" i="1"/>
  <c r="K92" i="1"/>
  <c r="J92" i="1"/>
  <c r="I92" i="1"/>
  <c r="G92" i="1"/>
  <c r="P91" i="1"/>
  <c r="J91" i="1"/>
  <c r="P90" i="1"/>
  <c r="J90" i="1"/>
  <c r="L89" i="1"/>
  <c r="K89" i="1"/>
  <c r="J89" i="1"/>
  <c r="I89" i="1"/>
  <c r="G89" i="1"/>
  <c r="P88" i="1"/>
  <c r="J88" i="1"/>
  <c r="L87" i="1"/>
  <c r="K87" i="1"/>
  <c r="J87" i="1"/>
  <c r="I87" i="1"/>
  <c r="G87" i="1"/>
  <c r="P86" i="1"/>
  <c r="J86" i="1"/>
  <c r="L85" i="1"/>
  <c r="K85" i="1"/>
  <c r="J85" i="1"/>
  <c r="I85" i="1"/>
  <c r="G85" i="1"/>
  <c r="P84" i="1"/>
  <c r="J84" i="1"/>
  <c r="L83" i="1"/>
  <c r="K83" i="1"/>
  <c r="J83" i="1"/>
  <c r="I83" i="1"/>
  <c r="G83" i="1"/>
  <c r="P82" i="1"/>
  <c r="J82" i="1"/>
  <c r="P81" i="1"/>
  <c r="J81" i="1"/>
  <c r="P80" i="1"/>
  <c r="J80" i="1"/>
  <c r="P79" i="1"/>
  <c r="J79" i="1"/>
  <c r="P78" i="1"/>
  <c r="J78" i="1"/>
  <c r="L77" i="1"/>
  <c r="K77" i="1"/>
  <c r="J77" i="1"/>
  <c r="I77" i="1"/>
  <c r="G77" i="1"/>
  <c r="L76" i="1"/>
  <c r="K76" i="1"/>
  <c r="J76" i="1"/>
  <c r="P75" i="1"/>
  <c r="J75" i="1"/>
  <c r="P74" i="1"/>
  <c r="J74" i="1"/>
  <c r="L73" i="1"/>
  <c r="K73" i="1"/>
  <c r="J73" i="1"/>
  <c r="I73" i="1"/>
  <c r="G73" i="1"/>
  <c r="P72" i="1"/>
  <c r="J72" i="1"/>
  <c r="L71" i="1"/>
  <c r="K71" i="1"/>
  <c r="J71" i="1"/>
  <c r="I71" i="1"/>
  <c r="G71" i="1"/>
  <c r="P70" i="1"/>
  <c r="J70" i="1"/>
  <c r="P69" i="1"/>
  <c r="J69" i="1"/>
  <c r="L68" i="1"/>
  <c r="K68" i="1"/>
  <c r="J68" i="1"/>
  <c r="I68" i="1"/>
  <c r="G68" i="1"/>
  <c r="P67" i="1"/>
  <c r="J67" i="1"/>
  <c r="L66" i="1"/>
  <c r="K66" i="1"/>
  <c r="J66" i="1"/>
  <c r="I66" i="1"/>
  <c r="G66" i="1"/>
  <c r="P65" i="1"/>
  <c r="J65" i="1"/>
  <c r="L64" i="1"/>
  <c r="K64" i="1"/>
  <c r="J64" i="1"/>
  <c r="I64" i="1"/>
  <c r="G64" i="1"/>
  <c r="P63" i="1"/>
  <c r="J63" i="1"/>
  <c r="L62" i="1"/>
  <c r="K62" i="1"/>
  <c r="J62" i="1"/>
  <c r="I62" i="1"/>
  <c r="G62" i="1"/>
  <c r="P61" i="1"/>
  <c r="J61" i="1"/>
  <c r="L60" i="1"/>
  <c r="K60" i="1"/>
  <c r="J60" i="1"/>
  <c r="I60" i="1"/>
  <c r="G60" i="1"/>
  <c r="P59" i="1"/>
  <c r="J59" i="1"/>
  <c r="L58" i="1"/>
  <c r="K58" i="1"/>
  <c r="J58" i="1"/>
  <c r="I58" i="1"/>
  <c r="G58" i="1"/>
  <c r="P57" i="1"/>
  <c r="J57" i="1"/>
  <c r="L56" i="1"/>
  <c r="K56" i="1"/>
  <c r="J56" i="1"/>
  <c r="I56" i="1"/>
  <c r="G56" i="1"/>
  <c r="P55" i="1"/>
  <c r="J55" i="1"/>
  <c r="L54" i="1"/>
  <c r="K54" i="1"/>
  <c r="J54" i="1"/>
  <c r="I54" i="1"/>
  <c r="G54" i="1"/>
  <c r="P53" i="1"/>
  <c r="J53" i="1"/>
  <c r="L52" i="1"/>
  <c r="K52" i="1"/>
  <c r="J52" i="1"/>
  <c r="I52" i="1"/>
  <c r="G52" i="1"/>
  <c r="P51" i="1"/>
  <c r="J51" i="1"/>
  <c r="L50" i="1"/>
  <c r="K50" i="1"/>
  <c r="J50" i="1"/>
  <c r="I50" i="1"/>
  <c r="G50" i="1"/>
  <c r="L49" i="1"/>
  <c r="K49" i="1"/>
  <c r="J49" i="1"/>
  <c r="P48" i="1"/>
  <c r="J48" i="1"/>
  <c r="P47" i="1"/>
  <c r="J47" i="1"/>
  <c r="L46" i="1"/>
  <c r="K46" i="1"/>
  <c r="J46" i="1"/>
  <c r="I46" i="1"/>
  <c r="G46" i="1"/>
  <c r="L45" i="1"/>
  <c r="K45" i="1"/>
  <c r="J45" i="1"/>
  <c r="L44" i="1"/>
  <c r="K44" i="1"/>
  <c r="J44" i="1"/>
  <c r="L43" i="1"/>
  <c r="K43" i="1"/>
  <c r="J43" i="1"/>
  <c r="P42" i="1"/>
  <c r="J42" i="1"/>
  <c r="P41" i="1"/>
  <c r="J41" i="1"/>
  <c r="P40" i="1"/>
  <c r="J40" i="1"/>
  <c r="P39" i="1"/>
  <c r="J39" i="1"/>
  <c r="L38" i="1"/>
  <c r="K38" i="1"/>
  <c r="J38" i="1"/>
  <c r="I38" i="1"/>
  <c r="G38" i="1"/>
  <c r="P37" i="1"/>
  <c r="J37" i="1"/>
  <c r="P36" i="1"/>
  <c r="J36" i="1"/>
  <c r="P35" i="1"/>
  <c r="J35" i="1"/>
  <c r="P34" i="1"/>
  <c r="J34" i="1"/>
  <c r="L33" i="1"/>
  <c r="K33" i="1"/>
  <c r="J33" i="1"/>
  <c r="I33" i="1"/>
  <c r="G33" i="1"/>
  <c r="P32" i="1"/>
  <c r="J32" i="1"/>
  <c r="P31" i="1"/>
  <c r="J31" i="1"/>
  <c r="P30" i="1"/>
  <c r="J30" i="1"/>
  <c r="P29" i="1"/>
  <c r="J29" i="1"/>
  <c r="L28" i="1"/>
  <c r="K28" i="1"/>
  <c r="J28" i="1"/>
  <c r="I28" i="1"/>
  <c r="G28" i="1"/>
  <c r="P27" i="1"/>
  <c r="J27" i="1"/>
  <c r="L26" i="1"/>
  <c r="K26" i="1"/>
  <c r="J26" i="1"/>
  <c r="I26" i="1"/>
  <c r="G26" i="1"/>
  <c r="P25" i="1"/>
  <c r="J25" i="1"/>
  <c r="L24" i="1"/>
  <c r="K24" i="1"/>
  <c r="J24" i="1"/>
  <c r="I24" i="1"/>
  <c r="G24" i="1"/>
  <c r="L23" i="1"/>
  <c r="K23" i="1"/>
  <c r="J23" i="1"/>
  <c r="P22" i="1"/>
  <c r="J22" i="1"/>
  <c r="L21" i="1"/>
  <c r="K21" i="1"/>
  <c r="J21" i="1"/>
  <c r="I21" i="1"/>
  <c r="G21" i="1"/>
  <c r="P20" i="1"/>
  <c r="J20" i="1"/>
  <c r="L19" i="1"/>
  <c r="K19" i="1"/>
  <c r="J19" i="1"/>
  <c r="I19" i="1"/>
  <c r="G19" i="1"/>
  <c r="P18" i="1"/>
  <c r="J18" i="1"/>
  <c r="L17" i="1"/>
  <c r="K17" i="1"/>
  <c r="J17" i="1"/>
  <c r="I17" i="1"/>
  <c r="G17" i="1"/>
  <c r="L16" i="1"/>
  <c r="K16" i="1"/>
  <c r="J16" i="1"/>
  <c r="L15" i="1"/>
  <c r="K15" i="1"/>
  <c r="J15" i="1"/>
  <c r="P14" i="1"/>
  <c r="J14" i="1"/>
  <c r="P13" i="1"/>
  <c r="J13" i="1"/>
  <c r="L12" i="1"/>
  <c r="K12" i="1"/>
  <c r="J12" i="1"/>
  <c r="I12" i="1"/>
  <c r="G12" i="1"/>
  <c r="L11" i="1"/>
  <c r="K11" i="1"/>
  <c r="J11" i="1"/>
  <c r="L10" i="1"/>
  <c r="K10" i="1"/>
  <c r="J10" i="1"/>
  <c r="L9" i="1"/>
  <c r="K9" i="1"/>
  <c r="J9" i="1"/>
  <c r="L8" i="1"/>
  <c r="K8" i="1"/>
  <c r="J8" i="1"/>
</calcChain>
</file>

<file path=xl/sharedStrings.xml><?xml version="1.0" encoding="utf-8"?>
<sst xmlns="http://schemas.openxmlformats.org/spreadsheetml/2006/main" count="1890" uniqueCount="1353">
  <si>
    <t>Указать название организации (на бланке организации)</t>
  </si>
  <si>
    <t>{"tkp_id":"","is_full":"1","with_vat":"1","price_type":"c4c5aea1-b5cd-11e8-80e5-005056881952","estimate_id":"481685","tkp_form_id":34962,"current_object_id":"638fe681-2c36-11e8-ac2a-001ec9d8c6a2","fill_recommended_prices":false}</t>
  </si>
  <si>
    <t>reinforcement</t>
  </si>
  <si>
    <t>quantity</t>
  </si>
  <si>
    <t>levels</t>
  </si>
  <si>
    <t>ТЕХНИКО-КОММЕРЧЕСКОЕ ПРЕДЛОЖЕНИЕ (ТКП)</t>
  </si>
  <si>
    <t>г. Котельники, уч. 6/11 (Совхоз Белая Дача), корпус 19.2</t>
  </si>
  <si>
    <t>Стоимость, указанная в предложении, включает в себя все необходимые затраты на выполнение полного комплекса работ, включая НДС</t>
  </si>
  <si>
    <t>номер п/п</t>
  </si>
  <si>
    <t>Наименование  затрат</t>
  </si>
  <si>
    <t>Примечание</t>
  </si>
  <si>
    <t>Ед. изм.</t>
  </si>
  <si>
    <t>Коэф.расхода</t>
  </si>
  <si>
    <t>Кол-во</t>
  </si>
  <si>
    <t>Предельная стоимость производства работ (ПСПР)</t>
  </si>
  <si>
    <t>АК-БИЛДИНГ ООО</t>
  </si>
  <si>
    <t>Цена, руб. с НДС</t>
  </si>
  <si>
    <t>Стоимость, руб. с НДС</t>
  </si>
  <si>
    <t>Общая стоимость,
руб. с НДС</t>
  </si>
  <si>
    <t>Материалы/ оборудование</t>
  </si>
  <si>
    <t>СМР, ПНР</t>
  </si>
  <si>
    <t>1. Жилой дом (Коммерческие объекты)</t>
  </si>
  <si>
    <t>{"type":"form","levels":"[76]"}</t>
  </si>
  <si>
    <t>1.1</t>
  </si>
  <si>
    <t>Монолитный каркас_</t>
  </si>
  <si>
    <t>{"type":"expenditure","levels":"[76, 2740]"}</t>
  </si>
  <si>
    <t>1.1.1</t>
  </si>
  <si>
    <t>Типовые этажи</t>
  </si>
  <si>
    <t>{"type":"expenditure","levels":"[76, 2740, 2820]"}</t>
  </si>
  <si>
    <t>1.1.1.1</t>
  </si>
  <si>
    <t>Устройство монолитных конструкций</t>
  </si>
  <si>
    <t>{"type":"expenditure","levels":"[76, 2740, 2820, 2821]"}</t>
  </si>
  <si>
    <t>1.1.1.1.1</t>
  </si>
  <si>
    <t>Устройство монолитных балок перекрытий</t>
  </si>
  <si>
    <t>Замоноличивание участков между лестничными маршами 200ммх300мм т.250мм = 134 шт. = 2,01 куб.м.</t>
  </si>
  <si>
    <t>м3</t>
  </si>
  <si>
    <t>{"type":"work","levels":"[76, 2740, 2820, 2821, 3335, 26599, 1]"}</t>
  </si>
  <si>
    <t>1.1.1.1.1.1</t>
  </si>
  <si>
    <t>Арматура/</t>
  </si>
  <si>
    <t>тн</t>
  </si>
  <si>
    <t>{"type":"material","levels":"[76, 2740, 2820, 2821, 3335, 26599, 1, 6287]"}</t>
  </si>
  <si>
    <t>1.1.1.1.1.2</t>
  </si>
  <si>
    <t>Бетон_ / В 25 / Гравий</t>
  </si>
  <si>
    <t>{"type":"material","levels":"[76, 2740, 2820, 2821, 3335, 26599, 1, 6290]"}</t>
  </si>
  <si>
    <t>1.2</t>
  </si>
  <si>
    <t>Перегородки</t>
  </si>
  <si>
    <t>{"type":"expenditure","levels":"[76, 39]"}</t>
  </si>
  <si>
    <t>1.2.1</t>
  </si>
  <si>
    <t>Устройство перегородок 1-й этаж</t>
  </si>
  <si>
    <t>{"type":"expenditure","levels":"[76, 39, 42]"}</t>
  </si>
  <si>
    <t>1.2.1.1</t>
  </si>
  <si>
    <t>Изготовление и монтаж металлических перемычек из металлопроката (уголка или полосы) с огрунтовкой/окраской поверхностей</t>
  </si>
  <si>
    <t>{"type":"work","levels":"[76, 39, 42, 56532, 1125499, 1]"}</t>
  </si>
  <si>
    <t>1.2.1.1.1</t>
  </si>
  <si>
    <t>Уголок стальной для перемычек</t>
  </si>
  <si>
    <t>{"type":"material","levels":"[76, 39, 42, 56532, 1125499, 1, 102089]"}</t>
  </si>
  <si>
    <t>1.2.1.2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</si>
  <si>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70 мм</t>
  </si>
  <si>
    <t>м2</t>
  </si>
  <si>
    <t>{"type":"work","levels":"[76, 39, 42, 15358, 145625, 1]"}</t>
  </si>
  <si>
    <t>1.2.1.2.1</t>
  </si>
  <si>
    <t>Силикатный пазогребневый блок с учетом прочих материалов_ / полнотелый / 498х70х248</t>
  </si>
  <si>
    <t>{"type":"material","levels":"[76, 39, 42, 15358, 145625, 1, 30831]"}</t>
  </si>
  <si>
    <t>1.2.1.3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</si>
  <si>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115 мм</t>
  </si>
  <si>
    <t>{"type":"work","levels":"[76, 39, 42, 15358, 145626, 1]"}</t>
  </si>
  <si>
    <t>1.2.1.3.1</t>
  </si>
  <si>
    <t>Силикатный пазогребневый блок с учетом прочих материалов_ / пустотелый / 498х115х248</t>
  </si>
  <si>
    <t>{"type":"material","levels":"[76, 39, 42, 15358, 145626, 1, 31019]"}</t>
  </si>
  <si>
    <t>1.2.2</t>
  </si>
  <si>
    <t>Устройство перегородок типовых этажей</t>
  </si>
  <si>
    <t>{"type":"expenditure","levels":"[76, 39, 104]"}</t>
  </si>
  <si>
    <t>1.2.2.1</t>
  </si>
  <si>
    <t>Монтаж металлического уголка 200*125*14  (34,43 кг./п.м.) для устройство двухуровневого натяжного потолка. Узел 6.2 Лист т1.15 №01-БД-ПИР/2018-Р-19.2-АИ2.1, 2.2, 2.3, 2.4.</t>
  </si>
  <si>
    <t>{"type":"work","levels":"[76, 39, 104, 56532, 1125499, 1]"}</t>
  </si>
  <si>
    <t>1.2.2.1.1</t>
  </si>
  <si>
    <t>{"type":"material","levels":"[76, 39, 104, 56532, 1125499, 1, 102089]"}</t>
  </si>
  <si>
    <t>1.2.2.2</t>
  </si>
  <si>
    <t>Заделка мест прохождения инженерных коммуникаций кирпичом</t>
  </si>
  <si>
    <t>{"type":"work","levels":"[76, 39, 104, 1282, 13176, 1]"}</t>
  </si>
  <si>
    <t>1.2.2.2.1</t>
  </si>
  <si>
    <t>Кирпич с учетом арматуры, уголка и прочих материалов_</t>
  </si>
  <si>
    <t>{"type":"material","levels":"[76, 39, 104, 1282, 13176, 1, 625]"}</t>
  </si>
  <si>
    <t>1.2.2.3</t>
  </si>
  <si>
    <t>Устройство перегородок из гипсокартонных листов на каркасе  / ГСП-А 9,5 мм / 50мм  толщина утеплителя / (1 слой ГСП-А 9,5 с каждой стороны) / (С-111)</t>
  </si>
  <si>
    <t>С111 - перемычки над дверным блоком при стыковке АКОТЭК</t>
  </si>
  <si>
    <t>{"type":"work","levels":"[76, 39, 104, 16532, 1056533, 1]"}</t>
  </si>
  <si>
    <t>1.2.2.3.1</t>
  </si>
  <si>
    <t>Гипсовые строительные плиты_ / обычный / 9,5*1200*2500</t>
  </si>
  <si>
    <t>{"type":"material","levels":"[76, 39, 104, 16532, 1056533, 1, 98981]"}</t>
  </si>
  <si>
    <t>1.2.2.3.2</t>
  </si>
  <si>
    <t>Каркас для ГКЛ_ / тип 1</t>
  </si>
  <si>
    <t>компл</t>
  </si>
  <si>
    <t>{"type":"material","levels":"[76, 39, 104, 16532, 1056533, 1, 98974]"}</t>
  </si>
  <si>
    <t>1.2.2.3.3</t>
  </si>
  <si>
    <t>Плита теплоизоляционная минераловатная/ / для перегородок</t>
  </si>
  <si>
    <t>{"type":"material","levels":"[76, 39, 104, 16532, 1056533, 1, 99238]"}</t>
  </si>
  <si>
    <t>1.2.2.3.4</t>
  </si>
  <si>
    <t>Прочие материалы для ГКЛ_ / тип 1</t>
  </si>
  <si>
    <t>{"type":"material","levels":"[76, 39, 104, 16532, 1056533, 1, 98975]"}</t>
  </si>
  <si>
    <t>1.2.2.4</t>
  </si>
  <si>
    <t>Устройство перегородок из гипсокартонных листов на каркасе  / ГСП-А 12,5 мм / 50мм  толщина утеплителя / (1 слой ГСП-А 12,5 с каждой стороны) / (С-111)</t>
  </si>
  <si>
    <t>Применительно - С623. Зашивка в квартирах одиночных стояков.</t>
  </si>
  <si>
    <t>{"type":"work","levels":"[76, 39, 104, 16532, 1130523, 1]"}</t>
  </si>
  <si>
    <t>1.2.2.4.1</t>
  </si>
  <si>
    <t>Гипсовые строительные плиты_ / обычный / 12,5*1200*2500</t>
  </si>
  <si>
    <t>{"type":"material","levels":"[76, 39, 104, 16532, 1130523, 1, 102668]"}</t>
  </si>
  <si>
    <t>1.2.2.4.2</t>
  </si>
  <si>
    <t>{"type":"material","levels":"[76, 39, 104, 16532, 1130523, 1, 102669]"}</t>
  </si>
  <si>
    <t>1.2.2.4.3</t>
  </si>
  <si>
    <t>{"type":"material","levels":"[76, 39, 104, 16532, 1130523, 1, 102670]"}</t>
  </si>
  <si>
    <t>1.2.2.4.4</t>
  </si>
  <si>
    <t>{"type":"material","levels":"[76, 39, 104, 16532, 1130523, 1, 102671]"}</t>
  </si>
  <si>
    <t>1.2.2.5</t>
  </si>
  <si>
    <t>Разделительная перегородка EI45 между шахтами ЭО для СПЗ, СС, ЭО в МОП = 0,28 м. Х 2,5 м. = 0,7 кв.м. Х 2 шт. Х 104 шт. = 145,6 кв.м.</t>
  </si>
  <si>
    <t>{"type":"work","levels":"[76, 39, 104, 16532, 1130523, 2]"}</t>
  </si>
  <si>
    <t>1.2.2.5.1</t>
  </si>
  <si>
    <t>Применительно - огнестойкие ГКЛ. 195 руб./кв.м.</t>
  </si>
  <si>
    <t>{"type":"material","levels":"[76, 39, 104, 16532, 1130523, 2, 102668]"}</t>
  </si>
  <si>
    <t>1.2.2.5.2</t>
  </si>
  <si>
    <t>{"type":"material","levels":"[76, 39, 104, 16532, 1130523, 2, 102669]"}</t>
  </si>
  <si>
    <t>1.2.2.5.3</t>
  </si>
  <si>
    <t>{"type":"material","levels":"[76, 39, 104, 16532, 1130523, 2, 102670]"}</t>
  </si>
  <si>
    <t>1.2.2.5.4</t>
  </si>
  <si>
    <t>{"type":"material","levels":"[76, 39, 104, 16532, 1130523, 2, 102671]"}</t>
  </si>
  <si>
    <t>1.3</t>
  </si>
  <si>
    <t>Электромонтажные работы</t>
  </si>
  <si>
    <t>{"type":"expenditure","levels":"[76, 2312]"}</t>
  </si>
  <si>
    <t>1.3.1</t>
  </si>
  <si>
    <t>Электромонтажные работы Жилая часть (квартиры)</t>
  </si>
  <si>
    <t>{"type":"expenditure","levels":"[76, 2312, 2313]"}</t>
  </si>
  <si>
    <t>1.3.1.1</t>
  </si>
  <si>
    <t>Электрощитовое оборудование</t>
  </si>
  <si>
    <t>{"type":"expenditure","levels":"[76, 2312, 2313, 2315]"}</t>
  </si>
  <si>
    <t>1.3.1.1.1</t>
  </si>
  <si>
    <t>Монтаж щита квартирного</t>
  </si>
  <si>
    <t>шт</t>
  </si>
  <si>
    <t>{"type":"work","levels":"[76, 2312, 2313, 2315, 3323, 26429, 1]"}</t>
  </si>
  <si>
    <t>1.3.1.1.1.1</t>
  </si>
  <si>
    <t>Щит квартирный_ / ЩК-1 / МЭЛ / (вариант 1)</t>
  </si>
  <si>
    <t>{"type":"material","levels":"[76, 2312, 2313, 2315, 3323, 26429, 1, 7982]"}</t>
  </si>
  <si>
    <t>1.3.1.1.1.2</t>
  </si>
  <si>
    <t>Щит квартирный_ / ЩК-2 / МЭЛ / (вариант 2) Р</t>
  </si>
  <si>
    <t>{"type":"material","levels":"[76, 2312, 2313, 2315, 3323, 26429, 1, 7983]"}</t>
  </si>
  <si>
    <t>1.3.1.2</t>
  </si>
  <si>
    <t>Прокладка кабеля</t>
  </si>
  <si>
    <t>{"type":"expenditure","levels":"[76, 2312, 2313, 2317]"}</t>
  </si>
  <si>
    <t>1.3.1.2.1</t>
  </si>
  <si>
    <t>Прокладка кабеля/провода открыто / ВВГнг(А)-LS / 1х4 мм</t>
  </si>
  <si>
    <t>м.п.</t>
  </si>
  <si>
    <t>{"type":"work","levels":"[76, 2312, 2313, 2317, 34738, 1058889, 1]"}</t>
  </si>
  <si>
    <t>1.3.1.2.1.1</t>
  </si>
  <si>
    <t>Кабель силовой_ / ВВГнг-(А)-LS / 1х4 мм</t>
  </si>
  <si>
    <t>{"type":"material","levels":"[76, 2312, 2313, 2317, 34738, 1058889, 1, 99284]"}</t>
  </si>
  <si>
    <t>1.3.1.2.2</t>
  </si>
  <si>
    <t>Прокладка кабеля/провода открыто / ВВГ-Пнг(А)-LS / 3х2,5 мм</t>
  </si>
  <si>
    <t>{"type":"work","levels":"[76, 2312, 2313, 2317, 34738, 763918, 1]"}</t>
  </si>
  <si>
    <t>1.3.1.2.2.1</t>
  </si>
  <si>
    <t>Кабель силовой_ / ВВГ-Пнг(А)-LS / 3х2,5 мм</t>
  </si>
  <si>
    <t>{"type":"material","levels":"[76, 2312, 2313, 2317, 34738, 763918, 1, 59128]"}</t>
  </si>
  <si>
    <t>1.3.1.2.3</t>
  </si>
  <si>
    <t>Прокладка кабеля/провода открыто / ВВГ-Пнг(А)-LS / 5х1,5 мм</t>
  </si>
  <si>
    <t>Прокладка кабеля под наружный блок кондиционера</t>
  </si>
  <si>
    <t>{"type":"work","levels":"[76, 2312, 2313, 2317, 34738, 763921, 1]"}</t>
  </si>
  <si>
    <t>1.3.1.2.3.1</t>
  </si>
  <si>
    <t>Кабель силовой_ / ВВГ-Пнг(А)-LS / 5х1,5 мм</t>
  </si>
  <si>
    <t>{"type":"material","levels":"[76, 2312, 2313, 2317, 34738, 763921, 1, 59131]"}</t>
  </si>
  <si>
    <t>1.3.1.2.4</t>
  </si>
  <si>
    <t>Затяжка кабеля/провода в трубу / ВВГ-Пнг(А)-LS / 2х1,5 мм</t>
  </si>
  <si>
    <t>{"type":"work","levels":"[76, 2312, 2313, 2317, 34754, 764121, 1]"}</t>
  </si>
  <si>
    <t>1.3.1.2.4.1</t>
  </si>
  <si>
    <t>Кабель силовой_ / ВВГ-Пнг(А)-LS / 2х1,5 мм</t>
  </si>
  <si>
    <t>{"type":"material","levels":"[76, 2312, 2313, 2317, 34754, 764121, 1, 59314]"}</t>
  </si>
  <si>
    <t>1.3.1.2.5</t>
  </si>
  <si>
    <t>Затяжка кабеля/провода в трубу / ВВГ-Пнг(А)-LS / 3х1,5 мм</t>
  </si>
  <si>
    <t>{"type":"work","levels":"[76, 2312, 2313, 2317, 34754, 764123, 1]"}</t>
  </si>
  <si>
    <t>1.3.1.2.5.1</t>
  </si>
  <si>
    <t>Кабель силовой_ / ВВГ-Пнг(А)-LS / 3х1,5 мм</t>
  </si>
  <si>
    <t>{"type":"material","levels":"[76, 2312, 2313, 2317, 34754, 764123, 1, 59316]"}</t>
  </si>
  <si>
    <t>1.3.1.2.6</t>
  </si>
  <si>
    <t>Затяжка кабеля/провода в трубу / ВВГ-Пнг(А)-LS / 4х1,5 мм</t>
  </si>
  <si>
    <t>{"type":"work","levels":"[76, 2312, 2313, 2317, 34754, 764126, 1]"}</t>
  </si>
  <si>
    <t>1.3.1.2.6.1</t>
  </si>
  <si>
    <t>Кабель силовой_ / ВВГ-Пнг(А)-LS / 4х1,5 мм</t>
  </si>
  <si>
    <t>{"type":"material","levels":"[76, 2312, 2313, 2317, 34754, 764126, 1, 59319]"}</t>
  </si>
  <si>
    <t>1.3.1.2.7</t>
  </si>
  <si>
    <t>Затяжка кабеля/провода в трубу / ВВГ-Пнг(А)-LS / 3х6 мм</t>
  </si>
  <si>
    <t>{"type":"work","levels":"[76, 2312, 2313, 2317, 34754, 764125, 1]"}</t>
  </si>
  <si>
    <t>1.3.1.2.7.1</t>
  </si>
  <si>
    <t>Кабель силовой_ / ВВГ-Пнг(А)-LS / 3х6 мм</t>
  </si>
  <si>
    <t>{"type":"material","levels":"[76, 2312, 2313, 2317, 34754, 764125, 1, 59318]"}</t>
  </si>
  <si>
    <t>1.3.1.2.8</t>
  </si>
  <si>
    <t>Затяжка кабеля/провода в трубу / ВВГ-Пнг(А)-LS / 3х2,5 мм</t>
  </si>
  <si>
    <t>{"type":"work","levels":"[76, 2312, 2313, 2317, 34754, 764124, 1]"}</t>
  </si>
  <si>
    <t>1.3.1.2.8.1</t>
  </si>
  <si>
    <t>{"type":"material","levels":"[76, 2312, 2313, 2317, 34754, 764124, 1, 59317]"}</t>
  </si>
  <si>
    <t>1.3.1.2.9</t>
  </si>
  <si>
    <t>Затяжка кабеля/провода в трубу / ВВГ-Пнг(А)-LS / 5х1,5 мм</t>
  </si>
  <si>
    <t>Провод под наружный блок кондиционера - затягивание в трубу из полиамида.</t>
  </si>
  <si>
    <t>{"type":"work","levels":"[76, 2312, 2313, 2317, 34754, 764127, 1]"}</t>
  </si>
  <si>
    <t>1.3.1.2.9.1</t>
  </si>
  <si>
    <t>{"type":"material","levels":"[76, 2312, 2313, 2317, 34754, 764127, 1, 59320]"}</t>
  </si>
  <si>
    <t>1.3.1.2.10</t>
  </si>
  <si>
    <t>Монтаж трубы ПВХ/ПНД для кабеля / 32 мм</t>
  </si>
  <si>
    <t>{"type":"work","levels":"[76, 2312, 2313, 2317, 33429, 719053, 1]"}</t>
  </si>
  <si>
    <t>1.3.1.2.10.1</t>
  </si>
  <si>
    <t>Клипса с дюбелем саморезом для крепления гофротрубы_ / 32 мм</t>
  </si>
  <si>
    <t>{"type":"material","levels":"[76, 2312, 2313, 2317, 33429, 719053, 1, 62568]"}</t>
  </si>
  <si>
    <t>1.3.1.2.10.2</t>
  </si>
  <si>
    <t>Труба ПВХ гофрированная_ / Тяжелая с протяжкой / 32 мм</t>
  </si>
  <si>
    <t>{"type":"material","levels":"[76, 2312, 2313, 2317, 33429, 719053, 1, 59431]"}</t>
  </si>
  <si>
    <t>1.3.1.2.11</t>
  </si>
  <si>
    <t>Прокладка труб из полиамида д32мм</t>
  </si>
  <si>
    <t>{"type":"work","levels":"[76, 2312, 2313, 2317, 33429, 719053, 2]"}</t>
  </si>
  <si>
    <t>1.3.1.2.11.1</t>
  </si>
  <si>
    <t>Труба ПНД гофрированная с учетом прочих материалов_ / HF стойкая к ультрафиолету / 32 мм</t>
  </si>
  <si>
    <t>{"type":"material","levels":"[76, 2312, 2313, 2317, 33429, 719053, 2, 59436]"}</t>
  </si>
  <si>
    <t>1.3.1.2.12</t>
  </si>
  <si>
    <t>Монтаж трубы ПВХ/ПНД для кабеля / 25 мм</t>
  </si>
  <si>
    <t>{"type":"work","levels":"[76, 2312, 2313, 2317, 33429, 719052, 1]"}</t>
  </si>
  <si>
    <t>1.3.1.2.12.1</t>
  </si>
  <si>
    <t>Клипса с дюбелем саморезом для крепления гофротрубы_ / 25 мм</t>
  </si>
  <si>
    <t>{"type":"material","levels":"[76, 2312, 2313, 2317, 33429, 719052, 1, 62567]"}</t>
  </si>
  <si>
    <t>1.3.1.2.12.2</t>
  </si>
  <si>
    <t>Труба ПВХ гофрированная_ / Тяжелая с протяжкой / 25 мм</t>
  </si>
  <si>
    <t>{"type":"material","levels":"[76, 2312, 2313, 2317, 33429, 719052, 1, 59430]"}</t>
  </si>
  <si>
    <t>1.3.1.3</t>
  </si>
  <si>
    <t>Электроустановочные изделия</t>
  </si>
  <si>
    <t>{"type":"expenditure","levels":"[76, 2312, 2313, 2316]"}</t>
  </si>
  <si>
    <t>1.3.1.3.1</t>
  </si>
  <si>
    <t>Монтаж коробки распределительной/распаячной</t>
  </si>
  <si>
    <t>{"type":"work","levels":"[76, 2312, 2313, 2316, 3296, 26269, 1]"}</t>
  </si>
  <si>
    <t>1.3.1.3.1.1</t>
  </si>
  <si>
    <t>Коробка распаячная_ / наружного монтажа / 100х100 мм (ТУСО) / IP 44</t>
  </si>
  <si>
    <t>{"type":"material","levels":"[76, 2312, 2313, 2316, 3296, 26269, 1, 7299]"}</t>
  </si>
  <si>
    <t>1.3.1.3.1.2</t>
  </si>
  <si>
    <t>Коробка распаячная_ / Квадратная с крышкой / IP54 / 55х55х32  / ТУСО 65002 / 4 клеммника</t>
  </si>
  <si>
    <t>Коробка распаячная для скрытого монтажа для твердых стен прямоугольная, 172х96х45 с крышкой</t>
  </si>
  <si>
    <t>{"type":"material","levels":"[76, 2312, 2313, 2316, 3296, 26269, 1, 20277]"}</t>
  </si>
  <si>
    <t>1.3.1.3.1.3</t>
  </si>
  <si>
    <t>Коробка распаячная_ / Круглая / Скрытого монтажа / D=68, B=40 мм</t>
  </si>
  <si>
    <t>Коробка распаячная для скрытого монтажа круглая потолочная с крюком</t>
  </si>
  <si>
    <t>{"type":"material","levels":"[76, 2312, 2313, 2316, 3296, 26269, 1, 46526]"}</t>
  </si>
  <si>
    <t>1.3.1.3.1.4</t>
  </si>
  <si>
    <t>Коробка распаячная_ / Круглая с крышкой / 80 мм В=40 / для скрытого монтажа  / твердых стен</t>
  </si>
  <si>
    <t>{"type":"material","levels":"[76, 2312, 2313, 2316, 3296, 26269, 1, 126360]"}</t>
  </si>
  <si>
    <t>1.3.1.3.1.5</t>
  </si>
  <si>
    <t>Коробка установочная_ / Круглая / IP20 / 65х40 мм</t>
  </si>
  <si>
    <t>{"type":"material","levels":"[76, 2312, 2313, 2316, 3296, 26269, 1, 29444]"}</t>
  </si>
  <si>
    <t>1.3.1.3.2</t>
  </si>
  <si>
    <t>Перенос распаячной коробки в СТК - 819 штук.</t>
  </si>
  <si>
    <t>{"type":"work","levels":"[76, 2312, 2313, 2316, 3296, 26269, 2]"}</t>
  </si>
  <si>
    <t>1.3.1.3.2.1</t>
  </si>
  <si>
    <t>Коробка распаячная_ / Квадратная / IP40 / 100х100х44</t>
  </si>
  <si>
    <t>{"type":"material","levels":"[76, 2312, 2313, 2316, 3296, 26269, 2, 30171]"}</t>
  </si>
  <si>
    <t>1.3.1.3.3</t>
  </si>
  <si>
    <t>Монтаж накладной клеммной коробки для электроплиты</t>
  </si>
  <si>
    <t>Для электроплиты и вытяжки</t>
  </si>
  <si>
    <t>{"type":"work","levels":"[76, 2312, 2313, 2316, 3321, 26427, 1]"}</t>
  </si>
  <si>
    <t>1.3.1.3.3.1</t>
  </si>
  <si>
    <t>Накладная клеммная коробка для эл.плиты_ / IP44 / KLK-5S SHE  / (5х6,0мм2, 380В, 40А)</t>
  </si>
  <si>
    <t>{"type":"material","levels":"[76, 2312, 2313, 2316, 3321, 26427, 1, 7987]"}</t>
  </si>
  <si>
    <t>1.3.1.3.4</t>
  </si>
  <si>
    <t>Монтаж клеммной колодки выводов освещения и вентиляции / ЗВИ 5</t>
  </si>
  <si>
    <t>Освещение</t>
  </si>
  <si>
    <t>{"type":"work","levels":"[76, 2312, 2313, 2316, 3324, 26430, 1]"}</t>
  </si>
  <si>
    <t>1.3.1.3.4.1</t>
  </si>
  <si>
    <t>Клеммная колодка выводов освещения и вентиляции_ / ЗВИ 5 / 1,5-4 мм</t>
  </si>
  <si>
    <t>{"type":"material","levels":"[76, 2312, 2313, 2316, 3324, 26430, 1, 7986]"}</t>
  </si>
  <si>
    <t>1.3.1.3.5</t>
  </si>
  <si>
    <t>Монтаж подрозетников/установочных/монтажных коробок в подготовленные отверстия / в ЖБИ / ПГП</t>
  </si>
  <si>
    <t>{"type":"work","levels":"[76, 2312, 2313, 2316, 3327, 26444, 1]"}</t>
  </si>
  <si>
    <t>1.3.1.3.5.1</t>
  </si>
  <si>
    <t>Подрозетник / d 68 мм (в бетон и ПГП)</t>
  </si>
  <si>
    <t>{"type":"material","levels":"[76, 2312, 2313, 2316, 3327, 26444, 1, 7989]"}</t>
  </si>
  <si>
    <t>1.3.1.3.5.2</t>
  </si>
  <si>
    <t>Смесь штукатурная гипсовая_</t>
  </si>
  <si>
    <t>кг</t>
  </si>
  <si>
    <t>{"type":"material","levels":"[76, 2312, 2313, 2316, 3327, 26444, 1, 59439]"}</t>
  </si>
  <si>
    <t>1.3.1.3.6</t>
  </si>
  <si>
    <t>Монтаж подрозетников/установочных/монтажных коробок в подготовленные отверстия / в ГКЛ</t>
  </si>
  <si>
    <t>{"type":"work","levels":"[76, 2312, 2313, 2316, 3327, 32946, 1]"}</t>
  </si>
  <si>
    <t>1.3.1.3.6.1</t>
  </si>
  <si>
    <t>Подрозетник / d 68 мм (в ГКЛ)</t>
  </si>
  <si>
    <t>{"type":"material","levels":"[76, 2312, 2313, 2316, 3327, 32946, 1, 59437]"}</t>
  </si>
  <si>
    <t>1.3.1.3.7</t>
  </si>
  <si>
    <t>Монтаж клеммника / в распаячных коробках</t>
  </si>
  <si>
    <t>{"type":"work","levels":"[76, 2312, 2313, 2316, 3297, 26270, 1]"}</t>
  </si>
  <si>
    <t>1.3.1.3.7.1</t>
  </si>
  <si>
    <t>Клеммник_ / WAGO / 3х2,5</t>
  </si>
  <si>
    <t>{"type":"material","levels":"[76, 2312, 2313, 2316, 3297, 26270, 1, 19938]"}</t>
  </si>
  <si>
    <t>1.3.1.4</t>
  </si>
  <si>
    <t>Штробление / бурение</t>
  </si>
  <si>
    <t>{"type":"expenditure","levels":"[76, 2312, 2313, 2319]"}</t>
  </si>
  <si>
    <t>1.3.1.4.1</t>
  </si>
  <si>
    <t>Устройство штроб для монтажа кабеля / ЖБИ</t>
  </si>
  <si>
    <t>{"type":"work","levels":"[76, 2312, 2313, 2319, 3306, 26395, 1]"}</t>
  </si>
  <si>
    <t>1.3.1.4.2</t>
  </si>
  <si>
    <t>Устройство штроб для монтажа кабеля / ПГП</t>
  </si>
  <si>
    <t>{"type":"work","levels":"[76, 2312, 2313, 2319, 3306, 26396, 1]"}</t>
  </si>
  <si>
    <t>1.3.1.4.3</t>
  </si>
  <si>
    <t>Заделка штроб штукатурной смесью</t>
  </si>
  <si>
    <t>{"type":"work","levels":"[76, 2312, 2313, 2319, 3307, 26398, 1]"}</t>
  </si>
  <si>
    <t>1.3.1.4.3.1</t>
  </si>
  <si>
    <t>{"type":"material","levels":"[76, 2312, 2313, 2319, 3307, 26398, 1, 7376]"}</t>
  </si>
  <si>
    <t>1.3.1.4.4</t>
  </si>
  <si>
    <t>Устройство отверстий для монтажа коробок диаметром свыше 30мм / ЖБИ</t>
  </si>
  <si>
    <t>{"type":"work","levels":"[76, 2312, 2313, 2319, 3302, 26363, 1]"}</t>
  </si>
  <si>
    <t>1.3.1.4.5</t>
  </si>
  <si>
    <t>Устройство отверстий для монтажа коробок диаметром свыше 30мм / ПГП</t>
  </si>
  <si>
    <t>{"type":"work","levels":"[76, 2312, 2313, 2319, 3302, 26364, 1]"}</t>
  </si>
  <si>
    <t>1.3.1.4.6</t>
  </si>
  <si>
    <t>Устройство отверстий для монтажа коробок диаметром свыше 30мм / ГКЛ</t>
  </si>
  <si>
    <t>Перенос распаячных коробок в СТК = 819 штук.</t>
  </si>
  <si>
    <t>{"type":"work","levels":"[76, 2312, 2313, 2319, 3302, 396949, 1]"}</t>
  </si>
  <si>
    <t>1.3.1.4.7</t>
  </si>
  <si>
    <t>Сверление сквозных отверстий под прокладку кабеля диаметром свыше 30 мм (до 30 мм учтено расценками) / в ЖБИ</t>
  </si>
  <si>
    <t>Под дренаж кондиционера</t>
  </si>
  <si>
    <t>{"type":"work","levels":"[76, 2312, 2313, 2319, 4490, 37011, 1]"}</t>
  </si>
  <si>
    <t>1.3.1.4.8</t>
  </si>
  <si>
    <t>Сверление сквозных отверстий под прокладку кабеля диаметром свыше 30 мм (до 30 мм учтено расценками) / в ПГП</t>
  </si>
  <si>
    <t>Под трубопроводы кондиционеров</t>
  </si>
  <si>
    <t>{"type":"work","levels":"[76, 2312, 2313, 2319, 4490, 37012, 1]"}</t>
  </si>
  <si>
    <t>1.4</t>
  </si>
  <si>
    <t>Отделка квартир</t>
  </si>
  <si>
    <t>{"type":"expenditure","levels":"[76, 563]"}</t>
  </si>
  <si>
    <t>1.4.1</t>
  </si>
  <si>
    <t>Квартиры типовых этажей (кроме с/у)</t>
  </si>
  <si>
    <t>{"type":"expenditure","levels":"[76, 563, 572]"}</t>
  </si>
  <si>
    <t>1.4.1.1</t>
  </si>
  <si>
    <t>Полы</t>
  </si>
  <si>
    <t>{"type":"expenditure","levels":"[76, 563, 572, 604]"}</t>
  </si>
  <si>
    <t>1.4.1.1.1</t>
  </si>
  <si>
    <t>Грунтование бетонных поверхностей / Пол</t>
  </si>
  <si>
    <t>Под укладку плитки</t>
  </si>
  <si>
    <t>{"type":"work","levels":"[76, 563, 572, 604, 6479, 54438, 1]"}</t>
  </si>
  <si>
    <t>1.4.1.1.1.1</t>
  </si>
  <si>
    <t>Грунт универсальный ЛАСТИМИН_/LP-51 А</t>
  </si>
  <si>
    <t>{"type":"material","levels":"[76, 563, 572, 604, 6479, 54438, 1, 29877]"}</t>
  </si>
  <si>
    <t>1.4.1.1.2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</si>
  <si>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от 15 до 20 мм</t>
  </si>
  <si>
    <t>Толщиной 26 мм</t>
  </si>
  <si>
    <t>{"type":"work","levels":"[76, 563, 572, 604, 6543, 54478, 1]"}</t>
  </si>
  <si>
    <t>1.4.1.1.2.1</t>
  </si>
  <si>
    <t>{"type":"material","levels":"[76, 563, 572, 604, 6543, 54478, 1, 23226]"}</t>
  </si>
  <si>
    <t>1.4.1.1.2.2</t>
  </si>
  <si>
    <t>Наливной пол_/БЫСТРИЛ FK48 MR</t>
  </si>
  <si>
    <t>{"type":"material","levels":"[76, 563, 572, 604, 6543, 54478, 1, 23227]"}</t>
  </si>
  <si>
    <t>1.4.1.1.3</t>
  </si>
  <si>
    <t>Проклейка ленты демпферной при устройстве наливных полов и полов из ЦПС  толщиной свыше 10мм</t>
  </si>
  <si>
    <t>{"type":"work","levels":"[76, 563, 572, 604, 6523, 54449, 1]"}</t>
  </si>
  <si>
    <t>1.4.1.1.3.1</t>
  </si>
  <si>
    <t>Лента кромочная демпферная_/8*100мм/20м</t>
  </si>
  <si>
    <t>{"type":"material","levels":"[76, 563, 572, 604, 6523, 54449, 1, 23184]"}</t>
  </si>
  <si>
    <t>1.4.1.1.4</t>
  </si>
  <si>
    <t>Укладка керамогранита на пол  / квартиры</t>
  </si>
  <si>
    <t>{"type":"work","levels":"[76, 563, 572, 604, 7473, 56757, 1]"}</t>
  </si>
  <si>
    <t>1.4.1.1.4.1</t>
  </si>
  <si>
    <t>Затирка Цезерит СE33_/04 серебристо-серый</t>
  </si>
  <si>
    <t>{"type":"material","levels":"[76, 563, 572, 604, 7473, 56757, 1, 24976]"}</t>
  </si>
  <si>
    <t>1.4.1.1.4.2</t>
  </si>
  <si>
    <t>Керамический гранит Kerama marazzi_ / SG166200N/напольный/ Про Матрикс / 400*400*8</t>
  </si>
  <si>
    <t>{"type":"material","levels":"[76, 563, 572, 604, 7473, 56757, 1, 52607]"}</t>
  </si>
  <si>
    <t>1.4.1.1.4.3</t>
  </si>
  <si>
    <t>Клей плиточный, ГРАНИФИКС_/АС12</t>
  </si>
  <si>
    <t>{"type":"material","levels":"[76, 563, 572, 604, 7473, 56757, 1, 24975]"}</t>
  </si>
  <si>
    <t>1.4.1.2</t>
  </si>
  <si>
    <t>Стены</t>
  </si>
  <si>
    <t>{"type":"expenditure","levels":"[76, 563, 572, 605]"}</t>
  </si>
  <si>
    <t>1.4.1.2.1</t>
  </si>
  <si>
    <t>Оклейка швов сопряжения бетонных и других поверхностей стен/перегородок (газобетон, ПГП, панели АКОТЕК и др.) стеклохолстом</t>
  </si>
  <si>
    <t>{"type":"work","levels":"[76, 563, 572, 605, 15976, 388203, 1]"}</t>
  </si>
  <si>
    <t>1.4.1.2.1.1</t>
  </si>
  <si>
    <t>Лента армирующая ( серпянка)_/150мм</t>
  </si>
  <si>
    <t>{"type":"material","levels":"[76, 563, 572, 605, 15976, 388203, 1, 43422]"}</t>
  </si>
  <si>
    <t>1.4.1.2.1.2</t>
  </si>
  <si>
    <t>Шпатлевка гипсовая ЭЛИСИЛК_/белая/PG 36</t>
  </si>
  <si>
    <t>{"type":"material","levels":"[76, 563, 572, 605, 15976, 388203, 1, 121520]"}</t>
  </si>
  <si>
    <t>1.4.1.2.2</t>
  </si>
  <si>
    <t>Грунтование бетонных поверхностей / Стены</t>
  </si>
  <si>
    <t>{"type":"work","levels":"[76, 563, 572, 605, 6479, 1274516, 1]"}</t>
  </si>
  <si>
    <t>1.4.1.2.2.1</t>
  </si>
  <si>
    <t>Грунтовка БЕТОН-КОНТАКТ_/</t>
  </si>
  <si>
    <t>{"type":"material","levels":"[76, 563, 572, 605, 6479, 1274516, 1, 118690]"}</t>
  </si>
  <si>
    <t>1.4.1.2.3</t>
  </si>
  <si>
    <t>Подготовка под финишное покрытие стен  / базовая толщиной до 3мм (прибавляется к финишной у ж/б панелей и навесных фасадов) / без грунтования (выбирается отдельной работой)</t>
  </si>
  <si>
    <t>{"type":"work","levels":"[76, 563, 572, 605, 6477, 54482, 1]"}</t>
  </si>
  <si>
    <t>1.4.1.2.3.1</t>
  </si>
  <si>
    <t>Уголок малярный_/перфорированный/25*25*3000мм</t>
  </si>
  <si>
    <t>{"type":"material","levels":"[76, 563, 572, 605, 6477, 54482, 1, 24755]"}</t>
  </si>
  <si>
    <t>1.4.1.2.3.2</t>
  </si>
  <si>
    <t>Шпатлевка гипсовая ГЕНФИР_/белая/PG35 W</t>
  </si>
  <si>
    <t>{"type":"material","levels":"[76, 563, 572, 605, 6477, 54482, 1, 23264]"}</t>
  </si>
  <si>
    <t>1.4.1.2.4</t>
  </si>
  <si>
    <t>Подготовка под финишное покрытие стен  / финишная для панелей ACOTEC до 3мм / в т.ч. грунтование между слоями</t>
  </si>
  <si>
    <t>{"type":"work","levels":"[76, 563, 572, 605, 6477, 574105, 1]"}</t>
  </si>
  <si>
    <t>1.4.1.2.4.1</t>
  </si>
  <si>
    <t>{"type":"material","levels":"[76, 563, 572, 605, 6477, 574105, 1, 42259]"}</t>
  </si>
  <si>
    <t>1.4.1.2.4.2</t>
  </si>
  <si>
    <t>{"type":"material","levels":"[76, 563, 572, 605, 6477, 574105, 1, 103272]"}</t>
  </si>
  <si>
    <t>1.4.1.2.5</t>
  </si>
  <si>
    <t>Подготовка под финишное покрытие стен  / финишная толщиной до 2мм (выполняется на всех стенах с подготовкой) / в т.ч. грунтование между слоями</t>
  </si>
  <si>
    <t>{"type":"work","levels":"[76, 563, 572, 605, 6477, 54495, 1]"}</t>
  </si>
  <si>
    <t>1.4.1.2.5.1</t>
  </si>
  <si>
    <t>{"type":"material","levels":"[76, 563, 572, 605, 6477, 54495, 1, 23277]"}</t>
  </si>
  <si>
    <t>1.4.1.2.5.2</t>
  </si>
  <si>
    <t>{"type":"material","levels":"[76, 563, 572, 605, 6477, 54495, 1, 56629]"}</t>
  </si>
  <si>
    <t>1.4.2</t>
  </si>
  <si>
    <t>Санузел типовых этажей</t>
  </si>
  <si>
    <t>{"type":"expenditure","levels":"[76, 563, 1875]"}</t>
  </si>
  <si>
    <t>1.4.2.1</t>
  </si>
  <si>
    <t xml:space="preserve">Работы по СТК </t>
  </si>
  <si>
    <t>{"type":"expenditure","levels":"[76, 563, 1875, 3712]"}</t>
  </si>
  <si>
    <t>1.4.2.1.1</t>
  </si>
  <si>
    <t>Заполнение перегородок СТК минераловатной плитой (материал определяется в зависимости от толщины плиты коэф. умножается на толщину )</t>
  </si>
  <si>
    <t>Толщина утеплителя 50мм</t>
  </si>
  <si>
    <t>{"type":"work","levels":"[76, 563, 1875, 3712, 40279, 840789, 1]"}</t>
  </si>
  <si>
    <t>1.4.2.1.1.1</t>
  </si>
  <si>
    <t>Плита минераловатная_ / Технофас Эффект</t>
  </si>
  <si>
    <t>{"type":"material","levels":"[76, 563, 1875, 3712, 40279, 840789, 1, 123793]"}</t>
  </si>
  <si>
    <t>1.4.2.1.2</t>
  </si>
  <si>
    <t>Толщиной 200мм</t>
  </si>
  <si>
    <t>{"type":"work","levels":"[76, 563, 1875, 3712, 40279, 840789, 2]"}</t>
  </si>
  <si>
    <t>1.4.2.1.2.1</t>
  </si>
  <si>
    <t>{"type":"material","levels":"[76, 563, 1875, 3712, 40279, 840789, 2, 123793]"}</t>
  </si>
  <si>
    <t>1.4.2.1.3</t>
  </si>
  <si>
    <t>Заделка швов примыкания сантехкабин к несущим стенам</t>
  </si>
  <si>
    <t>пог. м</t>
  </si>
  <si>
    <t>{"type":"work","levels":"[76, 563, 1875, 3712, 40298, 841884, 1]"}</t>
  </si>
  <si>
    <t>1.4.2.1.3.1</t>
  </si>
  <si>
    <t>{"type":"material","levels":"[76, 563, 1875, 3712, 40298, 841884, 1, 65400]"}</t>
  </si>
  <si>
    <t>1.4.2.1.3.2</t>
  </si>
  <si>
    <t>Пена монтажная пистолетная_/всесезонная/0,9л</t>
  </si>
  <si>
    <t>{"type":"material","levels":"[76, 563, 1875, 3712, 40298, 841884, 1, 65399]"}</t>
  </si>
  <si>
    <t>1.4.2.1.3.3</t>
  </si>
  <si>
    <t>Шпаклевка д/заделки швов, ШОВСИЛК_/Т33</t>
  </si>
  <si>
    <t>{"type":"material","levels":"[76, 563, 1875, 3712, 40298, 841884, 1, 65401]"}</t>
  </si>
  <si>
    <t>1.4.2.1.4</t>
  </si>
  <si>
    <t>Дополнительная заделка швов шириной сверхнорматива в 20мм. По факту - средняя ширина швов примыкания СТК к стенам 70мм.</t>
  </si>
  <si>
    <t>{"type":"work","levels":"[76, 563, 1875, 3712, 40298, 841884, 2]"}</t>
  </si>
  <si>
    <t>1.4.2.1.4.1</t>
  </si>
  <si>
    <t>{"type":"material","levels":"[76, 563, 1875, 3712, 40298, 841884, 2, 65400]"}</t>
  </si>
  <si>
    <t>1.4.2.1.4.2</t>
  </si>
  <si>
    <t>{"type":"material","levels":"[76, 563, 1875, 3712, 40298, 841884, 2, 65399]"}</t>
  </si>
  <si>
    <t>1.4.2.1.4.3</t>
  </si>
  <si>
    <t>{"type":"material","levels":"[76, 563, 1875, 3712, 40298, 841884, 2, 65401]"}</t>
  </si>
  <si>
    <t>1.4.2.1.5</t>
  </si>
  <si>
    <t>Облицовка перегородки СТК листами ГКЛ (1-ый слой, только на высоту самой кабины). С установкой профилей направляющих на угол</t>
  </si>
  <si>
    <t>{"type":"work","levels":"[76, 563, 1875, 3712, 40586, 911230, 1]"}</t>
  </si>
  <si>
    <t>1.4.2.1.5.1</t>
  </si>
  <si>
    <t>Герметик_ / Универсальный, силиконовый / Белый</t>
  </si>
  <si>
    <t>{"type":"material","levels":"[76, 563, 1875, 3712, 40586, 911230, 1, 98314]"}</t>
  </si>
  <si>
    <t>1.4.2.1.5.2</t>
  </si>
  <si>
    <t>Гипсовые строительные плиты_ / влагостойкий / 9,5*1200*2500</t>
  </si>
  <si>
    <t>{"type":"material","levels":"[76, 563, 1875, 3712, 40586, 911230, 1, 98311]"}</t>
  </si>
  <si>
    <t>1.4.2.1.5.3</t>
  </si>
  <si>
    <t>Профиль_/направляющий/50*40*0,60/3м</t>
  </si>
  <si>
    <t>{"type":"material","levels":"[76, 563, 1875, 3712, 40586, 911230, 1, 98313]"}</t>
  </si>
  <si>
    <t>1.4.2.1.5.4</t>
  </si>
  <si>
    <t>Шуруп_/3,5*25</t>
  </si>
  <si>
    <t>{"type":"material","levels":"[76, 563, 1875, 3712, 40586, 911230, 1, 98312]"}</t>
  </si>
  <si>
    <t>1.4.2.1.6</t>
  </si>
  <si>
    <t>Облицовка перегородки СТК листами ГКЛ (2-ой слой, на всю высоту стены, до потолка. Включает S перегородки кабины + S перегородки между потолком СТК и ЖБ перекрытием)</t>
  </si>
  <si>
    <t>{"type":"work","levels":"[76, 563, 1875, 3712, 40588, 911231, 1]"}</t>
  </si>
  <si>
    <t>1.4.2.1.6.1</t>
  </si>
  <si>
    <t>{"type":"material","levels":"[76, 563, 1875, 3712, 40588, 911231, 1, 98318]"}</t>
  </si>
  <si>
    <t>1.4.2.1.6.2</t>
  </si>
  <si>
    <t>{"type":"material","levels":"[76, 563, 1875, 3712, 40588, 911231, 1, 98316]"}</t>
  </si>
  <si>
    <t>1.4.2.1.6.3</t>
  </si>
  <si>
    <t>{"type":"material","levels":"[76, 563, 1875, 3712, 40588, 911231, 1, 98320]"}</t>
  </si>
  <si>
    <t>1.4.2.1.6.4</t>
  </si>
  <si>
    <t>Лента армирующая ( серпянка)_/50мм</t>
  </si>
  <si>
    <t>{"type":"material","levels":"[76, 563, 1875, 3712, 40588, 911231, 1, 98319]"}</t>
  </si>
  <si>
    <t>1.4.2.1.6.5</t>
  </si>
  <si>
    <t>Профиль направляющий ПН 50х40х0,6мм Сталь оцинкованная</t>
  </si>
  <si>
    <t>{"type":"material","levels":"[76, 563, 1875, 3712, 40588, 911231, 1, 121522]"}</t>
  </si>
  <si>
    <t>1.4.2.1.6.6</t>
  </si>
  <si>
    <t>{"type":"material","levels":"[76, 563, 1875, 3712, 40588, 911231, 1, 98321]"}</t>
  </si>
  <si>
    <t>1.4.2.1.6.7</t>
  </si>
  <si>
    <t>Шуруп_/3,5*35</t>
  </si>
  <si>
    <t>{"type":"material","levels":"[76, 563, 1875, 3712, 40588, 911231, 1, 98317]"}</t>
  </si>
  <si>
    <t>1.4.2.1.7</t>
  </si>
  <si>
    <t xml:space="preserve">Пролив СТК </t>
  </si>
  <si>
    <t>{"type":"work","levels":"[76, 563, 1875, 3712, 75052, 1504863, 1]"}</t>
  </si>
  <si>
    <t>1.5</t>
  </si>
  <si>
    <t>Отделка МОП</t>
  </si>
  <si>
    <t>{"type":"expenditure","levels":"[76, 574]"}</t>
  </si>
  <si>
    <t>1.5.1</t>
  </si>
  <si>
    <t>1 этаж</t>
  </si>
  <si>
    <t>{"type":"expenditure","levels":"[76, 574, 579]"}</t>
  </si>
  <si>
    <t>1.5.1.1</t>
  </si>
  <si>
    <t>{"type":"expenditure","levels":"[76, 574, 579, 612]"}</t>
  </si>
  <si>
    <t>1.5.1.1.1</t>
  </si>
  <si>
    <t>Замоноличивание мест прохождения стояков труб / МОП</t>
  </si>
  <si>
    <t>этаж</t>
  </si>
  <si>
    <t>{"type":"work","levels":"[76, 574, 579, 612, 7297, 55525, 1]"}</t>
  </si>
  <si>
    <t>1.5.1.1.1.1</t>
  </si>
  <si>
    <t>Пескобетон_ / М300</t>
  </si>
  <si>
    <t>{"type":"material","levels":"[76, 574, 579, 612, 7297, 55525, 1, 24093]"}</t>
  </si>
  <si>
    <t>1.5.1.1.2</t>
  </si>
  <si>
    <t>Утепление полов экструдированным пенополистиролом  / толщиной до 100</t>
  </si>
  <si>
    <t>Толщиной 100мм. Тип полов П-5</t>
  </si>
  <si>
    <t>{"type":"work","levels":"[76, 574, 579, 612, 6544, 54464, 1]"}</t>
  </si>
  <si>
    <t>1.5.1.1.2.1</t>
  </si>
  <si>
    <t>Экструдированный пенополистирол_/плотность – 45 кг/м3</t>
  </si>
  <si>
    <t>{"type":"material","levels":"[76, 574, 579, 612, 6544, 54464, 1, 24815]"}</t>
  </si>
  <si>
    <t>1.5.1.1.3</t>
  </si>
  <si>
    <t>Утепление полов экструдированным пенополистиролом  / толщиной до 150</t>
  </si>
  <si>
    <t>Толщиной 150мм. Тип полов П-12-2, П-12-3, П-12-4</t>
  </si>
  <si>
    <t>{"type":"work","levels":"[76, 574, 579, 612, 6544, 54465, 1]"}</t>
  </si>
  <si>
    <t>1.5.1.1.3.1</t>
  </si>
  <si>
    <t>{"type":"material","levels":"[76, 574, 579, 612, 6544, 54465, 1, 24817]"}</t>
  </si>
  <si>
    <t>1.5.1.1.4</t>
  </si>
  <si>
    <t xml:space="preserve">Обмазочная гидроизоляция за с проклеиванием межпанельных швов армированной лентой из стекловолокна / 1 слой </t>
  </si>
  <si>
    <t>С заводом на стены. Тип полов П-6-1, П-12-2, П-12-3, П-12-4, П-16.</t>
  </si>
  <si>
    <t>{"type":"work","levels":"[76, 574, 579, 612, 6520, 54456, 1]"}</t>
  </si>
  <si>
    <t>1.5.1.1.4.1</t>
  </si>
  <si>
    <t>{"type":"material","levels":"[76, 574, 579, 612, 6520, 54456, 1, 29706]"}</t>
  </si>
  <si>
    <t>1.5.1.1.4.2</t>
  </si>
  <si>
    <t>Мастика "ГидроМЭБ"_/</t>
  </si>
  <si>
    <t>{"type":"material","levels":"[76, 574, 579, 612, 6520, 54456, 1, 29707]"}</t>
  </si>
  <si>
    <t>1.5.1.1.5</t>
  </si>
  <si>
    <t>Подготовка поверхности полов перед гидроизоляцией /МОП</t>
  </si>
  <si>
    <t>{"type":"work","levels":"[76, 574, 579, 612, 15973, 388200, 1]"}</t>
  </si>
  <si>
    <t>1.5.1.1.5.1</t>
  </si>
  <si>
    <t>Гидроизоляционная мастика_/ТЕХНОНИКОЛЬ №31</t>
  </si>
  <si>
    <t>{"type":"material","levels":"[76, 574, 579, 612, 15973, 388200, 1, 46694]"}</t>
  </si>
  <si>
    <t>1.5.1.1.6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</si>
  <si>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пол / 1 слой </t>
  </si>
  <si>
    <t>Утепление полов минватой т.30мм. Тип пола П-6-1, П-7-3, П-10-1, П-16.</t>
  </si>
  <si>
    <t>{"type":"work","levels":"[76, 574, 579, 612, 27875, 709973, 1]"}</t>
  </si>
  <si>
    <t>1.5.1.1.6.1</t>
  </si>
  <si>
    <t>Плита минераловатная_ / Технофас Оптима</t>
  </si>
  <si>
    <t>{"type":"material","levels":"[76, 574, 579, 612, 27875, 709973, 1, 47398]"}</t>
  </si>
  <si>
    <t>1.5.1.1.7</t>
  </si>
  <si>
    <t>Под укладку керамогранита.</t>
  </si>
  <si>
    <t>{"type":"work","levels":"[76, 574, 579, 612, 6479, 54438, 1]"}</t>
  </si>
  <si>
    <t>1.5.1.1.7.1</t>
  </si>
  <si>
    <t>{"type":"material","levels":"[76, 574, 579, 612, 6479, 54438, 1, 29877]"}</t>
  </si>
  <si>
    <t>1.5.1.1.8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</si>
  <si>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до 40мм</t>
  </si>
  <si>
    <t>Выравнивающая стяжка т.20мм. Тип пола П-12-2, П-12-3, П-12-4.</t>
  </si>
  <si>
    <t>{"type":"work","levels":"[76, 574, 579, 612, 6542, 54452, 1]"}</t>
  </si>
  <si>
    <t>1.5.1.1.8.1</t>
  </si>
  <si>
    <t>{"type":"material","levels":"[76, 574, 579, 612, 6542, 54452, 1, 42648]"}</t>
  </si>
  <si>
    <t>1.5.1.1.8.2</t>
  </si>
  <si>
    <t>{"type":"material","levels":"[76, 574, 579, 612, 6542, 54452, 1, 23191]"}</t>
  </si>
  <si>
    <t>1.5.1.1.8.3</t>
  </si>
  <si>
    <t>Песок карьерный_/</t>
  </si>
  <si>
    <t>{"type":"material","levels":"[76, 574, 579, 612, 6542, 54452, 1, 23188]"}</t>
  </si>
  <si>
    <t>1.5.1.1.8.4</t>
  </si>
  <si>
    <t>Портландцемент_/М500</t>
  </si>
  <si>
    <t>{"type":"material","levels":"[76, 574, 579, 612, 6542, 54452, 1, 23189]"}</t>
  </si>
  <si>
    <t>1.5.1.1.8.5</t>
  </si>
  <si>
    <t>Расходные материалы для полусухой стяжки на 1мм толщины (диз. топливо, оборудование, инструменты, электричество, вода и пр.)</t>
  </si>
  <si>
    <t>комплект</t>
  </si>
  <si>
    <t>{"type":"material","levels":"[76, 574, 579, 612, 6542, 54452, 1, 42651]"}</t>
  </si>
  <si>
    <t>1.5.1.1.8.6</t>
  </si>
  <si>
    <t>Смесь цементно-песчаная сухая_/М150</t>
  </si>
  <si>
    <t>{"type":"material","levels":"[76, 574, 579, 612, 6542, 54452, 1, 103130]"}</t>
  </si>
  <si>
    <t>1.5.1.1.8.7</t>
  </si>
  <si>
    <t>Фиброволокно_/7-12мм</t>
  </si>
  <si>
    <t>{"type":"material","levels":"[76, 574, 579, 612, 6542, 54452, 1, 23190]"}</t>
  </si>
  <si>
    <t>1.5.1.1.9</t>
  </si>
  <si>
    <t>Устройство армированной стяжки т.30мм. Тип пола П-16.</t>
  </si>
  <si>
    <t>{"type":"work","levels":"[76, 574, 579, 612, 6542, 54452, 2]"}</t>
  </si>
  <si>
    <t>1.5.1.1.9.1</t>
  </si>
  <si>
    <t>{"type":"material","levels":"[76, 574, 579, 612, 6542, 54452, 2, 42648]"}</t>
  </si>
  <si>
    <t>1.5.1.1.9.2</t>
  </si>
  <si>
    <t>{"type":"material","levels":"[76, 574, 579, 612, 6542, 54452, 2, 23191]"}</t>
  </si>
  <si>
    <t>1.5.1.1.9.3</t>
  </si>
  <si>
    <t>{"type":"material","levels":"[76, 574, 579, 612, 6542, 54452, 2, 23188]"}</t>
  </si>
  <si>
    <t>1.5.1.1.9.4</t>
  </si>
  <si>
    <t>{"type":"material","levels":"[76, 574, 579, 612, 6542, 54452, 2, 23189]"}</t>
  </si>
  <si>
    <t>1.5.1.1.9.5</t>
  </si>
  <si>
    <t>{"type":"material","levels":"[76, 574, 579, 612, 6542, 54452, 2, 42651]"}</t>
  </si>
  <si>
    <t>1.5.1.1.9.6</t>
  </si>
  <si>
    <t>{"type":"material","levels":"[76, 574, 579, 612, 6542, 54452, 2, 103130]"}</t>
  </si>
  <si>
    <t>1.5.1.1.9.7</t>
  </si>
  <si>
    <t>{"type":"material","levels":"[76, 574, 579, 612, 6542, 54452, 2, 23190]"}</t>
  </si>
  <si>
    <t>1.5.1.1.10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</si>
  <si>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40 до 65мм</t>
  </si>
  <si>
    <t>Устройство армированной стяжки т.40мм. Тип пола П-5, П-6-1, П-7-3, П-10-1.</t>
  </si>
  <si>
    <t>{"type":"work","levels":"[76, 574, 579, 612, 6542, 54453, 1]"}</t>
  </si>
  <si>
    <t>1.5.1.1.10.1</t>
  </si>
  <si>
    <t>{"type":"material","levels":"[76, 574, 579, 612, 6542, 54453, 1, 42647]"}</t>
  </si>
  <si>
    <t>1.5.1.1.10.2</t>
  </si>
  <si>
    <t>{"type":"material","levels":"[76, 574, 579, 612, 6542, 54453, 1, 23195]"}</t>
  </si>
  <si>
    <t>1.5.1.1.10.3</t>
  </si>
  <si>
    <t>{"type":"material","levels":"[76, 574, 579, 612, 6542, 54453, 1, 23192]"}</t>
  </si>
  <si>
    <t>1.5.1.1.10.4</t>
  </si>
  <si>
    <t>{"type":"material","levels":"[76, 574, 579, 612, 6542, 54453, 1, 23193]"}</t>
  </si>
  <si>
    <t>1.5.1.1.10.5</t>
  </si>
  <si>
    <t>{"type":"material","levels":"[76, 574, 579, 612, 6542, 54453, 1, 42652]"}</t>
  </si>
  <si>
    <t>1.5.1.1.10.6</t>
  </si>
  <si>
    <t>{"type":"material","levels":"[76, 574, 579, 612, 6542, 54453, 1, 103132]"}</t>
  </si>
  <si>
    <t>1.5.1.1.10.7</t>
  </si>
  <si>
    <t>{"type":"material","levels":"[76, 574, 579, 612, 6542, 54453, 1, 23194]"}</t>
  </si>
  <si>
    <t>1.5.1.1.11</t>
  </si>
  <si>
    <t>Устройство армированной стяжки т.57мм. Тип пола П-12-2.</t>
  </si>
  <si>
    <t>{"type":"work","levels":"[76, 574, 579, 612, 6542, 54453, 2]"}</t>
  </si>
  <si>
    <t>1.5.1.1.11.1</t>
  </si>
  <si>
    <t>{"type":"material","levels":"[76, 574, 579, 612, 6542, 54453, 2, 42647]"}</t>
  </si>
  <si>
    <t>1.5.1.1.11.2</t>
  </si>
  <si>
    <t>{"type":"material","levels":"[76, 574, 579, 612, 6542, 54453, 2, 23195]"}</t>
  </si>
  <si>
    <t>1.5.1.1.11.3</t>
  </si>
  <si>
    <t>{"type":"material","levels":"[76, 574, 579, 612, 6542, 54453, 2, 23192]"}</t>
  </si>
  <si>
    <t>1.5.1.1.11.4</t>
  </si>
  <si>
    <t>{"type":"material","levels":"[76, 574, 579, 612, 6542, 54453, 2, 23193]"}</t>
  </si>
  <si>
    <t>1.5.1.1.11.5</t>
  </si>
  <si>
    <t>{"type":"material","levels":"[76, 574, 579, 612, 6542, 54453, 2, 42652]"}</t>
  </si>
  <si>
    <t>1.5.1.1.11.6</t>
  </si>
  <si>
    <t>{"type":"material","levels":"[76, 574, 579, 612, 6542, 54453, 2, 103132]"}</t>
  </si>
  <si>
    <t>1.5.1.1.11.7</t>
  </si>
  <si>
    <t>{"type":"material","levels":"[76, 574, 579, 612, 6542, 54453, 2, 23194]"}</t>
  </si>
  <si>
    <t>1.5.1.1.12</t>
  </si>
  <si>
    <t>Устройство армированной стяжки т. 60мм. Тип пола П-14-2.</t>
  </si>
  <si>
    <t>{"type":"work","levels":"[76, 574, 579, 612, 6542, 54453, 3]"}</t>
  </si>
  <si>
    <t>1.5.1.1.12.1</t>
  </si>
  <si>
    <t>{"type":"material","levels":"[76, 574, 579, 612, 6542, 54453, 3, 42647]"}</t>
  </si>
  <si>
    <t>1.5.1.1.12.2</t>
  </si>
  <si>
    <t>{"type":"material","levels":"[76, 574, 579, 612, 6542, 54453, 3, 23195]"}</t>
  </si>
  <si>
    <t>1.5.1.1.12.3</t>
  </si>
  <si>
    <t>{"type":"material","levels":"[76, 574, 579, 612, 6542, 54453, 3, 23192]"}</t>
  </si>
  <si>
    <t>1.5.1.1.12.4</t>
  </si>
  <si>
    <t>{"type":"material","levels":"[76, 574, 579, 612, 6542, 54453, 3, 23193]"}</t>
  </si>
  <si>
    <t>1.5.1.1.12.5</t>
  </si>
  <si>
    <t>{"type":"material","levels":"[76, 574, 579, 612, 6542, 54453, 3, 42652]"}</t>
  </si>
  <si>
    <t>1.5.1.1.12.6</t>
  </si>
  <si>
    <t>{"type":"material","levels":"[76, 574, 579, 612, 6542, 54453, 3, 103132]"}</t>
  </si>
  <si>
    <t>1.5.1.1.12.7</t>
  </si>
  <si>
    <t>{"type":"material","levels":"[76, 574, 579, 612, 6542, 54453, 3, 23194]"}</t>
  </si>
  <si>
    <t>1.5.1.1.13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</si>
  <si>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65 до 85мм</t>
  </si>
  <si>
    <t>Устройство армированной стяжки т.67мм. Тип пола П-12-3.</t>
  </si>
  <si>
    <t>{"type":"work","levels":"[76, 574, 579, 612, 6542, 54454, 1]"}</t>
  </si>
  <si>
    <t>1.5.1.1.13.1</t>
  </si>
  <si>
    <t>{"type":"material","levels":"[76, 574, 579, 612, 6542, 54454, 1, 42649]"}</t>
  </si>
  <si>
    <t>1.5.1.1.13.2</t>
  </si>
  <si>
    <t>{"type":"material","levels":"[76, 574, 579, 612, 6542, 54454, 1, 23199]"}</t>
  </si>
  <si>
    <t>1.5.1.1.13.3</t>
  </si>
  <si>
    <t>{"type":"material","levels":"[76, 574, 579, 612, 6542, 54454, 1, 23196]"}</t>
  </si>
  <si>
    <t>1.5.1.1.13.4</t>
  </si>
  <si>
    <t>{"type":"material","levels":"[76, 574, 579, 612, 6542, 54454, 1, 23197]"}</t>
  </si>
  <si>
    <t>1.5.1.1.13.5</t>
  </si>
  <si>
    <t>{"type":"material","levels":"[76, 574, 579, 612, 6542, 54454, 1, 42653]"}</t>
  </si>
  <si>
    <t>1.5.1.1.13.6</t>
  </si>
  <si>
    <t>{"type":"material","levels":"[76, 574, 579, 612, 6542, 54454, 1, 103134]"}</t>
  </si>
  <si>
    <t>1.5.1.1.13.7</t>
  </si>
  <si>
    <t>{"type":"material","levels":"[76, 574, 579, 612, 6542, 54454, 1, 23198]"}</t>
  </si>
  <si>
    <t>1.5.1.1.14</t>
  </si>
  <si>
    <t>Устройство армированной стяжки т.77мм. Тип пола П-12-4.</t>
  </si>
  <si>
    <t>{"type":"work","levels":"[76, 574, 579, 612, 6542, 54454, 2]"}</t>
  </si>
  <si>
    <t>1.5.1.1.14.1</t>
  </si>
  <si>
    <t>{"type":"material","levels":"[76, 574, 579, 612, 6542, 54454, 2, 42649]"}</t>
  </si>
  <si>
    <t>1.5.1.1.14.2</t>
  </si>
  <si>
    <t>{"type":"material","levels":"[76, 574, 579, 612, 6542, 54454, 2, 23199]"}</t>
  </si>
  <si>
    <t>1.5.1.1.14.3</t>
  </si>
  <si>
    <t>{"type":"material","levels":"[76, 574, 579, 612, 6542, 54454, 2, 23196]"}</t>
  </si>
  <si>
    <t>1.5.1.1.14.4</t>
  </si>
  <si>
    <t>{"type":"material","levels":"[76, 574, 579, 612, 6542, 54454, 2, 23197]"}</t>
  </si>
  <si>
    <t>1.5.1.1.14.5</t>
  </si>
  <si>
    <t>{"type":"material","levels":"[76, 574, 579, 612, 6542, 54454, 2, 42653]"}</t>
  </si>
  <si>
    <t>1.5.1.1.14.6</t>
  </si>
  <si>
    <t>{"type":"material","levels":"[76, 574, 579, 612, 6542, 54454, 2, 103134]"}</t>
  </si>
  <si>
    <t>1.5.1.1.14.7</t>
  </si>
  <si>
    <t>{"type":"material","levels":"[76, 574, 579, 612, 6542, 54454, 2, 23198]"}</t>
  </si>
  <si>
    <t>1.5.1.1.15</t>
  </si>
  <si>
    <t>Армирование сеткой</t>
  </si>
  <si>
    <t>{"type":"work","levels":"[76, 574, 579, 612, 6473, 54447, 1]"}</t>
  </si>
  <si>
    <t>1.5.1.1.15.1</t>
  </si>
  <si>
    <t>Сетка эл/св_/100*100*5</t>
  </si>
  <si>
    <t>{"type":"material","levels":"[76, 574, 579, 612, 6473, 54447, 1, 30841]"}</t>
  </si>
  <si>
    <t>1.5.1.1.16</t>
  </si>
  <si>
    <t>Укладка пароизоляционной пленки / армированной</t>
  </si>
  <si>
    <t>Тип полов П-6-1, П-7-3, П-10-1, П-16.</t>
  </si>
  <si>
    <t>{"type":"work","levels":"[76, 574, 579, 612, 6530, 774718, 1]"}</t>
  </si>
  <si>
    <t>1.5.1.1.16.1</t>
  </si>
  <si>
    <t>Пленка армированная 200г/м2</t>
  </si>
  <si>
    <t>{"type":"material","levels":"[76, 574, 579, 612, 6530, 774718, 1, 63206]"}</t>
  </si>
  <si>
    <t>1.5.1.1.17</t>
  </si>
  <si>
    <t>Укладка керамогранита на пол  / МОП</t>
  </si>
  <si>
    <t>{"type":"work","levels":"[76, 574, 579, 612, 7473, 1114180, 1]"}</t>
  </si>
  <si>
    <t>1.5.1.1.17.1</t>
  </si>
  <si>
    <t>Затирка Цезерит СE33_/13 атрацит</t>
  </si>
  <si>
    <t>{"type":"material","levels":"[76, 574, 579, 612, 7473, 1114180, 1, 99566]"}</t>
  </si>
  <si>
    <t>1.5.1.1.17.2</t>
  </si>
  <si>
    <t>Керамический гранит "Викинг"_ / серый / SG612600R / 600х600х11мм</t>
  </si>
  <si>
    <t>{"type":"material","levels":"[76, 574, 579, 612, 7473, 1114180, 1, 99569]"}</t>
  </si>
  <si>
    <t>1.5.1.1.17.3</t>
  </si>
  <si>
    <t>{"type":"material","levels":"[76, 574, 579, 612, 7473, 1114180, 1, 99565]"}</t>
  </si>
  <si>
    <t>1.5.1.2</t>
  </si>
  <si>
    <t>{"type":"expenditure","levels":"[76, 574, 579, 613]"}</t>
  </si>
  <si>
    <t>1.5.1.2.1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</si>
  <si>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стены / 1 слой </t>
  </si>
  <si>
    <t>Утепление стен тамбуров и форкамер.</t>
  </si>
  <si>
    <t>{"type":"work","levels":"[76, 574, 579, 613, 27875, 709974, 1]"}</t>
  </si>
  <si>
    <t>1.5.1.2.1.1</t>
  </si>
  <si>
    <t>Дюбель д/изоляции IZL-T с термоголовкой_/10/220</t>
  </si>
  <si>
    <t>{"type":"material","levels":"[76, 574, 579, 613, 27875, 709974, 1, 103310]"}</t>
  </si>
  <si>
    <t>1.5.1.2.1.2</t>
  </si>
  <si>
    <t>{"type":"material","levels":"[76, 574, 579, 613, 27875, 709974, 1, 47399]"}</t>
  </si>
  <si>
    <t>1.5.1.2.2</t>
  </si>
  <si>
    <t>{"type":"work","levels":"[76, 574, 579, 613, 6479, 1274516, 1]"}</t>
  </si>
  <si>
    <t>1.5.1.2.2.1</t>
  </si>
  <si>
    <t>{"type":"material","levels":"[76, 574, 579, 613, 6479, 1274516, 1, 118690]"}</t>
  </si>
  <si>
    <t>1.5.1.2.3</t>
  </si>
  <si>
    <t>{"type":"work","levels":"[76, 574, 579, 613, 6479, 1274516, 2]"}</t>
  </si>
  <si>
    <t>1.5.1.2.3.1</t>
  </si>
  <si>
    <t>{"type":"material","levels":"[76, 574, 579, 613, 6479, 1274516, 2, 118691]"}</t>
  </si>
  <si>
    <t>1.5.1.2.4</t>
  </si>
  <si>
    <t xml:space="preserve">Штукатурка стен (объем материала расчитывается и вносится вручную. В редактируемом поле кол-ва материалов ввести метраж*толщину в мм (на коэфф. расхода не умножать)) / толщина наброса 6,5-11 / Монолитные стены , стены из кирпича , газобетонные блоки </t>
  </si>
  <si>
    <t>Штукатурка по утеплителю  толщиной 20мм</t>
  </si>
  <si>
    <t>{"type":"work","levels":"[76, 574, 579, 613, 6547, 758704, 1]"}</t>
  </si>
  <si>
    <t>1.5.1.2.4.1</t>
  </si>
  <si>
    <t>Профиль маячковый_/ПМ6</t>
  </si>
  <si>
    <t>{"type":"material","levels":"[76, 574, 579, 613, 6547, 758704, 1, 56581]"}</t>
  </si>
  <si>
    <t>1.5.1.2.4.2</t>
  </si>
  <si>
    <t>Сетка штукатурная_/пластиковая/5*5</t>
  </si>
  <si>
    <t>{"type":"material","levels":"[76, 574, 579, 613, 6547, 758704, 1, 56584]"}</t>
  </si>
  <si>
    <t>1.5.1.2.4.3</t>
  </si>
  <si>
    <t>Штукатурка гипсовая_/PG26 MW</t>
  </si>
  <si>
    <t>{"type":"material","levels":"[76, 574, 579, 613, 6547, 758704, 1, 56580]"}</t>
  </si>
  <si>
    <t>1.5.1.2.5</t>
  </si>
  <si>
    <t>{"type":"work","levels":"[76, 574, 579, 613, 15976, 388203, 1]"}</t>
  </si>
  <si>
    <t>1.5.1.2.5.1</t>
  </si>
  <si>
    <t>{"type":"material","levels":"[76, 574, 579, 613, 15976, 388203, 1, 43422]"}</t>
  </si>
  <si>
    <t>1.5.1.2.5.2</t>
  </si>
  <si>
    <t>{"type":"material","levels":"[76, 574, 579, 613, 15976, 388203, 1, 121520]"}</t>
  </si>
  <si>
    <t>1.5.1.2.6</t>
  </si>
  <si>
    <t>{"type":"work","levels":"[76, 574, 579, 613, 6477, 54482, 1]"}</t>
  </si>
  <si>
    <t>1.5.1.2.6.1</t>
  </si>
  <si>
    <t>{"type":"material","levels":"[76, 574, 579, 613, 6477, 54482, 1, 23264]"}</t>
  </si>
  <si>
    <t>1.5.1.2.7</t>
  </si>
  <si>
    <t>В помещении охраны.</t>
  </si>
  <si>
    <t>{"type":"work","levels":"[76, 574, 579, 613, 6477, 54482, 2]"}</t>
  </si>
  <si>
    <t>1.5.1.2.7.1</t>
  </si>
  <si>
    <t>{"type":"material","levels":"[76, 574, 579, 613, 6477, 54482, 2, 23264]"}</t>
  </si>
  <si>
    <t>1.5.1.3</t>
  </si>
  <si>
    <t>Потолки</t>
  </si>
  <si>
    <t>{"type":"expenditure","levels":"[76, 574, 579, 614]"}</t>
  </si>
  <si>
    <t>1.5.1.3.1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</si>
  <si>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потолки / 1 слой </t>
  </si>
  <si>
    <t>Утепление потолков тамбуров.</t>
  </si>
  <si>
    <t>{"type":"work","levels":"[76, 574, 579, 614, 27875, 709975, 1]"}</t>
  </si>
  <si>
    <t>1.5.1.3.1.1</t>
  </si>
  <si>
    <t>{"type":"material","levels":"[76, 574, 579, 614, 27875, 709975, 1, 103257]"}</t>
  </si>
  <si>
    <t>1.5.1.3.1.2</t>
  </si>
  <si>
    <t>Клеевая смесь_ / ОСНОВИТ КАВЕРПЛИКС AC117</t>
  </si>
  <si>
    <t>{"type":"material","levels":"[76, 574, 579, 614, 27875, 709975, 1, 127239]"}</t>
  </si>
  <si>
    <t>1.5.1.3.1.3</t>
  </si>
  <si>
    <t>{"type":"material","levels":"[76, 574, 579, 614, 27875, 709975, 1, 47401]"}</t>
  </si>
  <si>
    <t>1.5.1.3.2</t>
  </si>
  <si>
    <t>Грунтование бетонных поверхностей / Потолки</t>
  </si>
  <si>
    <t>{"type":"work","levels":"[76, 574, 579, 614, 6479, 1274518, 1]"}</t>
  </si>
  <si>
    <t>1.5.1.3.2.1</t>
  </si>
  <si>
    <t>{"type":"material","levels":"[76, 574, 579, 614, 6479, 1274518, 1, 118711]"}</t>
  </si>
  <si>
    <t>1.5.1.3.3</t>
  </si>
  <si>
    <t>{"type":"work","levels":"[76, 574, 579, 614, 6479, 1274518, 2]"}</t>
  </si>
  <si>
    <t>1.5.1.3.3.1</t>
  </si>
  <si>
    <t>{"type":"material","levels":"[76, 574, 579, 614, 6479, 1274518, 2, 118710]"}</t>
  </si>
  <si>
    <t>1.5.1.3.4</t>
  </si>
  <si>
    <t>Штукатурка потолка (объем материала расчитывается и вносится вручную. В редактируемом поле кол-ва материалов ввести метраж*толщину в мм (на коэфф. расхода не умножать))  / толщина наброса от 16,5мм до 21мм</t>
  </si>
  <si>
    <t>Штукатурка по сетке по утеплителю т. 20мм.</t>
  </si>
  <si>
    <t>{"type":"work","levels":"[76, 574, 579, 614, 33370, 718034, 1]"}</t>
  </si>
  <si>
    <t>1.5.1.3.4.1</t>
  </si>
  <si>
    <t>{"type":"material","levels":"[76, 574, 579, 614, 33370, 718034, 1, 52083]"}</t>
  </si>
  <si>
    <t>1.5.1.3.4.2</t>
  </si>
  <si>
    <t>{"type":"material","levels":"[76, 574, 579, 614, 33370, 718034, 1, 52079]"}</t>
  </si>
  <si>
    <t>1.5.1.3.5</t>
  </si>
  <si>
    <t>Подготовка потолков под финишное покрытие ( шпатлевка 5мм ) втч грунтование между слоями  / 5мм</t>
  </si>
  <si>
    <t>31,6 кв.м. под окраску потолков в помещении охраны и ПУИ.</t>
  </si>
  <si>
    <t>{"type":"work","levels":"[76, 574, 579, 614, 6475, 54501, 1]"}</t>
  </si>
  <si>
    <t>1.5.1.3.5.1</t>
  </si>
  <si>
    <t>{"type":"material","levels":"[76, 574, 579, 614, 6475, 54501, 1, 23286]"}</t>
  </si>
  <si>
    <t>1.5.1.3.5.2</t>
  </si>
  <si>
    <t>{"type":"material","levels":"[76, 574, 579, 614, 6475, 54501, 1, 24785]"}</t>
  </si>
  <si>
    <t>1.5.1.3.6</t>
  </si>
  <si>
    <t>Выравнивание поверхностей потолков ГКЛ и перегородки под потолком с учетом подготовки поверхности (грунтованием)</t>
  </si>
  <si>
    <t>{"type":"work","levels":"[76, 574, 579, 614, 6476, 54500, 1]"}</t>
  </si>
  <si>
    <t>1.5.1.3.6.1</t>
  </si>
  <si>
    <t>{"type":"material","levels":"[76, 574, 579, 614, 6476, 54500, 1, 23283]"}</t>
  </si>
  <si>
    <t>1.5.1.3.6.2</t>
  </si>
  <si>
    <t>{"type":"material","levels":"[76, 574, 579, 614, 6476, 54500, 1, 99227]"}</t>
  </si>
  <si>
    <t>1.5.1.4</t>
  </si>
  <si>
    <t>Облицовка стен и шахт ГКЛ</t>
  </si>
  <si>
    <t>{"type":"expenditure","levels":"[76, 574, 579, 3026]"}</t>
  </si>
  <si>
    <t>1.5.1.4.1</t>
  </si>
  <si>
    <t>Зашивка коммуникаций шахт-пакетов систем ВК / 2</t>
  </si>
  <si>
    <t>{"type":"work","levels":"[76, 574, 579, 3026, 13287, 139181, 1]"}</t>
  </si>
  <si>
    <t>1.5.1.4.1.1</t>
  </si>
  <si>
    <t>{"type":"material","levels":"[76, 574, 579, 3026, 13287, 139181, 1, 30156]"}</t>
  </si>
  <si>
    <t>1.5.1.4.1.2</t>
  </si>
  <si>
    <t>Гипсовые строительные плиты_ / влагостойкий и огнестойкий / 12,5*1200*2500</t>
  </si>
  <si>
    <t>{"type":"material","levels":"[76, 574, 579, 3026, 13287, 139181, 1, 103505]"}</t>
  </si>
  <si>
    <t>1.5.1.4.1.3</t>
  </si>
  <si>
    <t>{"type":"material","levels":"[76, 574, 579, 3026, 13287, 139181, 1, 30152]"}</t>
  </si>
  <si>
    <t>1.5.1.4.1.4</t>
  </si>
  <si>
    <t>Дюбель гвоздь_/6*40</t>
  </si>
  <si>
    <t>{"type":"material","levels":"[76, 574, 579, 3026, 13287, 139181, 1, 30151]"}</t>
  </si>
  <si>
    <t>1.5.1.4.1.5</t>
  </si>
  <si>
    <t>{"type":"material","levels":"[76, 574, 579, 3026, 13287, 139181, 1, 30158]"}</t>
  </si>
  <si>
    <t>1.5.1.4.1.6</t>
  </si>
  <si>
    <t>Лента Дихтунгсбанд_/50мм</t>
  </si>
  <si>
    <t>{"type":"material","levels":"[76, 574, 579, 3026, 13287, 139181, 1, 30157]"}</t>
  </si>
  <si>
    <t>1.5.1.4.1.7</t>
  </si>
  <si>
    <t>Профиль_/направляющий/28*27*0,40/3м</t>
  </si>
  <si>
    <t>{"type":"material","levels":"[76, 574, 579, 3026, 13287, 139181, 1, 103511]"}</t>
  </si>
  <si>
    <t>1.5.1.4.1.8</t>
  </si>
  <si>
    <t>Профиль_/стоечный/50*50*0,60/3м</t>
  </si>
  <si>
    <t>{"type":"material","levels":"[76, 574, 579, 3026, 13287, 139181, 1, 103519]"}</t>
  </si>
  <si>
    <t>1.5.1.4.1.9</t>
  </si>
  <si>
    <t>{"type":"material","levels":"[76, 574, 579, 3026, 13287, 139181, 1, 30159]"}</t>
  </si>
  <si>
    <t>1.5.1.4.1.10</t>
  </si>
  <si>
    <t>Шуруп со сверлом 3,5/11</t>
  </si>
  <si>
    <t>{"type":"material","levels":"[76, 574, 579, 3026, 13287, 139181, 1, 30153]"}</t>
  </si>
  <si>
    <t>1.5.1.4.1.11</t>
  </si>
  <si>
    <t>{"type":"material","levels":"[76, 574, 579, 3026, 13287, 139181, 1, 30154]"}</t>
  </si>
  <si>
    <t>1.5.1.4.2</t>
  </si>
  <si>
    <t>Зашивка коммуникаций шахт-пакетов систем ВК / 1</t>
  </si>
  <si>
    <t>{"type":"work","levels":"[76, 574, 579, 3026, 13287, 758982, 1]"}</t>
  </si>
  <si>
    <t>1.5.1.4.2.1</t>
  </si>
  <si>
    <t>{"type":"material","levels":"[76, 574, 579, 3026, 13287, 758982, 1, 56662]"}</t>
  </si>
  <si>
    <t>1.5.1.4.2.2</t>
  </si>
  <si>
    <t>{"type":"material","levels":"[76, 574, 579, 3026, 13287, 758982, 1, 103482]"}</t>
  </si>
  <si>
    <t>1.5.1.4.2.3</t>
  </si>
  <si>
    <t>{"type":"material","levels":"[76, 574, 579, 3026, 13287, 758982, 1, 56658]"}</t>
  </si>
  <si>
    <t>1.5.1.4.2.4</t>
  </si>
  <si>
    <t>{"type":"material","levels":"[76, 574, 579, 3026, 13287, 758982, 1, 56661]"}</t>
  </si>
  <si>
    <t>1.5.1.4.2.5</t>
  </si>
  <si>
    <t>{"type":"material","levels":"[76, 574, 579, 3026, 13287, 758982, 1, 56663]"}</t>
  </si>
  <si>
    <t>1.5.1.4.2.6</t>
  </si>
  <si>
    <t>{"type":"material","levels":"[76, 574, 579, 3026, 13287, 758982, 1, 56664]"}</t>
  </si>
  <si>
    <t>1.5.1.4.2.7</t>
  </si>
  <si>
    <t>Профиль_ / направляющий / 28*27*0,60 / 3м</t>
  </si>
  <si>
    <t>{"type":"material","levels":"[76, 574, 579, 3026, 13287, 758982, 1, 100717]"}</t>
  </si>
  <si>
    <t>1.5.1.4.2.8</t>
  </si>
  <si>
    <t>{"type":"material","levels":"[76, 574, 579, 3026, 13287, 758982, 1, 103495]"}</t>
  </si>
  <si>
    <t>1.5.1.4.2.9</t>
  </si>
  <si>
    <t>{"type":"material","levels":"[76, 574, 579, 3026, 13287, 758982, 1, 56657]"}</t>
  </si>
  <si>
    <t>1.5.1.4.2.10</t>
  </si>
  <si>
    <t>{"type":"material","levels":"[76, 574, 579, 3026, 13287, 758982, 1, 56655]"}</t>
  </si>
  <si>
    <t>1.5.1.4.2.11</t>
  </si>
  <si>
    <t>{"type":"material","levels":"[76, 574, 579, 3026, 13287, 758982, 1, 56659]"}</t>
  </si>
  <si>
    <t>1.5.2</t>
  </si>
  <si>
    <t>Лестничная клетка</t>
  </si>
  <si>
    <t>{"type":"expenditure","levels":"[76, 574, 575]"}</t>
  </si>
  <si>
    <t>1.5.2.1</t>
  </si>
  <si>
    <t>{"type":"expenditure","levels":"[76, 574, 575, 686]"}</t>
  </si>
  <si>
    <t>1.5.2.1.1</t>
  </si>
  <si>
    <t>Шлифование бетонных поверхностей (шлифовка -снятие наплывов и швов, снятие цементного молочка) / пол</t>
  </si>
  <si>
    <t>{"type":"work","levels":"[76, 574, 575, 686, 27636, 705837, 1]"}</t>
  </si>
  <si>
    <t>1.5.2.1.2</t>
  </si>
  <si>
    <t>Под укладку керамогранитной плитки.</t>
  </si>
  <si>
    <t>{"type":"work","levels":"[76, 574, 575, 686, 6479, 54438, 1]"}</t>
  </si>
  <si>
    <t>1.5.2.1.2.1</t>
  </si>
  <si>
    <t>{"type":"material","levels":"[76, 574, 575, 686, 6479, 54438, 1, 23176]"}</t>
  </si>
  <si>
    <t>1.5.2.1.3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</si>
  <si>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до 10 мм</t>
  </si>
  <si>
    <t>Толщиной 20 мм</t>
  </si>
  <si>
    <t>{"type":"work","levels":"[76, 574, 575, 686, 6543, 54476, 1]"}</t>
  </si>
  <si>
    <t>1.5.2.1.3.1</t>
  </si>
  <si>
    <t>{"type":"material","levels":"[76, 574, 575, 686, 6543, 54476, 1, 23228]"}</t>
  </si>
  <si>
    <t>1.5.2.1.3.2</t>
  </si>
  <si>
    <t>{"type":"material","levels":"[76, 574, 575, 686, 6543, 54476, 1, 23229]"}</t>
  </si>
  <si>
    <t>1.5.2.1.4</t>
  </si>
  <si>
    <t>{"type":"work","levels":"[76, 574, 575, 686, 7473, 1114180, 1]"}</t>
  </si>
  <si>
    <t>1.5.2.1.4.1</t>
  </si>
  <si>
    <t>{"type":"material","levels":"[76, 574, 575, 686, 7473, 1114180, 1, 99566]"}</t>
  </si>
  <si>
    <t>1.5.2.1.4.2</t>
  </si>
  <si>
    <t>{"type":"material","levels":"[76, 574, 575, 686, 7473, 1114180, 1, 99569]"}</t>
  </si>
  <si>
    <t>1.5.2.1.4.3</t>
  </si>
  <si>
    <t>{"type":"material","levels":"[76, 574, 575, 686, 7473, 1114180, 1, 99565]"}</t>
  </si>
  <si>
    <t>1.5.2.2</t>
  </si>
  <si>
    <t>{"type":"expenditure","levels":"[76, 574, 575, 631]"}</t>
  </si>
  <si>
    <t>1.5.2.2.1</t>
  </si>
  <si>
    <t>{"type":"work","levels":"[76, 574, 575, 631, 6479, 1274516, 1]"}</t>
  </si>
  <si>
    <t>1.5.2.2.1.1</t>
  </si>
  <si>
    <t>{"type":"material","levels":"[76, 574, 575, 631, 6479, 1274516, 1, 118690]"}</t>
  </si>
  <si>
    <t>1.5.2.2.2</t>
  </si>
  <si>
    <t>Торцы лестничных маршей и площадок</t>
  </si>
  <si>
    <t>{"type":"work","levels":"[76, 574, 575, 631, 6479, 1274516, 2]"}</t>
  </si>
  <si>
    <t>1.5.2.2.2.1</t>
  </si>
  <si>
    <t>{"type":"material","levels":"[76, 574, 575, 631, 6479, 1274516, 2, 118690]"}</t>
  </si>
  <si>
    <t>1.5.2.2.3</t>
  </si>
  <si>
    <t>{"type":"work","levels":"[76, 574, 575, 631, 6477, 54482, 1]"}</t>
  </si>
  <si>
    <t>1.5.2.2.3.1</t>
  </si>
  <si>
    <t>{"type":"material","levels":"[76, 574, 575, 631, 6477, 54482, 1, 23264]"}</t>
  </si>
  <si>
    <t>1.5.2.2.4</t>
  </si>
  <si>
    <t>{"type":"work","levels":"[76, 574, 575, 631, 6477, 54482, 2]"}</t>
  </si>
  <si>
    <t>1.5.2.2.4.1</t>
  </si>
  <si>
    <t>{"type":"material","levels":"[76, 574, 575, 631, 6477, 54482, 2, 23264]"}</t>
  </si>
  <si>
    <t>1.5.2.3</t>
  </si>
  <si>
    <t>{"type":"expenditure","levels":"[76, 574, 575, 632]"}</t>
  </si>
  <si>
    <t>1.5.2.3.1</t>
  </si>
  <si>
    <t>{"type":"work","levels":"[76, 574, 575, 632, 6479, 1274518, 1]"}</t>
  </si>
  <si>
    <t>1.5.2.3.1.1</t>
  </si>
  <si>
    <t>{"type":"material","levels":"[76, 574, 575, 632, 6479, 1274518, 1, 118710]"}</t>
  </si>
  <si>
    <t>1.5.2.3.2</t>
  </si>
  <si>
    <t>{"type":"work","levels":"[76, 574, 575, 632, 6475, 54501, 1]"}</t>
  </si>
  <si>
    <t>1.5.2.3.2.1</t>
  </si>
  <si>
    <t>{"type":"material","levels":"[76, 574, 575, 632, 6475, 54501, 1, 23286]"}</t>
  </si>
  <si>
    <t>1.5.2.3.2.2</t>
  </si>
  <si>
    <t>{"type":"material","levels":"[76, 574, 575, 632, 6475, 54501, 1, 24785]"}</t>
  </si>
  <si>
    <t>1.5.2.4</t>
  </si>
  <si>
    <t>Двери и проемы</t>
  </si>
  <si>
    <t>{"type":"expenditure","levels":"[76, 574, 575, 1141]"}</t>
  </si>
  <si>
    <t>1.5.2.4.1</t>
  </si>
  <si>
    <t>Монтаж металлического лестничного ограждения с окраской и демонтажом временного</t>
  </si>
  <si>
    <t>{"type":"work","levels":"[76, 574, 575, 1141, 6490, 54508, 1]"}</t>
  </si>
  <si>
    <t>1.5.2.4.1.1</t>
  </si>
  <si>
    <t>Лестничное ограждение_/</t>
  </si>
  <si>
    <t>{"type":"material","levels":"[76, 574, 575, 1141, 6490, 54508, 1, 23343]"}</t>
  </si>
  <si>
    <t>1.5.3</t>
  </si>
  <si>
    <t>Типовой этаж</t>
  </si>
  <si>
    <t>{"type":"expenditure","levels":"[76, 574, 581]"}</t>
  </si>
  <si>
    <t>1.5.3.1</t>
  </si>
  <si>
    <t>{"type":"expenditure","levels":"[76, 574, 581, 620]"}</t>
  </si>
  <si>
    <t>1.5.3.1.1</t>
  </si>
  <si>
    <t>Под укладку керамогранитной плитки</t>
  </si>
  <si>
    <t>{"type":"work","levels":"[76, 574, 581, 620, 6479, 54438, 1]"}</t>
  </si>
  <si>
    <t>1.5.3.1.1.1</t>
  </si>
  <si>
    <t>{"type":"material","levels":"[76, 574, 581, 620, 6479, 54438, 1, 29877]"}</t>
  </si>
  <si>
    <t>1.5.3.1.2</t>
  </si>
  <si>
    <t>Толщиной 20мм</t>
  </si>
  <si>
    <t>{"type":"work","levels":"[76, 574, 581, 620, 6543, 54478, 1]"}</t>
  </si>
  <si>
    <t>1.5.3.1.2.1</t>
  </si>
  <si>
    <t>{"type":"material","levels":"[76, 574, 581, 620, 6543, 54478, 1, 23226]"}</t>
  </si>
  <si>
    <t>1.5.3.1.2.2</t>
  </si>
  <si>
    <t>{"type":"material","levels":"[76, 574, 581, 620, 6543, 54478, 1, 23227]"}</t>
  </si>
  <si>
    <t>1.5.3.1.3</t>
  </si>
  <si>
    <t>{"type":"work","levels":"[76, 574, 581, 620, 6523, 54449, 1]"}</t>
  </si>
  <si>
    <t>1.5.3.1.3.1</t>
  </si>
  <si>
    <t>{"type":"material","levels":"[76, 574, 581, 620, 6523, 54449, 1, 23184]"}</t>
  </si>
  <si>
    <t>1.5.3.1.4</t>
  </si>
  <si>
    <t>{"type":"work","levels":"[76, 574, 581, 620, 7473, 1114180, 1]"}</t>
  </si>
  <si>
    <t>1.5.3.1.4.1</t>
  </si>
  <si>
    <t>{"type":"material","levels":"[76, 574, 581, 620, 7473, 1114180, 1, 99566]"}</t>
  </si>
  <si>
    <t>1.5.3.1.4.2</t>
  </si>
  <si>
    <t>{"type":"material","levels":"[76, 574, 581, 620, 7473, 1114180, 1, 99569]"}</t>
  </si>
  <si>
    <t>1.5.3.1.4.3</t>
  </si>
  <si>
    <t>{"type":"material","levels":"[76, 574, 581, 620, 7473, 1114180, 1, 99565]"}</t>
  </si>
  <si>
    <t>1.5.3.2</t>
  </si>
  <si>
    <t>{"type":"expenditure","levels":"[76, 574, 581, 621]"}</t>
  </si>
  <si>
    <t>1.5.3.2.1</t>
  </si>
  <si>
    <t>{"type":"work","levels":"[76, 574, 581, 621, 6479, 1274516, 1]"}</t>
  </si>
  <si>
    <t>1.5.3.2.1.1</t>
  </si>
  <si>
    <t>{"type":"material","levels":"[76, 574, 581, 621, 6479, 1274516, 1, 118691]"}</t>
  </si>
  <si>
    <t>1.5.3.2.2</t>
  </si>
  <si>
    <t>{"type":"work","levels":"[76, 574, 581, 621, 6479, 1274516, 2]"}</t>
  </si>
  <si>
    <t>1.5.3.2.2.1</t>
  </si>
  <si>
    <t>{"type":"material","levels":"[76, 574, 581, 621, 6479, 1274516, 2, 118690]"}</t>
  </si>
  <si>
    <t>1.5.3.2.3</t>
  </si>
  <si>
    <t>{"type":"work","levels":"[76, 574, 581, 621, 15976, 388203, 1]"}</t>
  </si>
  <si>
    <t>1.5.3.2.3.1</t>
  </si>
  <si>
    <t>{"type":"material","levels":"[76, 574, 581, 621, 15976, 388203, 1, 43422]"}</t>
  </si>
  <si>
    <t>1.5.3.2.3.2</t>
  </si>
  <si>
    <t>{"type":"material","levels":"[76, 574, 581, 621, 15976, 388203, 1, 121520]"}</t>
  </si>
  <si>
    <t>1.5.3.2.4</t>
  </si>
  <si>
    <t>{"type":"work","levels":"[76, 574, 581, 621, 6477, 54482, 1]"}</t>
  </si>
  <si>
    <t>1.5.3.2.4.1</t>
  </si>
  <si>
    <t>{"type":"material","levels":"[76, 574, 581, 621, 6477, 54482, 1, 24755]"}</t>
  </si>
  <si>
    <t>1.5.3.2.4.2</t>
  </si>
  <si>
    <t>{"type":"material","levels":"[76, 574, 581, 621, 6477, 54482, 1, 23264]"}</t>
  </si>
  <si>
    <t>1.5.3.3</t>
  </si>
  <si>
    <t>{"type":"expenditure","levels":"[76, 574, 581, 622]"}</t>
  </si>
  <si>
    <t>1.5.3.3.1</t>
  </si>
  <si>
    <t>Обеспыливание</t>
  </si>
  <si>
    <t>{"type":"work","levels":"[76, 574, 581, 622, 6479, 1274518, 1]"}</t>
  </si>
  <si>
    <t>1.5.3.3.1.1</t>
  </si>
  <si>
    <t>{"type":"material","levels":"[76, 574, 581, 622, 6479, 1274518, 1, 118711]"}</t>
  </si>
  <si>
    <t>1.5.3.4</t>
  </si>
  <si>
    <t>{"type":"expenditure","levels":"[76, 574, 581, 625]"}</t>
  </si>
  <si>
    <t>1.5.3.4.1</t>
  </si>
  <si>
    <t>{"type":"work","levels":"[76, 574, 581, 625, 13287, 139181, 1]"}</t>
  </si>
  <si>
    <t>1.5.3.4.1.1</t>
  </si>
  <si>
    <t>{"type":"material","levels":"[76, 574, 581, 625, 13287, 139181, 1, 30156]"}</t>
  </si>
  <si>
    <t>1.5.3.4.1.2</t>
  </si>
  <si>
    <t>{"type":"material","levels":"[76, 574, 581, 625, 13287, 139181, 1, 103505]"}</t>
  </si>
  <si>
    <t>1.5.3.4.1.3</t>
  </si>
  <si>
    <t>{"type":"material","levels":"[76, 574, 581, 625, 13287, 139181, 1, 30152]"}</t>
  </si>
  <si>
    <t>1.5.3.4.1.4</t>
  </si>
  <si>
    <t>{"type":"material","levels":"[76, 574, 581, 625, 13287, 139181, 1, 30151]"}</t>
  </si>
  <si>
    <t>1.5.3.4.1.5</t>
  </si>
  <si>
    <t>{"type":"material","levels":"[76, 574, 581, 625, 13287, 139181, 1, 30158]"}</t>
  </si>
  <si>
    <t>1.5.3.4.1.6</t>
  </si>
  <si>
    <t>{"type":"material","levels":"[76, 574, 581, 625, 13287, 139181, 1, 30157]"}</t>
  </si>
  <si>
    <t>1.5.3.4.1.7</t>
  </si>
  <si>
    <t>{"type":"material","levels":"[76, 574, 581, 625, 13287, 139181, 1, 103511]"}</t>
  </si>
  <si>
    <t>1.5.3.4.1.8</t>
  </si>
  <si>
    <t>{"type":"material","levels":"[76, 574, 581, 625, 13287, 139181, 1, 103519]"}</t>
  </si>
  <si>
    <t>1.5.3.4.1.9</t>
  </si>
  <si>
    <t>{"type":"material","levels":"[76, 574, 581, 625, 13287, 139181, 1, 30159]"}</t>
  </si>
  <si>
    <t>1.5.3.4.1.10</t>
  </si>
  <si>
    <t>{"type":"material","levels":"[76, 574, 581, 625, 13287, 139181, 1, 30153]"}</t>
  </si>
  <si>
    <t>1.5.3.4.1.11</t>
  </si>
  <si>
    <t>{"type":"material","levels":"[76, 574, 581, 625, 13287, 139181, 1, 30154]"}</t>
  </si>
  <si>
    <t>1.5.4</t>
  </si>
  <si>
    <t>Содержание корпуса</t>
  </si>
  <si>
    <t>{"type":"expenditure","levels":"[76, 574, 3726]"}</t>
  </si>
  <si>
    <t>1.5.4.1</t>
  </si>
  <si>
    <t>Содержание корпуса в период проведения отделки / 4 секции</t>
  </si>
  <si>
    <t>мес.</t>
  </si>
  <si>
    <t>{"type":"work","levels":"[76, 574, 3726, 40587, 911211, 1]"}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</si>
  <si>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</si>
  <si>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</si>
  <si>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</si>
  <si>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</si>
  <si>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</si>
  <si>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</si>
  <si>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</si>
  <si>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</si>
  <si>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</si>
  <si>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</si>
  <si>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</si>
  <si>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</si>
  <si>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</si>
  <si>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Д</t>
  </si>
  <si>
    <t>Гарантийный срок 5 лет</t>
  </si>
  <si>
    <t>Е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</si>
  <si>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</si>
  <si>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</si>
  <si>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</si>
  <si>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</si>
  <si>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</si>
  <si>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</si>
  <si>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</si>
  <si>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</si>
  <si>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</si>
  <si>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</si>
  <si>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</si>
  <si>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</si>
  <si>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</si>
  <si>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</si>
  <si>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</si>
  <si>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 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</si>
  <si>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</si>
  <si>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</si>
  <si>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</si>
  <si>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</si>
  <si>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</si>
  <si>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</si>
  <si>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</si>
  <si>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</si>
  <si>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</si>
  <si>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</si>
  <si>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</si>
  <si>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</si>
  <si>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</si>
  <si>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</si>
  <si>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</si>
  <si>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</si>
  <si>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</si>
  <si>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</si>
  <si>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</si>
  <si>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</si>
  <si>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ФАКТ</t>
  </si>
  <si>
    <t>25-15-15-15</t>
  </si>
  <si>
    <t>текущий ТКП</t>
  </si>
  <si>
    <t>согласовано ранее</t>
  </si>
  <si>
    <t>Итого</t>
  </si>
  <si>
    <t>ИТОГО</t>
  </si>
  <si>
    <t>Вне стикера</t>
  </si>
  <si>
    <t>Дополнительные работы</t>
  </si>
  <si>
    <t>РВР</t>
  </si>
  <si>
    <t>Ремонтно-восстановительные работы</t>
  </si>
  <si>
    <t>С0</t>
  </si>
  <si>
    <t>Общеплощадочные затраты</t>
  </si>
  <si>
    <t>С0.1</t>
  </si>
  <si>
    <t>Подготовка площадки строительства</t>
  </si>
  <si>
    <t>С0.2</t>
  </si>
  <si>
    <t>Рекультивация</t>
  </si>
  <si>
    <t>С0.3</t>
  </si>
  <si>
    <t>Временные инженерные сети</t>
  </si>
  <si>
    <t>С0.4</t>
  </si>
  <si>
    <t>Охрана</t>
  </si>
  <si>
    <t>С0.5</t>
  </si>
  <si>
    <t>Содержание подъездной дороги к площадке строительства</t>
  </si>
  <si>
    <t>С0.6</t>
  </si>
  <si>
    <t>Вынос сетей</t>
  </si>
  <si>
    <t>С0.7</t>
  </si>
  <si>
    <t xml:space="preserve">Штаб строительства </t>
  </si>
  <si>
    <t>С0.8</t>
  </si>
  <si>
    <t>Вертикальная планировка (организация земельного участка)</t>
  </si>
  <si>
    <t>С1</t>
  </si>
  <si>
    <t>Мобилизация</t>
  </si>
  <si>
    <t>С1.1</t>
  </si>
  <si>
    <t>Ограждение строительной площадки</t>
  </si>
  <si>
    <t>С1.2</t>
  </si>
  <si>
    <t>Временные дороги</t>
  </si>
  <si>
    <t>С1.3</t>
  </si>
  <si>
    <t>Временные здания и сооружения</t>
  </si>
  <si>
    <t>С1.4</t>
  </si>
  <si>
    <t>Башенный кран и подкрановые пути</t>
  </si>
  <si>
    <t>С2</t>
  </si>
  <si>
    <t>Содержание площадки</t>
  </si>
  <si>
    <t>С2.1</t>
  </si>
  <si>
    <t>Содержание площадки строительства</t>
  </si>
  <si>
    <t>С3</t>
  </si>
  <si>
    <t>Подготовка основания</t>
  </si>
  <si>
    <t>С3.1</t>
  </si>
  <si>
    <t>Водопонижение</t>
  </si>
  <si>
    <t>С3.2</t>
  </si>
  <si>
    <t>Укрепление грунтов</t>
  </si>
  <si>
    <t>С3.3</t>
  </si>
  <si>
    <t>СВАИ</t>
  </si>
  <si>
    <t>С3.4</t>
  </si>
  <si>
    <t>Пристенный дренаж</t>
  </si>
  <si>
    <t>С3.5</t>
  </si>
  <si>
    <t>Стена в грунте</t>
  </si>
  <si>
    <t>С4</t>
  </si>
  <si>
    <t>Земляные работы (Котлован)</t>
  </si>
  <si>
    <t>С4.1</t>
  </si>
  <si>
    <t>Разработка грунта</t>
  </si>
  <si>
    <t>С4.2</t>
  </si>
  <si>
    <t>Вывоз грунта</t>
  </si>
  <si>
    <t>С4.3</t>
  </si>
  <si>
    <t>Утилизация грунта</t>
  </si>
  <si>
    <t>С4.4</t>
  </si>
  <si>
    <t>Доработка грунта вручную</t>
  </si>
  <si>
    <t>С4.5</t>
  </si>
  <si>
    <t>Обратная засыпка</t>
  </si>
  <si>
    <t>С4.6</t>
  </si>
  <si>
    <t>Замещение грунта</t>
  </si>
  <si>
    <t>С5</t>
  </si>
  <si>
    <t>Конструктив</t>
  </si>
  <si>
    <t>С5.1</t>
  </si>
  <si>
    <t>Фундамент</t>
  </si>
  <si>
    <t>С5.2</t>
  </si>
  <si>
    <t>С5.3</t>
  </si>
  <si>
    <t>ЖБ каркас</t>
  </si>
  <si>
    <t>С5.4</t>
  </si>
  <si>
    <t>С5.5</t>
  </si>
  <si>
    <t>Наружные стены</t>
  </si>
  <si>
    <t>С5.6</t>
  </si>
  <si>
    <t>Внутренние стены</t>
  </si>
  <si>
    <t>С5.7</t>
  </si>
  <si>
    <t>Остекление</t>
  </si>
  <si>
    <t>С5.8</t>
  </si>
  <si>
    <t>Балконы (навесные)</t>
  </si>
  <si>
    <t>С5.9</t>
  </si>
  <si>
    <t>Балконы переходны</t>
  </si>
  <si>
    <t>С5.10</t>
  </si>
  <si>
    <t>Балконы/лоджии</t>
  </si>
  <si>
    <t>С5.11</t>
  </si>
  <si>
    <t>Фасад 1-го этажа</t>
  </si>
  <si>
    <t>С5.12</t>
  </si>
  <si>
    <t>Фасадные работы</t>
  </si>
  <si>
    <t>С5.13</t>
  </si>
  <si>
    <t>Кровля</t>
  </si>
  <si>
    <t>С5.14</t>
  </si>
  <si>
    <t>Прочие работы по 1-му этажу, цоколю, техподполью</t>
  </si>
  <si>
    <t>С5.15</t>
  </si>
  <si>
    <t>!Отделка техподполья - УДАЛИТЬ!</t>
  </si>
  <si>
    <t>С5.16</t>
  </si>
  <si>
    <t>!!!!Отделка спецпомещений (кроме ИТП) - УДАЛИТЬ!!!!</t>
  </si>
  <si>
    <t>С5.17</t>
  </si>
  <si>
    <t>Мусоропровод</t>
  </si>
  <si>
    <t>С6</t>
  </si>
  <si>
    <t>Инженерные Системы</t>
  </si>
  <si>
    <t>С6.1</t>
  </si>
  <si>
    <t>ВК_Система хозяйственно-питьевого водоснабжения (Водопровод)</t>
  </si>
  <si>
    <t>С6.2</t>
  </si>
  <si>
    <t>ВК_Канализация хозяйственно-бытовая</t>
  </si>
  <si>
    <t>С6.3</t>
  </si>
  <si>
    <t>ВК_Водосток</t>
  </si>
  <si>
    <t>С6.4</t>
  </si>
  <si>
    <t>ВК_Канализация дренажная</t>
  </si>
  <si>
    <t>С6.5</t>
  </si>
  <si>
    <t>ВК_Система автоматического пожаротушения</t>
  </si>
  <si>
    <t>С6.6</t>
  </si>
  <si>
    <t>ВК_Система внутреннего противопожарного водопровода</t>
  </si>
  <si>
    <t>С6.7</t>
  </si>
  <si>
    <t>ОВ_Отопление</t>
  </si>
  <si>
    <t>С6.8</t>
  </si>
  <si>
    <t>ОВ_Общеобменная вентиляция</t>
  </si>
  <si>
    <t>С6.9</t>
  </si>
  <si>
    <t>ОВ_Противодымная вентиляция. (вкл. Клапаны ДУ)</t>
  </si>
  <si>
    <t>С6.10</t>
  </si>
  <si>
    <t>С6.11</t>
  </si>
  <si>
    <t>ЭОМ_ЭМР МОП, БКФН, техподполья, прочих помещений</t>
  </si>
  <si>
    <t>С6.12</t>
  </si>
  <si>
    <t>СС_АПС/СОУЭ</t>
  </si>
  <si>
    <t>С6.13</t>
  </si>
  <si>
    <t>СС_АК</t>
  </si>
  <si>
    <t>С6.14</t>
  </si>
  <si>
    <t>СС_АИИСКУЭ (с учетом счетчиков э/э)</t>
  </si>
  <si>
    <t>С6.15</t>
  </si>
  <si>
    <t>СС_ АСКУЭ + УУКВ (с учетом счетчиков тепла, узлов водоучета)</t>
  </si>
  <si>
    <t>С6.16</t>
  </si>
  <si>
    <t>СС_АСУД</t>
  </si>
  <si>
    <t>С6.17</t>
  </si>
  <si>
    <t>СС_СВН</t>
  </si>
  <si>
    <t>С6.18</t>
  </si>
  <si>
    <t>СС_СОВ</t>
  </si>
  <si>
    <t>С6.19</t>
  </si>
  <si>
    <t>СС_Кабельные конструкции</t>
  </si>
  <si>
    <t>С6.20</t>
  </si>
  <si>
    <t>СС_ОСПД</t>
  </si>
  <si>
    <t>С6.21</t>
  </si>
  <si>
    <t>СС_СКУД калиток</t>
  </si>
  <si>
    <t>С6.22</t>
  </si>
  <si>
    <t>Кондиционирование</t>
  </si>
  <si>
    <t>С6.23</t>
  </si>
  <si>
    <t>ОДС</t>
  </si>
  <si>
    <t>С6.24</t>
  </si>
  <si>
    <t>ИТП (с отделкой), насосная</t>
  </si>
  <si>
    <t>С6.25</t>
  </si>
  <si>
    <t>СС_АОДИ</t>
  </si>
  <si>
    <t>С6.26</t>
  </si>
  <si>
    <t>СС_ЦИН</t>
  </si>
  <si>
    <t>С6.27</t>
  </si>
  <si>
    <t>СС_АУППТ</t>
  </si>
  <si>
    <t>С6.28</t>
  </si>
  <si>
    <t>СС_СКЗ</t>
  </si>
  <si>
    <t>С6.29</t>
  </si>
  <si>
    <t>СС_СКУД</t>
  </si>
  <si>
    <t>С6.30</t>
  </si>
  <si>
    <t>СС_ОЗДС</t>
  </si>
  <si>
    <t>С6.31</t>
  </si>
  <si>
    <t>СС_АОВ</t>
  </si>
  <si>
    <t>С6.32</t>
  </si>
  <si>
    <t>СС_Сети связи</t>
  </si>
  <si>
    <t>С6.33</t>
  </si>
  <si>
    <t>СС_КСБ</t>
  </si>
  <si>
    <t>С6.34</t>
  </si>
  <si>
    <t>СС_АУГПТ</t>
  </si>
  <si>
    <t>С6.35</t>
  </si>
  <si>
    <t>Производственная канализация</t>
  </si>
  <si>
    <t>С6.36</t>
  </si>
  <si>
    <t>СС_ЦТУС</t>
  </si>
  <si>
    <t>С6.37</t>
  </si>
  <si>
    <t>СС_Безопасный регион</t>
  </si>
  <si>
    <t>С6.38</t>
  </si>
  <si>
    <t>СС_СКУД шлагбаумов</t>
  </si>
  <si>
    <t>С6.39</t>
  </si>
  <si>
    <t>СС_Радиофикация</t>
  </si>
  <si>
    <t>С6.40</t>
  </si>
  <si>
    <t>СС_АДУ</t>
  </si>
  <si>
    <t>С6.41</t>
  </si>
  <si>
    <t>СС_Оповещение о ЧС</t>
  </si>
  <si>
    <t>С7</t>
  </si>
  <si>
    <t>Лифты</t>
  </si>
  <si>
    <t>С7.1</t>
  </si>
  <si>
    <t>Лифтовое оборудование</t>
  </si>
  <si>
    <t>С7.2</t>
  </si>
  <si>
    <t>Монтаж остановок (полный комплекс работ с учетом пож.примыканий и пр.)</t>
  </si>
  <si>
    <t>С8</t>
  </si>
  <si>
    <t>С8.1</t>
  </si>
  <si>
    <t>С8.2</t>
  </si>
  <si>
    <t>С8.3</t>
  </si>
  <si>
    <t>Ремонтно-востановительные работы (Отделка МОП)</t>
  </si>
  <si>
    <t>С9</t>
  </si>
  <si>
    <t>С9.1</t>
  </si>
  <si>
    <t>С9.2</t>
  </si>
  <si>
    <t>Сантехнические работы в квартирах</t>
  </si>
  <si>
    <t>С9.3</t>
  </si>
  <si>
    <t>С9.4</t>
  </si>
  <si>
    <t>Отделка балконов/лоджий</t>
  </si>
  <si>
    <t>С9.5</t>
  </si>
  <si>
    <t>Ремонтно-востановительные работы (Отделка квартир)</t>
  </si>
  <si>
    <t>С10</t>
  </si>
  <si>
    <t>Отделка кладовых</t>
  </si>
  <si>
    <t>С10.1</t>
  </si>
  <si>
    <t>Отделка техподполья</t>
  </si>
  <si>
    <t>С10.2</t>
  </si>
  <si>
    <t>С10.3</t>
  </si>
  <si>
    <t>Отделка спецпомещений</t>
  </si>
  <si>
    <t>С11</t>
  </si>
  <si>
    <t>Благоустройство</t>
  </si>
  <si>
    <t>С11.1</t>
  </si>
  <si>
    <t>Покрытия</t>
  </si>
  <si>
    <t>С11.2</t>
  </si>
  <si>
    <t>Озеленение</t>
  </si>
  <si>
    <t>С11.3</t>
  </si>
  <si>
    <t>МАФ</t>
  </si>
  <si>
    <t>С11.4</t>
  </si>
  <si>
    <t>Наружное освещение</t>
  </si>
  <si>
    <t>С11.5</t>
  </si>
  <si>
    <t>Прочие по благоустройству</t>
  </si>
  <si>
    <t>С12</t>
  </si>
  <si>
    <t>Наружные сети</t>
  </si>
  <si>
    <t>С12.1</t>
  </si>
  <si>
    <t>Теплоснабжение</t>
  </si>
  <si>
    <t>С12.2</t>
  </si>
  <si>
    <t>Электроснабжение</t>
  </si>
  <si>
    <t>С12.3</t>
  </si>
  <si>
    <t>Водопровод</t>
  </si>
  <si>
    <t>С12.4</t>
  </si>
  <si>
    <t>Канализация</t>
  </si>
  <si>
    <t>С12.5</t>
  </si>
  <si>
    <t>Водосток</t>
  </si>
  <si>
    <t>С12.7</t>
  </si>
  <si>
    <t>Прочие сети</t>
  </si>
  <si>
    <t>С14</t>
  </si>
  <si>
    <t xml:space="preserve">Офис продаж </t>
  </si>
  <si>
    <t>С14.1</t>
  </si>
  <si>
    <t>С14.2</t>
  </si>
  <si>
    <t>Офис продаж (отделка)</t>
  </si>
  <si>
    <t>С14.3</t>
  </si>
  <si>
    <t>Благоустройство (офис продаж)</t>
  </si>
  <si>
    <t>С14.4</t>
  </si>
  <si>
    <t>Наружное освещение (офис продаж)</t>
  </si>
  <si>
    <t>С14.6</t>
  </si>
  <si>
    <t>СС (офис продаж)</t>
  </si>
  <si>
    <t>С15</t>
  </si>
  <si>
    <t>Шоурум</t>
  </si>
  <si>
    <t>С15.1</t>
  </si>
  <si>
    <t>Отделка (шоурум)</t>
  </si>
  <si>
    <t>С15.2</t>
  </si>
  <si>
    <t>Электромонтажные работы (Шоурум)</t>
  </si>
  <si>
    <t>С15.3</t>
  </si>
  <si>
    <t>Оборудование, мебель (шоурум)</t>
  </si>
  <si>
    <t>С15.4</t>
  </si>
  <si>
    <t>Прочие работы (шоурум)</t>
  </si>
  <si>
    <t>С16</t>
  </si>
  <si>
    <t>Офис заселения</t>
  </si>
  <si>
    <t>С16.2</t>
  </si>
  <si>
    <t>Офис заселения (отделка)</t>
  </si>
  <si>
    <t>С16.5</t>
  </si>
  <si>
    <t>СС (офис заселения)</t>
  </si>
  <si>
    <t>С20</t>
  </si>
  <si>
    <t>ПИР</t>
  </si>
  <si>
    <t>С20.1</t>
  </si>
  <si>
    <t>Предпроектная документация</t>
  </si>
  <si>
    <t>С20.2</t>
  </si>
  <si>
    <t>Проектная документация</t>
  </si>
  <si>
    <t>С20.3</t>
  </si>
  <si>
    <t>Рабочая документация</t>
  </si>
  <si>
    <t>С20.4</t>
  </si>
  <si>
    <t>Авторский надзор</t>
  </si>
  <si>
    <t>С21</t>
  </si>
  <si>
    <t>Отделка СКБ</t>
  </si>
  <si>
    <t>С21.1</t>
  </si>
  <si>
    <t>Отделка (СКБ)</t>
  </si>
  <si>
    <t>С21.2</t>
  </si>
  <si>
    <t>ТХ (СКБ)</t>
  </si>
  <si>
    <t>С22</t>
  </si>
  <si>
    <t>Отделка паркинга</t>
  </si>
  <si>
    <t>С22.1</t>
  </si>
  <si>
    <t>Отделка (подземная автостоянка)</t>
  </si>
  <si>
    <t>С22.2</t>
  </si>
  <si>
    <t>Отделка (наземная автостоянка)</t>
  </si>
  <si>
    <t>С22.3</t>
  </si>
  <si>
    <t>Отделка (открытая многоуровневая автостоянка)</t>
  </si>
  <si>
    <t>С23</t>
  </si>
  <si>
    <t>Офис управляющей компании</t>
  </si>
  <si>
    <t>С23.2</t>
  </si>
  <si>
    <t>Отделка (офис УК)</t>
  </si>
  <si>
    <t>С23.4</t>
  </si>
  <si>
    <t>СС (офис УК)</t>
  </si>
  <si>
    <t>С24</t>
  </si>
  <si>
    <t>Техническое оснащение (без мебели) СКБ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</si>
</sst>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\-??_р_._-;_-@_-"/>
    <numFmt numFmtId="165" formatCode="#,##0.000"/>
  </numFmts>
  <fonts count="18" x14ac:knownFonts="1">
    <font>
      <sz val="10"/>
      <color rgb="FF000000"/>
      <name val="Arial Cyr"/>
    </font>
    <font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0000FF"/>
      <name val="Times New Roman"/>
    </font>
    <font>
      <b/>
      <sz val="16"/>
      <color rgb="FF000000"/>
      <name val="Times New Roman"/>
    </font>
    <font>
      <b/>
      <sz val="16"/>
      <color rgb="FFFFFFFF"/>
      <name val="Times New Roman"/>
    </font>
    <font>
      <sz val="16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i/>
      <sz val="14"/>
      <color rgb="FF000000"/>
      <name val="Times New Roman"/>
    </font>
    <font>
      <b/>
      <sz val="14"/>
      <color rgb="FF000000"/>
      <name val="Times New Roman"/>
    </font>
    <font>
      <sz val="14"/>
      <color rgb="FF800000"/>
      <name val="Times New Roman"/>
    </font>
    <font>
      <b/>
      <sz val="14"/>
      <color rgb="FFFF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  <font>
      <sz val="13"/>
      <color rgb="FF000000"/>
      <name val="Times New Roman"/>
    </font>
    <font>
      <b/>
      <sz val="12"/>
      <color rgb="FF2F5487"/>
      <name val="Times New Roman"/>
    </font>
    <font>
      <sz val="14"/>
      <color rgb="FFEE0000"/>
      <name val="Arial Cyr"/>
    </font>
  </fonts>
  <fills count="8">
    <fill>
      <patternFill patternType="none"/>
    </fill>
    <fill>
      <patternFill patternType="gray125"/>
    </fill>
    <fill>
      <patternFill patternType="solid">
        <fgColor rgb="FF2F5587"/>
        <bgColor rgb="FF666699"/>
      </patternFill>
    </fill>
    <fill>
      <patternFill patternType="solid">
        <fgColor rgb="FFD7E2EF"/>
        <bgColor rgb="FFD4D3D4"/>
      </patternFill>
    </fill>
    <fill>
      <patternFill patternType="solid">
        <fgColor rgb="FFD4D3D4"/>
        <bgColor rgb="FFD7E2EF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BE6F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Protection="1"/>
    <xf numFmtId="49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49" fontId="2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164" fontId="4" fillId="4" borderId="4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right" vertical="center" wrapText="1"/>
    </xf>
    <xf numFmtId="0" fontId="9" fillId="6" borderId="1" xfId="0" applyFont="1" applyFill="1" applyBorder="1" applyAlignment="1" applyProtection="1">
      <alignment horizontal="right" vertical="center" wrapText="1"/>
    </xf>
    <xf numFmtId="49" fontId="1" fillId="7" borderId="1" xfId="0" applyNumberFormat="1" applyFont="1" applyFill="1" applyBorder="1" applyAlignment="1" applyProtection="1">
      <alignment horizontal="left" vertical="center" wrapText="1"/>
    </xf>
    <xf numFmtId="0" fontId="8" fillId="7" borderId="1" xfId="0" applyFont="1" applyFill="1" applyBorder="1" applyAlignment="1" applyProtection="1">
      <alignment horizontal="left" vertical="center" wrapText="1"/>
    </xf>
    <xf numFmtId="0" fontId="10" fillId="7" borderId="1" xfId="0" applyFont="1" applyFill="1" applyBorder="1" applyAlignment="1" applyProtection="1">
      <alignment horizontal="right" vertical="center" wrapText="1"/>
    </xf>
    <xf numFmtId="165" fontId="1" fillId="0" borderId="1" xfId="0" applyNumberFormat="1" applyFont="1" applyBorder="1" applyAlignment="1" applyProtection="1">
      <alignment horizontal="center" vertical="center" wrapText="1"/>
    </xf>
    <xf numFmtId="165" fontId="8" fillId="0" borderId="1" xfId="0" applyNumberFormat="1" applyFont="1" applyBorder="1" applyAlignment="1" applyProtection="1">
      <alignment horizontal="center" vertical="center" wrapText="1"/>
    </xf>
    <xf numFmtId="165" fontId="11" fillId="0" borderId="1" xfId="0" applyNumberFormat="1" applyFont="1" applyBorder="1" applyAlignment="1" applyProtection="1">
      <alignment horizontal="center" vertical="center" wrapText="1"/>
    </xf>
    <xf numFmtId="165" fontId="12" fillId="0" borderId="1" xfId="0" applyNumberFormat="1" applyFont="1" applyBorder="1" applyAlignment="1" applyProtection="1">
      <alignment horizontal="center" vertical="center" wrapText="1"/>
    </xf>
    <xf numFmtId="165" fontId="13" fillId="5" borderId="1" xfId="0" applyNumberFormat="1" applyFont="1" applyFill="1" applyBorder="1" applyAlignment="1" applyProtection="1">
      <alignment horizontal="center" vertical="center" wrapText="1"/>
    </xf>
    <xf numFmtId="4" fontId="14" fillId="5" borderId="1" xfId="0" applyNumberFormat="1" applyFont="1" applyFill="1" applyBorder="1" applyAlignment="1" applyProtection="1">
      <alignment horizontal="center" vertical="center" wrapText="1"/>
    </xf>
    <xf numFmtId="4" fontId="15" fillId="0" borderId="1" xfId="0" applyNumberFormat="1" applyFont="1" applyBorder="1" applyAlignment="1" applyProtection="1">
      <alignment horizontal="center" vertical="center" wrapText="1"/>
    </xf>
    <xf numFmtId="165" fontId="13" fillId="0" borderId="1" xfId="0" applyNumberFormat="1" applyFont="1" applyBorder="1" applyAlignment="1" applyProtection="1">
      <alignment horizontal="center" vertical="center" wrapText="1"/>
    </xf>
    <xf numFmtId="4" fontId="14" fillId="0" borderId="1" xfId="0" applyNumberFormat="1" applyFont="1" applyBorder="1" applyAlignment="1" applyProtection="1">
      <alignment horizontal="center" vertical="center" wrapText="1"/>
    </xf>
    <xf numFmtId="4" fontId="15" fillId="7" borderId="1" xfId="0" applyNumberFormat="1" applyFont="1" applyFill="1" applyBorder="1" applyAlignment="1" applyProtection="1">
      <alignment horizontal="center" vertical="center" wrapText="1"/>
    </xf>
    <xf numFmtId="0" fontId="10" fillId="7" borderId="1" xfId="0" applyFont="1" applyFill="1" applyBorder="1" applyAlignment="1" applyProtection="1">
      <alignment horizontal="center" vertical="center" wrapText="1"/>
    </xf>
    <xf numFmtId="165" fontId="10" fillId="7" borderId="1" xfId="0" applyNumberFormat="1" applyFont="1" applyFill="1" applyBorder="1" applyAlignment="1" applyProtection="1">
      <alignment horizontal="center" vertical="center" wrapText="1"/>
    </xf>
    <xf numFmtId="165" fontId="13" fillId="7" borderId="1" xfId="0" applyNumberFormat="1" applyFont="1" applyFill="1" applyBorder="1" applyAlignment="1" applyProtection="1">
      <alignment horizontal="center" vertical="center" wrapText="1"/>
    </xf>
    <xf numFmtId="4" fontId="14" fillId="7" borderId="1" xfId="0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left" vertical="center"/>
    </xf>
    <xf numFmtId="4" fontId="15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17" fillId="0" borderId="0" xfId="0" applyFont="1" applyProtection="1"/>
    <xf numFmtId="0" fontId="4" fillId="0" borderId="0" xfId="0" applyFont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7" fillId="5" borderId="1" xfId="0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</xf>
    <xf numFmtId="165" fontId="13" fillId="5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13" fillId="0" borderId="1" xfId="0" applyFont="1" applyBorder="1" applyAlignment="1" applyProtection="1">
      <alignment horizontal="center" vertical="center" wrapText="1"/>
    </xf>
    <xf numFmtId="165" fontId="13" fillId="0" borderId="1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398"/>
  <sheetViews>
    <sheetView tabSelected="1" zoomScale="85" zoomScaleNormal="85" workbookViewId="0">
      <pane xSplit="6" ySplit="7" topLeftCell="G8" activePane="bottomRight" state="frozen"/>
      <selection pane="topRight"/>
      <selection pane="bottomLeft"/>
      <selection pane="bottomRight" activeCell="T2" sqref="T2:U398"/>
    </sheetView>
  </sheetViews>
  <sheetFormatPr defaultRowHeight="15.6" x14ac:dyDescent="0.3"/>
  <cols>
    <col min="1" max="1" width="12.44140625" style="1" customWidth="1"/>
    <col min="2" max="2" width="56.44140625" style="2" customWidth="1"/>
    <col min="3" max="3" width="47.44140625" style="3" customWidth="1"/>
    <col min="4" max="5" width="17.33203125" style="2" customWidth="1"/>
    <col min="6" max="6" width="13.44140625" style="2" customWidth="1"/>
    <col min="7" max="7" width="16.77734375" style="2" customWidth="1"/>
    <col min="8" max="8" width="17.77734375" style="2" customWidth="1"/>
    <col min="9" max="9" width="18.44140625" style="2" customWidth="1"/>
    <col min="10" max="10" width="18.77734375" style="2" customWidth="1"/>
    <col min="11" max="11" width="19.6640625" style="2" customWidth="1"/>
    <col min="12" max="12" width="24.44140625" style="4" customWidth="1"/>
    <col min="13" max="13" width="16.77734375" style="2" customWidth="1"/>
    <col min="14" max="14" width="17.77734375" style="2" customWidth="1"/>
    <col min="15" max="15" width="18.44140625" style="2" customWidth="1"/>
    <col min="16" max="16" width="18.77734375" style="2" customWidth="1"/>
    <col min="17" max="17" width="19.6640625" style="2" customWidth="1"/>
    <col min="18" max="18" width="24.44140625" style="4" customWidth="1"/>
    <col min="19" max="19" width="8.77734375" style="2" customWidth="1"/>
    <col min="20" max="21" width="8.77734375" style="2" hidden="1" customWidth="1"/>
    <col min="22" max="22" width="8.77734375" style="2" customWidth="1"/>
    <col min="23" max="23" width="8.77734375" style="2" hidden="1" customWidth="1"/>
    <col min="24" max="1025" width="8.77734375" style="2" customWidth="1"/>
  </cols>
  <sheetData>
    <row r="1" spans="1:28" ht="15.6" customHeight="1" x14ac:dyDescent="0.3">
      <c r="A1" s="5" t="s">
        <v>0</v>
      </c>
      <c r="B1" s="6"/>
      <c r="C1" s="44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  <c r="S1" s="47"/>
      <c r="T1" s="47" t="s">
        <v>2</v>
      </c>
      <c r="U1" s="47" t="s">
        <v>3</v>
      </c>
      <c r="V1" s="47"/>
      <c r="W1" s="47" t="s">
        <v>4</v>
      </c>
      <c r="X1" s="47"/>
      <c r="Y1" s="47"/>
      <c r="Z1" s="47"/>
      <c r="AA1" s="47"/>
      <c r="AB1" s="47"/>
    </row>
    <row r="2" spans="1:28" s="10" customFormat="1" ht="30.75" customHeight="1" x14ac:dyDescent="0.25">
      <c r="A2" s="52" t="s">
        <v>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ht="20.399999999999999" customHeight="1" x14ac:dyDescent="0.3">
      <c r="A3" s="53" t="s">
        <v>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" customHeight="1" x14ac:dyDescent="0.3">
      <c r="A4" s="54" t="s">
        <v>7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40.799999999999997" customHeight="1" x14ac:dyDescent="0.3">
      <c r="A5" s="55" t="s">
        <v>8</v>
      </c>
      <c r="B5" s="56" t="s">
        <v>9</v>
      </c>
      <c r="C5" s="56" t="s">
        <v>10</v>
      </c>
      <c r="D5" s="56" t="s">
        <v>11</v>
      </c>
      <c r="E5" s="56" t="s">
        <v>12</v>
      </c>
      <c r="F5" s="56" t="s">
        <v>13</v>
      </c>
      <c r="G5" s="57" t="s">
        <v>14</v>
      </c>
      <c r="H5" s="57"/>
      <c r="I5" s="57"/>
      <c r="J5" s="57"/>
      <c r="K5" s="57"/>
      <c r="L5" s="57"/>
      <c r="M5" s="58" t="s">
        <v>15</v>
      </c>
      <c r="N5" s="59"/>
      <c r="O5" s="59"/>
      <c r="P5" s="58">
        <v>7719408521</v>
      </c>
      <c r="Q5" s="59"/>
      <c r="R5" s="59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5.75" customHeight="1" x14ac:dyDescent="0.3">
      <c r="A6" s="55"/>
      <c r="B6" s="56"/>
      <c r="C6" s="56"/>
      <c r="D6" s="56"/>
      <c r="E6" s="56"/>
      <c r="F6" s="56"/>
      <c r="G6" s="56" t="s">
        <v>16</v>
      </c>
      <c r="H6" s="56"/>
      <c r="I6" s="56" t="s">
        <v>16</v>
      </c>
      <c r="J6" s="56" t="s">
        <v>17</v>
      </c>
      <c r="K6" s="56"/>
      <c r="L6" s="56" t="s">
        <v>18</v>
      </c>
      <c r="M6" s="56" t="s">
        <v>16</v>
      </c>
      <c r="N6" s="56"/>
      <c r="O6" s="56" t="s">
        <v>16</v>
      </c>
      <c r="P6" s="56" t="s">
        <v>17</v>
      </c>
      <c r="Q6" s="56"/>
      <c r="R6" s="56" t="s">
        <v>18</v>
      </c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t="31.2" customHeight="1" x14ac:dyDescent="0.3">
      <c r="A7" s="55"/>
      <c r="B7" s="56"/>
      <c r="C7" s="56"/>
      <c r="D7" s="56"/>
      <c r="E7" s="56"/>
      <c r="F7" s="56"/>
      <c r="G7" s="11" t="s">
        <v>19</v>
      </c>
      <c r="H7" s="11" t="s">
        <v>20</v>
      </c>
      <c r="I7" s="56"/>
      <c r="J7" s="11" t="s">
        <v>19</v>
      </c>
      <c r="K7" s="11" t="s">
        <v>20</v>
      </c>
      <c r="L7" s="56"/>
      <c r="M7" s="11" t="s">
        <v>19</v>
      </c>
      <c r="N7" s="11" t="s">
        <v>20</v>
      </c>
      <c r="O7" s="56"/>
      <c r="P7" s="11" t="s">
        <v>19</v>
      </c>
      <c r="Q7" s="11" t="s">
        <v>20</v>
      </c>
      <c r="R7" s="56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30" customHeight="1" x14ac:dyDescent="0.3">
      <c r="A8" s="62" t="s">
        <v>21</v>
      </c>
      <c r="B8" s="63"/>
      <c r="C8" s="63"/>
      <c r="D8" s="64"/>
      <c r="E8" s="65"/>
      <c r="F8" s="34"/>
      <c r="G8" s="35"/>
      <c r="H8" s="35"/>
      <c r="I8" s="35"/>
      <c r="J8" s="35">
        <f>J9+J15+J43+J106+J163</f>
        <v>55066604.740000002</v>
      </c>
      <c r="K8" s="35">
        <f>K9+K15+K43+K106+K163</f>
        <v>93506629.780000001</v>
      </c>
      <c r="L8" s="35">
        <f>J8+K8</f>
        <v>148573234.52000001</v>
      </c>
      <c r="M8" s="35"/>
      <c r="N8" s="35"/>
      <c r="O8" s="35"/>
      <c r="P8" s="35">
        <v>55569655.530000001</v>
      </c>
      <c r="Q8" s="35">
        <v>93711379.780000001</v>
      </c>
      <c r="R8" s="35">
        <v>149281035.31</v>
      </c>
      <c r="S8" s="47"/>
      <c r="T8" s="50"/>
      <c r="U8" s="50"/>
      <c r="V8" s="47"/>
      <c r="W8" s="47" t="s">
        <v>22</v>
      </c>
      <c r="X8" s="47"/>
      <c r="Y8" s="47"/>
      <c r="Z8" s="47"/>
      <c r="AA8" s="47"/>
      <c r="AB8" s="47"/>
    </row>
    <row r="9" spans="1:28" ht="16.8" x14ac:dyDescent="0.3">
      <c r="A9" s="22" t="s">
        <v>23</v>
      </c>
      <c r="B9" s="66" t="s">
        <v>24</v>
      </c>
      <c r="C9" s="56"/>
      <c r="D9" s="67"/>
      <c r="E9" s="68"/>
      <c r="F9" s="37"/>
      <c r="G9" s="38"/>
      <c r="H9" s="38"/>
      <c r="I9" s="38"/>
      <c r="J9" s="38">
        <f>J10</f>
        <v>21199.91</v>
      </c>
      <c r="K9" s="38">
        <f>K10</f>
        <v>29839.98</v>
      </c>
      <c r="L9" s="38">
        <f>J9+K9</f>
        <v>51039.89</v>
      </c>
      <c r="M9" s="38"/>
      <c r="N9" s="38"/>
      <c r="O9" s="38"/>
      <c r="P9" s="38">
        <v>21199.91</v>
      </c>
      <c r="Q9" s="38">
        <v>29839.98</v>
      </c>
      <c r="R9" s="38">
        <v>51039.89</v>
      </c>
      <c r="S9" s="47"/>
      <c r="T9" s="50"/>
      <c r="U9" s="50"/>
      <c r="V9" s="47"/>
      <c r="W9" s="47" t="s">
        <v>25</v>
      </c>
      <c r="X9" s="47"/>
      <c r="Y9" s="47"/>
      <c r="Z9" s="47"/>
      <c r="AA9" s="47"/>
      <c r="AB9" s="47"/>
    </row>
    <row r="10" spans="1:28" ht="16.8" x14ac:dyDescent="0.3">
      <c r="A10" s="22" t="s">
        <v>26</v>
      </c>
      <c r="B10" s="66" t="s">
        <v>27</v>
      </c>
      <c r="C10" s="56"/>
      <c r="D10" s="67"/>
      <c r="E10" s="68"/>
      <c r="F10" s="37"/>
      <c r="G10" s="38"/>
      <c r="H10" s="38"/>
      <c r="I10" s="38"/>
      <c r="J10" s="38">
        <f>J11</f>
        <v>21199.91</v>
      </c>
      <c r="K10" s="38">
        <f>K11</f>
        <v>29839.98</v>
      </c>
      <c r="L10" s="38">
        <f>J10+K10</f>
        <v>51039.89</v>
      </c>
      <c r="M10" s="38"/>
      <c r="N10" s="38"/>
      <c r="O10" s="38"/>
      <c r="P10" s="38">
        <v>21199.91</v>
      </c>
      <c r="Q10" s="38">
        <v>29839.98</v>
      </c>
      <c r="R10" s="38">
        <v>51039.89</v>
      </c>
      <c r="S10" s="47"/>
      <c r="T10" s="50"/>
      <c r="U10" s="50"/>
      <c r="V10" s="47"/>
      <c r="W10" s="47" t="s">
        <v>28</v>
      </c>
      <c r="X10" s="47"/>
      <c r="Y10" s="47"/>
      <c r="Z10" s="47"/>
      <c r="AA10" s="47"/>
      <c r="AB10" s="47"/>
    </row>
    <row r="11" spans="1:28" ht="16.8" x14ac:dyDescent="0.3">
      <c r="A11" s="22" t="s">
        <v>29</v>
      </c>
      <c r="B11" s="66" t="s">
        <v>30</v>
      </c>
      <c r="C11" s="56"/>
      <c r="D11" s="67"/>
      <c r="E11" s="68"/>
      <c r="F11" s="37"/>
      <c r="G11" s="38"/>
      <c r="H11" s="38"/>
      <c r="I11" s="38"/>
      <c r="J11" s="38">
        <f>SUM(J12)</f>
        <v>21199.91</v>
      </c>
      <c r="K11" s="38">
        <f>SUM(K12)</f>
        <v>29839.98</v>
      </c>
      <c r="L11" s="38">
        <f>SUM(L12)</f>
        <v>51039.89</v>
      </c>
      <c r="M11" s="38"/>
      <c r="N11" s="38"/>
      <c r="O11" s="38"/>
      <c r="P11" s="38">
        <v>21199.91</v>
      </c>
      <c r="Q11" s="38">
        <v>29839.98</v>
      </c>
      <c r="R11" s="38">
        <v>51039.89</v>
      </c>
      <c r="S11" s="47"/>
      <c r="T11" s="50"/>
      <c r="U11" s="50"/>
      <c r="V11" s="47"/>
      <c r="W11" s="47" t="s">
        <v>31</v>
      </c>
      <c r="X11" s="47"/>
      <c r="Y11" s="47"/>
      <c r="Z11" s="47"/>
      <c r="AA11" s="47"/>
      <c r="AB11" s="47"/>
    </row>
    <row r="12" spans="1:28" ht="54" x14ac:dyDescent="0.3">
      <c r="A12" s="22" t="s">
        <v>32</v>
      </c>
      <c r="B12" s="23" t="s">
        <v>33</v>
      </c>
      <c r="C12" s="23" t="s">
        <v>34</v>
      </c>
      <c r="D12" s="24" t="s">
        <v>35</v>
      </c>
      <c r="E12" s="31">
        <v>1</v>
      </c>
      <c r="F12" s="30">
        <v>2.0099999999999998</v>
      </c>
      <c r="G12" s="36">
        <f>IFERROR(ROUND(SUM(J13,J14)/F12, 2), 0)</f>
        <v>10547.22</v>
      </c>
      <c r="H12" s="39">
        <v>14845.76</v>
      </c>
      <c r="I12" s="36">
        <f>G12+H12</f>
        <v>25392.98</v>
      </c>
      <c r="J12" s="36">
        <f>ROUND(G12*F12, 2)</f>
        <v>21199.91</v>
      </c>
      <c r="K12" s="36">
        <f>ROUND(F12*H12, 2)</f>
        <v>29839.98</v>
      </c>
      <c r="L12" s="36">
        <f>J12+K12</f>
        <v>51039.89</v>
      </c>
      <c r="M12" s="36">
        <v>10547.22</v>
      </c>
      <c r="N12" s="45">
        <v>14845.76</v>
      </c>
      <c r="O12" s="36">
        <v>25392.98</v>
      </c>
      <c r="P12" s="36">
        <v>21199.91</v>
      </c>
      <c r="Q12" s="36">
        <v>29839.98</v>
      </c>
      <c r="R12" s="36">
        <v>51039.89</v>
      </c>
      <c r="S12" s="47"/>
      <c r="T12" s="50">
        <v>1</v>
      </c>
      <c r="U12" s="50">
        <v>2.0099999999999998</v>
      </c>
      <c r="V12" s="47"/>
      <c r="W12" s="47" t="s">
        <v>36</v>
      </c>
      <c r="X12" s="47"/>
      <c r="Y12" s="47"/>
      <c r="Z12" s="47"/>
      <c r="AA12" s="47"/>
      <c r="AB12" s="47"/>
    </row>
    <row r="13" spans="1:28" ht="18" x14ac:dyDescent="0.3">
      <c r="A13" s="22" t="s">
        <v>37</v>
      </c>
      <c r="B13" s="26" t="s">
        <v>38</v>
      </c>
      <c r="C13" s="23"/>
      <c r="D13" s="24" t="s">
        <v>39</v>
      </c>
      <c r="E13" s="31">
        <v>1</v>
      </c>
      <c r="F13" s="31">
        <v>0.40400000000000003</v>
      </c>
      <c r="G13" s="39">
        <v>32000</v>
      </c>
      <c r="H13" s="36"/>
      <c r="I13" s="36"/>
      <c r="J13" s="36">
        <f>ROUND(F13*G13, 2)</f>
        <v>12928</v>
      </c>
      <c r="K13" s="36"/>
      <c r="L13" s="36"/>
      <c r="M13" s="45">
        <v>32000</v>
      </c>
      <c r="N13" s="36"/>
      <c r="O13" s="36"/>
      <c r="P13" s="36">
        <f>ROUND(F13*M13, 2)</f>
        <v>12928</v>
      </c>
      <c r="Q13" s="36"/>
      <c r="R13" s="36"/>
      <c r="S13" s="47"/>
      <c r="T13" s="50">
        <v>201</v>
      </c>
      <c r="U13" s="50">
        <v>2.0099999999999998</v>
      </c>
      <c r="V13" s="47"/>
      <c r="W13" s="47" t="s">
        <v>40</v>
      </c>
      <c r="X13" s="47"/>
      <c r="Y13" s="47"/>
      <c r="Z13" s="47"/>
      <c r="AA13" s="47"/>
      <c r="AB13" s="47"/>
    </row>
    <row r="14" spans="1:28" ht="18" x14ac:dyDescent="0.3">
      <c r="A14" s="22" t="s">
        <v>41</v>
      </c>
      <c r="B14" s="26" t="s">
        <v>42</v>
      </c>
      <c r="C14" s="23"/>
      <c r="D14" s="24" t="s">
        <v>35</v>
      </c>
      <c r="E14" s="31">
        <v>1.0149999999999999</v>
      </c>
      <c r="F14" s="31">
        <v>2.04</v>
      </c>
      <c r="G14" s="39">
        <v>4054.86</v>
      </c>
      <c r="H14" s="36"/>
      <c r="I14" s="36"/>
      <c r="J14" s="36">
        <f>ROUND(F14*G14, 2)</f>
        <v>8271.91</v>
      </c>
      <c r="K14" s="36"/>
      <c r="L14" s="36"/>
      <c r="M14" s="45">
        <v>4054.86</v>
      </c>
      <c r="N14" s="36"/>
      <c r="O14" s="36"/>
      <c r="P14" s="36">
        <f>ROUND(F14*M14, 2)</f>
        <v>8271.91</v>
      </c>
      <c r="Q14" s="36"/>
      <c r="R14" s="36"/>
      <c r="S14" s="47"/>
      <c r="T14" s="50">
        <v>1</v>
      </c>
      <c r="U14" s="50">
        <v>2.0099999999999998</v>
      </c>
      <c r="V14" s="47"/>
      <c r="W14" s="47" t="s">
        <v>43</v>
      </c>
      <c r="X14" s="47"/>
      <c r="Y14" s="47"/>
      <c r="Z14" s="47"/>
      <c r="AA14" s="47"/>
      <c r="AB14" s="47"/>
    </row>
    <row r="15" spans="1:28" ht="16.8" x14ac:dyDescent="0.3">
      <c r="A15" s="22" t="s">
        <v>44</v>
      </c>
      <c r="B15" s="66" t="s">
        <v>45</v>
      </c>
      <c r="C15" s="56"/>
      <c r="D15" s="67"/>
      <c r="E15" s="68"/>
      <c r="F15" s="37"/>
      <c r="G15" s="38"/>
      <c r="H15" s="38"/>
      <c r="I15" s="38"/>
      <c r="J15" s="38">
        <f>J16+J23</f>
        <v>3959042.14</v>
      </c>
      <c r="K15" s="38">
        <f>K16+K23</f>
        <v>3975873.25</v>
      </c>
      <c r="L15" s="38">
        <f>J15+K15</f>
        <v>7934915.3899999997</v>
      </c>
      <c r="M15" s="38"/>
      <c r="N15" s="38"/>
      <c r="O15" s="38"/>
      <c r="P15" s="38">
        <v>3995088.33</v>
      </c>
      <c r="Q15" s="38">
        <v>3975873.25</v>
      </c>
      <c r="R15" s="38">
        <v>7970961.5800000001</v>
      </c>
      <c r="S15" s="47"/>
      <c r="T15" s="50"/>
      <c r="U15" s="50"/>
      <c r="V15" s="47"/>
      <c r="W15" s="47" t="s">
        <v>46</v>
      </c>
      <c r="X15" s="47"/>
      <c r="Y15" s="47"/>
      <c r="Z15" s="47"/>
      <c r="AA15" s="47"/>
      <c r="AB15" s="47"/>
    </row>
    <row r="16" spans="1:28" ht="16.8" x14ac:dyDescent="0.3">
      <c r="A16" s="22" t="s">
        <v>47</v>
      </c>
      <c r="B16" s="66" t="s">
        <v>48</v>
      </c>
      <c r="C16" s="56"/>
      <c r="D16" s="67"/>
      <c r="E16" s="68"/>
      <c r="F16" s="37"/>
      <c r="G16" s="38"/>
      <c r="H16" s="38"/>
      <c r="I16" s="38"/>
      <c r="J16" s="38">
        <f>SUM(J17,J19,J21)</f>
        <v>36503.56</v>
      </c>
      <c r="K16" s="38">
        <f>SUM(K17,K19,K21)</f>
        <v>37241.760000000002</v>
      </c>
      <c r="L16" s="38">
        <f>SUM(L17,L19,L21)</f>
        <v>73745.320000000007</v>
      </c>
      <c r="M16" s="38"/>
      <c r="N16" s="38"/>
      <c r="O16" s="38"/>
      <c r="P16" s="38">
        <v>36503.56</v>
      </c>
      <c r="Q16" s="38">
        <v>37241.760000000002</v>
      </c>
      <c r="R16" s="38">
        <v>73745.320000000007</v>
      </c>
      <c r="S16" s="47"/>
      <c r="T16" s="50"/>
      <c r="U16" s="50"/>
      <c r="V16" s="47"/>
      <c r="W16" s="47" t="s">
        <v>49</v>
      </c>
      <c r="X16" s="47"/>
      <c r="Y16" s="47"/>
      <c r="Z16" s="47"/>
      <c r="AA16" s="47"/>
      <c r="AB16" s="47"/>
    </row>
    <row r="17" spans="1:28" ht="54" x14ac:dyDescent="0.3">
      <c r="A17" s="22" t="s">
        <v>50</v>
      </c>
      <c r="B17" s="23" t="s">
        <v>51</v>
      </c>
      <c r="C17" s="23"/>
      <c r="D17" s="24" t="s">
        <v>39</v>
      </c>
      <c r="E17" s="31">
        <v>1</v>
      </c>
      <c r="F17" s="30">
        <v>0.03</v>
      </c>
      <c r="G17" s="36">
        <f>IFERROR(ROUND(SUM(J18)/F17, 2), 0)</f>
        <v>51119</v>
      </c>
      <c r="H17" s="39">
        <v>50000</v>
      </c>
      <c r="I17" s="36">
        <f>G17+H17</f>
        <v>101119</v>
      </c>
      <c r="J17" s="36">
        <f>ROUND(G17*F17, 2)</f>
        <v>1533.57</v>
      </c>
      <c r="K17" s="36">
        <f>ROUND(F17*H17, 2)</f>
        <v>1500</v>
      </c>
      <c r="L17" s="36">
        <f>J17+K17</f>
        <v>3033.57</v>
      </c>
      <c r="M17" s="36">
        <v>51119</v>
      </c>
      <c r="N17" s="45">
        <v>50000</v>
      </c>
      <c r="O17" s="36">
        <v>101119</v>
      </c>
      <c r="P17" s="36">
        <v>1533.57</v>
      </c>
      <c r="Q17" s="36">
        <v>1500</v>
      </c>
      <c r="R17" s="36">
        <v>3033.57</v>
      </c>
      <c r="S17" s="47"/>
      <c r="T17" s="50">
        <v>1</v>
      </c>
      <c r="U17" s="50">
        <v>0.03</v>
      </c>
      <c r="V17" s="47"/>
      <c r="W17" s="47" t="s">
        <v>52</v>
      </c>
      <c r="X17" s="47"/>
      <c r="Y17" s="47"/>
      <c r="Z17" s="47"/>
      <c r="AA17" s="47"/>
      <c r="AB17" s="47"/>
    </row>
    <row r="18" spans="1:28" ht="18" x14ac:dyDescent="0.3">
      <c r="A18" s="22" t="s">
        <v>53</v>
      </c>
      <c r="B18" s="25" t="s">
        <v>54</v>
      </c>
      <c r="C18" s="23"/>
      <c r="D18" s="24" t="s">
        <v>39</v>
      </c>
      <c r="E18" s="31">
        <v>1.03</v>
      </c>
      <c r="F18" s="32">
        <v>3.1E-2</v>
      </c>
      <c r="G18" s="39">
        <v>49470</v>
      </c>
      <c r="H18" s="36"/>
      <c r="I18" s="36"/>
      <c r="J18" s="36">
        <f>ROUND(F18*G18, 2)</f>
        <v>1533.57</v>
      </c>
      <c r="K18" s="36"/>
      <c r="L18" s="36"/>
      <c r="M18" s="45">
        <v>49470</v>
      </c>
      <c r="N18" s="36"/>
      <c r="O18" s="36"/>
      <c r="P18" s="36">
        <f>ROUND(F18*M18, 2)</f>
        <v>1533.57</v>
      </c>
      <c r="Q18" s="36"/>
      <c r="R18" s="36"/>
      <c r="S18" s="47"/>
      <c r="T18" s="50">
        <v>1</v>
      </c>
      <c r="U18" s="50">
        <v>0.03</v>
      </c>
      <c r="V18" s="47"/>
      <c r="W18" s="47" t="s">
        <v>55</v>
      </c>
      <c r="X18" s="47"/>
      <c r="Y18" s="47"/>
      <c r="Z18" s="47"/>
      <c r="AA18" s="47"/>
      <c r="AB18" s="47"/>
    </row>
    <row r="19" spans="1:28" ht="72" x14ac:dyDescent="0.3">
      <c r="A19" s="22" t="s">
        <v>56</v>
      </c>
      <c r="B19" s="23" t="s">
        <v>57</v>
      </c>
      <c r="C19" s="23"/>
      <c r="D19" s="24" t="s">
        <v>58</v>
      </c>
      <c r="E19" s="31">
        <v>1</v>
      </c>
      <c r="F19" s="30">
        <v>8.5</v>
      </c>
      <c r="G19" s="36">
        <f>IFERROR(ROUND(SUM(J20)/F19, 2), 0)</f>
        <v>560.58000000000004</v>
      </c>
      <c r="H19" s="39">
        <v>768.64</v>
      </c>
      <c r="I19" s="36">
        <f>G19+H19</f>
        <v>1329.22</v>
      </c>
      <c r="J19" s="36">
        <f>ROUND(G19*F19, 2)</f>
        <v>4764.93</v>
      </c>
      <c r="K19" s="36">
        <f>ROUND(F19*H19, 2)</f>
        <v>6533.44</v>
      </c>
      <c r="L19" s="36">
        <f>J19+K19</f>
        <v>11298.37</v>
      </c>
      <c r="M19" s="36">
        <v>560.58000000000004</v>
      </c>
      <c r="N19" s="45">
        <v>768.64</v>
      </c>
      <c r="O19" s="36">
        <v>1329.22</v>
      </c>
      <c r="P19" s="36">
        <v>4764.93</v>
      </c>
      <c r="Q19" s="36">
        <v>6533.44</v>
      </c>
      <c r="R19" s="36">
        <v>11298.37</v>
      </c>
      <c r="S19" s="47"/>
      <c r="T19" s="50">
        <v>1</v>
      </c>
      <c r="U19" s="50">
        <v>8.5</v>
      </c>
      <c r="V19" s="47"/>
      <c r="W19" s="47" t="s">
        <v>59</v>
      </c>
      <c r="X19" s="47"/>
      <c r="Y19" s="47"/>
      <c r="Z19" s="47"/>
      <c r="AA19" s="47"/>
      <c r="AB19" s="47"/>
    </row>
    <row r="20" spans="1:28" ht="54" x14ac:dyDescent="0.3">
      <c r="A20" s="22" t="s">
        <v>60</v>
      </c>
      <c r="B20" s="25" t="s">
        <v>61</v>
      </c>
      <c r="C20" s="23"/>
      <c r="D20" s="24" t="s">
        <v>58</v>
      </c>
      <c r="E20" s="31">
        <v>1</v>
      </c>
      <c r="F20" s="31">
        <v>8.5</v>
      </c>
      <c r="G20" s="39">
        <v>560.58000000000004</v>
      </c>
      <c r="H20" s="36"/>
      <c r="I20" s="36"/>
      <c r="J20" s="36">
        <f>ROUND(F20*G20, 2)</f>
        <v>4764.93</v>
      </c>
      <c r="K20" s="36"/>
      <c r="L20" s="36"/>
      <c r="M20" s="45">
        <v>560.58000000000004</v>
      </c>
      <c r="N20" s="36"/>
      <c r="O20" s="36"/>
      <c r="P20" s="36">
        <f>ROUND(F20*M20, 2)</f>
        <v>4764.93</v>
      </c>
      <c r="Q20" s="36"/>
      <c r="R20" s="36"/>
      <c r="S20" s="47"/>
      <c r="T20" s="50">
        <v>1</v>
      </c>
      <c r="U20" s="50">
        <v>8.5</v>
      </c>
      <c r="V20" s="47"/>
      <c r="W20" s="47" t="s">
        <v>62</v>
      </c>
      <c r="X20" s="47"/>
      <c r="Y20" s="47"/>
      <c r="Z20" s="47"/>
      <c r="AA20" s="47"/>
      <c r="AB20" s="47"/>
    </row>
    <row r="21" spans="1:28" ht="72" x14ac:dyDescent="0.3">
      <c r="A21" s="22" t="s">
        <v>63</v>
      </c>
      <c r="B21" s="23" t="s">
        <v>64</v>
      </c>
      <c r="C21" s="23"/>
      <c r="D21" s="24" t="s">
        <v>58</v>
      </c>
      <c r="E21" s="31">
        <v>1</v>
      </c>
      <c r="F21" s="30">
        <v>38</v>
      </c>
      <c r="G21" s="36">
        <f>IFERROR(ROUND(SUM(J22)/F21, 2), 0)</f>
        <v>794.87</v>
      </c>
      <c r="H21" s="39">
        <v>768.64</v>
      </c>
      <c r="I21" s="36">
        <f>G21+H21</f>
        <v>1563.51</v>
      </c>
      <c r="J21" s="36">
        <f>ROUND(G21*F21, 2)</f>
        <v>30205.06</v>
      </c>
      <c r="K21" s="36">
        <f>ROUND(F21*H21, 2)</f>
        <v>29208.32</v>
      </c>
      <c r="L21" s="36">
        <f>J21+K21</f>
        <v>59413.38</v>
      </c>
      <c r="M21" s="36">
        <v>794.87</v>
      </c>
      <c r="N21" s="45">
        <v>768.64</v>
      </c>
      <c r="O21" s="36">
        <v>1563.51</v>
      </c>
      <c r="P21" s="36">
        <v>30205.06</v>
      </c>
      <c r="Q21" s="36">
        <v>29208.32</v>
      </c>
      <c r="R21" s="36">
        <v>59413.38</v>
      </c>
      <c r="S21" s="47"/>
      <c r="T21" s="50">
        <v>1</v>
      </c>
      <c r="U21" s="50">
        <v>38</v>
      </c>
      <c r="V21" s="47"/>
      <c r="W21" s="47" t="s">
        <v>65</v>
      </c>
      <c r="X21" s="47"/>
      <c r="Y21" s="47"/>
      <c r="Z21" s="47"/>
      <c r="AA21" s="47"/>
      <c r="AB21" s="47"/>
    </row>
    <row r="22" spans="1:28" ht="54" x14ac:dyDescent="0.3">
      <c r="A22" s="22" t="s">
        <v>66</v>
      </c>
      <c r="B22" s="25" t="s">
        <v>67</v>
      </c>
      <c r="C22" s="23"/>
      <c r="D22" s="24" t="s">
        <v>58</v>
      </c>
      <c r="E22" s="31">
        <v>1</v>
      </c>
      <c r="F22" s="31">
        <v>38</v>
      </c>
      <c r="G22" s="39">
        <v>794.87</v>
      </c>
      <c r="H22" s="36"/>
      <c r="I22" s="36"/>
      <c r="J22" s="36">
        <f>ROUND(F22*G22, 2)</f>
        <v>30205.06</v>
      </c>
      <c r="K22" s="36"/>
      <c r="L22" s="36"/>
      <c r="M22" s="45">
        <v>794.87</v>
      </c>
      <c r="N22" s="36"/>
      <c r="O22" s="36"/>
      <c r="P22" s="36">
        <f>ROUND(F22*M22, 2)</f>
        <v>30205.06</v>
      </c>
      <c r="Q22" s="36"/>
      <c r="R22" s="36"/>
      <c r="S22" s="47"/>
      <c r="T22" s="50">
        <v>1</v>
      </c>
      <c r="U22" s="50">
        <v>38</v>
      </c>
      <c r="V22" s="47"/>
      <c r="W22" s="47" t="s">
        <v>68</v>
      </c>
      <c r="X22" s="47"/>
      <c r="Y22" s="47"/>
      <c r="Z22" s="47"/>
      <c r="AA22" s="47"/>
      <c r="AB22" s="47"/>
    </row>
    <row r="23" spans="1:28" ht="16.8" x14ac:dyDescent="0.3">
      <c r="A23" s="22" t="s">
        <v>69</v>
      </c>
      <c r="B23" s="66" t="s">
        <v>70</v>
      </c>
      <c r="C23" s="56"/>
      <c r="D23" s="67"/>
      <c r="E23" s="68"/>
      <c r="F23" s="37"/>
      <c r="G23" s="38"/>
      <c r="H23" s="38"/>
      <c r="I23" s="38"/>
      <c r="J23" s="38">
        <f>SUM(J24,J26,J28,J33,J38)</f>
        <v>3922538.58</v>
      </c>
      <c r="K23" s="38">
        <f>SUM(K24,K26,K28,K33,K38)</f>
        <v>3938631.49</v>
      </c>
      <c r="L23" s="38">
        <f>SUM(L24,L26,L28,L33,L38)</f>
        <v>7861170.0700000003</v>
      </c>
      <c r="M23" s="38"/>
      <c r="N23" s="38"/>
      <c r="O23" s="38"/>
      <c r="P23" s="38">
        <v>3958584.77</v>
      </c>
      <c r="Q23" s="38">
        <v>3938631.49</v>
      </c>
      <c r="R23" s="38">
        <v>7897216.2599999998</v>
      </c>
      <c r="S23" s="47"/>
      <c r="T23" s="50"/>
      <c r="U23" s="50"/>
      <c r="V23" s="47"/>
      <c r="W23" s="47" t="s">
        <v>71</v>
      </c>
      <c r="X23" s="47"/>
      <c r="Y23" s="47"/>
      <c r="Z23" s="47"/>
      <c r="AA23" s="47"/>
      <c r="AB23" s="47"/>
    </row>
    <row r="24" spans="1:28" ht="90" x14ac:dyDescent="0.3">
      <c r="A24" s="22" t="s">
        <v>72</v>
      </c>
      <c r="B24" s="23" t="s">
        <v>51</v>
      </c>
      <c r="C24" s="23" t="s">
        <v>73</v>
      </c>
      <c r="D24" s="24" t="s">
        <v>39</v>
      </c>
      <c r="E24" s="31">
        <v>1</v>
      </c>
      <c r="F24" s="30">
        <v>50.57</v>
      </c>
      <c r="G24" s="36">
        <f>IFERROR(ROUND(SUM(J25)/F24, 2), 0)</f>
        <v>50954</v>
      </c>
      <c r="H24" s="39">
        <v>50000</v>
      </c>
      <c r="I24" s="36">
        <f>G24+H24</f>
        <v>100954</v>
      </c>
      <c r="J24" s="36">
        <f>ROUND(G24*F24, 2)</f>
        <v>2576743.7799999998</v>
      </c>
      <c r="K24" s="36">
        <f>ROUND(F24*H24, 2)</f>
        <v>2528500</v>
      </c>
      <c r="L24" s="36">
        <f>J24+K24</f>
        <v>5105243.78</v>
      </c>
      <c r="M24" s="36">
        <v>50954</v>
      </c>
      <c r="N24" s="45">
        <v>50000</v>
      </c>
      <c r="O24" s="36">
        <v>100954</v>
      </c>
      <c r="P24" s="36">
        <v>2576743.7799999998</v>
      </c>
      <c r="Q24" s="36">
        <v>2528500</v>
      </c>
      <c r="R24" s="36">
        <v>5105243.78</v>
      </c>
      <c r="S24" s="47"/>
      <c r="T24" s="50">
        <v>1</v>
      </c>
      <c r="U24" s="50">
        <v>50.57</v>
      </c>
      <c r="V24" s="47"/>
      <c r="W24" s="47" t="s">
        <v>74</v>
      </c>
      <c r="X24" s="47"/>
      <c r="Y24" s="47"/>
      <c r="Z24" s="47"/>
      <c r="AA24" s="47"/>
      <c r="AB24" s="47"/>
    </row>
    <row r="25" spans="1:28" ht="18" x14ac:dyDescent="0.3">
      <c r="A25" s="22" t="s">
        <v>75</v>
      </c>
      <c r="B25" s="25" t="s">
        <v>54</v>
      </c>
      <c r="C25" s="23"/>
      <c r="D25" s="24" t="s">
        <v>39</v>
      </c>
      <c r="E25" s="31">
        <v>1.03</v>
      </c>
      <c r="F25" s="32">
        <v>52.087000000000003</v>
      </c>
      <c r="G25" s="39">
        <v>49470</v>
      </c>
      <c r="H25" s="36"/>
      <c r="I25" s="36"/>
      <c r="J25" s="36">
        <f>ROUND(F25*G25, 2)</f>
        <v>2576743.89</v>
      </c>
      <c r="K25" s="36"/>
      <c r="L25" s="36"/>
      <c r="M25" s="45">
        <v>49470</v>
      </c>
      <c r="N25" s="36"/>
      <c r="O25" s="36"/>
      <c r="P25" s="36">
        <f>ROUND(F25*M25, 2)</f>
        <v>2576743.89</v>
      </c>
      <c r="Q25" s="36"/>
      <c r="R25" s="36"/>
      <c r="S25" s="47"/>
      <c r="T25" s="50">
        <v>1</v>
      </c>
      <c r="U25" s="50">
        <v>50.57</v>
      </c>
      <c r="V25" s="47"/>
      <c r="W25" s="47" t="s">
        <v>76</v>
      </c>
      <c r="X25" s="47"/>
      <c r="Y25" s="47"/>
      <c r="Z25" s="47"/>
      <c r="AA25" s="47"/>
      <c r="AB25" s="47"/>
    </row>
    <row r="26" spans="1:28" ht="36" x14ac:dyDescent="0.3">
      <c r="A26" s="22" t="s">
        <v>77</v>
      </c>
      <c r="B26" s="23" t="s">
        <v>78</v>
      </c>
      <c r="C26" s="23"/>
      <c r="D26" s="24" t="s">
        <v>35</v>
      </c>
      <c r="E26" s="31">
        <v>1</v>
      </c>
      <c r="F26" s="30">
        <v>6.8</v>
      </c>
      <c r="G26" s="36">
        <f>IFERROR(ROUND(SUM(J27)/F26, 2), 0)</f>
        <v>6076.27</v>
      </c>
      <c r="H26" s="39">
        <v>6101.69</v>
      </c>
      <c r="I26" s="36">
        <f>G26+H26</f>
        <v>12177.96</v>
      </c>
      <c r="J26" s="36">
        <f>ROUND(G26*F26, 2)</f>
        <v>41318.639999999999</v>
      </c>
      <c r="K26" s="36">
        <f>ROUND(F26*H26, 2)</f>
        <v>41491.49</v>
      </c>
      <c r="L26" s="36">
        <f>J26+K26</f>
        <v>82810.13</v>
      </c>
      <c r="M26" s="36">
        <v>6076.27</v>
      </c>
      <c r="N26" s="45">
        <v>6101.69</v>
      </c>
      <c r="O26" s="36">
        <v>12177.96</v>
      </c>
      <c r="P26" s="36">
        <v>41318.639999999999</v>
      </c>
      <c r="Q26" s="36">
        <v>41491.49</v>
      </c>
      <c r="R26" s="36">
        <v>82810.13</v>
      </c>
      <c r="S26" s="47"/>
      <c r="T26" s="50">
        <v>1</v>
      </c>
      <c r="U26" s="50">
        <v>6.8</v>
      </c>
      <c r="V26" s="47"/>
      <c r="W26" s="47" t="s">
        <v>79</v>
      </c>
      <c r="X26" s="47"/>
      <c r="Y26" s="47"/>
      <c r="Z26" s="47"/>
      <c r="AA26" s="47"/>
      <c r="AB26" s="47"/>
    </row>
    <row r="27" spans="1:28" ht="36" x14ac:dyDescent="0.3">
      <c r="A27" s="22" t="s">
        <v>80</v>
      </c>
      <c r="B27" s="25" t="s">
        <v>81</v>
      </c>
      <c r="C27" s="23"/>
      <c r="D27" s="24" t="s">
        <v>35</v>
      </c>
      <c r="E27" s="31">
        <v>1</v>
      </c>
      <c r="F27" s="31">
        <v>6.8</v>
      </c>
      <c r="G27" s="39">
        <v>6076.27</v>
      </c>
      <c r="H27" s="36"/>
      <c r="I27" s="36"/>
      <c r="J27" s="36">
        <f>ROUND(F27*G27, 2)</f>
        <v>41318.639999999999</v>
      </c>
      <c r="K27" s="36"/>
      <c r="L27" s="36"/>
      <c r="M27" s="45">
        <v>6076.27</v>
      </c>
      <c r="N27" s="36"/>
      <c r="O27" s="36"/>
      <c r="P27" s="36">
        <f>ROUND(F27*M27, 2)</f>
        <v>41318.639999999999</v>
      </c>
      <c r="Q27" s="36"/>
      <c r="R27" s="36"/>
      <c r="S27" s="47"/>
      <c r="T27" s="50">
        <v>1</v>
      </c>
      <c r="U27" s="50">
        <v>6.8</v>
      </c>
      <c r="V27" s="47"/>
      <c r="W27" s="47" t="s">
        <v>82</v>
      </c>
      <c r="X27" s="47"/>
      <c r="Y27" s="47"/>
      <c r="Z27" s="47"/>
      <c r="AA27" s="47"/>
      <c r="AB27" s="47"/>
    </row>
    <row r="28" spans="1:28" ht="72" x14ac:dyDescent="0.3">
      <c r="A28" s="22" t="s">
        <v>83</v>
      </c>
      <c r="B28" s="23" t="s">
        <v>84</v>
      </c>
      <c r="C28" s="23" t="s">
        <v>85</v>
      </c>
      <c r="D28" s="24" t="s">
        <v>58</v>
      </c>
      <c r="E28" s="31">
        <v>1</v>
      </c>
      <c r="F28" s="30">
        <v>1466</v>
      </c>
      <c r="G28" s="36">
        <f>IFERROR(ROUND(SUM(J29,J30,J31,J32)/F28, 2), 0)</f>
        <v>666.6</v>
      </c>
      <c r="H28" s="39">
        <v>700</v>
      </c>
      <c r="I28" s="36">
        <f>G28+H28</f>
        <v>1366.6</v>
      </c>
      <c r="J28" s="36">
        <f>ROUND(G28*F28, 2)</f>
        <v>977235.6</v>
      </c>
      <c r="K28" s="36">
        <f>ROUND(F28*H28, 2)</f>
        <v>1026200</v>
      </c>
      <c r="L28" s="36">
        <f>J28+K28</f>
        <v>2003435.6</v>
      </c>
      <c r="M28" s="36">
        <v>666.6</v>
      </c>
      <c r="N28" s="45">
        <v>700</v>
      </c>
      <c r="O28" s="36">
        <v>1366.6</v>
      </c>
      <c r="P28" s="36">
        <v>977235.6</v>
      </c>
      <c r="Q28" s="36">
        <v>1026200</v>
      </c>
      <c r="R28" s="36">
        <v>2003435.6</v>
      </c>
      <c r="S28" s="47"/>
      <c r="T28" s="50">
        <v>1</v>
      </c>
      <c r="U28" s="50">
        <v>1466</v>
      </c>
      <c r="V28" s="47"/>
      <c r="W28" s="47" t="s">
        <v>86</v>
      </c>
      <c r="X28" s="47"/>
      <c r="Y28" s="47"/>
      <c r="Z28" s="47"/>
      <c r="AA28" s="47"/>
      <c r="AB28" s="47"/>
    </row>
    <row r="29" spans="1:28" ht="36" x14ac:dyDescent="0.3">
      <c r="A29" s="22" t="s">
        <v>87</v>
      </c>
      <c r="B29" s="25" t="s">
        <v>88</v>
      </c>
      <c r="C29" s="23"/>
      <c r="D29" s="24" t="s">
        <v>58</v>
      </c>
      <c r="E29" s="31">
        <v>2.1</v>
      </c>
      <c r="F29" s="31">
        <v>3078.6</v>
      </c>
      <c r="G29" s="39">
        <v>76</v>
      </c>
      <c r="H29" s="36"/>
      <c r="I29" s="36"/>
      <c r="J29" s="36">
        <f>ROUND(F29*G29, 2)</f>
        <v>233973.6</v>
      </c>
      <c r="K29" s="36"/>
      <c r="L29" s="36"/>
      <c r="M29" s="45">
        <v>76</v>
      </c>
      <c r="N29" s="36"/>
      <c r="O29" s="36"/>
      <c r="P29" s="36">
        <f>ROUND(F29*M29, 2)</f>
        <v>233973.6</v>
      </c>
      <c r="Q29" s="36"/>
      <c r="R29" s="36"/>
      <c r="S29" s="47"/>
      <c r="T29" s="50">
        <v>1</v>
      </c>
      <c r="U29" s="50">
        <v>1466</v>
      </c>
      <c r="V29" s="47"/>
      <c r="W29" s="47" t="s">
        <v>89</v>
      </c>
      <c r="X29" s="47"/>
      <c r="Y29" s="47"/>
      <c r="Z29" s="47"/>
      <c r="AA29" s="47"/>
      <c r="AB29" s="47"/>
    </row>
    <row r="30" spans="1:28" ht="18" x14ac:dyDescent="0.3">
      <c r="A30" s="22" t="s">
        <v>90</v>
      </c>
      <c r="B30" s="25" t="s">
        <v>91</v>
      </c>
      <c r="C30" s="23"/>
      <c r="D30" s="24" t="s">
        <v>92</v>
      </c>
      <c r="E30" s="31">
        <v>1</v>
      </c>
      <c r="F30" s="31">
        <v>1466</v>
      </c>
      <c r="G30" s="39">
        <v>240</v>
      </c>
      <c r="H30" s="36"/>
      <c r="I30" s="36"/>
      <c r="J30" s="36">
        <f>ROUND(F30*G30, 2)</f>
        <v>351840</v>
      </c>
      <c r="K30" s="36"/>
      <c r="L30" s="36"/>
      <c r="M30" s="45">
        <v>240</v>
      </c>
      <c r="N30" s="36"/>
      <c r="O30" s="36"/>
      <c r="P30" s="36">
        <f>ROUND(F30*M30, 2)</f>
        <v>351840</v>
      </c>
      <c r="Q30" s="36"/>
      <c r="R30" s="36"/>
      <c r="S30" s="47"/>
      <c r="T30" s="50">
        <v>1</v>
      </c>
      <c r="U30" s="50">
        <v>1466</v>
      </c>
      <c r="V30" s="47"/>
      <c r="W30" s="47" t="s">
        <v>93</v>
      </c>
      <c r="X30" s="47"/>
      <c r="Y30" s="47"/>
      <c r="Z30" s="47"/>
      <c r="AA30" s="47"/>
      <c r="AB30" s="47"/>
    </row>
    <row r="31" spans="1:28" ht="36" x14ac:dyDescent="0.3">
      <c r="A31" s="22" t="s">
        <v>94</v>
      </c>
      <c r="B31" s="25" t="s">
        <v>95</v>
      </c>
      <c r="C31" s="23"/>
      <c r="D31" s="24" t="s">
        <v>35</v>
      </c>
      <c r="E31" s="31">
        <v>0.05</v>
      </c>
      <c r="F31" s="31">
        <v>73.3</v>
      </c>
      <c r="G31" s="39">
        <v>4000</v>
      </c>
      <c r="H31" s="36"/>
      <c r="I31" s="36"/>
      <c r="J31" s="36">
        <f>ROUND(F31*G31, 2)</f>
        <v>293200</v>
      </c>
      <c r="K31" s="36"/>
      <c r="L31" s="36"/>
      <c r="M31" s="45">
        <v>4000</v>
      </c>
      <c r="N31" s="36"/>
      <c r="O31" s="36"/>
      <c r="P31" s="36">
        <f>ROUND(F31*M31, 2)</f>
        <v>293200</v>
      </c>
      <c r="Q31" s="36"/>
      <c r="R31" s="36"/>
      <c r="S31" s="47"/>
      <c r="T31" s="50">
        <v>1</v>
      </c>
      <c r="U31" s="50">
        <v>1466</v>
      </c>
      <c r="V31" s="47"/>
      <c r="W31" s="47" t="s">
        <v>96</v>
      </c>
      <c r="X31" s="47"/>
      <c r="Y31" s="47"/>
      <c r="Z31" s="47"/>
      <c r="AA31" s="47"/>
      <c r="AB31" s="47"/>
    </row>
    <row r="32" spans="1:28" ht="18" x14ac:dyDescent="0.3">
      <c r="A32" s="22" t="s">
        <v>97</v>
      </c>
      <c r="B32" s="25" t="s">
        <v>98</v>
      </c>
      <c r="C32" s="23"/>
      <c r="D32" s="24" t="s">
        <v>92</v>
      </c>
      <c r="E32" s="31">
        <v>1</v>
      </c>
      <c r="F32" s="31">
        <v>1466</v>
      </c>
      <c r="G32" s="39">
        <v>67</v>
      </c>
      <c r="H32" s="36"/>
      <c r="I32" s="36"/>
      <c r="J32" s="36">
        <f>ROUND(F32*G32, 2)</f>
        <v>98222</v>
      </c>
      <c r="K32" s="36"/>
      <c r="L32" s="36"/>
      <c r="M32" s="45">
        <v>67</v>
      </c>
      <c r="N32" s="36"/>
      <c r="O32" s="36"/>
      <c r="P32" s="36">
        <f>ROUND(F32*M32, 2)</f>
        <v>98222</v>
      </c>
      <c r="Q32" s="36"/>
      <c r="R32" s="36"/>
      <c r="S32" s="47"/>
      <c r="T32" s="50">
        <v>1</v>
      </c>
      <c r="U32" s="50">
        <v>1466</v>
      </c>
      <c r="V32" s="47"/>
      <c r="W32" s="47" t="s">
        <v>99</v>
      </c>
      <c r="X32" s="47"/>
      <c r="Y32" s="47"/>
      <c r="Z32" s="47"/>
      <c r="AA32" s="47"/>
      <c r="AB32" s="47"/>
    </row>
    <row r="33" spans="1:28" ht="72" x14ac:dyDescent="0.3">
      <c r="A33" s="22" t="s">
        <v>100</v>
      </c>
      <c r="B33" s="23" t="s">
        <v>101</v>
      </c>
      <c r="C33" s="23" t="s">
        <v>102</v>
      </c>
      <c r="D33" s="24" t="s">
        <v>58</v>
      </c>
      <c r="E33" s="31">
        <v>1</v>
      </c>
      <c r="F33" s="30">
        <v>343.6</v>
      </c>
      <c r="G33" s="36">
        <f>IFERROR(ROUND(SUM(J34,J35,J36,J37)/F33, 2), 0)</f>
        <v>668.93</v>
      </c>
      <c r="H33" s="39">
        <v>700</v>
      </c>
      <c r="I33" s="36">
        <f>G33+H33</f>
        <v>1368.93</v>
      </c>
      <c r="J33" s="36">
        <f>ROUND(G33*F33, 2)</f>
        <v>229844.35</v>
      </c>
      <c r="K33" s="36">
        <f>ROUND(F33*H33, 2)</f>
        <v>240520</v>
      </c>
      <c r="L33" s="36">
        <f>J33+K33</f>
        <v>470364.35</v>
      </c>
      <c r="M33" s="36">
        <v>668.93</v>
      </c>
      <c r="N33" s="45">
        <v>700</v>
      </c>
      <c r="O33" s="36">
        <v>1368.93</v>
      </c>
      <c r="P33" s="36">
        <v>229844.35</v>
      </c>
      <c r="Q33" s="36">
        <v>240520</v>
      </c>
      <c r="R33" s="36">
        <v>470364.35</v>
      </c>
      <c r="S33" s="47"/>
      <c r="T33" s="50">
        <v>1</v>
      </c>
      <c r="U33" s="50">
        <v>343.6</v>
      </c>
      <c r="V33" s="47"/>
      <c r="W33" s="47" t="s">
        <v>103</v>
      </c>
      <c r="X33" s="47"/>
      <c r="Y33" s="47"/>
      <c r="Z33" s="47"/>
      <c r="AA33" s="47"/>
      <c r="AB33" s="47"/>
    </row>
    <row r="34" spans="1:28" ht="36" x14ac:dyDescent="0.3">
      <c r="A34" s="22" t="s">
        <v>104</v>
      </c>
      <c r="B34" s="25" t="s">
        <v>105</v>
      </c>
      <c r="C34" s="23"/>
      <c r="D34" s="24" t="s">
        <v>58</v>
      </c>
      <c r="E34" s="31">
        <v>2.1</v>
      </c>
      <c r="F34" s="31">
        <v>721.56</v>
      </c>
      <c r="G34" s="39">
        <v>77.11</v>
      </c>
      <c r="H34" s="36"/>
      <c r="I34" s="36"/>
      <c r="J34" s="36">
        <f>ROUND(F34*G34, 2)</f>
        <v>55639.49</v>
      </c>
      <c r="K34" s="36"/>
      <c r="L34" s="36"/>
      <c r="M34" s="45">
        <v>77.11</v>
      </c>
      <c r="N34" s="36"/>
      <c r="O34" s="36"/>
      <c r="P34" s="36">
        <f>ROUND(F34*M34, 2)</f>
        <v>55639.49</v>
      </c>
      <c r="Q34" s="36"/>
      <c r="R34" s="36"/>
      <c r="S34" s="47"/>
      <c r="T34" s="50">
        <v>1</v>
      </c>
      <c r="U34" s="50">
        <v>343.6</v>
      </c>
      <c r="V34" s="47"/>
      <c r="W34" s="47" t="s">
        <v>106</v>
      </c>
      <c r="X34" s="47"/>
      <c r="Y34" s="47"/>
      <c r="Z34" s="47"/>
      <c r="AA34" s="47"/>
      <c r="AB34" s="47"/>
    </row>
    <row r="35" spans="1:28" ht="18" x14ac:dyDescent="0.3">
      <c r="A35" s="22" t="s">
        <v>107</v>
      </c>
      <c r="B35" s="25" t="s">
        <v>91</v>
      </c>
      <c r="C35" s="23"/>
      <c r="D35" s="24" t="s">
        <v>92</v>
      </c>
      <c r="E35" s="31">
        <v>1</v>
      </c>
      <c r="F35" s="31">
        <v>343.6</v>
      </c>
      <c r="G35" s="39">
        <v>240</v>
      </c>
      <c r="H35" s="36"/>
      <c r="I35" s="36"/>
      <c r="J35" s="36">
        <f>ROUND(F35*G35, 2)</f>
        <v>82464</v>
      </c>
      <c r="K35" s="36"/>
      <c r="L35" s="36"/>
      <c r="M35" s="45">
        <v>240</v>
      </c>
      <c r="N35" s="36"/>
      <c r="O35" s="36"/>
      <c r="P35" s="36">
        <f>ROUND(F35*M35, 2)</f>
        <v>82464</v>
      </c>
      <c r="Q35" s="36"/>
      <c r="R35" s="36"/>
      <c r="S35" s="47"/>
      <c r="T35" s="50">
        <v>1</v>
      </c>
      <c r="U35" s="50">
        <v>343.6</v>
      </c>
      <c r="V35" s="47"/>
      <c r="W35" s="47" t="s">
        <v>108</v>
      </c>
      <c r="X35" s="47"/>
      <c r="Y35" s="47"/>
      <c r="Z35" s="47"/>
      <c r="AA35" s="47"/>
      <c r="AB35" s="47"/>
    </row>
    <row r="36" spans="1:28" ht="36" x14ac:dyDescent="0.3">
      <c r="A36" s="22" t="s">
        <v>109</v>
      </c>
      <c r="B36" s="25" t="s">
        <v>95</v>
      </c>
      <c r="C36" s="23"/>
      <c r="D36" s="24" t="s">
        <v>35</v>
      </c>
      <c r="E36" s="31">
        <v>0.05</v>
      </c>
      <c r="F36" s="31">
        <v>17.18</v>
      </c>
      <c r="G36" s="39">
        <v>4000</v>
      </c>
      <c r="H36" s="36"/>
      <c r="I36" s="36"/>
      <c r="J36" s="36">
        <f>ROUND(F36*G36, 2)</f>
        <v>68720</v>
      </c>
      <c r="K36" s="36"/>
      <c r="L36" s="36"/>
      <c r="M36" s="45">
        <v>4000</v>
      </c>
      <c r="N36" s="36"/>
      <c r="O36" s="36"/>
      <c r="P36" s="36">
        <f>ROUND(F36*M36, 2)</f>
        <v>68720</v>
      </c>
      <c r="Q36" s="36"/>
      <c r="R36" s="36"/>
      <c r="S36" s="47"/>
      <c r="T36" s="50">
        <v>1</v>
      </c>
      <c r="U36" s="50">
        <v>343.6</v>
      </c>
      <c r="V36" s="47"/>
      <c r="W36" s="47" t="s">
        <v>110</v>
      </c>
      <c r="X36" s="47"/>
      <c r="Y36" s="47"/>
      <c r="Z36" s="47"/>
      <c r="AA36" s="47"/>
      <c r="AB36" s="47"/>
    </row>
    <row r="37" spans="1:28" ht="18" x14ac:dyDescent="0.3">
      <c r="A37" s="22" t="s">
        <v>111</v>
      </c>
      <c r="B37" s="25" t="s">
        <v>98</v>
      </c>
      <c r="C37" s="23"/>
      <c r="D37" s="24" t="s">
        <v>92</v>
      </c>
      <c r="E37" s="31">
        <v>1</v>
      </c>
      <c r="F37" s="31">
        <v>343.6</v>
      </c>
      <c r="G37" s="39">
        <v>67</v>
      </c>
      <c r="H37" s="36"/>
      <c r="I37" s="36"/>
      <c r="J37" s="36">
        <f>ROUND(F37*G37, 2)</f>
        <v>23021.200000000001</v>
      </c>
      <c r="K37" s="36"/>
      <c r="L37" s="36"/>
      <c r="M37" s="45">
        <v>67</v>
      </c>
      <c r="N37" s="36"/>
      <c r="O37" s="36"/>
      <c r="P37" s="36">
        <f>ROUND(F37*M37, 2)</f>
        <v>23021.200000000001</v>
      </c>
      <c r="Q37" s="36"/>
      <c r="R37" s="36"/>
      <c r="S37" s="47"/>
      <c r="T37" s="50">
        <v>1</v>
      </c>
      <c r="U37" s="50">
        <v>343.6</v>
      </c>
      <c r="V37" s="47"/>
      <c r="W37" s="47" t="s">
        <v>112</v>
      </c>
      <c r="X37" s="47"/>
      <c r="Y37" s="47"/>
      <c r="Z37" s="47"/>
      <c r="AA37" s="47"/>
      <c r="AB37" s="47"/>
    </row>
    <row r="38" spans="1:28" ht="72" x14ac:dyDescent="0.3">
      <c r="A38" s="22" t="s">
        <v>113</v>
      </c>
      <c r="B38" s="23" t="s">
        <v>101</v>
      </c>
      <c r="C38" s="23" t="s">
        <v>114</v>
      </c>
      <c r="D38" s="24" t="s">
        <v>58</v>
      </c>
      <c r="E38" s="31">
        <v>1</v>
      </c>
      <c r="F38" s="30">
        <v>145.6</v>
      </c>
      <c r="G38" s="36">
        <f>IFERROR(ROUND(SUM(J39,J40,J41,J42)/F38, 2), 0)</f>
        <v>668.93</v>
      </c>
      <c r="H38" s="39">
        <v>700</v>
      </c>
      <c r="I38" s="36">
        <f>G38+H38</f>
        <v>1368.93</v>
      </c>
      <c r="J38" s="36">
        <f>ROUND(G38*F38, 2)</f>
        <v>97396.21</v>
      </c>
      <c r="K38" s="36">
        <f>ROUND(F38*H38, 2)</f>
        <v>101920</v>
      </c>
      <c r="L38" s="36">
        <f>J38+K38</f>
        <v>199316.21</v>
      </c>
      <c r="M38" s="36">
        <v>916.5</v>
      </c>
      <c r="N38" s="45">
        <v>700</v>
      </c>
      <c r="O38" s="36">
        <v>1616.5</v>
      </c>
      <c r="P38" s="36">
        <v>133442.4</v>
      </c>
      <c r="Q38" s="36">
        <v>101920</v>
      </c>
      <c r="R38" s="36">
        <v>235362.4</v>
      </c>
      <c r="S38" s="47"/>
      <c r="T38" s="50">
        <v>1</v>
      </c>
      <c r="U38" s="50">
        <v>145.6</v>
      </c>
      <c r="V38" s="47"/>
      <c r="W38" s="47" t="s">
        <v>115</v>
      </c>
      <c r="X38" s="47"/>
      <c r="Y38" s="47"/>
      <c r="Z38" s="47"/>
      <c r="AA38" s="47"/>
      <c r="AB38" s="47"/>
    </row>
    <row r="39" spans="1:28" ht="36" x14ac:dyDescent="0.3">
      <c r="A39" s="22" t="s">
        <v>116</v>
      </c>
      <c r="B39" s="25" t="s">
        <v>105</v>
      </c>
      <c r="C39" s="23" t="s">
        <v>117</v>
      </c>
      <c r="D39" s="24" t="s">
        <v>58</v>
      </c>
      <c r="E39" s="31">
        <v>2.1</v>
      </c>
      <c r="F39" s="31">
        <v>305.76</v>
      </c>
      <c r="G39" s="39">
        <v>77.11</v>
      </c>
      <c r="H39" s="36"/>
      <c r="I39" s="36"/>
      <c r="J39" s="36">
        <f>ROUND(F39*G39, 2)</f>
        <v>23577.15</v>
      </c>
      <c r="K39" s="36"/>
      <c r="L39" s="36"/>
      <c r="M39" s="45">
        <v>195</v>
      </c>
      <c r="N39" s="36"/>
      <c r="O39" s="36"/>
      <c r="P39" s="36">
        <f>ROUND(F39*M39, 2)</f>
        <v>59623.199999999997</v>
      </c>
      <c r="Q39" s="36"/>
      <c r="R39" s="36"/>
      <c r="S39" s="47"/>
      <c r="T39" s="50">
        <v>1</v>
      </c>
      <c r="U39" s="50">
        <v>145.6</v>
      </c>
      <c r="V39" s="47"/>
      <c r="W39" s="47" t="s">
        <v>118</v>
      </c>
      <c r="X39" s="47"/>
      <c r="Y39" s="47"/>
      <c r="Z39" s="47"/>
      <c r="AA39" s="47"/>
      <c r="AB39" s="47"/>
    </row>
    <row r="40" spans="1:28" ht="18" x14ac:dyDescent="0.3">
      <c r="A40" s="22" t="s">
        <v>119</v>
      </c>
      <c r="B40" s="25" t="s">
        <v>91</v>
      </c>
      <c r="C40" s="23"/>
      <c r="D40" s="24" t="s">
        <v>92</v>
      </c>
      <c r="E40" s="31">
        <v>1</v>
      </c>
      <c r="F40" s="31">
        <v>145.6</v>
      </c>
      <c r="G40" s="39">
        <v>240</v>
      </c>
      <c r="H40" s="36"/>
      <c r="I40" s="36"/>
      <c r="J40" s="36">
        <f>ROUND(F40*G40, 2)</f>
        <v>34944</v>
      </c>
      <c r="K40" s="36"/>
      <c r="L40" s="36"/>
      <c r="M40" s="45">
        <v>240</v>
      </c>
      <c r="N40" s="36"/>
      <c r="O40" s="36"/>
      <c r="P40" s="36">
        <f>ROUND(F40*M40, 2)</f>
        <v>34944</v>
      </c>
      <c r="Q40" s="36"/>
      <c r="R40" s="36"/>
      <c r="S40" s="47"/>
      <c r="T40" s="50">
        <v>1</v>
      </c>
      <c r="U40" s="50">
        <v>145.6</v>
      </c>
      <c r="V40" s="47"/>
      <c r="W40" s="47" t="s">
        <v>120</v>
      </c>
      <c r="X40" s="47"/>
      <c r="Y40" s="47"/>
      <c r="Z40" s="47"/>
      <c r="AA40" s="47"/>
      <c r="AB40" s="47"/>
    </row>
    <row r="41" spans="1:28" ht="36" x14ac:dyDescent="0.3">
      <c r="A41" s="22" t="s">
        <v>121</v>
      </c>
      <c r="B41" s="25" t="s">
        <v>95</v>
      </c>
      <c r="C41" s="23"/>
      <c r="D41" s="24" t="s">
        <v>35</v>
      </c>
      <c r="E41" s="31">
        <v>0.05</v>
      </c>
      <c r="F41" s="31">
        <v>7.28</v>
      </c>
      <c r="G41" s="39">
        <v>4000</v>
      </c>
      <c r="H41" s="36"/>
      <c r="I41" s="36"/>
      <c r="J41" s="36">
        <f>ROUND(F41*G41, 2)</f>
        <v>29120</v>
      </c>
      <c r="K41" s="36"/>
      <c r="L41" s="36"/>
      <c r="M41" s="45">
        <v>4000</v>
      </c>
      <c r="N41" s="36"/>
      <c r="O41" s="36"/>
      <c r="P41" s="36">
        <f>ROUND(F41*M41, 2)</f>
        <v>29120</v>
      </c>
      <c r="Q41" s="36"/>
      <c r="R41" s="36"/>
      <c r="S41" s="47"/>
      <c r="T41" s="50">
        <v>1</v>
      </c>
      <c r="U41" s="50">
        <v>145.6</v>
      </c>
      <c r="V41" s="47"/>
      <c r="W41" s="47" t="s">
        <v>122</v>
      </c>
      <c r="X41" s="47"/>
      <c r="Y41" s="47"/>
      <c r="Z41" s="47"/>
      <c r="AA41" s="47"/>
      <c r="AB41" s="47"/>
    </row>
    <row r="42" spans="1:28" ht="18" x14ac:dyDescent="0.3">
      <c r="A42" s="22" t="s">
        <v>123</v>
      </c>
      <c r="B42" s="25" t="s">
        <v>98</v>
      </c>
      <c r="C42" s="23"/>
      <c r="D42" s="24" t="s">
        <v>92</v>
      </c>
      <c r="E42" s="31">
        <v>1</v>
      </c>
      <c r="F42" s="31">
        <v>145.6</v>
      </c>
      <c r="G42" s="39">
        <v>67</v>
      </c>
      <c r="H42" s="36"/>
      <c r="I42" s="36"/>
      <c r="J42" s="36">
        <f>ROUND(F42*G42, 2)</f>
        <v>9755.2000000000007</v>
      </c>
      <c r="K42" s="36"/>
      <c r="L42" s="36"/>
      <c r="M42" s="45">
        <v>67</v>
      </c>
      <c r="N42" s="36"/>
      <c r="O42" s="36"/>
      <c r="P42" s="36">
        <f>ROUND(F42*M42, 2)</f>
        <v>9755.2000000000007</v>
      </c>
      <c r="Q42" s="36"/>
      <c r="R42" s="36"/>
      <c r="S42" s="47"/>
      <c r="T42" s="50">
        <v>1</v>
      </c>
      <c r="U42" s="50">
        <v>145.6</v>
      </c>
      <c r="V42" s="47"/>
      <c r="W42" s="47" t="s">
        <v>124</v>
      </c>
      <c r="X42" s="47"/>
      <c r="Y42" s="47"/>
      <c r="Z42" s="47"/>
      <c r="AA42" s="47"/>
      <c r="AB42" s="47"/>
    </row>
    <row r="43" spans="1:28" ht="16.8" x14ac:dyDescent="0.3">
      <c r="A43" s="22" t="s">
        <v>125</v>
      </c>
      <c r="B43" s="66" t="s">
        <v>126</v>
      </c>
      <c r="C43" s="56"/>
      <c r="D43" s="67"/>
      <c r="E43" s="68"/>
      <c r="F43" s="37"/>
      <c r="G43" s="38"/>
      <c r="H43" s="38"/>
      <c r="I43" s="38"/>
      <c r="J43" s="38">
        <f>J44</f>
        <v>10124943.08</v>
      </c>
      <c r="K43" s="38">
        <f>K44</f>
        <v>28070583.93</v>
      </c>
      <c r="L43" s="38">
        <f>J43+K43</f>
        <v>38195527.009999998</v>
      </c>
      <c r="M43" s="38"/>
      <c r="N43" s="38"/>
      <c r="O43" s="38"/>
      <c r="P43" s="38">
        <v>10255563.08</v>
      </c>
      <c r="Q43" s="38">
        <v>28070583.93</v>
      </c>
      <c r="R43" s="38">
        <v>38326147.009999998</v>
      </c>
      <c r="S43" s="47"/>
      <c r="T43" s="50"/>
      <c r="U43" s="50"/>
      <c r="V43" s="47"/>
      <c r="W43" s="47" t="s">
        <v>127</v>
      </c>
      <c r="X43" s="47"/>
      <c r="Y43" s="47"/>
      <c r="Z43" s="47"/>
      <c r="AA43" s="47"/>
      <c r="AB43" s="47"/>
    </row>
    <row r="44" spans="1:28" ht="16.8" x14ac:dyDescent="0.3">
      <c r="A44" s="22" t="s">
        <v>128</v>
      </c>
      <c r="B44" s="66" t="s">
        <v>129</v>
      </c>
      <c r="C44" s="56"/>
      <c r="D44" s="67"/>
      <c r="E44" s="68"/>
      <c r="F44" s="37"/>
      <c r="G44" s="38"/>
      <c r="H44" s="38"/>
      <c r="I44" s="38"/>
      <c r="J44" s="38">
        <f>J45+J49+J76+J96</f>
        <v>10124943.08</v>
      </c>
      <c r="K44" s="38">
        <f>K45+K49+K76+K96</f>
        <v>28070583.93</v>
      </c>
      <c r="L44" s="38">
        <f>J44+K44</f>
        <v>38195527.009999998</v>
      </c>
      <c r="M44" s="38"/>
      <c r="N44" s="38"/>
      <c r="O44" s="38"/>
      <c r="P44" s="38">
        <v>10255563.08</v>
      </c>
      <c r="Q44" s="38">
        <v>28070583.93</v>
      </c>
      <c r="R44" s="38">
        <v>38326147.009999998</v>
      </c>
      <c r="S44" s="47"/>
      <c r="T44" s="50"/>
      <c r="U44" s="50"/>
      <c r="V44" s="47"/>
      <c r="W44" s="47" t="s">
        <v>130</v>
      </c>
      <c r="X44" s="47"/>
      <c r="Y44" s="47"/>
      <c r="Z44" s="47"/>
      <c r="AA44" s="47"/>
      <c r="AB44" s="47"/>
    </row>
    <row r="45" spans="1:28" ht="16.8" x14ac:dyDescent="0.3">
      <c r="A45" s="22" t="s">
        <v>131</v>
      </c>
      <c r="B45" s="66" t="s">
        <v>132</v>
      </c>
      <c r="C45" s="56"/>
      <c r="D45" s="67"/>
      <c r="E45" s="68"/>
      <c r="F45" s="37"/>
      <c r="G45" s="38"/>
      <c r="H45" s="38"/>
      <c r="I45" s="38"/>
      <c r="J45" s="38">
        <f>SUM(J46)</f>
        <v>2474823.2599999998</v>
      </c>
      <c r="K45" s="38">
        <f>SUM(K46)</f>
        <v>1083070</v>
      </c>
      <c r="L45" s="38">
        <f>SUM(L46)</f>
        <v>3557893.26</v>
      </c>
      <c r="M45" s="38"/>
      <c r="N45" s="38"/>
      <c r="O45" s="38"/>
      <c r="P45" s="38">
        <v>2474823.2599999998</v>
      </c>
      <c r="Q45" s="38">
        <v>1083070</v>
      </c>
      <c r="R45" s="38">
        <v>3557893.26</v>
      </c>
      <c r="S45" s="47"/>
      <c r="T45" s="50"/>
      <c r="U45" s="50"/>
      <c r="V45" s="47"/>
      <c r="W45" s="47" t="s">
        <v>133</v>
      </c>
      <c r="X45" s="47"/>
      <c r="Y45" s="47"/>
      <c r="Z45" s="47"/>
      <c r="AA45" s="47"/>
      <c r="AB45" s="47"/>
    </row>
    <row r="46" spans="1:28" ht="18" x14ac:dyDescent="0.3">
      <c r="A46" s="22" t="s">
        <v>134</v>
      </c>
      <c r="B46" s="23" t="s">
        <v>135</v>
      </c>
      <c r="C46" s="23"/>
      <c r="D46" s="24" t="s">
        <v>136</v>
      </c>
      <c r="E46" s="31">
        <v>1</v>
      </c>
      <c r="F46" s="30">
        <v>554</v>
      </c>
      <c r="G46" s="36">
        <f>IFERROR(ROUND(SUM(J47,J48)/F46, 2), 0)</f>
        <v>4467.1899999999996</v>
      </c>
      <c r="H46" s="39">
        <v>1955</v>
      </c>
      <c r="I46" s="36">
        <f>G46+H46</f>
        <v>6422.19</v>
      </c>
      <c r="J46" s="36">
        <f>ROUND(G46*F46, 2)</f>
        <v>2474823.2599999998</v>
      </c>
      <c r="K46" s="36">
        <f>ROUND(F46*H46, 2)</f>
        <v>1083070</v>
      </c>
      <c r="L46" s="36">
        <f>J46+K46</f>
        <v>3557893.26</v>
      </c>
      <c r="M46" s="36">
        <v>4467.1899999999996</v>
      </c>
      <c r="N46" s="45">
        <v>1955</v>
      </c>
      <c r="O46" s="36">
        <v>6422.19</v>
      </c>
      <c r="P46" s="36">
        <v>2474823.2599999998</v>
      </c>
      <c r="Q46" s="36">
        <v>1083070</v>
      </c>
      <c r="R46" s="36">
        <v>3557893.26</v>
      </c>
      <c r="S46" s="47"/>
      <c r="T46" s="50">
        <v>1</v>
      </c>
      <c r="U46" s="50">
        <v>554</v>
      </c>
      <c r="V46" s="47"/>
      <c r="W46" s="47" t="s">
        <v>137</v>
      </c>
      <c r="X46" s="47"/>
      <c r="Y46" s="47"/>
      <c r="Z46" s="47"/>
      <c r="AA46" s="47"/>
      <c r="AB46" s="47"/>
    </row>
    <row r="47" spans="1:28" ht="18" x14ac:dyDescent="0.3">
      <c r="A47" s="22" t="s">
        <v>138</v>
      </c>
      <c r="B47" s="26" t="s">
        <v>139</v>
      </c>
      <c r="C47" s="23"/>
      <c r="D47" s="24" t="s">
        <v>136</v>
      </c>
      <c r="E47" s="31">
        <v>1</v>
      </c>
      <c r="F47" s="32">
        <v>436</v>
      </c>
      <c r="G47" s="39">
        <v>4402.6400000000003</v>
      </c>
      <c r="H47" s="36"/>
      <c r="I47" s="36"/>
      <c r="J47" s="36">
        <f>ROUND(F47*G47, 2)</f>
        <v>1919551.04</v>
      </c>
      <c r="K47" s="36"/>
      <c r="L47" s="36"/>
      <c r="M47" s="45">
        <v>4402.6400000000003</v>
      </c>
      <c r="N47" s="36"/>
      <c r="O47" s="36"/>
      <c r="P47" s="36">
        <f>ROUND(F47*M47, 2)</f>
        <v>1919551.04</v>
      </c>
      <c r="Q47" s="36"/>
      <c r="R47" s="36"/>
      <c r="S47" s="47"/>
      <c r="T47" s="50">
        <v>1</v>
      </c>
      <c r="U47" s="50">
        <v>436</v>
      </c>
      <c r="V47" s="47"/>
      <c r="W47" s="47" t="s">
        <v>140</v>
      </c>
      <c r="X47" s="47"/>
      <c r="Y47" s="47"/>
      <c r="Z47" s="47"/>
      <c r="AA47" s="47"/>
      <c r="AB47" s="47"/>
    </row>
    <row r="48" spans="1:28" ht="36" x14ac:dyDescent="0.3">
      <c r="A48" s="22" t="s">
        <v>141</v>
      </c>
      <c r="B48" s="26" t="s">
        <v>142</v>
      </c>
      <c r="C48" s="23"/>
      <c r="D48" s="24" t="s">
        <v>136</v>
      </c>
      <c r="E48" s="31">
        <v>1</v>
      </c>
      <c r="F48" s="32">
        <v>118</v>
      </c>
      <c r="G48" s="39">
        <v>4705.6899999999996</v>
      </c>
      <c r="H48" s="36"/>
      <c r="I48" s="36"/>
      <c r="J48" s="36">
        <f>ROUND(F48*G48, 2)</f>
        <v>555271.42000000004</v>
      </c>
      <c r="K48" s="36"/>
      <c r="L48" s="36"/>
      <c r="M48" s="45">
        <v>4705.6899999999996</v>
      </c>
      <c r="N48" s="36"/>
      <c r="O48" s="36"/>
      <c r="P48" s="36">
        <f>ROUND(F48*M48, 2)</f>
        <v>555271.42000000004</v>
      </c>
      <c r="Q48" s="36"/>
      <c r="R48" s="36"/>
      <c r="S48" s="47"/>
      <c r="T48" s="50">
        <v>1</v>
      </c>
      <c r="U48" s="50">
        <v>118</v>
      </c>
      <c r="V48" s="47"/>
      <c r="W48" s="47" t="s">
        <v>143</v>
      </c>
      <c r="X48" s="47"/>
      <c r="Y48" s="47"/>
      <c r="Z48" s="47"/>
      <c r="AA48" s="47"/>
      <c r="AB48" s="47"/>
    </row>
    <row r="49" spans="1:28" ht="16.8" x14ac:dyDescent="0.3">
      <c r="A49" s="22" t="s">
        <v>144</v>
      </c>
      <c r="B49" s="66" t="s">
        <v>145</v>
      </c>
      <c r="C49" s="56"/>
      <c r="D49" s="67"/>
      <c r="E49" s="68"/>
      <c r="F49" s="37"/>
      <c r="G49" s="38"/>
      <c r="H49" s="38"/>
      <c r="I49" s="38"/>
      <c r="J49" s="38">
        <f>SUM(J50,J52,J54,J56,J58,J60,J62,J64,J66,J68,J71,J73)</f>
        <v>6357032.8399999999</v>
      </c>
      <c r="K49" s="38">
        <f>SUM(K50,K52,K54,K56,K58,K60,K62,K64,K66,K68,K71,K73)</f>
        <v>9915765.3000000007</v>
      </c>
      <c r="L49" s="38">
        <f>SUM(L50,L52,L54,L56,L58,L60,L62,L64,L66,L68,L71,L73)</f>
        <v>16272798.140000001</v>
      </c>
      <c r="M49" s="38"/>
      <c r="N49" s="38"/>
      <c r="O49" s="38"/>
      <c r="P49" s="38">
        <v>6487652.8399999999</v>
      </c>
      <c r="Q49" s="38">
        <v>9915765.3000000007</v>
      </c>
      <c r="R49" s="38">
        <v>16403418.140000001</v>
      </c>
      <c r="S49" s="47"/>
      <c r="T49" s="50"/>
      <c r="U49" s="50"/>
      <c r="V49" s="47"/>
      <c r="W49" s="47" t="s">
        <v>146</v>
      </c>
      <c r="X49" s="47"/>
      <c r="Y49" s="47"/>
      <c r="Z49" s="47"/>
      <c r="AA49" s="47"/>
      <c r="AB49" s="47"/>
    </row>
    <row r="50" spans="1:28" ht="36" x14ac:dyDescent="0.3">
      <c r="A50" s="22" t="s">
        <v>147</v>
      </c>
      <c r="B50" s="23" t="s">
        <v>148</v>
      </c>
      <c r="C50" s="23"/>
      <c r="D50" s="24" t="s">
        <v>149</v>
      </c>
      <c r="E50" s="31">
        <v>1</v>
      </c>
      <c r="F50" s="30">
        <v>4665</v>
      </c>
      <c r="G50" s="36">
        <f>IFERROR(ROUND(SUM(J51)/F50, 2), 0)</f>
        <v>0</v>
      </c>
      <c r="H50" s="39">
        <v>84</v>
      </c>
      <c r="I50" s="36">
        <f>G50+H50</f>
        <v>84</v>
      </c>
      <c r="J50" s="36">
        <f>ROUND(G50*F50, 2)</f>
        <v>0</v>
      </c>
      <c r="K50" s="36">
        <f>ROUND(F50*H50, 2)</f>
        <v>391860</v>
      </c>
      <c r="L50" s="36">
        <f>J50+K50</f>
        <v>391860</v>
      </c>
      <c r="M50" s="36">
        <v>28</v>
      </c>
      <c r="N50" s="45">
        <v>84</v>
      </c>
      <c r="O50" s="36">
        <v>112</v>
      </c>
      <c r="P50" s="36">
        <v>130620</v>
      </c>
      <c r="Q50" s="36">
        <v>391860</v>
      </c>
      <c r="R50" s="36">
        <v>522480</v>
      </c>
      <c r="S50" s="47"/>
      <c r="T50" s="50">
        <v>1</v>
      </c>
      <c r="U50" s="50">
        <v>4665</v>
      </c>
      <c r="V50" s="47"/>
      <c r="W50" s="47" t="s">
        <v>150</v>
      </c>
      <c r="X50" s="47"/>
      <c r="Y50" s="47"/>
      <c r="Z50" s="47"/>
      <c r="AA50" s="47"/>
      <c r="AB50" s="47"/>
    </row>
    <row r="51" spans="1:28" ht="18" x14ac:dyDescent="0.3">
      <c r="A51" s="22" t="s">
        <v>151</v>
      </c>
      <c r="B51" s="25" t="s">
        <v>152</v>
      </c>
      <c r="C51" s="23"/>
      <c r="D51" s="24" t="s">
        <v>149</v>
      </c>
      <c r="E51" s="31">
        <v>1</v>
      </c>
      <c r="F51" s="31">
        <v>4665</v>
      </c>
      <c r="G51" s="39">
        <v>0</v>
      </c>
      <c r="H51" s="36"/>
      <c r="I51" s="36"/>
      <c r="J51" s="36">
        <f>ROUND(F51*G51, 2)</f>
        <v>0</v>
      </c>
      <c r="K51" s="36"/>
      <c r="L51" s="36"/>
      <c r="M51" s="45">
        <v>28</v>
      </c>
      <c r="N51" s="36"/>
      <c r="O51" s="36"/>
      <c r="P51" s="36">
        <f>ROUND(F51*M51, 2)</f>
        <v>130620</v>
      </c>
      <c r="Q51" s="36"/>
      <c r="R51" s="36"/>
      <c r="S51" s="47"/>
      <c r="T51" s="50">
        <v>1</v>
      </c>
      <c r="U51" s="50">
        <v>4665</v>
      </c>
      <c r="V51" s="47"/>
      <c r="W51" s="47" t="s">
        <v>153</v>
      </c>
      <c r="X51" s="47"/>
      <c r="Y51" s="47"/>
      <c r="Z51" s="47"/>
      <c r="AA51" s="47"/>
      <c r="AB51" s="47"/>
    </row>
    <row r="52" spans="1:28" ht="36" x14ac:dyDescent="0.3">
      <c r="A52" s="22" t="s">
        <v>154</v>
      </c>
      <c r="B52" s="23" t="s">
        <v>155</v>
      </c>
      <c r="C52" s="23"/>
      <c r="D52" s="24" t="s">
        <v>149</v>
      </c>
      <c r="E52" s="31">
        <v>1</v>
      </c>
      <c r="F52" s="30">
        <v>32159</v>
      </c>
      <c r="G52" s="36">
        <f>IFERROR(ROUND(SUM(J53)/F52, 2), 0)</f>
        <v>48</v>
      </c>
      <c r="H52" s="39">
        <v>84</v>
      </c>
      <c r="I52" s="36">
        <f>G52+H52</f>
        <v>132</v>
      </c>
      <c r="J52" s="36">
        <f>ROUND(G52*F52, 2)</f>
        <v>1543632</v>
      </c>
      <c r="K52" s="36">
        <f>ROUND(F52*H52, 2)</f>
        <v>2701356</v>
      </c>
      <c r="L52" s="36">
        <f>J52+K52</f>
        <v>4244988</v>
      </c>
      <c r="M52" s="36">
        <v>48</v>
      </c>
      <c r="N52" s="45">
        <v>84</v>
      </c>
      <c r="O52" s="36">
        <v>132</v>
      </c>
      <c r="P52" s="36">
        <v>1543632</v>
      </c>
      <c r="Q52" s="36">
        <v>2701356</v>
      </c>
      <c r="R52" s="36">
        <v>4244988</v>
      </c>
      <c r="S52" s="47"/>
      <c r="T52" s="50">
        <v>1</v>
      </c>
      <c r="U52" s="50">
        <v>32159</v>
      </c>
      <c r="V52" s="47"/>
      <c r="W52" s="47" t="s">
        <v>156</v>
      </c>
      <c r="X52" s="47"/>
      <c r="Y52" s="47"/>
      <c r="Z52" s="47"/>
      <c r="AA52" s="47"/>
      <c r="AB52" s="47"/>
    </row>
    <row r="53" spans="1:28" ht="18" x14ac:dyDescent="0.3">
      <c r="A53" s="22" t="s">
        <v>157</v>
      </c>
      <c r="B53" s="25" t="s">
        <v>158</v>
      </c>
      <c r="C53" s="23"/>
      <c r="D53" s="24" t="s">
        <v>149</v>
      </c>
      <c r="E53" s="31">
        <v>1</v>
      </c>
      <c r="F53" s="31">
        <v>32159</v>
      </c>
      <c r="G53" s="39">
        <v>48</v>
      </c>
      <c r="H53" s="36"/>
      <c r="I53" s="36"/>
      <c r="J53" s="36">
        <f>ROUND(F53*G53, 2)</f>
        <v>1543632</v>
      </c>
      <c r="K53" s="36"/>
      <c r="L53" s="36"/>
      <c r="M53" s="45">
        <v>48</v>
      </c>
      <c r="N53" s="36"/>
      <c r="O53" s="36"/>
      <c r="P53" s="36">
        <f>ROUND(F53*M53, 2)</f>
        <v>1543632</v>
      </c>
      <c r="Q53" s="36"/>
      <c r="R53" s="36"/>
      <c r="S53" s="47"/>
      <c r="T53" s="50">
        <v>1</v>
      </c>
      <c r="U53" s="50">
        <v>32159</v>
      </c>
      <c r="V53" s="47"/>
      <c r="W53" s="47" t="s">
        <v>159</v>
      </c>
      <c r="X53" s="47"/>
      <c r="Y53" s="47"/>
      <c r="Z53" s="47"/>
      <c r="AA53" s="47"/>
      <c r="AB53" s="47"/>
    </row>
    <row r="54" spans="1:28" ht="36" x14ac:dyDescent="0.3">
      <c r="A54" s="22" t="s">
        <v>160</v>
      </c>
      <c r="B54" s="23" t="s">
        <v>161</v>
      </c>
      <c r="C54" s="23" t="s">
        <v>162</v>
      </c>
      <c r="D54" s="24" t="s">
        <v>149</v>
      </c>
      <c r="E54" s="31">
        <v>1</v>
      </c>
      <c r="F54" s="30">
        <v>9960</v>
      </c>
      <c r="G54" s="36">
        <f>IFERROR(ROUND(SUM(J55)/F54, 2), 0)</f>
        <v>57</v>
      </c>
      <c r="H54" s="39">
        <v>84</v>
      </c>
      <c r="I54" s="36">
        <f>G54+H54</f>
        <v>141</v>
      </c>
      <c r="J54" s="36">
        <f>ROUND(G54*F54, 2)</f>
        <v>567720</v>
      </c>
      <c r="K54" s="36">
        <f>ROUND(F54*H54, 2)</f>
        <v>836640</v>
      </c>
      <c r="L54" s="36">
        <f>J54+K54</f>
        <v>1404360</v>
      </c>
      <c r="M54" s="36">
        <v>57</v>
      </c>
      <c r="N54" s="45">
        <v>84</v>
      </c>
      <c r="O54" s="36">
        <v>141</v>
      </c>
      <c r="P54" s="36">
        <v>567720</v>
      </c>
      <c r="Q54" s="36">
        <v>836640</v>
      </c>
      <c r="R54" s="36">
        <v>1404360</v>
      </c>
      <c r="S54" s="47"/>
      <c r="T54" s="50">
        <v>1</v>
      </c>
      <c r="U54" s="50">
        <v>9960</v>
      </c>
      <c r="V54" s="47"/>
      <c r="W54" s="47" t="s">
        <v>163</v>
      </c>
      <c r="X54" s="47"/>
      <c r="Y54" s="47"/>
      <c r="Z54" s="47"/>
      <c r="AA54" s="47"/>
      <c r="AB54" s="47"/>
    </row>
    <row r="55" spans="1:28" ht="18" x14ac:dyDescent="0.3">
      <c r="A55" s="22" t="s">
        <v>164</v>
      </c>
      <c r="B55" s="25" t="s">
        <v>165</v>
      </c>
      <c r="C55" s="23"/>
      <c r="D55" s="24" t="s">
        <v>149</v>
      </c>
      <c r="E55" s="31">
        <v>1</v>
      </c>
      <c r="F55" s="31">
        <v>9960</v>
      </c>
      <c r="G55" s="39">
        <v>57</v>
      </c>
      <c r="H55" s="36"/>
      <c r="I55" s="36"/>
      <c r="J55" s="36">
        <f>ROUND(F55*G55, 2)</f>
        <v>567720</v>
      </c>
      <c r="K55" s="36"/>
      <c r="L55" s="36"/>
      <c r="M55" s="45">
        <v>57</v>
      </c>
      <c r="N55" s="36"/>
      <c r="O55" s="36"/>
      <c r="P55" s="36">
        <f>ROUND(F55*M55, 2)</f>
        <v>567720</v>
      </c>
      <c r="Q55" s="36"/>
      <c r="R55" s="36"/>
      <c r="S55" s="47"/>
      <c r="T55" s="50">
        <v>1</v>
      </c>
      <c r="U55" s="50">
        <v>9960</v>
      </c>
      <c r="V55" s="47"/>
      <c r="W55" s="47" t="s">
        <v>166</v>
      </c>
      <c r="X55" s="47"/>
      <c r="Y55" s="47"/>
      <c r="Z55" s="47"/>
      <c r="AA55" s="47"/>
      <c r="AB55" s="47"/>
    </row>
    <row r="56" spans="1:28" ht="36" x14ac:dyDescent="0.3">
      <c r="A56" s="22" t="s">
        <v>167</v>
      </c>
      <c r="B56" s="23" t="s">
        <v>168</v>
      </c>
      <c r="C56" s="23"/>
      <c r="D56" s="24" t="s">
        <v>149</v>
      </c>
      <c r="E56" s="31">
        <v>1</v>
      </c>
      <c r="F56" s="30">
        <v>3222</v>
      </c>
      <c r="G56" s="36">
        <f>IFERROR(ROUND(SUM(J57)/F56, 2), 0)</f>
        <v>22.5</v>
      </c>
      <c r="H56" s="39">
        <v>56</v>
      </c>
      <c r="I56" s="36">
        <f>G56+H56</f>
        <v>78.5</v>
      </c>
      <c r="J56" s="36">
        <f>ROUND(G56*F56, 2)</f>
        <v>72495</v>
      </c>
      <c r="K56" s="36">
        <f>ROUND(F56*H56, 2)</f>
        <v>180432</v>
      </c>
      <c r="L56" s="36">
        <f>J56+K56</f>
        <v>252927</v>
      </c>
      <c r="M56" s="36">
        <v>22.5</v>
      </c>
      <c r="N56" s="45">
        <v>56</v>
      </c>
      <c r="O56" s="36">
        <v>78.5</v>
      </c>
      <c r="P56" s="36">
        <v>72495</v>
      </c>
      <c r="Q56" s="36">
        <v>180432</v>
      </c>
      <c r="R56" s="36">
        <v>252927</v>
      </c>
      <c r="S56" s="47"/>
      <c r="T56" s="50">
        <v>1</v>
      </c>
      <c r="U56" s="50">
        <v>3222</v>
      </c>
      <c r="V56" s="47"/>
      <c r="W56" s="47" t="s">
        <v>169</v>
      </c>
      <c r="X56" s="47"/>
      <c r="Y56" s="47"/>
      <c r="Z56" s="47"/>
      <c r="AA56" s="47"/>
      <c r="AB56" s="47"/>
    </row>
    <row r="57" spans="1:28" ht="18" x14ac:dyDescent="0.3">
      <c r="A57" s="22" t="s">
        <v>170</v>
      </c>
      <c r="B57" s="25" t="s">
        <v>171</v>
      </c>
      <c r="C57" s="23"/>
      <c r="D57" s="24" t="s">
        <v>149</v>
      </c>
      <c r="E57" s="31">
        <v>1</v>
      </c>
      <c r="F57" s="31">
        <v>3222</v>
      </c>
      <c r="G57" s="39">
        <v>22.5</v>
      </c>
      <c r="H57" s="36"/>
      <c r="I57" s="36"/>
      <c r="J57" s="36">
        <f>ROUND(F57*G57, 2)</f>
        <v>72495</v>
      </c>
      <c r="K57" s="36"/>
      <c r="L57" s="36"/>
      <c r="M57" s="45">
        <v>22.5</v>
      </c>
      <c r="N57" s="36"/>
      <c r="O57" s="36"/>
      <c r="P57" s="36">
        <f>ROUND(F57*M57, 2)</f>
        <v>72495</v>
      </c>
      <c r="Q57" s="36"/>
      <c r="R57" s="36"/>
      <c r="S57" s="47"/>
      <c r="T57" s="50">
        <v>1</v>
      </c>
      <c r="U57" s="50">
        <v>3222</v>
      </c>
      <c r="V57" s="47"/>
      <c r="W57" s="47" t="s">
        <v>172</v>
      </c>
      <c r="X57" s="47"/>
      <c r="Y57" s="47"/>
      <c r="Z57" s="47"/>
      <c r="AA57" s="47"/>
      <c r="AB57" s="47"/>
    </row>
    <row r="58" spans="1:28" ht="36" x14ac:dyDescent="0.3">
      <c r="A58" s="22" t="s">
        <v>173</v>
      </c>
      <c r="B58" s="23" t="s">
        <v>174</v>
      </c>
      <c r="C58" s="23"/>
      <c r="D58" s="24" t="s">
        <v>149</v>
      </c>
      <c r="E58" s="31">
        <v>1</v>
      </c>
      <c r="F58" s="30">
        <v>25286</v>
      </c>
      <c r="G58" s="36">
        <f>IFERROR(ROUND(SUM(J59)/F58, 2), 0)</f>
        <v>32</v>
      </c>
      <c r="H58" s="39">
        <v>56</v>
      </c>
      <c r="I58" s="36">
        <f>G58+H58</f>
        <v>88</v>
      </c>
      <c r="J58" s="36">
        <f>ROUND(G58*F58, 2)</f>
        <v>809152</v>
      </c>
      <c r="K58" s="36">
        <f>ROUND(F58*H58, 2)</f>
        <v>1416016</v>
      </c>
      <c r="L58" s="36">
        <f>J58+K58</f>
        <v>2225168</v>
      </c>
      <c r="M58" s="36">
        <v>32</v>
      </c>
      <c r="N58" s="45">
        <v>56</v>
      </c>
      <c r="O58" s="36">
        <v>88</v>
      </c>
      <c r="P58" s="36">
        <v>809152</v>
      </c>
      <c r="Q58" s="36">
        <v>1416016</v>
      </c>
      <c r="R58" s="36">
        <v>2225168</v>
      </c>
      <c r="S58" s="47"/>
      <c r="T58" s="50">
        <v>1</v>
      </c>
      <c r="U58" s="50">
        <v>25286</v>
      </c>
      <c r="V58" s="47"/>
      <c r="W58" s="47" t="s">
        <v>175</v>
      </c>
      <c r="X58" s="47"/>
      <c r="Y58" s="47"/>
      <c r="Z58" s="47"/>
      <c r="AA58" s="47"/>
      <c r="AB58" s="47"/>
    </row>
    <row r="59" spans="1:28" ht="18" x14ac:dyDescent="0.3">
      <c r="A59" s="22" t="s">
        <v>176</v>
      </c>
      <c r="B59" s="25" t="s">
        <v>177</v>
      </c>
      <c r="C59" s="23"/>
      <c r="D59" s="24" t="s">
        <v>149</v>
      </c>
      <c r="E59" s="31">
        <v>1</v>
      </c>
      <c r="F59" s="31">
        <v>25286</v>
      </c>
      <c r="G59" s="39">
        <v>32</v>
      </c>
      <c r="H59" s="36"/>
      <c r="I59" s="36"/>
      <c r="J59" s="36">
        <f>ROUND(F59*G59, 2)</f>
        <v>809152</v>
      </c>
      <c r="K59" s="36"/>
      <c r="L59" s="36"/>
      <c r="M59" s="45">
        <v>32</v>
      </c>
      <c r="N59" s="36"/>
      <c r="O59" s="36"/>
      <c r="P59" s="36">
        <f>ROUND(F59*M59, 2)</f>
        <v>809152</v>
      </c>
      <c r="Q59" s="36"/>
      <c r="R59" s="36"/>
      <c r="S59" s="47"/>
      <c r="T59" s="50">
        <v>1</v>
      </c>
      <c r="U59" s="50">
        <v>25286</v>
      </c>
      <c r="V59" s="47"/>
      <c r="W59" s="47" t="s">
        <v>178</v>
      </c>
      <c r="X59" s="47"/>
      <c r="Y59" s="47"/>
      <c r="Z59" s="47"/>
      <c r="AA59" s="47"/>
      <c r="AB59" s="47"/>
    </row>
    <row r="60" spans="1:28" ht="36" x14ac:dyDescent="0.3">
      <c r="A60" s="22" t="s">
        <v>179</v>
      </c>
      <c r="B60" s="23" t="s">
        <v>180</v>
      </c>
      <c r="C60" s="23"/>
      <c r="D60" s="24" t="s">
        <v>149</v>
      </c>
      <c r="E60" s="31">
        <v>1</v>
      </c>
      <c r="F60" s="30">
        <v>5828</v>
      </c>
      <c r="G60" s="36">
        <f>IFERROR(ROUND(SUM(J61)/F60, 2), 0)</f>
        <v>52</v>
      </c>
      <c r="H60" s="39">
        <v>56</v>
      </c>
      <c r="I60" s="36">
        <f>G60+H60</f>
        <v>108</v>
      </c>
      <c r="J60" s="36">
        <f>ROUND(G60*F60, 2)</f>
        <v>303056</v>
      </c>
      <c r="K60" s="36">
        <f>ROUND(F60*H60, 2)</f>
        <v>326368</v>
      </c>
      <c r="L60" s="36">
        <f>J60+K60</f>
        <v>629424</v>
      </c>
      <c r="M60" s="36">
        <v>52</v>
      </c>
      <c r="N60" s="45">
        <v>56</v>
      </c>
      <c r="O60" s="36">
        <v>108</v>
      </c>
      <c r="P60" s="36">
        <v>303056</v>
      </c>
      <c r="Q60" s="36">
        <v>326368</v>
      </c>
      <c r="R60" s="36">
        <v>629424</v>
      </c>
      <c r="S60" s="47"/>
      <c r="T60" s="50">
        <v>1</v>
      </c>
      <c r="U60" s="50">
        <v>5828</v>
      </c>
      <c r="V60" s="47"/>
      <c r="W60" s="47" t="s">
        <v>181</v>
      </c>
      <c r="X60" s="47"/>
      <c r="Y60" s="47"/>
      <c r="Z60" s="47"/>
      <c r="AA60" s="47"/>
      <c r="AB60" s="47"/>
    </row>
    <row r="61" spans="1:28" ht="18" x14ac:dyDescent="0.3">
      <c r="A61" s="22" t="s">
        <v>182</v>
      </c>
      <c r="B61" s="25" t="s">
        <v>183</v>
      </c>
      <c r="C61" s="23"/>
      <c r="D61" s="24" t="s">
        <v>149</v>
      </c>
      <c r="E61" s="31">
        <v>1</v>
      </c>
      <c r="F61" s="31">
        <v>5828</v>
      </c>
      <c r="G61" s="39">
        <v>52</v>
      </c>
      <c r="H61" s="36"/>
      <c r="I61" s="36"/>
      <c r="J61" s="36">
        <f>ROUND(F61*G61, 2)</f>
        <v>303056</v>
      </c>
      <c r="K61" s="36"/>
      <c r="L61" s="36"/>
      <c r="M61" s="45">
        <v>52</v>
      </c>
      <c r="N61" s="36"/>
      <c r="O61" s="36"/>
      <c r="P61" s="36">
        <f>ROUND(F61*M61, 2)</f>
        <v>303056</v>
      </c>
      <c r="Q61" s="36"/>
      <c r="R61" s="36"/>
      <c r="S61" s="47"/>
      <c r="T61" s="50">
        <v>1</v>
      </c>
      <c r="U61" s="50">
        <v>5828</v>
      </c>
      <c r="V61" s="47"/>
      <c r="W61" s="47" t="s">
        <v>184</v>
      </c>
      <c r="X61" s="47"/>
      <c r="Y61" s="47"/>
      <c r="Z61" s="47"/>
      <c r="AA61" s="47"/>
      <c r="AB61" s="47"/>
    </row>
    <row r="62" spans="1:28" ht="36" x14ac:dyDescent="0.3">
      <c r="A62" s="22" t="s">
        <v>185</v>
      </c>
      <c r="B62" s="23" t="s">
        <v>186</v>
      </c>
      <c r="C62" s="23"/>
      <c r="D62" s="24" t="s">
        <v>149</v>
      </c>
      <c r="E62" s="31">
        <v>1</v>
      </c>
      <c r="F62" s="30">
        <v>5977</v>
      </c>
      <c r="G62" s="36">
        <f>IFERROR(ROUND(SUM(J63)/F62, 2), 0)</f>
        <v>125</v>
      </c>
      <c r="H62" s="39">
        <v>68.930000000000007</v>
      </c>
      <c r="I62" s="36">
        <f>G62+H62</f>
        <v>193.93</v>
      </c>
      <c r="J62" s="36">
        <f>ROUND(G62*F62, 2)</f>
        <v>747125</v>
      </c>
      <c r="K62" s="36">
        <f>ROUND(F62*H62, 2)</f>
        <v>411994.61</v>
      </c>
      <c r="L62" s="36">
        <f>J62+K62</f>
        <v>1159119.6100000001</v>
      </c>
      <c r="M62" s="36">
        <v>125</v>
      </c>
      <c r="N62" s="45">
        <v>68.930000000000007</v>
      </c>
      <c r="O62" s="36">
        <v>193.93</v>
      </c>
      <c r="P62" s="36">
        <v>747125</v>
      </c>
      <c r="Q62" s="36">
        <v>411994.61</v>
      </c>
      <c r="R62" s="36">
        <v>1159119.6100000001</v>
      </c>
      <c r="S62" s="47"/>
      <c r="T62" s="50">
        <v>1</v>
      </c>
      <c r="U62" s="50">
        <v>5977</v>
      </c>
      <c r="V62" s="47"/>
      <c r="W62" s="47" t="s">
        <v>187</v>
      </c>
      <c r="X62" s="47"/>
      <c r="Y62" s="47"/>
      <c r="Z62" s="47"/>
      <c r="AA62" s="47"/>
      <c r="AB62" s="47"/>
    </row>
    <row r="63" spans="1:28" ht="18" x14ac:dyDescent="0.3">
      <c r="A63" s="22" t="s">
        <v>188</v>
      </c>
      <c r="B63" s="25" t="s">
        <v>189</v>
      </c>
      <c r="C63" s="23"/>
      <c r="D63" s="24" t="s">
        <v>149</v>
      </c>
      <c r="E63" s="31">
        <v>1</v>
      </c>
      <c r="F63" s="31">
        <v>5977</v>
      </c>
      <c r="G63" s="39">
        <v>125</v>
      </c>
      <c r="H63" s="36"/>
      <c r="I63" s="36"/>
      <c r="J63" s="36">
        <f>ROUND(F63*G63, 2)</f>
        <v>747125</v>
      </c>
      <c r="K63" s="36"/>
      <c r="L63" s="36"/>
      <c r="M63" s="45">
        <v>125</v>
      </c>
      <c r="N63" s="36"/>
      <c r="O63" s="36"/>
      <c r="P63" s="36">
        <f>ROUND(F63*M63, 2)</f>
        <v>747125</v>
      </c>
      <c r="Q63" s="36"/>
      <c r="R63" s="36"/>
      <c r="S63" s="47"/>
      <c r="T63" s="50">
        <v>1</v>
      </c>
      <c r="U63" s="50">
        <v>5977</v>
      </c>
      <c r="V63" s="47"/>
      <c r="W63" s="47" t="s">
        <v>190</v>
      </c>
      <c r="X63" s="47"/>
      <c r="Y63" s="47"/>
      <c r="Z63" s="47"/>
      <c r="AA63" s="47"/>
      <c r="AB63" s="47"/>
    </row>
    <row r="64" spans="1:28" ht="36" x14ac:dyDescent="0.3">
      <c r="A64" s="22" t="s">
        <v>191</v>
      </c>
      <c r="B64" s="23" t="s">
        <v>192</v>
      </c>
      <c r="C64" s="23"/>
      <c r="D64" s="24" t="s">
        <v>149</v>
      </c>
      <c r="E64" s="31">
        <v>1</v>
      </c>
      <c r="F64" s="30">
        <v>13818</v>
      </c>
      <c r="G64" s="36">
        <f>IFERROR(ROUND(SUM(J65)/F64, 2), 0)</f>
        <v>48</v>
      </c>
      <c r="H64" s="39">
        <v>68.930000000000007</v>
      </c>
      <c r="I64" s="36">
        <f>G64+H64</f>
        <v>116.93</v>
      </c>
      <c r="J64" s="36">
        <f>ROUND(G64*F64, 2)</f>
        <v>663264</v>
      </c>
      <c r="K64" s="36">
        <f>ROUND(F64*H64, 2)</f>
        <v>952474.74</v>
      </c>
      <c r="L64" s="36">
        <f>J64+K64</f>
        <v>1615738.74</v>
      </c>
      <c r="M64" s="36">
        <v>48</v>
      </c>
      <c r="N64" s="45">
        <v>68.930000000000007</v>
      </c>
      <c r="O64" s="36">
        <v>116.93</v>
      </c>
      <c r="P64" s="36">
        <v>663264</v>
      </c>
      <c r="Q64" s="36">
        <v>952474.74</v>
      </c>
      <c r="R64" s="36">
        <v>1615738.74</v>
      </c>
      <c r="S64" s="47"/>
      <c r="T64" s="50">
        <v>1</v>
      </c>
      <c r="U64" s="50">
        <v>13818</v>
      </c>
      <c r="V64" s="47"/>
      <c r="W64" s="47" t="s">
        <v>193</v>
      </c>
      <c r="X64" s="47"/>
      <c r="Y64" s="47"/>
      <c r="Z64" s="47"/>
      <c r="AA64" s="47"/>
      <c r="AB64" s="47"/>
    </row>
    <row r="65" spans="1:28" ht="18" x14ac:dyDescent="0.3">
      <c r="A65" s="22" t="s">
        <v>194</v>
      </c>
      <c r="B65" s="25" t="s">
        <v>158</v>
      </c>
      <c r="C65" s="23"/>
      <c r="D65" s="24" t="s">
        <v>149</v>
      </c>
      <c r="E65" s="31">
        <v>1</v>
      </c>
      <c r="F65" s="31">
        <v>13818</v>
      </c>
      <c r="G65" s="39">
        <v>48</v>
      </c>
      <c r="H65" s="36"/>
      <c r="I65" s="36"/>
      <c r="J65" s="36">
        <f>ROUND(F65*G65, 2)</f>
        <v>663264</v>
      </c>
      <c r="K65" s="36"/>
      <c r="L65" s="36"/>
      <c r="M65" s="45">
        <v>48</v>
      </c>
      <c r="N65" s="36"/>
      <c r="O65" s="36"/>
      <c r="P65" s="36">
        <f>ROUND(F65*M65, 2)</f>
        <v>663264</v>
      </c>
      <c r="Q65" s="36"/>
      <c r="R65" s="36"/>
      <c r="S65" s="47"/>
      <c r="T65" s="50">
        <v>1</v>
      </c>
      <c r="U65" s="50">
        <v>13818</v>
      </c>
      <c r="V65" s="47"/>
      <c r="W65" s="47" t="s">
        <v>195</v>
      </c>
      <c r="X65" s="47"/>
      <c r="Y65" s="47"/>
      <c r="Z65" s="47"/>
      <c r="AA65" s="47"/>
      <c r="AB65" s="47"/>
    </row>
    <row r="66" spans="1:28" ht="54" x14ac:dyDescent="0.3">
      <c r="A66" s="22" t="s">
        <v>196</v>
      </c>
      <c r="B66" s="23" t="s">
        <v>197</v>
      </c>
      <c r="C66" s="23" t="s">
        <v>198</v>
      </c>
      <c r="D66" s="24" t="s">
        <v>149</v>
      </c>
      <c r="E66" s="31">
        <v>1</v>
      </c>
      <c r="F66" s="30">
        <v>1815</v>
      </c>
      <c r="G66" s="36">
        <f>IFERROR(ROUND(SUM(J67)/F66, 2), 0)</f>
        <v>57</v>
      </c>
      <c r="H66" s="39">
        <v>68.930000000000007</v>
      </c>
      <c r="I66" s="36">
        <f>G66+H66</f>
        <v>125.93</v>
      </c>
      <c r="J66" s="36">
        <f>ROUND(G66*F66, 2)</f>
        <v>103455</v>
      </c>
      <c r="K66" s="36">
        <f>ROUND(F66*H66, 2)</f>
        <v>125107.95</v>
      </c>
      <c r="L66" s="36">
        <f>J66+K66</f>
        <v>228562.95</v>
      </c>
      <c r="M66" s="36">
        <v>57</v>
      </c>
      <c r="N66" s="45">
        <v>68.930000000000007</v>
      </c>
      <c r="O66" s="36">
        <v>125.93</v>
      </c>
      <c r="P66" s="36">
        <v>103455</v>
      </c>
      <c r="Q66" s="36">
        <v>125107.95</v>
      </c>
      <c r="R66" s="36">
        <v>228562.95</v>
      </c>
      <c r="S66" s="47"/>
      <c r="T66" s="50">
        <v>1</v>
      </c>
      <c r="U66" s="50">
        <v>1815</v>
      </c>
      <c r="V66" s="47"/>
      <c r="W66" s="47" t="s">
        <v>199</v>
      </c>
      <c r="X66" s="47"/>
      <c r="Y66" s="47"/>
      <c r="Z66" s="47"/>
      <c r="AA66" s="47"/>
      <c r="AB66" s="47"/>
    </row>
    <row r="67" spans="1:28" ht="18" x14ac:dyDescent="0.3">
      <c r="A67" s="22" t="s">
        <v>200</v>
      </c>
      <c r="B67" s="25" t="s">
        <v>165</v>
      </c>
      <c r="C67" s="23"/>
      <c r="D67" s="24" t="s">
        <v>149</v>
      </c>
      <c r="E67" s="31">
        <v>1</v>
      </c>
      <c r="F67" s="31">
        <v>1815</v>
      </c>
      <c r="G67" s="39">
        <v>57</v>
      </c>
      <c r="H67" s="36"/>
      <c r="I67" s="36"/>
      <c r="J67" s="36">
        <f>ROUND(F67*G67, 2)</f>
        <v>103455</v>
      </c>
      <c r="K67" s="36"/>
      <c r="L67" s="36"/>
      <c r="M67" s="45">
        <v>57</v>
      </c>
      <c r="N67" s="36"/>
      <c r="O67" s="36"/>
      <c r="P67" s="36">
        <f>ROUND(F67*M67, 2)</f>
        <v>103455</v>
      </c>
      <c r="Q67" s="36"/>
      <c r="R67" s="36"/>
      <c r="S67" s="47"/>
      <c r="T67" s="50">
        <v>1</v>
      </c>
      <c r="U67" s="50">
        <v>1815</v>
      </c>
      <c r="V67" s="47"/>
      <c r="W67" s="47" t="s">
        <v>201</v>
      </c>
      <c r="X67" s="47"/>
      <c r="Y67" s="47"/>
      <c r="Z67" s="47"/>
      <c r="AA67" s="47"/>
      <c r="AB67" s="47"/>
    </row>
    <row r="68" spans="1:28" ht="18" x14ac:dyDescent="0.3">
      <c r="A68" s="22" t="s">
        <v>202</v>
      </c>
      <c r="B68" s="23" t="s">
        <v>203</v>
      </c>
      <c r="C68" s="23"/>
      <c r="D68" s="24" t="s">
        <v>149</v>
      </c>
      <c r="E68" s="31">
        <v>1</v>
      </c>
      <c r="F68" s="30">
        <v>5209</v>
      </c>
      <c r="G68" s="36">
        <f>IFERROR(ROUND(SUM(J69,J70)/F68, 2), 0)</f>
        <v>38</v>
      </c>
      <c r="H68" s="39">
        <v>46</v>
      </c>
      <c r="I68" s="36">
        <f>G68+H68</f>
        <v>84</v>
      </c>
      <c r="J68" s="36">
        <f>ROUND(G68*F68, 2)</f>
        <v>197942</v>
      </c>
      <c r="K68" s="36">
        <f>ROUND(F68*H68, 2)</f>
        <v>239614</v>
      </c>
      <c r="L68" s="36">
        <f>J68+K68</f>
        <v>437556</v>
      </c>
      <c r="M68" s="36">
        <v>38</v>
      </c>
      <c r="N68" s="45">
        <v>46</v>
      </c>
      <c r="O68" s="36">
        <v>84</v>
      </c>
      <c r="P68" s="36">
        <v>197942</v>
      </c>
      <c r="Q68" s="36">
        <v>239614</v>
      </c>
      <c r="R68" s="36">
        <v>437556</v>
      </c>
      <c r="S68" s="47"/>
      <c r="T68" s="50">
        <v>1</v>
      </c>
      <c r="U68" s="50">
        <v>5209</v>
      </c>
      <c r="V68" s="47"/>
      <c r="W68" s="47" t="s">
        <v>204</v>
      </c>
      <c r="X68" s="47"/>
      <c r="Y68" s="47"/>
      <c r="Z68" s="47"/>
      <c r="AA68" s="47"/>
      <c r="AB68" s="47"/>
    </row>
    <row r="69" spans="1:28" ht="36" x14ac:dyDescent="0.3">
      <c r="A69" s="22" t="s">
        <v>205</v>
      </c>
      <c r="B69" s="25" t="s">
        <v>206</v>
      </c>
      <c r="C69" s="23"/>
      <c r="D69" s="24" t="s">
        <v>136</v>
      </c>
      <c r="E69" s="31">
        <v>2</v>
      </c>
      <c r="F69" s="32">
        <v>10418</v>
      </c>
      <c r="G69" s="39">
        <v>3.91</v>
      </c>
      <c r="H69" s="36"/>
      <c r="I69" s="36"/>
      <c r="J69" s="36">
        <f>ROUND(F69*G69, 2)</f>
        <v>40734.379999999997</v>
      </c>
      <c r="K69" s="36"/>
      <c r="L69" s="36"/>
      <c r="M69" s="45">
        <v>3.91</v>
      </c>
      <c r="N69" s="36"/>
      <c r="O69" s="36"/>
      <c r="P69" s="36">
        <f>ROUND(F69*M69, 2)</f>
        <v>40734.379999999997</v>
      </c>
      <c r="Q69" s="36"/>
      <c r="R69" s="36"/>
      <c r="S69" s="47"/>
      <c r="T69" s="50">
        <v>1</v>
      </c>
      <c r="U69" s="50">
        <v>5209</v>
      </c>
      <c r="V69" s="47"/>
      <c r="W69" s="47" t="s">
        <v>207</v>
      </c>
      <c r="X69" s="47"/>
      <c r="Y69" s="47"/>
      <c r="Z69" s="47"/>
      <c r="AA69" s="47"/>
      <c r="AB69" s="47"/>
    </row>
    <row r="70" spans="1:28" ht="36" x14ac:dyDescent="0.3">
      <c r="A70" s="22" t="s">
        <v>208</v>
      </c>
      <c r="B70" s="25" t="s">
        <v>209</v>
      </c>
      <c r="C70" s="23"/>
      <c r="D70" s="24" t="s">
        <v>149</v>
      </c>
      <c r="E70" s="31">
        <v>1</v>
      </c>
      <c r="F70" s="32">
        <v>5209</v>
      </c>
      <c r="G70" s="39">
        <v>30.18</v>
      </c>
      <c r="H70" s="36"/>
      <c r="I70" s="36"/>
      <c r="J70" s="36">
        <f>ROUND(F70*G70, 2)</f>
        <v>157207.62</v>
      </c>
      <c r="K70" s="36"/>
      <c r="L70" s="36"/>
      <c r="M70" s="45">
        <v>30.18</v>
      </c>
      <c r="N70" s="36"/>
      <c r="O70" s="36"/>
      <c r="P70" s="36">
        <f>ROUND(F70*M70, 2)</f>
        <v>157207.62</v>
      </c>
      <c r="Q70" s="36"/>
      <c r="R70" s="36"/>
      <c r="S70" s="47"/>
      <c r="T70" s="50">
        <v>1</v>
      </c>
      <c r="U70" s="50">
        <v>5209</v>
      </c>
      <c r="V70" s="47"/>
      <c r="W70" s="47" t="s">
        <v>210</v>
      </c>
      <c r="X70" s="47"/>
      <c r="Y70" s="47"/>
      <c r="Z70" s="47"/>
      <c r="AA70" s="47"/>
      <c r="AB70" s="47"/>
    </row>
    <row r="71" spans="1:28" ht="18" x14ac:dyDescent="0.3">
      <c r="A71" s="22" t="s">
        <v>211</v>
      </c>
      <c r="B71" s="23" t="s">
        <v>203</v>
      </c>
      <c r="C71" s="23" t="s">
        <v>212</v>
      </c>
      <c r="D71" s="24" t="s">
        <v>149</v>
      </c>
      <c r="E71" s="31">
        <v>1</v>
      </c>
      <c r="F71" s="30">
        <v>1815</v>
      </c>
      <c r="G71" s="36">
        <f>IFERROR(ROUND(SUM(J72)/F71, 2), 0)</f>
        <v>33.92</v>
      </c>
      <c r="H71" s="39">
        <v>46</v>
      </c>
      <c r="I71" s="36">
        <f>G71+H71</f>
        <v>79.92</v>
      </c>
      <c r="J71" s="36">
        <f>ROUND(G71*F71, 2)</f>
        <v>61564.800000000003</v>
      </c>
      <c r="K71" s="36">
        <f>ROUND(F71*H71, 2)</f>
        <v>83490</v>
      </c>
      <c r="L71" s="36">
        <f>J71+K71</f>
        <v>145054.79999999999</v>
      </c>
      <c r="M71" s="36">
        <v>33.92</v>
      </c>
      <c r="N71" s="45">
        <v>46</v>
      </c>
      <c r="O71" s="36">
        <v>79.92</v>
      </c>
      <c r="P71" s="36">
        <v>61564.800000000003</v>
      </c>
      <c r="Q71" s="36">
        <v>83490</v>
      </c>
      <c r="R71" s="36">
        <v>145054.79999999999</v>
      </c>
      <c r="S71" s="47"/>
      <c r="T71" s="50">
        <v>1</v>
      </c>
      <c r="U71" s="50">
        <v>1815</v>
      </c>
      <c r="V71" s="47"/>
      <c r="W71" s="47" t="s">
        <v>213</v>
      </c>
      <c r="X71" s="47"/>
      <c r="Y71" s="47"/>
      <c r="Z71" s="47"/>
      <c r="AA71" s="47"/>
      <c r="AB71" s="47"/>
    </row>
    <row r="72" spans="1:28" ht="54" x14ac:dyDescent="0.3">
      <c r="A72" s="22" t="s">
        <v>214</v>
      </c>
      <c r="B72" s="25" t="s">
        <v>215</v>
      </c>
      <c r="C72" s="23"/>
      <c r="D72" s="24" t="s">
        <v>149</v>
      </c>
      <c r="E72" s="31">
        <v>1</v>
      </c>
      <c r="F72" s="32">
        <v>1815</v>
      </c>
      <c r="G72" s="39">
        <v>33.92</v>
      </c>
      <c r="H72" s="36"/>
      <c r="I72" s="36"/>
      <c r="J72" s="36">
        <f>ROUND(F72*G72, 2)</f>
        <v>61564.800000000003</v>
      </c>
      <c r="K72" s="36"/>
      <c r="L72" s="36"/>
      <c r="M72" s="45">
        <v>33.92</v>
      </c>
      <c r="N72" s="36"/>
      <c r="O72" s="36"/>
      <c r="P72" s="36">
        <f>ROUND(F72*M72, 2)</f>
        <v>61564.800000000003</v>
      </c>
      <c r="Q72" s="36"/>
      <c r="R72" s="36"/>
      <c r="S72" s="47"/>
      <c r="T72" s="50">
        <v>1</v>
      </c>
      <c r="U72" s="50">
        <v>1815</v>
      </c>
      <c r="V72" s="47"/>
      <c r="W72" s="47" t="s">
        <v>216</v>
      </c>
      <c r="X72" s="47"/>
      <c r="Y72" s="47"/>
      <c r="Z72" s="47"/>
      <c r="AA72" s="47"/>
      <c r="AB72" s="47"/>
    </row>
    <row r="73" spans="1:28" ht="18" x14ac:dyDescent="0.3">
      <c r="A73" s="22" t="s">
        <v>217</v>
      </c>
      <c r="B73" s="23" t="s">
        <v>218</v>
      </c>
      <c r="C73" s="23"/>
      <c r="D73" s="24" t="s">
        <v>149</v>
      </c>
      <c r="E73" s="31">
        <v>1</v>
      </c>
      <c r="F73" s="30">
        <v>48922</v>
      </c>
      <c r="G73" s="36">
        <f>IFERROR(ROUND(SUM(J74,J75)/F73, 2), 0)</f>
        <v>26.32</v>
      </c>
      <c r="H73" s="39">
        <v>46</v>
      </c>
      <c r="I73" s="36">
        <f>G73+H73</f>
        <v>72.319999999999993</v>
      </c>
      <c r="J73" s="36">
        <f>ROUND(G73*F73, 2)</f>
        <v>1287627.04</v>
      </c>
      <c r="K73" s="36">
        <f>ROUND(F73*H73, 2)</f>
        <v>2250412</v>
      </c>
      <c r="L73" s="36">
        <f>J73+K73</f>
        <v>3538039.04</v>
      </c>
      <c r="M73" s="36">
        <v>26.32</v>
      </c>
      <c r="N73" s="45">
        <v>46</v>
      </c>
      <c r="O73" s="36">
        <v>72.319999999999993</v>
      </c>
      <c r="P73" s="36">
        <v>1287627.04</v>
      </c>
      <c r="Q73" s="36">
        <v>2250412</v>
      </c>
      <c r="R73" s="36">
        <v>3538039.04</v>
      </c>
      <c r="S73" s="47"/>
      <c r="T73" s="50">
        <v>1</v>
      </c>
      <c r="U73" s="50">
        <v>48922</v>
      </c>
      <c r="V73" s="47"/>
      <c r="W73" s="47" t="s">
        <v>219</v>
      </c>
      <c r="X73" s="47"/>
      <c r="Y73" s="47"/>
      <c r="Z73" s="47"/>
      <c r="AA73" s="47"/>
      <c r="AB73" s="47"/>
    </row>
    <row r="74" spans="1:28" ht="36" x14ac:dyDescent="0.3">
      <c r="A74" s="22" t="s">
        <v>220</v>
      </c>
      <c r="B74" s="25" t="s">
        <v>221</v>
      </c>
      <c r="C74" s="23"/>
      <c r="D74" s="24" t="s">
        <v>136</v>
      </c>
      <c r="E74" s="31">
        <v>2</v>
      </c>
      <c r="F74" s="32">
        <v>97844</v>
      </c>
      <c r="G74" s="39">
        <v>2.83</v>
      </c>
      <c r="H74" s="36"/>
      <c r="I74" s="36"/>
      <c r="J74" s="36">
        <f>ROUND(F74*G74, 2)</f>
        <v>276898.52</v>
      </c>
      <c r="K74" s="36"/>
      <c r="L74" s="36"/>
      <c r="M74" s="45">
        <v>2.83</v>
      </c>
      <c r="N74" s="36"/>
      <c r="O74" s="36"/>
      <c r="P74" s="36">
        <f>ROUND(F74*M74, 2)</f>
        <v>276898.52</v>
      </c>
      <c r="Q74" s="36"/>
      <c r="R74" s="36"/>
      <c r="S74" s="47"/>
      <c r="T74" s="50">
        <v>1</v>
      </c>
      <c r="U74" s="50">
        <v>48922</v>
      </c>
      <c r="V74" s="47"/>
      <c r="W74" s="47" t="s">
        <v>222</v>
      </c>
      <c r="X74" s="47"/>
      <c r="Y74" s="47"/>
      <c r="Z74" s="47"/>
      <c r="AA74" s="47"/>
      <c r="AB74" s="47"/>
    </row>
    <row r="75" spans="1:28" ht="36" x14ac:dyDescent="0.3">
      <c r="A75" s="22" t="s">
        <v>223</v>
      </c>
      <c r="B75" s="25" t="s">
        <v>224</v>
      </c>
      <c r="C75" s="23"/>
      <c r="D75" s="24" t="s">
        <v>149</v>
      </c>
      <c r="E75" s="31">
        <v>1</v>
      </c>
      <c r="F75" s="32">
        <v>48922</v>
      </c>
      <c r="G75" s="39">
        <v>20.66</v>
      </c>
      <c r="H75" s="36"/>
      <c r="I75" s="36"/>
      <c r="J75" s="36">
        <f>ROUND(F75*G75, 2)</f>
        <v>1010728.52</v>
      </c>
      <c r="K75" s="36"/>
      <c r="L75" s="36"/>
      <c r="M75" s="45">
        <v>20.66</v>
      </c>
      <c r="N75" s="36"/>
      <c r="O75" s="36"/>
      <c r="P75" s="36">
        <f>ROUND(F75*M75, 2)</f>
        <v>1010728.52</v>
      </c>
      <c r="Q75" s="36"/>
      <c r="R75" s="36"/>
      <c r="S75" s="47"/>
      <c r="T75" s="50">
        <v>1</v>
      </c>
      <c r="U75" s="50">
        <v>48922</v>
      </c>
      <c r="V75" s="47"/>
      <c r="W75" s="47" t="s">
        <v>225</v>
      </c>
      <c r="X75" s="47"/>
      <c r="Y75" s="47"/>
      <c r="Z75" s="47"/>
      <c r="AA75" s="47"/>
      <c r="AB75" s="47"/>
    </row>
    <row r="76" spans="1:28" ht="16.8" x14ac:dyDescent="0.3">
      <c r="A76" s="22" t="s">
        <v>226</v>
      </c>
      <c r="B76" s="66" t="s">
        <v>227</v>
      </c>
      <c r="C76" s="56"/>
      <c r="D76" s="67"/>
      <c r="E76" s="68"/>
      <c r="F76" s="37"/>
      <c r="G76" s="38"/>
      <c r="H76" s="38"/>
      <c r="I76" s="38"/>
      <c r="J76" s="38">
        <f>SUM(J77,J83,J85,J87,J89,J92,J94)</f>
        <v>1260231.3799999999</v>
      </c>
      <c r="K76" s="38">
        <f>SUM(K77,K83,K85,K87,K89,K92,K94)</f>
        <v>6420622.29</v>
      </c>
      <c r="L76" s="38">
        <f>SUM(L77,L83,L85,L87,L89,L92,L94)</f>
        <v>7680853.6699999999</v>
      </c>
      <c r="M76" s="38"/>
      <c r="N76" s="38"/>
      <c r="O76" s="38"/>
      <c r="P76" s="38">
        <v>1260231.3799999999</v>
      </c>
      <c r="Q76" s="38">
        <v>6420622.29</v>
      </c>
      <c r="R76" s="38">
        <v>7680853.6699999999</v>
      </c>
      <c r="S76" s="47"/>
      <c r="T76" s="50"/>
      <c r="U76" s="50"/>
      <c r="V76" s="47"/>
      <c r="W76" s="47" t="s">
        <v>228</v>
      </c>
      <c r="X76" s="47"/>
      <c r="Y76" s="47"/>
      <c r="Z76" s="47"/>
      <c r="AA76" s="47"/>
      <c r="AB76" s="47"/>
    </row>
    <row r="77" spans="1:28" ht="18" x14ac:dyDescent="0.3">
      <c r="A77" s="22" t="s">
        <v>229</v>
      </c>
      <c r="B77" s="23" t="s">
        <v>230</v>
      </c>
      <c r="C77" s="23"/>
      <c r="D77" s="24" t="s">
        <v>136</v>
      </c>
      <c r="E77" s="31">
        <v>1</v>
      </c>
      <c r="F77" s="30">
        <v>29009</v>
      </c>
      <c r="G77" s="36">
        <f>IFERROR(ROUND(SUM(J78,J79,J80,J81,J82)/F77, 2), 0)</f>
        <v>15.37</v>
      </c>
      <c r="H77" s="39">
        <v>112.5</v>
      </c>
      <c r="I77" s="36">
        <f>G77+H77</f>
        <v>127.87</v>
      </c>
      <c r="J77" s="36">
        <f>ROUND(G77*F77, 2)</f>
        <v>445868.33</v>
      </c>
      <c r="K77" s="36">
        <f>ROUND(F77*H77, 2)</f>
        <v>3263512.5</v>
      </c>
      <c r="L77" s="36">
        <f>J77+K77</f>
        <v>3709380.83</v>
      </c>
      <c r="M77" s="36">
        <v>15.37</v>
      </c>
      <c r="N77" s="45">
        <v>112.5</v>
      </c>
      <c r="O77" s="36">
        <v>127.87</v>
      </c>
      <c r="P77" s="36">
        <v>445868.33</v>
      </c>
      <c r="Q77" s="36">
        <v>3263512.5</v>
      </c>
      <c r="R77" s="36">
        <v>3709380.83</v>
      </c>
      <c r="S77" s="47"/>
      <c r="T77" s="50">
        <v>1</v>
      </c>
      <c r="U77" s="50">
        <v>29009</v>
      </c>
      <c r="V77" s="47"/>
      <c r="W77" s="47" t="s">
        <v>231</v>
      </c>
      <c r="X77" s="47"/>
      <c r="Y77" s="47"/>
      <c r="Z77" s="47"/>
      <c r="AA77" s="47"/>
      <c r="AB77" s="47"/>
    </row>
    <row r="78" spans="1:28" ht="36" x14ac:dyDescent="0.3">
      <c r="A78" s="22" t="s">
        <v>232</v>
      </c>
      <c r="B78" s="25" t="s">
        <v>233</v>
      </c>
      <c r="C78" s="23"/>
      <c r="D78" s="24" t="s">
        <v>136</v>
      </c>
      <c r="E78" s="31">
        <v>1</v>
      </c>
      <c r="F78" s="32">
        <v>1452</v>
      </c>
      <c r="G78" s="39">
        <v>63.85</v>
      </c>
      <c r="H78" s="36"/>
      <c r="I78" s="36"/>
      <c r="J78" s="36">
        <f>ROUND(F78*G78, 2)</f>
        <v>92710.2</v>
      </c>
      <c r="K78" s="36"/>
      <c r="L78" s="36"/>
      <c r="M78" s="45">
        <v>63.85</v>
      </c>
      <c r="N78" s="36"/>
      <c r="O78" s="36"/>
      <c r="P78" s="36">
        <f>ROUND(F78*M78, 2)</f>
        <v>92710.2</v>
      </c>
      <c r="Q78" s="36"/>
      <c r="R78" s="36"/>
      <c r="S78" s="47"/>
      <c r="T78" s="50">
        <v>1</v>
      </c>
      <c r="U78" s="50">
        <v>1452</v>
      </c>
      <c r="V78" s="47"/>
      <c r="W78" s="47" t="s">
        <v>234</v>
      </c>
      <c r="X78" s="47"/>
      <c r="Y78" s="47"/>
      <c r="Z78" s="47"/>
      <c r="AA78" s="47"/>
      <c r="AB78" s="47"/>
    </row>
    <row r="79" spans="1:28" ht="54" x14ac:dyDescent="0.3">
      <c r="A79" s="22" t="s">
        <v>235</v>
      </c>
      <c r="B79" s="25" t="s">
        <v>236</v>
      </c>
      <c r="C79" s="23" t="s">
        <v>237</v>
      </c>
      <c r="D79" s="24" t="s">
        <v>136</v>
      </c>
      <c r="E79" s="31">
        <v>1</v>
      </c>
      <c r="F79" s="32">
        <v>554</v>
      </c>
      <c r="G79" s="39">
        <v>21.11</v>
      </c>
      <c r="H79" s="36"/>
      <c r="I79" s="36"/>
      <c r="J79" s="36">
        <f>ROUND(F79*G79, 2)</f>
        <v>11694.94</v>
      </c>
      <c r="K79" s="36"/>
      <c r="L79" s="36"/>
      <c r="M79" s="45">
        <v>21.11</v>
      </c>
      <c r="N79" s="36"/>
      <c r="O79" s="36"/>
      <c r="P79" s="36">
        <f>ROUND(F79*M79, 2)</f>
        <v>11694.94</v>
      </c>
      <c r="Q79" s="36"/>
      <c r="R79" s="36"/>
      <c r="S79" s="47"/>
      <c r="T79" s="50">
        <v>1</v>
      </c>
      <c r="U79" s="50">
        <v>554</v>
      </c>
      <c r="V79" s="47"/>
      <c r="W79" s="47" t="s">
        <v>238</v>
      </c>
      <c r="X79" s="47"/>
      <c r="Y79" s="47"/>
      <c r="Z79" s="47"/>
      <c r="AA79" s="47"/>
      <c r="AB79" s="47"/>
    </row>
    <row r="80" spans="1:28" ht="36" x14ac:dyDescent="0.3">
      <c r="A80" s="22" t="s">
        <v>239</v>
      </c>
      <c r="B80" s="25" t="s">
        <v>240</v>
      </c>
      <c r="C80" s="23" t="s">
        <v>241</v>
      </c>
      <c r="D80" s="24" t="s">
        <v>136</v>
      </c>
      <c r="E80" s="31">
        <v>1</v>
      </c>
      <c r="F80" s="32">
        <v>2656</v>
      </c>
      <c r="G80" s="39">
        <v>11</v>
      </c>
      <c r="H80" s="36"/>
      <c r="I80" s="36"/>
      <c r="J80" s="36">
        <f>ROUND(F80*G80, 2)</f>
        <v>29216</v>
      </c>
      <c r="K80" s="36"/>
      <c r="L80" s="36"/>
      <c r="M80" s="45">
        <v>11</v>
      </c>
      <c r="N80" s="36"/>
      <c r="O80" s="36"/>
      <c r="P80" s="36">
        <f>ROUND(F80*M80, 2)</f>
        <v>29216</v>
      </c>
      <c r="Q80" s="36"/>
      <c r="R80" s="36"/>
      <c r="S80" s="47"/>
      <c r="T80" s="50">
        <v>1</v>
      </c>
      <c r="U80" s="50">
        <v>2656</v>
      </c>
      <c r="V80" s="47"/>
      <c r="W80" s="47" t="s">
        <v>242</v>
      </c>
      <c r="X80" s="47"/>
      <c r="Y80" s="47"/>
      <c r="Z80" s="47"/>
      <c r="AA80" s="47"/>
      <c r="AB80" s="47"/>
    </row>
    <row r="81" spans="1:28" ht="54" x14ac:dyDescent="0.3">
      <c r="A81" s="22" t="s">
        <v>243</v>
      </c>
      <c r="B81" s="25" t="s">
        <v>244</v>
      </c>
      <c r="C81" s="23"/>
      <c r="D81" s="24" t="s">
        <v>136</v>
      </c>
      <c r="E81" s="31">
        <v>1</v>
      </c>
      <c r="F81" s="32">
        <v>8309</v>
      </c>
      <c r="G81" s="39">
        <v>25</v>
      </c>
      <c r="H81" s="36"/>
      <c r="I81" s="36"/>
      <c r="J81" s="36">
        <f>ROUND(F81*G81, 2)</f>
        <v>207725</v>
      </c>
      <c r="K81" s="36"/>
      <c r="L81" s="36"/>
      <c r="M81" s="45">
        <v>25</v>
      </c>
      <c r="N81" s="36"/>
      <c r="O81" s="36"/>
      <c r="P81" s="36">
        <f>ROUND(F81*M81, 2)</f>
        <v>207725</v>
      </c>
      <c r="Q81" s="36"/>
      <c r="R81" s="36"/>
      <c r="S81" s="47"/>
      <c r="T81" s="50">
        <v>1</v>
      </c>
      <c r="U81" s="50">
        <v>8309</v>
      </c>
      <c r="V81" s="47"/>
      <c r="W81" s="47" t="s">
        <v>245</v>
      </c>
      <c r="X81" s="47"/>
      <c r="Y81" s="47"/>
      <c r="Z81" s="47"/>
      <c r="AA81" s="47"/>
      <c r="AB81" s="47"/>
    </row>
    <row r="82" spans="1:28" ht="36" x14ac:dyDescent="0.3">
      <c r="A82" s="22" t="s">
        <v>246</v>
      </c>
      <c r="B82" s="25" t="s">
        <v>247</v>
      </c>
      <c r="C82" s="23"/>
      <c r="D82" s="24" t="s">
        <v>136</v>
      </c>
      <c r="E82" s="31">
        <v>1</v>
      </c>
      <c r="F82" s="32">
        <v>16038</v>
      </c>
      <c r="G82" s="39">
        <v>6.52</v>
      </c>
      <c r="H82" s="36"/>
      <c r="I82" s="36"/>
      <c r="J82" s="36">
        <f>ROUND(F82*G82, 2)</f>
        <v>104567.76</v>
      </c>
      <c r="K82" s="36"/>
      <c r="L82" s="36"/>
      <c r="M82" s="45">
        <v>6.52</v>
      </c>
      <c r="N82" s="36"/>
      <c r="O82" s="36"/>
      <c r="P82" s="36">
        <f>ROUND(F82*M82, 2)</f>
        <v>104567.76</v>
      </c>
      <c r="Q82" s="36"/>
      <c r="R82" s="36"/>
      <c r="S82" s="47"/>
      <c r="T82" s="50">
        <v>1</v>
      </c>
      <c r="U82" s="50">
        <v>16038</v>
      </c>
      <c r="V82" s="47"/>
      <c r="W82" s="47" t="s">
        <v>248</v>
      </c>
      <c r="X82" s="47"/>
      <c r="Y82" s="47"/>
      <c r="Z82" s="47"/>
      <c r="AA82" s="47"/>
      <c r="AB82" s="47"/>
    </row>
    <row r="83" spans="1:28" ht="36" x14ac:dyDescent="0.3">
      <c r="A83" s="22" t="s">
        <v>249</v>
      </c>
      <c r="B83" s="23" t="s">
        <v>230</v>
      </c>
      <c r="C83" s="23" t="s">
        <v>250</v>
      </c>
      <c r="D83" s="24" t="s">
        <v>136</v>
      </c>
      <c r="E83" s="31">
        <v>1</v>
      </c>
      <c r="F83" s="30">
        <v>819</v>
      </c>
      <c r="G83" s="36">
        <f>IFERROR(ROUND(SUM(J84)/F83, 2), 0)</f>
        <v>80.760000000000005</v>
      </c>
      <c r="H83" s="39">
        <v>112.5</v>
      </c>
      <c r="I83" s="36">
        <f>G83+H83</f>
        <v>193.26</v>
      </c>
      <c r="J83" s="36">
        <f>ROUND(G83*F83, 2)</f>
        <v>66142.44</v>
      </c>
      <c r="K83" s="36">
        <f>ROUND(F83*H83, 2)</f>
        <v>92137.5</v>
      </c>
      <c r="L83" s="36">
        <f>J83+K83</f>
        <v>158279.94</v>
      </c>
      <c r="M83" s="36">
        <v>80.760000000000005</v>
      </c>
      <c r="N83" s="45">
        <v>112.5</v>
      </c>
      <c r="O83" s="36">
        <v>193.26</v>
      </c>
      <c r="P83" s="36">
        <v>66142.44</v>
      </c>
      <c r="Q83" s="36">
        <v>92137.5</v>
      </c>
      <c r="R83" s="36">
        <v>158279.94</v>
      </c>
      <c r="S83" s="47"/>
      <c r="T83" s="50">
        <v>1</v>
      </c>
      <c r="U83" s="50">
        <v>819</v>
      </c>
      <c r="V83" s="47"/>
      <c r="W83" s="47" t="s">
        <v>251</v>
      </c>
      <c r="X83" s="47"/>
      <c r="Y83" s="47"/>
      <c r="Z83" s="47"/>
      <c r="AA83" s="47"/>
      <c r="AB83" s="47"/>
    </row>
    <row r="84" spans="1:28" ht="36" x14ac:dyDescent="0.3">
      <c r="A84" s="22" t="s">
        <v>252</v>
      </c>
      <c r="B84" s="25" t="s">
        <v>253</v>
      </c>
      <c r="C84" s="23"/>
      <c r="D84" s="24" t="s">
        <v>136</v>
      </c>
      <c r="E84" s="31">
        <v>1</v>
      </c>
      <c r="F84" s="32">
        <v>819</v>
      </c>
      <c r="G84" s="39">
        <v>80.760000000000005</v>
      </c>
      <c r="H84" s="36"/>
      <c r="I84" s="36"/>
      <c r="J84" s="36">
        <f>ROUND(F84*G84, 2)</f>
        <v>66142.44</v>
      </c>
      <c r="K84" s="36"/>
      <c r="L84" s="36"/>
      <c r="M84" s="45">
        <v>80.760000000000005</v>
      </c>
      <c r="N84" s="36"/>
      <c r="O84" s="36"/>
      <c r="P84" s="36">
        <f>ROUND(F84*M84, 2)</f>
        <v>66142.44</v>
      </c>
      <c r="Q84" s="36"/>
      <c r="R84" s="36"/>
      <c r="S84" s="47"/>
      <c r="T84" s="50">
        <v>1</v>
      </c>
      <c r="U84" s="50">
        <v>819</v>
      </c>
      <c r="V84" s="47"/>
      <c r="W84" s="47" t="s">
        <v>254</v>
      </c>
      <c r="X84" s="47"/>
      <c r="Y84" s="47"/>
      <c r="Z84" s="47"/>
      <c r="AA84" s="47"/>
      <c r="AB84" s="47"/>
    </row>
    <row r="85" spans="1:28" ht="36" x14ac:dyDescent="0.3">
      <c r="A85" s="22" t="s">
        <v>255</v>
      </c>
      <c r="B85" s="23" t="s">
        <v>256</v>
      </c>
      <c r="C85" s="23" t="s">
        <v>257</v>
      </c>
      <c r="D85" s="24" t="s">
        <v>136</v>
      </c>
      <c r="E85" s="31">
        <v>1</v>
      </c>
      <c r="F85" s="30">
        <v>1108</v>
      </c>
      <c r="G85" s="36">
        <f>IFERROR(ROUND(SUM(J86)/F85, 2), 0)</f>
        <v>146.22</v>
      </c>
      <c r="H85" s="39">
        <v>183.86</v>
      </c>
      <c r="I85" s="36">
        <f>G85+H85</f>
        <v>330.08</v>
      </c>
      <c r="J85" s="36">
        <f>ROUND(G85*F85, 2)</f>
        <v>162011.76</v>
      </c>
      <c r="K85" s="36">
        <f>ROUND(F85*H85, 2)</f>
        <v>203716.88</v>
      </c>
      <c r="L85" s="36">
        <f>J85+K85</f>
        <v>365728.64</v>
      </c>
      <c r="M85" s="36">
        <v>146.22</v>
      </c>
      <c r="N85" s="45">
        <v>183.86</v>
      </c>
      <c r="O85" s="36">
        <v>330.08</v>
      </c>
      <c r="P85" s="36">
        <v>162011.76</v>
      </c>
      <c r="Q85" s="36">
        <v>203716.88</v>
      </c>
      <c r="R85" s="36">
        <v>365728.64</v>
      </c>
      <c r="S85" s="47"/>
      <c r="T85" s="50">
        <v>1</v>
      </c>
      <c r="U85" s="50">
        <v>1108</v>
      </c>
      <c r="V85" s="47"/>
      <c r="W85" s="47" t="s">
        <v>258</v>
      </c>
      <c r="X85" s="47"/>
      <c r="Y85" s="47"/>
      <c r="Z85" s="47"/>
      <c r="AA85" s="47"/>
      <c r="AB85" s="47"/>
    </row>
    <row r="86" spans="1:28" ht="36" x14ac:dyDescent="0.3">
      <c r="A86" s="22" t="s">
        <v>259</v>
      </c>
      <c r="B86" s="25" t="s">
        <v>260</v>
      </c>
      <c r="C86" s="23"/>
      <c r="D86" s="24" t="s">
        <v>136</v>
      </c>
      <c r="E86" s="31">
        <v>1</v>
      </c>
      <c r="F86" s="32">
        <v>1108</v>
      </c>
      <c r="G86" s="39">
        <v>146.22</v>
      </c>
      <c r="H86" s="36"/>
      <c r="I86" s="36"/>
      <c r="J86" s="36">
        <f>ROUND(F86*G86, 2)</f>
        <v>162011.76</v>
      </c>
      <c r="K86" s="36"/>
      <c r="L86" s="36"/>
      <c r="M86" s="45">
        <v>146.22</v>
      </c>
      <c r="N86" s="36"/>
      <c r="O86" s="36"/>
      <c r="P86" s="36">
        <f>ROUND(F86*M86, 2)</f>
        <v>162011.76</v>
      </c>
      <c r="Q86" s="36"/>
      <c r="R86" s="36"/>
      <c r="S86" s="47"/>
      <c r="T86" s="50">
        <v>1</v>
      </c>
      <c r="U86" s="50">
        <v>1108</v>
      </c>
      <c r="V86" s="47"/>
      <c r="W86" s="47" t="s">
        <v>261</v>
      </c>
      <c r="X86" s="47"/>
      <c r="Y86" s="47"/>
      <c r="Z86" s="47"/>
      <c r="AA86" s="47"/>
      <c r="AB86" s="47"/>
    </row>
    <row r="87" spans="1:28" ht="36" x14ac:dyDescent="0.3">
      <c r="A87" s="22" t="s">
        <v>262</v>
      </c>
      <c r="B87" s="23" t="s">
        <v>263</v>
      </c>
      <c r="C87" s="23" t="s">
        <v>264</v>
      </c>
      <c r="D87" s="24" t="s">
        <v>136</v>
      </c>
      <c r="E87" s="31">
        <v>1</v>
      </c>
      <c r="F87" s="30">
        <v>554</v>
      </c>
      <c r="G87" s="36">
        <f>IFERROR(ROUND(SUM(J88)/F87, 2), 0)</f>
        <v>35.85</v>
      </c>
      <c r="H87" s="39">
        <v>33.56</v>
      </c>
      <c r="I87" s="36">
        <f>G87+H87</f>
        <v>69.41</v>
      </c>
      <c r="J87" s="36">
        <f>ROUND(G87*F87, 2)</f>
        <v>19860.900000000001</v>
      </c>
      <c r="K87" s="36">
        <f>ROUND(F87*H87, 2)</f>
        <v>18592.240000000002</v>
      </c>
      <c r="L87" s="36">
        <f>J87+K87</f>
        <v>38453.14</v>
      </c>
      <c r="M87" s="36">
        <v>35.85</v>
      </c>
      <c r="N87" s="45">
        <v>33.56</v>
      </c>
      <c r="O87" s="36">
        <v>69.41</v>
      </c>
      <c r="P87" s="36">
        <v>19860.900000000001</v>
      </c>
      <c r="Q87" s="36">
        <v>18592.240000000002</v>
      </c>
      <c r="R87" s="36">
        <v>38453.14</v>
      </c>
      <c r="S87" s="47"/>
      <c r="T87" s="50">
        <v>1</v>
      </c>
      <c r="U87" s="50">
        <v>554</v>
      </c>
      <c r="V87" s="47"/>
      <c r="W87" s="47" t="s">
        <v>265</v>
      </c>
      <c r="X87" s="47"/>
      <c r="Y87" s="47"/>
      <c r="Z87" s="47"/>
      <c r="AA87" s="47"/>
      <c r="AB87" s="47"/>
    </row>
    <row r="88" spans="1:28" ht="36" x14ac:dyDescent="0.3">
      <c r="A88" s="22" t="s">
        <v>266</v>
      </c>
      <c r="B88" s="25" t="s">
        <v>267</v>
      </c>
      <c r="C88" s="23"/>
      <c r="D88" s="24" t="s">
        <v>136</v>
      </c>
      <c r="E88" s="31">
        <v>1</v>
      </c>
      <c r="F88" s="31">
        <v>554</v>
      </c>
      <c r="G88" s="39">
        <v>35.85</v>
      </c>
      <c r="H88" s="36"/>
      <c r="I88" s="36"/>
      <c r="J88" s="36">
        <f>ROUND(F88*G88, 2)</f>
        <v>19860.900000000001</v>
      </c>
      <c r="K88" s="36"/>
      <c r="L88" s="36"/>
      <c r="M88" s="45">
        <v>35.85</v>
      </c>
      <c r="N88" s="36"/>
      <c r="O88" s="36"/>
      <c r="P88" s="36">
        <f>ROUND(F88*M88, 2)</f>
        <v>19860.900000000001</v>
      </c>
      <c r="Q88" s="36"/>
      <c r="R88" s="36"/>
      <c r="S88" s="47"/>
      <c r="T88" s="50">
        <v>1</v>
      </c>
      <c r="U88" s="50">
        <v>554</v>
      </c>
      <c r="V88" s="47"/>
      <c r="W88" s="47" t="s">
        <v>268</v>
      </c>
      <c r="X88" s="47"/>
      <c r="Y88" s="47"/>
      <c r="Z88" s="47"/>
      <c r="AA88" s="47"/>
      <c r="AB88" s="47"/>
    </row>
    <row r="89" spans="1:28" ht="72" x14ac:dyDescent="0.3">
      <c r="A89" s="22" t="s">
        <v>269</v>
      </c>
      <c r="B89" s="23" t="s">
        <v>270</v>
      </c>
      <c r="C89" s="23"/>
      <c r="D89" s="24" t="s">
        <v>136</v>
      </c>
      <c r="E89" s="31">
        <v>1</v>
      </c>
      <c r="F89" s="30">
        <v>12021</v>
      </c>
      <c r="G89" s="36">
        <f>IFERROR(ROUND(SUM(J90,J91)/F89, 2), 0)</f>
        <v>9.91</v>
      </c>
      <c r="H89" s="39">
        <v>92</v>
      </c>
      <c r="I89" s="36">
        <f>G89+H89</f>
        <v>101.91</v>
      </c>
      <c r="J89" s="36">
        <f>ROUND(G89*F89, 2)</f>
        <v>119128.11</v>
      </c>
      <c r="K89" s="36">
        <f>ROUND(F89*H89, 2)</f>
        <v>1105932</v>
      </c>
      <c r="L89" s="36">
        <f>J89+K89</f>
        <v>1225060.1100000001</v>
      </c>
      <c r="M89" s="36">
        <v>9.91</v>
      </c>
      <c r="N89" s="45">
        <v>92</v>
      </c>
      <c r="O89" s="36">
        <v>101.91</v>
      </c>
      <c r="P89" s="36">
        <v>119128.11</v>
      </c>
      <c r="Q89" s="36">
        <v>1105932</v>
      </c>
      <c r="R89" s="36">
        <v>1225060.1100000001</v>
      </c>
      <c r="S89" s="47"/>
      <c r="T89" s="50">
        <v>1</v>
      </c>
      <c r="U89" s="50">
        <v>12021</v>
      </c>
      <c r="V89" s="47"/>
      <c r="W89" s="47" t="s">
        <v>271</v>
      </c>
      <c r="X89" s="47"/>
      <c r="Y89" s="47"/>
      <c r="Z89" s="47"/>
      <c r="AA89" s="47"/>
      <c r="AB89" s="47"/>
    </row>
    <row r="90" spans="1:28" ht="18" x14ac:dyDescent="0.3">
      <c r="A90" s="22" t="s">
        <v>272</v>
      </c>
      <c r="B90" s="25" t="s">
        <v>273</v>
      </c>
      <c r="C90" s="23"/>
      <c r="D90" s="24" t="s">
        <v>136</v>
      </c>
      <c r="E90" s="31">
        <v>1</v>
      </c>
      <c r="F90" s="32">
        <v>12021</v>
      </c>
      <c r="G90" s="39">
        <v>7.47</v>
      </c>
      <c r="H90" s="36"/>
      <c r="I90" s="36"/>
      <c r="J90" s="36">
        <f>ROUND(F90*G90, 2)</f>
        <v>89796.87</v>
      </c>
      <c r="K90" s="36"/>
      <c r="L90" s="36"/>
      <c r="M90" s="45">
        <v>7.47</v>
      </c>
      <c r="N90" s="36"/>
      <c r="O90" s="36"/>
      <c r="P90" s="36">
        <f>ROUND(F90*M90, 2)</f>
        <v>89796.87</v>
      </c>
      <c r="Q90" s="36"/>
      <c r="R90" s="36"/>
      <c r="S90" s="47"/>
      <c r="T90" s="50">
        <v>1</v>
      </c>
      <c r="U90" s="50">
        <v>12021</v>
      </c>
      <c r="V90" s="47"/>
      <c r="W90" s="47" t="s">
        <v>274</v>
      </c>
      <c r="X90" s="47"/>
      <c r="Y90" s="47"/>
      <c r="Z90" s="47"/>
      <c r="AA90" s="47"/>
      <c r="AB90" s="47"/>
    </row>
    <row r="91" spans="1:28" ht="18" x14ac:dyDescent="0.3">
      <c r="A91" s="22" t="s">
        <v>275</v>
      </c>
      <c r="B91" s="25" t="s">
        <v>276</v>
      </c>
      <c r="C91" s="23"/>
      <c r="D91" s="24" t="s">
        <v>277</v>
      </c>
      <c r="E91" s="31">
        <v>0.3</v>
      </c>
      <c r="F91" s="32">
        <v>3606.3</v>
      </c>
      <c r="G91" s="39">
        <v>8.14</v>
      </c>
      <c r="H91" s="36"/>
      <c r="I91" s="36"/>
      <c r="J91" s="36">
        <f>ROUND(F91*G91, 2)</f>
        <v>29355.279999999999</v>
      </c>
      <c r="K91" s="36"/>
      <c r="L91" s="36"/>
      <c r="M91" s="45">
        <v>8.14</v>
      </c>
      <c r="N91" s="36"/>
      <c r="O91" s="36"/>
      <c r="P91" s="36">
        <f>ROUND(F91*M91, 2)</f>
        <v>29355.279999999999</v>
      </c>
      <c r="Q91" s="36"/>
      <c r="R91" s="36"/>
      <c r="S91" s="47"/>
      <c r="T91" s="50">
        <v>1</v>
      </c>
      <c r="U91" s="50">
        <v>12021</v>
      </c>
      <c r="V91" s="47"/>
      <c r="W91" s="47" t="s">
        <v>278</v>
      </c>
      <c r="X91" s="47"/>
      <c r="Y91" s="47"/>
      <c r="Z91" s="47"/>
      <c r="AA91" s="47"/>
      <c r="AB91" s="47"/>
    </row>
    <row r="92" spans="1:28" ht="54" x14ac:dyDescent="0.3">
      <c r="A92" s="22" t="s">
        <v>279</v>
      </c>
      <c r="B92" s="23" t="s">
        <v>280</v>
      </c>
      <c r="C92" s="23"/>
      <c r="D92" s="24" t="s">
        <v>136</v>
      </c>
      <c r="E92" s="31">
        <v>1</v>
      </c>
      <c r="F92" s="30">
        <v>7923</v>
      </c>
      <c r="G92" s="36">
        <f>IFERROR(ROUND(SUM(J93)/F92, 2), 0)</f>
        <v>13.6</v>
      </c>
      <c r="H92" s="39">
        <v>68.95</v>
      </c>
      <c r="I92" s="36">
        <f>G92+H92</f>
        <v>82.55</v>
      </c>
      <c r="J92" s="36">
        <f>ROUND(G92*F92, 2)</f>
        <v>107752.8</v>
      </c>
      <c r="K92" s="36">
        <f>ROUND(F92*H92, 2)</f>
        <v>546290.85</v>
      </c>
      <c r="L92" s="36">
        <f>J92+K92</f>
        <v>654043.65</v>
      </c>
      <c r="M92" s="36">
        <v>13.6</v>
      </c>
      <c r="N92" s="45">
        <v>68.95</v>
      </c>
      <c r="O92" s="36">
        <v>82.55</v>
      </c>
      <c r="P92" s="36">
        <v>107752.8</v>
      </c>
      <c r="Q92" s="36">
        <v>546290.85</v>
      </c>
      <c r="R92" s="36">
        <v>654043.65</v>
      </c>
      <c r="S92" s="47"/>
      <c r="T92" s="50">
        <v>1</v>
      </c>
      <c r="U92" s="50">
        <v>7923</v>
      </c>
      <c r="V92" s="47"/>
      <c r="W92" s="47" t="s">
        <v>281</v>
      </c>
      <c r="X92" s="47"/>
      <c r="Y92" s="47"/>
      <c r="Z92" s="47"/>
      <c r="AA92" s="47"/>
      <c r="AB92" s="47"/>
    </row>
    <row r="93" spans="1:28" ht="18" x14ac:dyDescent="0.3">
      <c r="A93" s="22" t="s">
        <v>282</v>
      </c>
      <c r="B93" s="25" t="s">
        <v>283</v>
      </c>
      <c r="C93" s="23"/>
      <c r="D93" s="24" t="s">
        <v>136</v>
      </c>
      <c r="E93" s="31">
        <v>1</v>
      </c>
      <c r="F93" s="32">
        <v>7923</v>
      </c>
      <c r="G93" s="39">
        <v>13.6</v>
      </c>
      <c r="H93" s="36"/>
      <c r="I93" s="36"/>
      <c r="J93" s="36">
        <f>ROUND(F93*G93, 2)</f>
        <v>107752.8</v>
      </c>
      <c r="K93" s="36"/>
      <c r="L93" s="36"/>
      <c r="M93" s="45">
        <v>13.6</v>
      </c>
      <c r="N93" s="36"/>
      <c r="O93" s="36"/>
      <c r="P93" s="36">
        <f>ROUND(F93*M93, 2)</f>
        <v>107752.8</v>
      </c>
      <c r="Q93" s="36"/>
      <c r="R93" s="36"/>
      <c r="S93" s="47"/>
      <c r="T93" s="50">
        <v>1</v>
      </c>
      <c r="U93" s="50">
        <v>7923</v>
      </c>
      <c r="V93" s="47"/>
      <c r="W93" s="47" t="s">
        <v>284</v>
      </c>
      <c r="X93" s="47"/>
      <c r="Y93" s="47"/>
      <c r="Z93" s="47"/>
      <c r="AA93" s="47"/>
      <c r="AB93" s="47"/>
    </row>
    <row r="94" spans="1:28" ht="18" x14ac:dyDescent="0.3">
      <c r="A94" s="22" t="s">
        <v>285</v>
      </c>
      <c r="B94" s="23" t="s">
        <v>286</v>
      </c>
      <c r="C94" s="23"/>
      <c r="D94" s="24" t="s">
        <v>136</v>
      </c>
      <c r="E94" s="31">
        <v>1</v>
      </c>
      <c r="F94" s="30">
        <v>35472</v>
      </c>
      <c r="G94" s="36">
        <f>IFERROR(ROUND(SUM(J95)/F94, 2), 0)</f>
        <v>9.57</v>
      </c>
      <c r="H94" s="39">
        <v>33.56</v>
      </c>
      <c r="I94" s="36">
        <f>G94+H94</f>
        <v>43.13</v>
      </c>
      <c r="J94" s="36">
        <f>ROUND(G94*F94, 2)</f>
        <v>339467.04</v>
      </c>
      <c r="K94" s="36">
        <f>ROUND(F94*H94, 2)</f>
        <v>1190440.32</v>
      </c>
      <c r="L94" s="36">
        <f>J94+K94</f>
        <v>1529907.36</v>
      </c>
      <c r="M94" s="36">
        <v>9.57</v>
      </c>
      <c r="N94" s="45">
        <v>33.56</v>
      </c>
      <c r="O94" s="36">
        <v>43.13</v>
      </c>
      <c r="P94" s="36">
        <v>339467.04</v>
      </c>
      <c r="Q94" s="36">
        <v>1190440.32</v>
      </c>
      <c r="R94" s="36">
        <v>1529907.36</v>
      </c>
      <c r="S94" s="47"/>
      <c r="T94" s="50">
        <v>1</v>
      </c>
      <c r="U94" s="50">
        <v>35472</v>
      </c>
      <c r="V94" s="47"/>
      <c r="W94" s="47" t="s">
        <v>287</v>
      </c>
      <c r="X94" s="47"/>
      <c r="Y94" s="47"/>
      <c r="Z94" s="47"/>
      <c r="AA94" s="47"/>
      <c r="AB94" s="47"/>
    </row>
    <row r="95" spans="1:28" ht="18" x14ac:dyDescent="0.3">
      <c r="A95" s="22" t="s">
        <v>288</v>
      </c>
      <c r="B95" s="25" t="s">
        <v>289</v>
      </c>
      <c r="C95" s="23"/>
      <c r="D95" s="24" t="s">
        <v>136</v>
      </c>
      <c r="E95" s="31">
        <v>1</v>
      </c>
      <c r="F95" s="32">
        <v>35472</v>
      </c>
      <c r="G95" s="39">
        <v>9.57</v>
      </c>
      <c r="H95" s="36"/>
      <c r="I95" s="36"/>
      <c r="J95" s="36">
        <f>ROUND(F95*G95, 2)</f>
        <v>339467.04</v>
      </c>
      <c r="K95" s="36"/>
      <c r="L95" s="36"/>
      <c r="M95" s="45">
        <v>9.57</v>
      </c>
      <c r="N95" s="36"/>
      <c r="O95" s="36"/>
      <c r="P95" s="36">
        <f>ROUND(F95*M95, 2)</f>
        <v>339467.04</v>
      </c>
      <c r="Q95" s="36"/>
      <c r="R95" s="36"/>
      <c r="S95" s="47"/>
      <c r="T95" s="50">
        <v>1</v>
      </c>
      <c r="U95" s="50">
        <v>35472</v>
      </c>
      <c r="V95" s="47"/>
      <c r="W95" s="47" t="s">
        <v>290</v>
      </c>
      <c r="X95" s="47"/>
      <c r="Y95" s="47"/>
      <c r="Z95" s="47"/>
      <c r="AA95" s="47"/>
      <c r="AB95" s="47"/>
    </row>
    <row r="96" spans="1:28" ht="16.8" x14ac:dyDescent="0.3">
      <c r="A96" s="22" t="s">
        <v>291</v>
      </c>
      <c r="B96" s="66" t="s">
        <v>292</v>
      </c>
      <c r="C96" s="56"/>
      <c r="D96" s="67"/>
      <c r="E96" s="68"/>
      <c r="F96" s="37"/>
      <c r="G96" s="38"/>
      <c r="H96" s="38"/>
      <c r="I96" s="38"/>
      <c r="J96" s="38">
        <f>SUM(J97,J98,J99,J101,J102,J103,J104,J105)</f>
        <v>32855.599999999999</v>
      </c>
      <c r="K96" s="38">
        <f>SUM(K97,K98,K99,K101,K102,K103,K104,K105)</f>
        <v>10651126.34</v>
      </c>
      <c r="L96" s="38">
        <f>SUM(L97,L98,L99,L101,L102,L103,L104,L105)</f>
        <v>10683981.939999999</v>
      </c>
      <c r="M96" s="38"/>
      <c r="N96" s="38"/>
      <c r="O96" s="38"/>
      <c r="P96" s="38">
        <v>32855.599999999999</v>
      </c>
      <c r="Q96" s="38">
        <v>10651126.34</v>
      </c>
      <c r="R96" s="38">
        <v>10683981.939999999</v>
      </c>
      <c r="S96" s="47"/>
      <c r="T96" s="50"/>
      <c r="U96" s="50"/>
      <c r="V96" s="47"/>
      <c r="W96" s="47" t="s">
        <v>293</v>
      </c>
      <c r="X96" s="47"/>
      <c r="Y96" s="47"/>
      <c r="Z96" s="47"/>
      <c r="AA96" s="47"/>
      <c r="AB96" s="47"/>
    </row>
    <row r="97" spans="1:28" ht="18" x14ac:dyDescent="0.3">
      <c r="A97" s="22" t="s">
        <v>294</v>
      </c>
      <c r="B97" s="23" t="s">
        <v>295</v>
      </c>
      <c r="C97" s="23"/>
      <c r="D97" s="24" t="s">
        <v>149</v>
      </c>
      <c r="E97" s="31">
        <v>1</v>
      </c>
      <c r="F97" s="30">
        <v>7720.74</v>
      </c>
      <c r="G97" s="36"/>
      <c r="H97" s="39">
        <v>286.85000000000002</v>
      </c>
      <c r="I97" s="36">
        <f>G97+H97</f>
        <v>286.85000000000002</v>
      </c>
      <c r="J97" s="36"/>
      <c r="K97" s="36">
        <f>ROUND(F97*H97, 2)</f>
        <v>2214694.27</v>
      </c>
      <c r="L97" s="36">
        <f>J97+K97</f>
        <v>2214694.27</v>
      </c>
      <c r="M97" s="36">
        <v>0</v>
      </c>
      <c r="N97" s="45">
        <v>286.85000000000002</v>
      </c>
      <c r="O97" s="36">
        <v>286.85000000000002</v>
      </c>
      <c r="P97" s="36">
        <v>0</v>
      </c>
      <c r="Q97" s="36">
        <v>2214694.27</v>
      </c>
      <c r="R97" s="36">
        <v>2214694.27</v>
      </c>
      <c r="S97" s="47"/>
      <c r="T97" s="50">
        <v>1</v>
      </c>
      <c r="U97" s="50">
        <v>7720.74</v>
      </c>
      <c r="V97" s="47"/>
      <c r="W97" s="47" t="s">
        <v>296</v>
      </c>
      <c r="X97" s="47"/>
      <c r="Y97" s="47"/>
      <c r="Z97" s="47"/>
      <c r="AA97" s="47"/>
      <c r="AB97" s="47"/>
    </row>
    <row r="98" spans="1:28" ht="18" x14ac:dyDescent="0.3">
      <c r="A98" s="22" t="s">
        <v>297</v>
      </c>
      <c r="B98" s="23" t="s">
        <v>298</v>
      </c>
      <c r="C98" s="23"/>
      <c r="D98" s="24" t="s">
        <v>149</v>
      </c>
      <c r="E98" s="31">
        <v>1</v>
      </c>
      <c r="F98" s="30">
        <v>5744.67</v>
      </c>
      <c r="G98" s="36"/>
      <c r="H98" s="39">
        <v>286.85000000000002</v>
      </c>
      <c r="I98" s="36">
        <f>G98+H98</f>
        <v>286.85000000000002</v>
      </c>
      <c r="J98" s="36"/>
      <c r="K98" s="36">
        <f>ROUND(F98*H98, 2)</f>
        <v>1647858.59</v>
      </c>
      <c r="L98" s="36">
        <f>J98+K98</f>
        <v>1647858.59</v>
      </c>
      <c r="M98" s="36">
        <v>0</v>
      </c>
      <c r="N98" s="45">
        <v>286.85000000000002</v>
      </c>
      <c r="O98" s="36">
        <v>286.85000000000002</v>
      </c>
      <c r="P98" s="36">
        <v>0</v>
      </c>
      <c r="Q98" s="36">
        <v>1647858.59</v>
      </c>
      <c r="R98" s="36">
        <v>1647858.59</v>
      </c>
      <c r="S98" s="47"/>
      <c r="T98" s="50">
        <v>1</v>
      </c>
      <c r="U98" s="50">
        <v>5744.67</v>
      </c>
      <c r="V98" s="47"/>
      <c r="W98" s="47" t="s">
        <v>299</v>
      </c>
      <c r="X98" s="47"/>
      <c r="Y98" s="47"/>
      <c r="Z98" s="47"/>
      <c r="AA98" s="47"/>
      <c r="AB98" s="47"/>
    </row>
    <row r="99" spans="1:28" ht="18" x14ac:dyDescent="0.3">
      <c r="A99" s="22" t="s">
        <v>300</v>
      </c>
      <c r="B99" s="23" t="s">
        <v>301</v>
      </c>
      <c r="C99" s="23"/>
      <c r="D99" s="24" t="s">
        <v>149</v>
      </c>
      <c r="E99" s="31">
        <v>1</v>
      </c>
      <c r="F99" s="30">
        <v>13465.41</v>
      </c>
      <c r="G99" s="36">
        <f>IFERROR(ROUND(SUM(J100)/F99, 2), 0)</f>
        <v>2.44</v>
      </c>
      <c r="H99" s="39">
        <v>154.61000000000001</v>
      </c>
      <c r="I99" s="36">
        <f>G99+H99</f>
        <v>157.05000000000001</v>
      </c>
      <c r="J99" s="36">
        <f>ROUND(G99*F99, 2)</f>
        <v>32855.599999999999</v>
      </c>
      <c r="K99" s="36">
        <f>ROUND(F99*H99, 2)</f>
        <v>2081887.04</v>
      </c>
      <c r="L99" s="36">
        <f>J99+K99</f>
        <v>2114742.64</v>
      </c>
      <c r="M99" s="36">
        <v>2.44</v>
      </c>
      <c r="N99" s="45">
        <v>154.61000000000001</v>
      </c>
      <c r="O99" s="36">
        <v>157.05000000000001</v>
      </c>
      <c r="P99" s="36">
        <v>32855.599999999999</v>
      </c>
      <c r="Q99" s="36">
        <v>2081887.04</v>
      </c>
      <c r="R99" s="36">
        <v>2114742.64</v>
      </c>
      <c r="S99" s="47"/>
      <c r="T99" s="50">
        <v>1</v>
      </c>
      <c r="U99" s="50">
        <v>13465.41</v>
      </c>
      <c r="V99" s="47"/>
      <c r="W99" s="47" t="s">
        <v>302</v>
      </c>
      <c r="X99" s="47"/>
      <c r="Y99" s="47"/>
      <c r="Z99" s="47"/>
      <c r="AA99" s="47"/>
      <c r="AB99" s="47"/>
    </row>
    <row r="100" spans="1:28" ht="18" x14ac:dyDescent="0.3">
      <c r="A100" s="22" t="s">
        <v>303</v>
      </c>
      <c r="B100" s="25" t="s">
        <v>276</v>
      </c>
      <c r="C100" s="23"/>
      <c r="D100" s="24" t="s">
        <v>277</v>
      </c>
      <c r="E100" s="31">
        <v>0.3</v>
      </c>
      <c r="F100" s="31">
        <v>4039.623</v>
      </c>
      <c r="G100" s="39">
        <v>8.14</v>
      </c>
      <c r="H100" s="36"/>
      <c r="I100" s="36"/>
      <c r="J100" s="36">
        <f>ROUND(F100*G100, 2)</f>
        <v>32882.53</v>
      </c>
      <c r="K100" s="36"/>
      <c r="L100" s="36"/>
      <c r="M100" s="45">
        <v>8.14</v>
      </c>
      <c r="N100" s="36"/>
      <c r="O100" s="36"/>
      <c r="P100" s="36">
        <f>ROUND(F100*M100, 2)</f>
        <v>32882.53</v>
      </c>
      <c r="Q100" s="36"/>
      <c r="R100" s="36"/>
      <c r="S100" s="47"/>
      <c r="T100" s="50">
        <v>1</v>
      </c>
      <c r="U100" s="50">
        <v>13465.41</v>
      </c>
      <c r="V100" s="47"/>
      <c r="W100" s="47" t="s">
        <v>304</v>
      </c>
      <c r="X100" s="47"/>
      <c r="Y100" s="47"/>
      <c r="Z100" s="47"/>
      <c r="AA100" s="47"/>
      <c r="AB100" s="47"/>
    </row>
    <row r="101" spans="1:28" ht="36" x14ac:dyDescent="0.3">
      <c r="A101" s="22" t="s">
        <v>305</v>
      </c>
      <c r="B101" s="23" t="s">
        <v>306</v>
      </c>
      <c r="C101" s="23"/>
      <c r="D101" s="24" t="s">
        <v>136</v>
      </c>
      <c r="E101" s="31">
        <v>1</v>
      </c>
      <c r="F101" s="30">
        <v>12021</v>
      </c>
      <c r="G101" s="36"/>
      <c r="H101" s="39">
        <v>250.58</v>
      </c>
      <c r="I101" s="36">
        <f>G101+H101</f>
        <v>250.58</v>
      </c>
      <c r="J101" s="36"/>
      <c r="K101" s="36">
        <f>ROUND(F101*H101, 2)</f>
        <v>3012222.18</v>
      </c>
      <c r="L101" s="36">
        <f t="shared" ref="L101:L107" si="0">J101+K101</f>
        <v>3012222.18</v>
      </c>
      <c r="M101" s="36">
        <v>0</v>
      </c>
      <c r="N101" s="45">
        <v>250.58</v>
      </c>
      <c r="O101" s="36">
        <v>250.58</v>
      </c>
      <c r="P101" s="36">
        <v>0</v>
      </c>
      <c r="Q101" s="36">
        <v>3012222.18</v>
      </c>
      <c r="R101" s="36">
        <v>3012222.18</v>
      </c>
      <c r="S101" s="47"/>
      <c r="T101" s="50">
        <v>1</v>
      </c>
      <c r="U101" s="50">
        <v>12021</v>
      </c>
      <c r="V101" s="47"/>
      <c r="W101" s="47" t="s">
        <v>307</v>
      </c>
      <c r="X101" s="47"/>
      <c r="Y101" s="47"/>
      <c r="Z101" s="47"/>
      <c r="AA101" s="47"/>
      <c r="AB101" s="47"/>
    </row>
    <row r="102" spans="1:28" ht="36" x14ac:dyDescent="0.3">
      <c r="A102" s="22" t="s">
        <v>308</v>
      </c>
      <c r="B102" s="23" t="s">
        <v>309</v>
      </c>
      <c r="C102" s="23"/>
      <c r="D102" s="24" t="s">
        <v>136</v>
      </c>
      <c r="E102" s="31">
        <v>1</v>
      </c>
      <c r="F102" s="30">
        <v>9438</v>
      </c>
      <c r="G102" s="36"/>
      <c r="H102" s="39">
        <v>148.27000000000001</v>
      </c>
      <c r="I102" s="36">
        <f>G102+H102</f>
        <v>148.27000000000001</v>
      </c>
      <c r="J102" s="36"/>
      <c r="K102" s="36">
        <f>ROUND(F102*H102, 2)</f>
        <v>1399372.26</v>
      </c>
      <c r="L102" s="36">
        <f t="shared" si="0"/>
        <v>1399372.26</v>
      </c>
      <c r="M102" s="36">
        <v>0</v>
      </c>
      <c r="N102" s="45">
        <v>148.27000000000001</v>
      </c>
      <c r="O102" s="36">
        <v>148.27000000000001</v>
      </c>
      <c r="P102" s="36">
        <v>0</v>
      </c>
      <c r="Q102" s="36">
        <v>1399372.26</v>
      </c>
      <c r="R102" s="36">
        <v>1399372.26</v>
      </c>
      <c r="S102" s="47"/>
      <c r="T102" s="50">
        <v>1</v>
      </c>
      <c r="U102" s="50">
        <v>9438</v>
      </c>
      <c r="V102" s="47"/>
      <c r="W102" s="47" t="s">
        <v>310</v>
      </c>
      <c r="X102" s="47"/>
      <c r="Y102" s="47"/>
      <c r="Z102" s="47"/>
      <c r="AA102" s="47"/>
      <c r="AB102" s="47"/>
    </row>
    <row r="103" spans="1:28" ht="36" x14ac:dyDescent="0.3">
      <c r="A103" s="22" t="s">
        <v>311</v>
      </c>
      <c r="B103" s="23" t="s">
        <v>312</v>
      </c>
      <c r="C103" s="23" t="s">
        <v>313</v>
      </c>
      <c r="D103" s="24" t="s">
        <v>136</v>
      </c>
      <c r="E103" s="31">
        <v>1</v>
      </c>
      <c r="F103" s="30">
        <v>819</v>
      </c>
      <c r="G103" s="36"/>
      <c r="H103" s="39">
        <v>108</v>
      </c>
      <c r="I103" s="36">
        <f>G103+H103</f>
        <v>108</v>
      </c>
      <c r="J103" s="36"/>
      <c r="K103" s="36">
        <f>ROUND(F103*H103, 2)</f>
        <v>88452</v>
      </c>
      <c r="L103" s="36">
        <f t="shared" si="0"/>
        <v>88452</v>
      </c>
      <c r="M103" s="36">
        <v>0</v>
      </c>
      <c r="N103" s="45">
        <v>108</v>
      </c>
      <c r="O103" s="36">
        <v>108</v>
      </c>
      <c r="P103" s="36">
        <v>0</v>
      </c>
      <c r="Q103" s="36">
        <v>88452</v>
      </c>
      <c r="R103" s="36">
        <v>88452</v>
      </c>
      <c r="S103" s="47"/>
      <c r="T103" s="50">
        <v>1</v>
      </c>
      <c r="U103" s="50">
        <v>819</v>
      </c>
      <c r="V103" s="47"/>
      <c r="W103" s="47" t="s">
        <v>314</v>
      </c>
      <c r="X103" s="47"/>
      <c r="Y103" s="47"/>
      <c r="Z103" s="47"/>
      <c r="AA103" s="47"/>
      <c r="AB103" s="47"/>
    </row>
    <row r="104" spans="1:28" ht="54" x14ac:dyDescent="0.3">
      <c r="A104" s="22" t="s">
        <v>315</v>
      </c>
      <c r="B104" s="23" t="s">
        <v>316</v>
      </c>
      <c r="C104" s="23" t="s">
        <v>317</v>
      </c>
      <c r="D104" s="24" t="s">
        <v>136</v>
      </c>
      <c r="E104" s="31">
        <v>1</v>
      </c>
      <c r="F104" s="30">
        <v>84</v>
      </c>
      <c r="G104" s="36"/>
      <c r="H104" s="39">
        <v>110</v>
      </c>
      <c r="I104" s="36">
        <f>G104+H104</f>
        <v>110</v>
      </c>
      <c r="J104" s="36"/>
      <c r="K104" s="36">
        <f>ROUND(F104*H104, 2)</f>
        <v>9240</v>
      </c>
      <c r="L104" s="36">
        <f t="shared" si="0"/>
        <v>9240</v>
      </c>
      <c r="M104" s="36">
        <v>0</v>
      </c>
      <c r="N104" s="45">
        <v>110</v>
      </c>
      <c r="O104" s="36">
        <v>110</v>
      </c>
      <c r="P104" s="36">
        <v>0</v>
      </c>
      <c r="Q104" s="36">
        <v>9240</v>
      </c>
      <c r="R104" s="36">
        <v>9240</v>
      </c>
      <c r="S104" s="47"/>
      <c r="T104" s="50">
        <v>1</v>
      </c>
      <c r="U104" s="50">
        <v>84</v>
      </c>
      <c r="V104" s="47"/>
      <c r="W104" s="47" t="s">
        <v>318</v>
      </c>
      <c r="X104" s="47"/>
      <c r="Y104" s="47"/>
      <c r="Z104" s="47"/>
      <c r="AA104" s="47"/>
      <c r="AB104" s="47"/>
    </row>
    <row r="105" spans="1:28" ht="54" x14ac:dyDescent="0.3">
      <c r="A105" s="22" t="s">
        <v>319</v>
      </c>
      <c r="B105" s="23" t="s">
        <v>320</v>
      </c>
      <c r="C105" s="23" t="s">
        <v>321</v>
      </c>
      <c r="D105" s="24" t="s">
        <v>136</v>
      </c>
      <c r="E105" s="31">
        <v>1</v>
      </c>
      <c r="F105" s="30">
        <v>2820</v>
      </c>
      <c r="G105" s="36"/>
      <c r="H105" s="39">
        <v>70</v>
      </c>
      <c r="I105" s="36">
        <f>G105+H105</f>
        <v>70</v>
      </c>
      <c r="J105" s="36"/>
      <c r="K105" s="36">
        <f>ROUND(F105*H105, 2)</f>
        <v>197400</v>
      </c>
      <c r="L105" s="36">
        <f t="shared" si="0"/>
        <v>197400</v>
      </c>
      <c r="M105" s="36">
        <v>0</v>
      </c>
      <c r="N105" s="45">
        <v>70</v>
      </c>
      <c r="O105" s="36">
        <v>70</v>
      </c>
      <c r="P105" s="36">
        <v>0</v>
      </c>
      <c r="Q105" s="36">
        <v>197400</v>
      </c>
      <c r="R105" s="36">
        <v>197400</v>
      </c>
      <c r="S105" s="47"/>
      <c r="T105" s="50">
        <v>1</v>
      </c>
      <c r="U105" s="50">
        <v>2820</v>
      </c>
      <c r="V105" s="47"/>
      <c r="W105" s="47" t="s">
        <v>322</v>
      </c>
      <c r="X105" s="47"/>
      <c r="Y105" s="47"/>
      <c r="Z105" s="47"/>
      <c r="AA105" s="47"/>
      <c r="AB105" s="47"/>
    </row>
    <row r="106" spans="1:28" ht="16.8" x14ac:dyDescent="0.3">
      <c r="A106" s="22" t="s">
        <v>323</v>
      </c>
      <c r="B106" s="66" t="s">
        <v>324</v>
      </c>
      <c r="C106" s="56"/>
      <c r="D106" s="67"/>
      <c r="E106" s="68"/>
      <c r="F106" s="37"/>
      <c r="G106" s="38"/>
      <c r="H106" s="38"/>
      <c r="I106" s="38"/>
      <c r="J106" s="38">
        <f>J107+J135</f>
        <v>27052124.059999999</v>
      </c>
      <c r="K106" s="38">
        <f>K107+K135</f>
        <v>39270771.090000004</v>
      </c>
      <c r="L106" s="38">
        <f t="shared" si="0"/>
        <v>66322895.149999999</v>
      </c>
      <c r="M106" s="38"/>
      <c r="N106" s="38"/>
      <c r="O106" s="38"/>
      <c r="P106" s="38">
        <v>27287127.09</v>
      </c>
      <c r="Q106" s="38">
        <v>39475521.090000004</v>
      </c>
      <c r="R106" s="38">
        <v>66762648.18</v>
      </c>
      <c r="S106" s="47"/>
      <c r="T106" s="50"/>
      <c r="U106" s="50"/>
      <c r="V106" s="47"/>
      <c r="W106" s="47" t="s">
        <v>325</v>
      </c>
      <c r="X106" s="47"/>
      <c r="Y106" s="47"/>
      <c r="Z106" s="47"/>
      <c r="AA106" s="47"/>
      <c r="AB106" s="47"/>
    </row>
    <row r="107" spans="1:28" ht="16.8" x14ac:dyDescent="0.3">
      <c r="A107" s="22" t="s">
        <v>326</v>
      </c>
      <c r="B107" s="66" t="s">
        <v>327</v>
      </c>
      <c r="C107" s="56"/>
      <c r="D107" s="67"/>
      <c r="E107" s="68"/>
      <c r="F107" s="37"/>
      <c r="G107" s="38"/>
      <c r="H107" s="38"/>
      <c r="I107" s="38"/>
      <c r="J107" s="38">
        <f>J108+J120</f>
        <v>20498727.050000001</v>
      </c>
      <c r="K107" s="38">
        <f>K108+K120</f>
        <v>33134451.09</v>
      </c>
      <c r="L107" s="38">
        <f t="shared" si="0"/>
        <v>53633178.140000001</v>
      </c>
      <c r="M107" s="38"/>
      <c r="N107" s="38"/>
      <c r="O107" s="38"/>
      <c r="P107" s="38">
        <v>20733730.079999998</v>
      </c>
      <c r="Q107" s="38">
        <v>33134451.09</v>
      </c>
      <c r="R107" s="38">
        <v>53868181.170000002</v>
      </c>
      <c r="S107" s="47"/>
      <c r="T107" s="50"/>
      <c r="U107" s="50"/>
      <c r="V107" s="47"/>
      <c r="W107" s="47" t="s">
        <v>328</v>
      </c>
      <c r="X107" s="47"/>
      <c r="Y107" s="47"/>
      <c r="Z107" s="47"/>
      <c r="AA107" s="47"/>
      <c r="AB107" s="47"/>
    </row>
    <row r="108" spans="1:28" ht="16.8" x14ac:dyDescent="0.3">
      <c r="A108" s="22" t="s">
        <v>329</v>
      </c>
      <c r="B108" s="66" t="s">
        <v>330</v>
      </c>
      <c r="C108" s="56"/>
      <c r="D108" s="67"/>
      <c r="E108" s="68"/>
      <c r="F108" s="37"/>
      <c r="G108" s="38"/>
      <c r="H108" s="38"/>
      <c r="I108" s="38"/>
      <c r="J108" s="38">
        <f>SUM(J109,J111,J114,J116)</f>
        <v>15464440.029999999</v>
      </c>
      <c r="K108" s="38">
        <f>SUM(K109,K111,K114,K116)</f>
        <v>17221150.09</v>
      </c>
      <c r="L108" s="38">
        <f>SUM(L109,L111,L114,L116)</f>
        <v>32685590.120000001</v>
      </c>
      <c r="M108" s="38"/>
      <c r="N108" s="38"/>
      <c r="O108" s="38"/>
      <c r="P108" s="38">
        <v>15464440.029999999</v>
      </c>
      <c r="Q108" s="38">
        <v>17221150.09</v>
      </c>
      <c r="R108" s="38">
        <v>32685590.120000001</v>
      </c>
      <c r="S108" s="47"/>
      <c r="T108" s="50"/>
      <c r="U108" s="50"/>
      <c r="V108" s="47"/>
      <c r="W108" s="47" t="s">
        <v>331</v>
      </c>
      <c r="X108" s="47"/>
      <c r="Y108" s="47"/>
      <c r="Z108" s="47"/>
      <c r="AA108" s="47"/>
      <c r="AB108" s="47"/>
    </row>
    <row r="109" spans="1:28" ht="18" x14ac:dyDescent="0.3">
      <c r="A109" s="22" t="s">
        <v>332</v>
      </c>
      <c r="B109" s="23" t="s">
        <v>333</v>
      </c>
      <c r="C109" s="23" t="s">
        <v>334</v>
      </c>
      <c r="D109" s="24" t="s">
        <v>58</v>
      </c>
      <c r="E109" s="31">
        <v>1</v>
      </c>
      <c r="F109" s="30">
        <v>7362</v>
      </c>
      <c r="G109" s="36">
        <f>IFERROR(ROUND(SUM(J110)/F109, 2), 0)</f>
        <v>5.6</v>
      </c>
      <c r="H109" s="39">
        <v>25</v>
      </c>
      <c r="I109" s="36">
        <f>G109+H109</f>
        <v>30.6</v>
      </c>
      <c r="J109" s="36">
        <f>ROUND(G109*F109, 2)</f>
        <v>41227.199999999997</v>
      </c>
      <c r="K109" s="36">
        <f>ROUND(F109*H109, 2)</f>
        <v>184050</v>
      </c>
      <c r="L109" s="36">
        <f>J109+K109</f>
        <v>225277.2</v>
      </c>
      <c r="M109" s="36">
        <v>5.6</v>
      </c>
      <c r="N109" s="45">
        <v>25</v>
      </c>
      <c r="O109" s="36">
        <v>30.6</v>
      </c>
      <c r="P109" s="36">
        <v>41227.199999999997</v>
      </c>
      <c r="Q109" s="36">
        <v>184050</v>
      </c>
      <c r="R109" s="36">
        <v>225277.2</v>
      </c>
      <c r="S109" s="47"/>
      <c r="T109" s="50">
        <v>1</v>
      </c>
      <c r="U109" s="50">
        <v>7362</v>
      </c>
      <c r="V109" s="47"/>
      <c r="W109" s="47" t="s">
        <v>335</v>
      </c>
      <c r="X109" s="47"/>
      <c r="Y109" s="47"/>
      <c r="Z109" s="47"/>
      <c r="AA109" s="47"/>
      <c r="AB109" s="47"/>
    </row>
    <row r="110" spans="1:28" ht="18" x14ac:dyDescent="0.3">
      <c r="A110" s="22" t="s">
        <v>336</v>
      </c>
      <c r="B110" s="25" t="s">
        <v>337</v>
      </c>
      <c r="C110" s="23"/>
      <c r="D110" s="24" t="s">
        <v>277</v>
      </c>
      <c r="E110" s="31">
        <v>0.15</v>
      </c>
      <c r="F110" s="31">
        <v>1104.3</v>
      </c>
      <c r="G110" s="39">
        <v>37.299999999999997</v>
      </c>
      <c r="H110" s="36"/>
      <c r="I110" s="36"/>
      <c r="J110" s="36">
        <f>ROUND(F110*G110, 2)</f>
        <v>41190.39</v>
      </c>
      <c r="K110" s="36"/>
      <c r="L110" s="36"/>
      <c r="M110" s="45">
        <v>37.299999999999997</v>
      </c>
      <c r="N110" s="36"/>
      <c r="O110" s="36"/>
      <c r="P110" s="36">
        <f>ROUND(F110*M110, 2)</f>
        <v>41190.39</v>
      </c>
      <c r="Q110" s="36"/>
      <c r="R110" s="36"/>
      <c r="S110" s="47"/>
      <c r="T110" s="50">
        <v>1</v>
      </c>
      <c r="U110" s="50">
        <v>7362</v>
      </c>
      <c r="V110" s="47"/>
      <c r="W110" s="47" t="s">
        <v>338</v>
      </c>
      <c r="X110" s="47"/>
      <c r="Y110" s="47"/>
      <c r="Z110" s="47"/>
      <c r="AA110" s="47"/>
      <c r="AB110" s="47"/>
    </row>
    <row r="111" spans="1:28" ht="108" x14ac:dyDescent="0.3">
      <c r="A111" s="22" t="s">
        <v>339</v>
      </c>
      <c r="B111" s="23" t="s">
        <v>340</v>
      </c>
      <c r="C111" s="23" t="s">
        <v>341</v>
      </c>
      <c r="D111" s="24" t="s">
        <v>58</v>
      </c>
      <c r="E111" s="31">
        <v>1</v>
      </c>
      <c r="F111" s="30">
        <v>27129.9</v>
      </c>
      <c r="G111" s="36">
        <f>IFERROR(ROUND(SUM(J112,J113)/F111, 2), 0)</f>
        <v>423.67</v>
      </c>
      <c r="H111" s="39">
        <v>360.89</v>
      </c>
      <c r="I111" s="36">
        <f>G111+H111</f>
        <v>784.56</v>
      </c>
      <c r="J111" s="36">
        <f>ROUND(G111*F111, 2)</f>
        <v>11494124.73</v>
      </c>
      <c r="K111" s="36">
        <f>ROUND(F111*H111, 2)</f>
        <v>9790909.6099999994</v>
      </c>
      <c r="L111" s="36">
        <f>J111+K111</f>
        <v>21285034.34</v>
      </c>
      <c r="M111" s="36">
        <v>423.67</v>
      </c>
      <c r="N111" s="45">
        <v>360.89</v>
      </c>
      <c r="O111" s="36">
        <v>784.56</v>
      </c>
      <c r="P111" s="36">
        <v>11494124.73</v>
      </c>
      <c r="Q111" s="36">
        <v>9790909.6099999994</v>
      </c>
      <c r="R111" s="36">
        <v>21285034.34</v>
      </c>
      <c r="S111" s="47"/>
      <c r="T111" s="50">
        <v>1</v>
      </c>
      <c r="U111" s="50">
        <v>27129.9</v>
      </c>
      <c r="V111" s="47"/>
      <c r="W111" s="47" t="s">
        <v>342</v>
      </c>
      <c r="X111" s="47"/>
      <c r="Y111" s="47"/>
      <c r="Z111" s="47"/>
      <c r="AA111" s="47"/>
      <c r="AB111" s="47"/>
    </row>
    <row r="112" spans="1:28" ht="18" x14ac:dyDescent="0.3">
      <c r="A112" s="22" t="s">
        <v>343</v>
      </c>
      <c r="B112" s="25" t="s">
        <v>337</v>
      </c>
      <c r="C112" s="23"/>
      <c r="D112" s="24" t="s">
        <v>277</v>
      </c>
      <c r="E112" s="31">
        <v>0.15</v>
      </c>
      <c r="F112" s="32">
        <v>4069.4850000000001</v>
      </c>
      <c r="G112" s="39">
        <v>37.299999999999997</v>
      </c>
      <c r="H112" s="36"/>
      <c r="I112" s="36"/>
      <c r="J112" s="36">
        <f>ROUND(F112*G112, 2)</f>
        <v>151791.79</v>
      </c>
      <c r="K112" s="36"/>
      <c r="L112" s="36"/>
      <c r="M112" s="45">
        <v>37.299999999999997</v>
      </c>
      <c r="N112" s="36"/>
      <c r="O112" s="36"/>
      <c r="P112" s="36">
        <f>ROUND(F112*M112, 2)</f>
        <v>151791.79</v>
      </c>
      <c r="Q112" s="36"/>
      <c r="R112" s="36"/>
      <c r="S112" s="47"/>
      <c r="T112" s="50">
        <v>1</v>
      </c>
      <c r="U112" s="50">
        <v>27129.9</v>
      </c>
      <c r="V112" s="47"/>
      <c r="W112" s="47" t="s">
        <v>344</v>
      </c>
      <c r="X112" s="47"/>
      <c r="Y112" s="47"/>
      <c r="Z112" s="47"/>
      <c r="AA112" s="47"/>
      <c r="AB112" s="47"/>
    </row>
    <row r="113" spans="1:28" ht="18" x14ac:dyDescent="0.3">
      <c r="A113" s="22" t="s">
        <v>345</v>
      </c>
      <c r="B113" s="25" t="s">
        <v>346</v>
      </c>
      <c r="C113" s="23"/>
      <c r="D113" s="24" t="s">
        <v>277</v>
      </c>
      <c r="E113" s="31">
        <v>1.6</v>
      </c>
      <c r="F113" s="32">
        <v>1128603.8400000001</v>
      </c>
      <c r="G113" s="39">
        <v>10.050000000000001</v>
      </c>
      <c r="H113" s="36"/>
      <c r="I113" s="36"/>
      <c r="J113" s="36">
        <f>ROUND(F113*G113, 2)</f>
        <v>11342468.59</v>
      </c>
      <c r="K113" s="36"/>
      <c r="L113" s="36"/>
      <c r="M113" s="45">
        <v>10.050000000000001</v>
      </c>
      <c r="N113" s="36"/>
      <c r="O113" s="36"/>
      <c r="P113" s="36">
        <f>ROUND(F113*M113, 2)</f>
        <v>11342468.59</v>
      </c>
      <c r="Q113" s="36"/>
      <c r="R113" s="36"/>
      <c r="S113" s="47"/>
      <c r="T113" s="50">
        <v>1</v>
      </c>
      <c r="U113" s="50">
        <v>705377.4</v>
      </c>
      <c r="V113" s="47"/>
      <c r="W113" s="47" t="s">
        <v>347</v>
      </c>
      <c r="X113" s="47"/>
      <c r="Y113" s="47"/>
      <c r="Z113" s="47"/>
      <c r="AA113" s="47"/>
      <c r="AB113" s="47"/>
    </row>
    <row r="114" spans="1:28" ht="54" x14ac:dyDescent="0.3">
      <c r="A114" s="22" t="s">
        <v>348</v>
      </c>
      <c r="B114" s="23" t="s">
        <v>349</v>
      </c>
      <c r="C114" s="23"/>
      <c r="D114" s="24" t="s">
        <v>149</v>
      </c>
      <c r="E114" s="31">
        <v>1</v>
      </c>
      <c r="F114" s="30">
        <v>42140</v>
      </c>
      <c r="G114" s="36">
        <f>IFERROR(ROUND(SUM(J115)/F114, 2), 0)</f>
        <v>7.94</v>
      </c>
      <c r="H114" s="39">
        <v>16.27</v>
      </c>
      <c r="I114" s="36">
        <f>G114+H114</f>
        <v>24.21</v>
      </c>
      <c r="J114" s="36">
        <f>ROUND(G114*F114, 2)</f>
        <v>334591.59999999998</v>
      </c>
      <c r="K114" s="36">
        <f>ROUND(F114*H114, 2)</f>
        <v>685617.8</v>
      </c>
      <c r="L114" s="36">
        <f>J114+K114</f>
        <v>1020209.4</v>
      </c>
      <c r="M114" s="36">
        <v>7.94</v>
      </c>
      <c r="N114" s="45">
        <v>16.27</v>
      </c>
      <c r="O114" s="36">
        <v>24.21</v>
      </c>
      <c r="P114" s="36">
        <v>334591.59999999998</v>
      </c>
      <c r="Q114" s="36">
        <v>685617.8</v>
      </c>
      <c r="R114" s="36">
        <v>1020209.4</v>
      </c>
      <c r="S114" s="47"/>
      <c r="T114" s="50">
        <v>1</v>
      </c>
      <c r="U114" s="50">
        <v>42140</v>
      </c>
      <c r="V114" s="47"/>
      <c r="W114" s="47" t="s">
        <v>350</v>
      </c>
      <c r="X114" s="47"/>
      <c r="Y114" s="47"/>
      <c r="Z114" s="47"/>
      <c r="AA114" s="47"/>
      <c r="AB114" s="47"/>
    </row>
    <row r="115" spans="1:28" ht="18" x14ac:dyDescent="0.3">
      <c r="A115" s="22" t="s">
        <v>351</v>
      </c>
      <c r="B115" s="25" t="s">
        <v>352</v>
      </c>
      <c r="C115" s="23"/>
      <c r="D115" s="24" t="s">
        <v>149</v>
      </c>
      <c r="E115" s="31">
        <v>1.02</v>
      </c>
      <c r="F115" s="31">
        <v>42982.8</v>
      </c>
      <c r="G115" s="39">
        <v>7.78</v>
      </c>
      <c r="H115" s="36"/>
      <c r="I115" s="36"/>
      <c r="J115" s="36">
        <f>ROUND(F115*G115, 2)</f>
        <v>334406.18</v>
      </c>
      <c r="K115" s="36"/>
      <c r="L115" s="36"/>
      <c r="M115" s="45">
        <v>7.78</v>
      </c>
      <c r="N115" s="36"/>
      <c r="O115" s="36"/>
      <c r="P115" s="36">
        <f>ROUND(F115*M115, 2)</f>
        <v>334406.18</v>
      </c>
      <c r="Q115" s="36"/>
      <c r="R115" s="36"/>
      <c r="S115" s="47"/>
      <c r="T115" s="50">
        <v>1</v>
      </c>
      <c r="U115" s="50">
        <v>42140</v>
      </c>
      <c r="V115" s="47"/>
      <c r="W115" s="47" t="s">
        <v>353</v>
      </c>
      <c r="X115" s="47"/>
      <c r="Y115" s="47"/>
      <c r="Z115" s="47"/>
      <c r="AA115" s="47"/>
      <c r="AB115" s="47"/>
    </row>
    <row r="116" spans="1:28" ht="18" x14ac:dyDescent="0.3">
      <c r="A116" s="22" t="s">
        <v>354</v>
      </c>
      <c r="B116" s="23" t="s">
        <v>355</v>
      </c>
      <c r="C116" s="23"/>
      <c r="D116" s="24" t="s">
        <v>58</v>
      </c>
      <c r="E116" s="31">
        <v>1</v>
      </c>
      <c r="F116" s="30">
        <v>7362</v>
      </c>
      <c r="G116" s="36">
        <f>IFERROR(ROUND(SUM(J117,J118,J119)/F116, 2), 0)</f>
        <v>488.25</v>
      </c>
      <c r="H116" s="39">
        <v>891.14</v>
      </c>
      <c r="I116" s="36">
        <f>G116+H116</f>
        <v>1379.39</v>
      </c>
      <c r="J116" s="36">
        <f>ROUND(G116*F116, 2)</f>
        <v>3594496.5</v>
      </c>
      <c r="K116" s="36">
        <f>ROUND(F116*H116, 2)</f>
        <v>6560572.6799999997</v>
      </c>
      <c r="L116" s="36">
        <f>J116+K116</f>
        <v>10155069.18</v>
      </c>
      <c r="M116" s="36">
        <v>488.25</v>
      </c>
      <c r="N116" s="45">
        <v>891.14</v>
      </c>
      <c r="O116" s="36">
        <v>1379.39</v>
      </c>
      <c r="P116" s="36">
        <v>3594496.5</v>
      </c>
      <c r="Q116" s="36">
        <v>6560572.6799999997</v>
      </c>
      <c r="R116" s="36">
        <v>10155069.18</v>
      </c>
      <c r="S116" s="47"/>
      <c r="T116" s="50">
        <v>1</v>
      </c>
      <c r="U116" s="50">
        <v>7362</v>
      </c>
      <c r="V116" s="47"/>
      <c r="W116" s="47" t="s">
        <v>356</v>
      </c>
      <c r="X116" s="47"/>
      <c r="Y116" s="47"/>
      <c r="Z116" s="47"/>
      <c r="AA116" s="47"/>
      <c r="AB116" s="47"/>
    </row>
    <row r="117" spans="1:28" ht="18" x14ac:dyDescent="0.3">
      <c r="A117" s="22" t="s">
        <v>357</v>
      </c>
      <c r="B117" s="25" t="s">
        <v>358</v>
      </c>
      <c r="C117" s="23"/>
      <c r="D117" s="24" t="s">
        <v>277</v>
      </c>
      <c r="E117" s="31">
        <v>0.25</v>
      </c>
      <c r="F117" s="31">
        <v>1840.5</v>
      </c>
      <c r="G117" s="39">
        <v>58.44</v>
      </c>
      <c r="H117" s="36"/>
      <c r="I117" s="36"/>
      <c r="J117" s="36">
        <f>ROUND(F117*G117, 2)</f>
        <v>107558.82</v>
      </c>
      <c r="K117" s="36"/>
      <c r="L117" s="36"/>
      <c r="M117" s="45">
        <v>58.44</v>
      </c>
      <c r="N117" s="36"/>
      <c r="O117" s="36"/>
      <c r="P117" s="36">
        <f>ROUND(F117*M117, 2)</f>
        <v>107558.82</v>
      </c>
      <c r="Q117" s="36"/>
      <c r="R117" s="36"/>
      <c r="S117" s="47"/>
      <c r="T117" s="50">
        <v>1</v>
      </c>
      <c r="U117" s="50">
        <v>7362</v>
      </c>
      <c r="V117" s="47"/>
      <c r="W117" s="47" t="s">
        <v>359</v>
      </c>
      <c r="X117" s="47"/>
      <c r="Y117" s="47"/>
      <c r="Z117" s="47"/>
      <c r="AA117" s="47"/>
      <c r="AB117" s="47"/>
    </row>
    <row r="118" spans="1:28" ht="54" x14ac:dyDescent="0.3">
      <c r="A118" s="22" t="s">
        <v>360</v>
      </c>
      <c r="B118" s="25" t="s">
        <v>361</v>
      </c>
      <c r="C118" s="23"/>
      <c r="D118" s="24" t="s">
        <v>58</v>
      </c>
      <c r="E118" s="31">
        <v>1.07</v>
      </c>
      <c r="F118" s="32">
        <v>7877.34</v>
      </c>
      <c r="G118" s="39">
        <v>400</v>
      </c>
      <c r="H118" s="36"/>
      <c r="I118" s="36"/>
      <c r="J118" s="36">
        <f>ROUND(F118*G118, 2)</f>
        <v>3150936</v>
      </c>
      <c r="K118" s="36"/>
      <c r="L118" s="36"/>
      <c r="M118" s="45">
        <v>400</v>
      </c>
      <c r="N118" s="36"/>
      <c r="O118" s="36"/>
      <c r="P118" s="36">
        <f>ROUND(F118*M118, 2)</f>
        <v>3150936</v>
      </c>
      <c r="Q118" s="36"/>
      <c r="R118" s="36"/>
      <c r="S118" s="47"/>
      <c r="T118" s="50">
        <v>1</v>
      </c>
      <c r="U118" s="50">
        <v>7362</v>
      </c>
      <c r="V118" s="47"/>
      <c r="W118" s="47" t="s">
        <v>362</v>
      </c>
      <c r="X118" s="47"/>
      <c r="Y118" s="47"/>
      <c r="Z118" s="47"/>
      <c r="AA118" s="47"/>
      <c r="AB118" s="47"/>
    </row>
    <row r="119" spans="1:28" ht="18" x14ac:dyDescent="0.3">
      <c r="A119" s="22" t="s">
        <v>363</v>
      </c>
      <c r="B119" s="25" t="s">
        <v>364</v>
      </c>
      <c r="C119" s="23"/>
      <c r="D119" s="24" t="s">
        <v>277</v>
      </c>
      <c r="E119" s="31">
        <v>7</v>
      </c>
      <c r="F119" s="31">
        <v>51534</v>
      </c>
      <c r="G119" s="39">
        <v>6.52</v>
      </c>
      <c r="H119" s="36"/>
      <c r="I119" s="36"/>
      <c r="J119" s="36">
        <f>ROUND(F119*G119, 2)</f>
        <v>336001.68</v>
      </c>
      <c r="K119" s="36"/>
      <c r="L119" s="36"/>
      <c r="M119" s="45">
        <v>6.52</v>
      </c>
      <c r="N119" s="36"/>
      <c r="O119" s="36"/>
      <c r="P119" s="36">
        <f>ROUND(F119*M119, 2)</f>
        <v>336001.68</v>
      </c>
      <c r="Q119" s="36"/>
      <c r="R119" s="36"/>
      <c r="S119" s="47"/>
      <c r="T119" s="50">
        <v>1</v>
      </c>
      <c r="U119" s="50">
        <v>7362</v>
      </c>
      <c r="V119" s="47"/>
      <c r="W119" s="47" t="s">
        <v>365</v>
      </c>
      <c r="X119" s="47"/>
      <c r="Y119" s="47"/>
      <c r="Z119" s="47"/>
      <c r="AA119" s="47"/>
      <c r="AB119" s="47"/>
    </row>
    <row r="120" spans="1:28" ht="16.8" x14ac:dyDescent="0.3">
      <c r="A120" s="22" t="s">
        <v>366</v>
      </c>
      <c r="B120" s="66" t="s">
        <v>367</v>
      </c>
      <c r="C120" s="56"/>
      <c r="D120" s="67"/>
      <c r="E120" s="68"/>
      <c r="F120" s="37"/>
      <c r="G120" s="38"/>
      <c r="H120" s="38"/>
      <c r="I120" s="38"/>
      <c r="J120" s="38">
        <f>SUM(J121,J124,J126,J129,J132)</f>
        <v>5034287.0199999996</v>
      </c>
      <c r="K120" s="38">
        <f>SUM(K121,K124,K126,K129,K132)</f>
        <v>15913301</v>
      </c>
      <c r="L120" s="38">
        <f>SUM(L121,L124,L126,L129,L132)</f>
        <v>20947588.02</v>
      </c>
      <c r="M120" s="38"/>
      <c r="N120" s="38"/>
      <c r="O120" s="38"/>
      <c r="P120" s="38">
        <v>5269290.05</v>
      </c>
      <c r="Q120" s="38">
        <v>15913301</v>
      </c>
      <c r="R120" s="38">
        <v>21182591.050000001</v>
      </c>
      <c r="S120" s="47"/>
      <c r="T120" s="50"/>
      <c r="U120" s="50"/>
      <c r="V120" s="47"/>
      <c r="W120" s="47" t="s">
        <v>368</v>
      </c>
      <c r="X120" s="47"/>
      <c r="Y120" s="47"/>
      <c r="Z120" s="47"/>
      <c r="AA120" s="47"/>
      <c r="AB120" s="47"/>
    </row>
    <row r="121" spans="1:28" ht="54" x14ac:dyDescent="0.3">
      <c r="A121" s="22" t="s">
        <v>369</v>
      </c>
      <c r="B121" s="23" t="s">
        <v>370</v>
      </c>
      <c r="C121" s="23"/>
      <c r="D121" s="24" t="s">
        <v>149</v>
      </c>
      <c r="E121" s="31">
        <v>1</v>
      </c>
      <c r="F121" s="30">
        <v>7862.4</v>
      </c>
      <c r="G121" s="36">
        <f>IFERROR(ROUND(SUM(J122,J123)/F121, 2), 0)</f>
        <v>8.91</v>
      </c>
      <c r="H121" s="39">
        <v>80</v>
      </c>
      <c r="I121" s="36">
        <f>G121+H121</f>
        <v>88.91</v>
      </c>
      <c r="J121" s="36">
        <f>ROUND(G121*F121, 2)</f>
        <v>70053.98</v>
      </c>
      <c r="K121" s="36">
        <f>ROUND(F121*H121, 2)</f>
        <v>628992</v>
      </c>
      <c r="L121" s="36">
        <f>J121+K121</f>
        <v>699045.98</v>
      </c>
      <c r="M121" s="36">
        <v>8.91</v>
      </c>
      <c r="N121" s="45">
        <v>80</v>
      </c>
      <c r="O121" s="36">
        <v>88.91</v>
      </c>
      <c r="P121" s="36">
        <v>70053.98</v>
      </c>
      <c r="Q121" s="36">
        <v>628992</v>
      </c>
      <c r="R121" s="36">
        <v>699045.98</v>
      </c>
      <c r="S121" s="47"/>
      <c r="T121" s="50">
        <v>1</v>
      </c>
      <c r="U121" s="50">
        <v>7862.4</v>
      </c>
      <c r="V121" s="47"/>
      <c r="W121" s="47" t="s">
        <v>371</v>
      </c>
      <c r="X121" s="47"/>
      <c r="Y121" s="47"/>
      <c r="Z121" s="47"/>
      <c r="AA121" s="47"/>
      <c r="AB121" s="47"/>
    </row>
    <row r="122" spans="1:28" ht="18" x14ac:dyDescent="0.3">
      <c r="A122" s="22" t="s">
        <v>372</v>
      </c>
      <c r="B122" s="25" t="s">
        <v>373</v>
      </c>
      <c r="C122" s="23"/>
      <c r="D122" s="24" t="s">
        <v>149</v>
      </c>
      <c r="E122" s="31">
        <v>1.1000000000000001</v>
      </c>
      <c r="F122" s="32">
        <v>8648.64</v>
      </c>
      <c r="G122" s="39">
        <v>4.05</v>
      </c>
      <c r="H122" s="36"/>
      <c r="I122" s="36"/>
      <c r="J122" s="36">
        <f>ROUND(F122*G122, 2)</f>
        <v>35026.99</v>
      </c>
      <c r="K122" s="36"/>
      <c r="L122" s="36"/>
      <c r="M122" s="45">
        <v>4.05</v>
      </c>
      <c r="N122" s="36"/>
      <c r="O122" s="36"/>
      <c r="P122" s="36">
        <f>ROUND(F122*M122, 2)</f>
        <v>35026.99</v>
      </c>
      <c r="Q122" s="36"/>
      <c r="R122" s="36"/>
      <c r="S122" s="47"/>
      <c r="T122" s="50">
        <v>1</v>
      </c>
      <c r="U122" s="50">
        <v>7862.4</v>
      </c>
      <c r="V122" s="47"/>
      <c r="W122" s="47" t="s">
        <v>374</v>
      </c>
      <c r="X122" s="47"/>
      <c r="Y122" s="47"/>
      <c r="Z122" s="47"/>
      <c r="AA122" s="47"/>
      <c r="AB122" s="47"/>
    </row>
    <row r="123" spans="1:28" ht="18" x14ac:dyDescent="0.3">
      <c r="A123" s="22" t="s">
        <v>375</v>
      </c>
      <c r="B123" s="25" t="s">
        <v>376</v>
      </c>
      <c r="C123" s="23"/>
      <c r="D123" s="24" t="s">
        <v>277</v>
      </c>
      <c r="E123" s="31">
        <v>0.3</v>
      </c>
      <c r="F123" s="32">
        <v>2358.7199999999998</v>
      </c>
      <c r="G123" s="39">
        <v>14.85</v>
      </c>
      <c r="H123" s="36"/>
      <c r="I123" s="36"/>
      <c r="J123" s="36">
        <f>ROUND(F123*G123, 2)</f>
        <v>35026.99</v>
      </c>
      <c r="K123" s="36"/>
      <c r="L123" s="36"/>
      <c r="M123" s="45">
        <v>14.85</v>
      </c>
      <c r="N123" s="36"/>
      <c r="O123" s="36"/>
      <c r="P123" s="36">
        <f>ROUND(F123*M123, 2)</f>
        <v>35026.99</v>
      </c>
      <c r="Q123" s="36"/>
      <c r="R123" s="36"/>
      <c r="S123" s="47"/>
      <c r="T123" s="50">
        <v>1</v>
      </c>
      <c r="U123" s="50">
        <v>7862.4</v>
      </c>
      <c r="V123" s="47"/>
      <c r="W123" s="47" t="s">
        <v>377</v>
      </c>
      <c r="X123" s="47"/>
      <c r="Y123" s="47"/>
      <c r="Z123" s="47"/>
      <c r="AA123" s="47"/>
      <c r="AB123" s="47"/>
    </row>
    <row r="124" spans="1:28" ht="18" x14ac:dyDescent="0.3">
      <c r="A124" s="22" t="s">
        <v>378</v>
      </c>
      <c r="B124" s="23" t="s">
        <v>379</v>
      </c>
      <c r="C124" s="23"/>
      <c r="D124" s="24" t="s">
        <v>58</v>
      </c>
      <c r="E124" s="31">
        <v>1</v>
      </c>
      <c r="F124" s="30">
        <v>72667.399999999994</v>
      </c>
      <c r="G124" s="36">
        <f>IFERROR(ROUND(SUM(J125)/F124, 2), 0)</f>
        <v>10.33</v>
      </c>
      <c r="H124" s="39">
        <v>25</v>
      </c>
      <c r="I124" s="36">
        <f>G124+H124</f>
        <v>35.33</v>
      </c>
      <c r="J124" s="36">
        <f>ROUND(G124*F124, 2)</f>
        <v>750654.24</v>
      </c>
      <c r="K124" s="36">
        <f>ROUND(F124*H124, 2)</f>
        <v>1816685</v>
      </c>
      <c r="L124" s="36">
        <f>J124+K124</f>
        <v>2567339.2400000002</v>
      </c>
      <c r="M124" s="36">
        <v>10.33</v>
      </c>
      <c r="N124" s="45">
        <v>25</v>
      </c>
      <c r="O124" s="36">
        <v>35.33</v>
      </c>
      <c r="P124" s="36">
        <v>750654.24</v>
      </c>
      <c r="Q124" s="36">
        <v>1816685</v>
      </c>
      <c r="R124" s="36">
        <v>2567339.2400000002</v>
      </c>
      <c r="S124" s="47"/>
      <c r="T124" s="50">
        <v>1</v>
      </c>
      <c r="U124" s="50">
        <v>72667.399999999994</v>
      </c>
      <c r="V124" s="47"/>
      <c r="W124" s="47" t="s">
        <v>380</v>
      </c>
      <c r="X124" s="47"/>
      <c r="Y124" s="47"/>
      <c r="Z124" s="47"/>
      <c r="AA124" s="47"/>
      <c r="AB124" s="47"/>
    </row>
    <row r="125" spans="1:28" ht="18" x14ac:dyDescent="0.3">
      <c r="A125" s="22" t="s">
        <v>381</v>
      </c>
      <c r="B125" s="25" t="s">
        <v>382</v>
      </c>
      <c r="C125" s="23"/>
      <c r="D125" s="24" t="s">
        <v>277</v>
      </c>
      <c r="E125" s="31">
        <v>0.25</v>
      </c>
      <c r="F125" s="32">
        <v>18166.849999999999</v>
      </c>
      <c r="G125" s="39">
        <v>41.3</v>
      </c>
      <c r="H125" s="36"/>
      <c r="I125" s="36"/>
      <c r="J125" s="36">
        <f>ROUND(F125*G125, 2)</f>
        <v>750290.91</v>
      </c>
      <c r="K125" s="36"/>
      <c r="L125" s="36"/>
      <c r="M125" s="45">
        <v>41.3</v>
      </c>
      <c r="N125" s="36"/>
      <c r="O125" s="36"/>
      <c r="P125" s="36">
        <f>ROUND(F125*M125, 2)</f>
        <v>750290.91</v>
      </c>
      <c r="Q125" s="36"/>
      <c r="R125" s="36"/>
      <c r="S125" s="47"/>
      <c r="T125" s="50">
        <v>1</v>
      </c>
      <c r="U125" s="50">
        <v>72667.399999999994</v>
      </c>
      <c r="V125" s="47"/>
      <c r="W125" s="47" t="s">
        <v>383</v>
      </c>
      <c r="X125" s="47"/>
      <c r="Y125" s="47"/>
      <c r="Z125" s="47"/>
      <c r="AA125" s="47"/>
      <c r="AB125" s="47"/>
    </row>
    <row r="126" spans="1:28" ht="90" x14ac:dyDescent="0.3">
      <c r="A126" s="22" t="s">
        <v>384</v>
      </c>
      <c r="B126" s="23" t="s">
        <v>385</v>
      </c>
      <c r="C126" s="23"/>
      <c r="D126" s="24" t="s">
        <v>58</v>
      </c>
      <c r="E126" s="31">
        <v>1</v>
      </c>
      <c r="F126" s="30">
        <v>39562.800000000003</v>
      </c>
      <c r="G126" s="36">
        <f>IFERROR(ROUND(SUM(J127,J128)/F126, 2), 0)</f>
        <v>29.24</v>
      </c>
      <c r="H126" s="39">
        <v>120</v>
      </c>
      <c r="I126" s="36">
        <f>G126+H126</f>
        <v>149.24</v>
      </c>
      <c r="J126" s="36">
        <f>ROUND(G126*F126, 2)</f>
        <v>1156816.27</v>
      </c>
      <c r="K126" s="36">
        <f>ROUND(F126*H126, 2)</f>
        <v>4747536</v>
      </c>
      <c r="L126" s="36">
        <f>J126+K126</f>
        <v>5904352.2699999996</v>
      </c>
      <c r="M126" s="36">
        <v>35.18</v>
      </c>
      <c r="N126" s="45">
        <v>120</v>
      </c>
      <c r="O126" s="36">
        <v>155.18</v>
      </c>
      <c r="P126" s="36">
        <v>1391819.3</v>
      </c>
      <c r="Q126" s="36">
        <v>4747536</v>
      </c>
      <c r="R126" s="36">
        <v>6139355.2999999998</v>
      </c>
      <c r="S126" s="47"/>
      <c r="T126" s="50">
        <v>1</v>
      </c>
      <c r="U126" s="50">
        <v>39562.800000000003</v>
      </c>
      <c r="V126" s="47"/>
      <c r="W126" s="47" t="s">
        <v>386</v>
      </c>
      <c r="X126" s="47"/>
      <c r="Y126" s="47"/>
      <c r="Z126" s="47"/>
      <c r="AA126" s="47"/>
      <c r="AB126" s="47"/>
    </row>
    <row r="127" spans="1:28" ht="36" x14ac:dyDescent="0.3">
      <c r="A127" s="22" t="s">
        <v>387</v>
      </c>
      <c r="B127" s="25" t="s">
        <v>388</v>
      </c>
      <c r="C127" s="23"/>
      <c r="D127" s="24" t="s">
        <v>136</v>
      </c>
      <c r="E127" s="31">
        <v>0.3</v>
      </c>
      <c r="F127" s="31">
        <v>11868.84</v>
      </c>
      <c r="G127" s="39">
        <v>28.15</v>
      </c>
      <c r="H127" s="36"/>
      <c r="I127" s="36"/>
      <c r="J127" s="36">
        <f>ROUND(F127*G127, 2)</f>
        <v>334107.84999999998</v>
      </c>
      <c r="K127" s="36"/>
      <c r="L127" s="36"/>
      <c r="M127" s="45">
        <v>28.15</v>
      </c>
      <c r="N127" s="36"/>
      <c r="O127" s="36"/>
      <c r="P127" s="36">
        <f>ROUND(F127*M127, 2)</f>
        <v>334107.84999999998</v>
      </c>
      <c r="Q127" s="36"/>
      <c r="R127" s="36"/>
      <c r="S127" s="47"/>
      <c r="T127" s="50">
        <v>1</v>
      </c>
      <c r="U127" s="50">
        <v>39562.800000000003</v>
      </c>
      <c r="V127" s="47"/>
      <c r="W127" s="47" t="s">
        <v>389</v>
      </c>
      <c r="X127" s="47"/>
      <c r="Y127" s="47"/>
      <c r="Z127" s="47"/>
      <c r="AA127" s="47"/>
      <c r="AB127" s="47"/>
    </row>
    <row r="128" spans="1:28" ht="36" x14ac:dyDescent="0.3">
      <c r="A128" s="22" t="s">
        <v>390</v>
      </c>
      <c r="B128" s="25" t="s">
        <v>391</v>
      </c>
      <c r="C128" s="23" t="s">
        <v>376</v>
      </c>
      <c r="D128" s="24" t="s">
        <v>277</v>
      </c>
      <c r="E128" s="31">
        <v>1.8</v>
      </c>
      <c r="F128" s="31">
        <v>71213.039999999994</v>
      </c>
      <c r="G128" s="39">
        <v>11.55</v>
      </c>
      <c r="H128" s="36"/>
      <c r="I128" s="36"/>
      <c r="J128" s="36">
        <f>ROUND(F128*G128, 2)</f>
        <v>822510.61</v>
      </c>
      <c r="K128" s="36"/>
      <c r="L128" s="36"/>
      <c r="M128" s="45">
        <v>14.85</v>
      </c>
      <c r="N128" s="36"/>
      <c r="O128" s="36"/>
      <c r="P128" s="36">
        <f>ROUND(F128*M128, 2)</f>
        <v>1057513.6399999999</v>
      </c>
      <c r="Q128" s="36"/>
      <c r="R128" s="36"/>
      <c r="S128" s="47"/>
      <c r="T128" s="50">
        <v>1</v>
      </c>
      <c r="U128" s="50">
        <v>39562.800000000003</v>
      </c>
      <c r="V128" s="47"/>
      <c r="W128" s="47" t="s">
        <v>392</v>
      </c>
      <c r="X128" s="47"/>
      <c r="Y128" s="47"/>
      <c r="Z128" s="47"/>
      <c r="AA128" s="47"/>
      <c r="AB128" s="47"/>
    </row>
    <row r="129" spans="1:28" ht="54" x14ac:dyDescent="0.3">
      <c r="A129" s="22" t="s">
        <v>393</v>
      </c>
      <c r="B129" s="23" t="s">
        <v>394</v>
      </c>
      <c r="C129" s="23"/>
      <c r="D129" s="24" t="s">
        <v>58</v>
      </c>
      <c r="E129" s="31">
        <v>1</v>
      </c>
      <c r="F129" s="30">
        <v>33104.6</v>
      </c>
      <c r="G129" s="36">
        <f>IFERROR(ROUND(SUM(J130,J131)/F129, 2), 0)</f>
        <v>50.15</v>
      </c>
      <c r="H129" s="39">
        <v>120</v>
      </c>
      <c r="I129" s="36">
        <f>G129+H129</f>
        <v>170.15</v>
      </c>
      <c r="J129" s="36">
        <f>ROUND(G129*F129, 2)</f>
        <v>1660195.69</v>
      </c>
      <c r="K129" s="36">
        <f>ROUND(F129*H129, 2)</f>
        <v>3972552</v>
      </c>
      <c r="L129" s="36">
        <f>J129+K129</f>
        <v>5632747.6900000004</v>
      </c>
      <c r="M129" s="36">
        <v>50.15</v>
      </c>
      <c r="N129" s="45">
        <v>120</v>
      </c>
      <c r="O129" s="36">
        <v>170.15</v>
      </c>
      <c r="P129" s="36">
        <v>1660195.69</v>
      </c>
      <c r="Q129" s="36">
        <v>3972552</v>
      </c>
      <c r="R129" s="36">
        <v>5632747.6900000004</v>
      </c>
      <c r="S129" s="47"/>
      <c r="T129" s="50">
        <v>1</v>
      </c>
      <c r="U129" s="50">
        <v>33104.6</v>
      </c>
      <c r="V129" s="47"/>
      <c r="W129" s="47" t="s">
        <v>395</v>
      </c>
      <c r="X129" s="47"/>
      <c r="Y129" s="47"/>
      <c r="Z129" s="47"/>
      <c r="AA129" s="47"/>
      <c r="AB129" s="47"/>
    </row>
    <row r="130" spans="1:28" ht="18" x14ac:dyDescent="0.3">
      <c r="A130" s="22" t="s">
        <v>396</v>
      </c>
      <c r="B130" s="25" t="s">
        <v>337</v>
      </c>
      <c r="C130" s="23"/>
      <c r="D130" s="24" t="s">
        <v>277</v>
      </c>
      <c r="E130" s="31">
        <v>0.15</v>
      </c>
      <c r="F130" s="31">
        <v>4965.6899999999996</v>
      </c>
      <c r="G130" s="39">
        <v>37.299999999999997</v>
      </c>
      <c r="H130" s="36"/>
      <c r="I130" s="36"/>
      <c r="J130" s="36">
        <f>ROUND(F130*G130, 2)</f>
        <v>185220.24</v>
      </c>
      <c r="K130" s="36"/>
      <c r="L130" s="36"/>
      <c r="M130" s="45">
        <v>37.299999999999997</v>
      </c>
      <c r="N130" s="36"/>
      <c r="O130" s="36"/>
      <c r="P130" s="36">
        <f>ROUND(F130*M130, 2)</f>
        <v>185220.24</v>
      </c>
      <c r="Q130" s="36"/>
      <c r="R130" s="36"/>
      <c r="S130" s="47"/>
      <c r="T130" s="50">
        <v>1</v>
      </c>
      <c r="U130" s="50">
        <v>33104.6</v>
      </c>
      <c r="V130" s="47"/>
      <c r="W130" s="47" t="s">
        <v>397</v>
      </c>
      <c r="X130" s="47"/>
      <c r="Y130" s="47"/>
      <c r="Z130" s="47"/>
      <c r="AA130" s="47"/>
      <c r="AB130" s="47"/>
    </row>
    <row r="131" spans="1:28" ht="18" x14ac:dyDescent="0.3">
      <c r="A131" s="22" t="s">
        <v>398</v>
      </c>
      <c r="B131" s="25" t="s">
        <v>376</v>
      </c>
      <c r="C131" s="23"/>
      <c r="D131" s="24" t="s">
        <v>277</v>
      </c>
      <c r="E131" s="31">
        <v>3</v>
      </c>
      <c r="F131" s="32">
        <v>99313.8</v>
      </c>
      <c r="G131" s="39">
        <v>14.85</v>
      </c>
      <c r="H131" s="36"/>
      <c r="I131" s="36"/>
      <c r="J131" s="36">
        <f>ROUND(F131*G131, 2)</f>
        <v>1474809.93</v>
      </c>
      <c r="K131" s="36"/>
      <c r="L131" s="36"/>
      <c r="M131" s="45">
        <v>14.85</v>
      </c>
      <c r="N131" s="36"/>
      <c r="O131" s="36"/>
      <c r="P131" s="36">
        <f>ROUND(F131*M131, 2)</f>
        <v>1474809.93</v>
      </c>
      <c r="Q131" s="36"/>
      <c r="R131" s="36"/>
      <c r="S131" s="47"/>
      <c r="T131" s="50">
        <v>1</v>
      </c>
      <c r="U131" s="50">
        <v>33104.6</v>
      </c>
      <c r="V131" s="47"/>
      <c r="W131" s="47" t="s">
        <v>399</v>
      </c>
      <c r="X131" s="47"/>
      <c r="Y131" s="47"/>
      <c r="Z131" s="47"/>
      <c r="AA131" s="47"/>
      <c r="AB131" s="47"/>
    </row>
    <row r="132" spans="1:28" ht="72" x14ac:dyDescent="0.3">
      <c r="A132" s="22" t="s">
        <v>400</v>
      </c>
      <c r="B132" s="23" t="s">
        <v>401</v>
      </c>
      <c r="C132" s="23"/>
      <c r="D132" s="24" t="s">
        <v>58</v>
      </c>
      <c r="E132" s="31">
        <v>1</v>
      </c>
      <c r="F132" s="30">
        <v>39562.800000000003</v>
      </c>
      <c r="G132" s="36">
        <f>IFERROR(ROUND(SUM(J133,J134)/F132, 2), 0)</f>
        <v>35.299999999999997</v>
      </c>
      <c r="H132" s="39">
        <v>120</v>
      </c>
      <c r="I132" s="36">
        <f>G132+H132</f>
        <v>155.30000000000001</v>
      </c>
      <c r="J132" s="36">
        <f>ROUND(G132*F132, 2)</f>
        <v>1396566.84</v>
      </c>
      <c r="K132" s="36">
        <f>ROUND(F132*H132, 2)</f>
        <v>4747536</v>
      </c>
      <c r="L132" s="36">
        <f>J132+K132</f>
        <v>6144102.8399999999</v>
      </c>
      <c r="M132" s="36">
        <v>35.299999999999997</v>
      </c>
      <c r="N132" s="45">
        <v>120</v>
      </c>
      <c r="O132" s="36">
        <v>155.30000000000001</v>
      </c>
      <c r="P132" s="36">
        <v>1396566.84</v>
      </c>
      <c r="Q132" s="36">
        <v>4747536</v>
      </c>
      <c r="R132" s="36">
        <v>6144102.8399999999</v>
      </c>
      <c r="S132" s="47"/>
      <c r="T132" s="50">
        <v>1</v>
      </c>
      <c r="U132" s="50">
        <v>39562.800000000003</v>
      </c>
      <c r="V132" s="47"/>
      <c r="W132" s="47" t="s">
        <v>402</v>
      </c>
      <c r="X132" s="47"/>
      <c r="Y132" s="47"/>
      <c r="Z132" s="47"/>
      <c r="AA132" s="47"/>
      <c r="AB132" s="47"/>
    </row>
    <row r="133" spans="1:28" ht="18" x14ac:dyDescent="0.3">
      <c r="A133" s="22" t="s">
        <v>403</v>
      </c>
      <c r="B133" s="25" t="s">
        <v>337</v>
      </c>
      <c r="C133" s="23"/>
      <c r="D133" s="24" t="s">
        <v>277</v>
      </c>
      <c r="E133" s="31">
        <v>0.15</v>
      </c>
      <c r="F133" s="31">
        <v>5934.42</v>
      </c>
      <c r="G133" s="39">
        <v>37.299999999999997</v>
      </c>
      <c r="H133" s="36"/>
      <c r="I133" s="36"/>
      <c r="J133" s="36">
        <f>ROUND(F133*G133, 2)</f>
        <v>221353.87</v>
      </c>
      <c r="K133" s="36"/>
      <c r="L133" s="36"/>
      <c r="M133" s="45">
        <v>37.299999999999997</v>
      </c>
      <c r="N133" s="36"/>
      <c r="O133" s="36"/>
      <c r="P133" s="36">
        <f>ROUND(F133*M133, 2)</f>
        <v>221353.87</v>
      </c>
      <c r="Q133" s="36"/>
      <c r="R133" s="36"/>
      <c r="S133" s="47"/>
      <c r="T133" s="50">
        <v>1</v>
      </c>
      <c r="U133" s="50">
        <v>39562.800000000003</v>
      </c>
      <c r="V133" s="47"/>
      <c r="W133" s="47" t="s">
        <v>404</v>
      </c>
      <c r="X133" s="47"/>
      <c r="Y133" s="47"/>
      <c r="Z133" s="47"/>
      <c r="AA133" s="47"/>
      <c r="AB133" s="47"/>
    </row>
    <row r="134" spans="1:28" ht="18" x14ac:dyDescent="0.3">
      <c r="A134" s="22" t="s">
        <v>405</v>
      </c>
      <c r="B134" s="25" t="s">
        <v>376</v>
      </c>
      <c r="C134" s="23"/>
      <c r="D134" s="24" t="s">
        <v>277</v>
      </c>
      <c r="E134" s="31">
        <v>2</v>
      </c>
      <c r="F134" s="31">
        <v>79125.600000000006</v>
      </c>
      <c r="G134" s="39">
        <v>14.85</v>
      </c>
      <c r="H134" s="36"/>
      <c r="I134" s="36"/>
      <c r="J134" s="36">
        <f>ROUND(F134*G134, 2)</f>
        <v>1175015.1599999999</v>
      </c>
      <c r="K134" s="36"/>
      <c r="L134" s="36"/>
      <c r="M134" s="45">
        <v>14.85</v>
      </c>
      <c r="N134" s="36"/>
      <c r="O134" s="36"/>
      <c r="P134" s="36">
        <f>ROUND(F134*M134, 2)</f>
        <v>1175015.1599999999</v>
      </c>
      <c r="Q134" s="36"/>
      <c r="R134" s="36"/>
      <c r="S134" s="47"/>
      <c r="T134" s="50">
        <v>1</v>
      </c>
      <c r="U134" s="50">
        <v>39562.800000000003</v>
      </c>
      <c r="V134" s="47"/>
      <c r="W134" s="47" t="s">
        <v>406</v>
      </c>
      <c r="X134" s="47"/>
      <c r="Y134" s="47"/>
      <c r="Z134" s="47"/>
      <c r="AA134" s="47"/>
      <c r="AB134" s="47"/>
    </row>
    <row r="135" spans="1:28" ht="16.8" x14ac:dyDescent="0.3">
      <c r="A135" s="22" t="s">
        <v>407</v>
      </c>
      <c r="B135" s="66" t="s">
        <v>408</v>
      </c>
      <c r="C135" s="56"/>
      <c r="D135" s="67"/>
      <c r="E135" s="68"/>
      <c r="F135" s="37"/>
      <c r="G135" s="38"/>
      <c r="H135" s="38"/>
      <c r="I135" s="38"/>
      <c r="J135" s="38">
        <f>J136</f>
        <v>6553397.0099999998</v>
      </c>
      <c r="K135" s="38">
        <f>K136</f>
        <v>6136320</v>
      </c>
      <c r="L135" s="38">
        <f>J135+K135</f>
        <v>12689717.01</v>
      </c>
      <c r="M135" s="38"/>
      <c r="N135" s="38"/>
      <c r="O135" s="38"/>
      <c r="P135" s="38">
        <v>6553397.0099999998</v>
      </c>
      <c r="Q135" s="38">
        <v>6341070</v>
      </c>
      <c r="R135" s="38">
        <v>12894467.01</v>
      </c>
      <c r="S135" s="47"/>
      <c r="T135" s="50"/>
      <c r="U135" s="50"/>
      <c r="V135" s="47"/>
      <c r="W135" s="47" t="s">
        <v>409</v>
      </c>
      <c r="X135" s="47"/>
      <c r="Y135" s="47"/>
      <c r="Z135" s="47"/>
      <c r="AA135" s="47"/>
      <c r="AB135" s="47"/>
    </row>
    <row r="136" spans="1:28" ht="16.8" x14ac:dyDescent="0.3">
      <c r="A136" s="22" t="s">
        <v>410</v>
      </c>
      <c r="B136" s="66" t="s">
        <v>411</v>
      </c>
      <c r="C136" s="56"/>
      <c r="D136" s="67"/>
      <c r="E136" s="68"/>
      <c r="F136" s="37"/>
      <c r="G136" s="38"/>
      <c r="H136" s="38"/>
      <c r="I136" s="38"/>
      <c r="J136" s="38">
        <f>SUM(J137,J139,J141,J145,J149,J154,J162)</f>
        <v>6553397.0099999998</v>
      </c>
      <c r="K136" s="38">
        <f>SUM(K137,K139,K141,K145,K149,K154,K162)</f>
        <v>6136320</v>
      </c>
      <c r="L136" s="38">
        <f>SUM(L137,L139,L141,L145,L149,L154,L162)</f>
        <v>12689717.01</v>
      </c>
      <c r="M136" s="38"/>
      <c r="N136" s="38"/>
      <c r="O136" s="38"/>
      <c r="P136" s="38">
        <v>6553397.0099999998</v>
      </c>
      <c r="Q136" s="38">
        <v>6341070</v>
      </c>
      <c r="R136" s="38">
        <v>12894467.01</v>
      </c>
      <c r="S136" s="47"/>
      <c r="T136" s="50"/>
      <c r="U136" s="50"/>
      <c r="V136" s="47"/>
      <c r="W136" s="47" t="s">
        <v>412</v>
      </c>
      <c r="X136" s="47"/>
      <c r="Y136" s="47"/>
      <c r="Z136" s="47"/>
      <c r="AA136" s="47"/>
      <c r="AB136" s="47"/>
    </row>
    <row r="137" spans="1:28" ht="54" x14ac:dyDescent="0.3">
      <c r="A137" s="22" t="s">
        <v>413</v>
      </c>
      <c r="B137" s="23" t="s">
        <v>414</v>
      </c>
      <c r="C137" s="23" t="s">
        <v>415</v>
      </c>
      <c r="D137" s="24" t="s">
        <v>58</v>
      </c>
      <c r="E137" s="31">
        <v>1</v>
      </c>
      <c r="F137" s="30">
        <v>12685.8</v>
      </c>
      <c r="G137" s="36">
        <f>IFERROR(ROUND(SUM(J138)/F137, 2), 0)</f>
        <v>229.89</v>
      </c>
      <c r="H137" s="39">
        <v>160</v>
      </c>
      <c r="I137" s="36">
        <f>G137+H137</f>
        <v>389.89</v>
      </c>
      <c r="J137" s="36">
        <f>ROUND(G137*F137, 2)</f>
        <v>2916338.56</v>
      </c>
      <c r="K137" s="36">
        <f>ROUND(F137*H137, 2)</f>
        <v>2029728</v>
      </c>
      <c r="L137" s="36">
        <f>J137+K137</f>
        <v>4946066.5599999996</v>
      </c>
      <c r="M137" s="36">
        <v>229.89</v>
      </c>
      <c r="N137" s="45">
        <v>160</v>
      </c>
      <c r="O137" s="36">
        <v>389.89</v>
      </c>
      <c r="P137" s="36">
        <v>2916338.56</v>
      </c>
      <c r="Q137" s="36">
        <v>2029728</v>
      </c>
      <c r="R137" s="36">
        <v>4946066.5599999996</v>
      </c>
      <c r="S137" s="47"/>
      <c r="T137" s="50">
        <v>1</v>
      </c>
      <c r="U137" s="50">
        <v>12685.8</v>
      </c>
      <c r="V137" s="47"/>
      <c r="W137" s="47" t="s">
        <v>416</v>
      </c>
      <c r="X137" s="47"/>
      <c r="Y137" s="47"/>
      <c r="Z137" s="47"/>
      <c r="AA137" s="47"/>
      <c r="AB137" s="47"/>
    </row>
    <row r="138" spans="1:28" ht="18" x14ac:dyDescent="0.3">
      <c r="A138" s="22" t="s">
        <v>417</v>
      </c>
      <c r="B138" s="26" t="s">
        <v>418</v>
      </c>
      <c r="C138" s="23"/>
      <c r="D138" s="24" t="s">
        <v>35</v>
      </c>
      <c r="E138" s="33">
        <v>0.05</v>
      </c>
      <c r="F138" s="31">
        <v>634.29</v>
      </c>
      <c r="G138" s="39">
        <v>4597.82</v>
      </c>
      <c r="H138" s="36"/>
      <c r="I138" s="36"/>
      <c r="J138" s="36">
        <f>ROUND(F138*G138, 2)</f>
        <v>2916351.25</v>
      </c>
      <c r="K138" s="36"/>
      <c r="L138" s="36"/>
      <c r="M138" s="45">
        <v>4597.82</v>
      </c>
      <c r="N138" s="36"/>
      <c r="O138" s="36"/>
      <c r="P138" s="36">
        <f>ROUND(F138*M138, 2)</f>
        <v>2916351.25</v>
      </c>
      <c r="Q138" s="36"/>
      <c r="R138" s="36"/>
      <c r="S138" s="47"/>
      <c r="T138" s="50">
        <v>1</v>
      </c>
      <c r="U138" s="50">
        <v>12685.8</v>
      </c>
      <c r="V138" s="47"/>
      <c r="W138" s="47" t="s">
        <v>419</v>
      </c>
      <c r="X138" s="47"/>
      <c r="Y138" s="47"/>
      <c r="Z138" s="47"/>
      <c r="AA138" s="47"/>
      <c r="AB138" s="47"/>
    </row>
    <row r="139" spans="1:28" ht="54" x14ac:dyDescent="0.3">
      <c r="A139" s="22" t="s">
        <v>420</v>
      </c>
      <c r="B139" s="23" t="s">
        <v>414</v>
      </c>
      <c r="C139" s="23" t="s">
        <v>421</v>
      </c>
      <c r="D139" s="24" t="s">
        <v>58</v>
      </c>
      <c r="E139" s="31">
        <v>1</v>
      </c>
      <c r="F139" s="30">
        <v>707.4</v>
      </c>
      <c r="G139" s="36">
        <f>IFERROR(ROUND(SUM(J140)/F139, 2), 0)</f>
        <v>919.56</v>
      </c>
      <c r="H139" s="39">
        <v>160</v>
      </c>
      <c r="I139" s="36">
        <f>G139+H139</f>
        <v>1079.56</v>
      </c>
      <c r="J139" s="36">
        <f>ROUND(G139*F139, 2)</f>
        <v>650496.74</v>
      </c>
      <c r="K139" s="36">
        <f>ROUND(F139*H139, 2)</f>
        <v>113184</v>
      </c>
      <c r="L139" s="36">
        <f>J139+K139</f>
        <v>763680.74</v>
      </c>
      <c r="M139" s="36">
        <v>919.56</v>
      </c>
      <c r="N139" s="45">
        <v>160</v>
      </c>
      <c r="O139" s="36">
        <v>1079.56</v>
      </c>
      <c r="P139" s="36">
        <v>650496.74</v>
      </c>
      <c r="Q139" s="36">
        <v>113184</v>
      </c>
      <c r="R139" s="36">
        <v>763680.74</v>
      </c>
      <c r="S139" s="47"/>
      <c r="T139" s="50">
        <v>1</v>
      </c>
      <c r="U139" s="50">
        <v>707.4</v>
      </c>
      <c r="V139" s="47"/>
      <c r="W139" s="47" t="s">
        <v>422</v>
      </c>
      <c r="X139" s="47"/>
      <c r="Y139" s="47"/>
      <c r="Z139" s="47"/>
      <c r="AA139" s="47"/>
      <c r="AB139" s="47"/>
    </row>
    <row r="140" spans="1:28" ht="18" x14ac:dyDescent="0.3">
      <c r="A140" s="22" t="s">
        <v>423</v>
      </c>
      <c r="B140" s="26" t="s">
        <v>418</v>
      </c>
      <c r="C140" s="23"/>
      <c r="D140" s="24" t="s">
        <v>35</v>
      </c>
      <c r="E140" s="33">
        <v>0.2</v>
      </c>
      <c r="F140" s="31">
        <v>141.47999999999999</v>
      </c>
      <c r="G140" s="39">
        <v>4597.82</v>
      </c>
      <c r="H140" s="36"/>
      <c r="I140" s="36"/>
      <c r="J140" s="36">
        <f>ROUND(F140*G140, 2)</f>
        <v>650499.56999999995</v>
      </c>
      <c r="K140" s="36"/>
      <c r="L140" s="36"/>
      <c r="M140" s="45">
        <v>4597.82</v>
      </c>
      <c r="N140" s="36"/>
      <c r="O140" s="36"/>
      <c r="P140" s="36">
        <f>ROUND(F140*M140, 2)</f>
        <v>650499.56999999995</v>
      </c>
      <c r="Q140" s="36"/>
      <c r="R140" s="36"/>
      <c r="S140" s="47"/>
      <c r="T140" s="50">
        <v>1</v>
      </c>
      <c r="U140" s="50">
        <v>707.4</v>
      </c>
      <c r="V140" s="47"/>
      <c r="W140" s="47" t="s">
        <v>424</v>
      </c>
      <c r="X140" s="47"/>
      <c r="Y140" s="47"/>
      <c r="Z140" s="47"/>
      <c r="AA140" s="47"/>
      <c r="AB140" s="47"/>
    </row>
    <row r="141" spans="1:28" ht="36" x14ac:dyDescent="0.3">
      <c r="A141" s="22" t="s">
        <v>425</v>
      </c>
      <c r="B141" s="23" t="s">
        <v>426</v>
      </c>
      <c r="C141" s="23"/>
      <c r="D141" s="24" t="s">
        <v>427</v>
      </c>
      <c r="E141" s="31">
        <v>1</v>
      </c>
      <c r="F141" s="30">
        <v>3780</v>
      </c>
      <c r="G141" s="36">
        <f>IFERROR(ROUND(SUM(J142,J143,J144)/F141, 2), 0)</f>
        <v>35.44</v>
      </c>
      <c r="H141" s="39">
        <v>160</v>
      </c>
      <c r="I141" s="36">
        <f>G141+H141</f>
        <v>195.44</v>
      </c>
      <c r="J141" s="36">
        <f>ROUND(G141*F141, 2)</f>
        <v>133963.20000000001</v>
      </c>
      <c r="K141" s="36">
        <f>ROUND(F141*H141, 2)</f>
        <v>604800</v>
      </c>
      <c r="L141" s="36">
        <f>J141+K141</f>
        <v>738763.2</v>
      </c>
      <c r="M141" s="36">
        <v>35.44</v>
      </c>
      <c r="N141" s="45">
        <v>160</v>
      </c>
      <c r="O141" s="36">
        <v>195.44</v>
      </c>
      <c r="P141" s="36">
        <v>133963.20000000001</v>
      </c>
      <c r="Q141" s="36">
        <v>604800</v>
      </c>
      <c r="R141" s="36">
        <v>738763.2</v>
      </c>
      <c r="S141" s="47"/>
      <c r="T141" s="50">
        <v>1</v>
      </c>
      <c r="U141" s="50">
        <v>3780</v>
      </c>
      <c r="V141" s="47"/>
      <c r="W141" s="47" t="s">
        <v>428</v>
      </c>
      <c r="X141" s="47"/>
      <c r="Y141" s="47"/>
      <c r="Z141" s="47"/>
      <c r="AA141" s="47"/>
      <c r="AB141" s="47"/>
    </row>
    <row r="142" spans="1:28" ht="18" x14ac:dyDescent="0.3">
      <c r="A142" s="22" t="s">
        <v>429</v>
      </c>
      <c r="B142" s="25" t="s">
        <v>373</v>
      </c>
      <c r="C142" s="23"/>
      <c r="D142" s="24" t="s">
        <v>149</v>
      </c>
      <c r="E142" s="31">
        <v>1.1000000000000001</v>
      </c>
      <c r="F142" s="31">
        <v>4158</v>
      </c>
      <c r="G142" s="39">
        <v>4.05</v>
      </c>
      <c r="H142" s="36"/>
      <c r="I142" s="36"/>
      <c r="J142" s="36">
        <f>ROUND(F142*G142, 2)</f>
        <v>16839.900000000001</v>
      </c>
      <c r="K142" s="36"/>
      <c r="L142" s="36"/>
      <c r="M142" s="45">
        <v>4.05</v>
      </c>
      <c r="N142" s="36"/>
      <c r="O142" s="36"/>
      <c r="P142" s="36">
        <f>ROUND(F142*M142, 2)</f>
        <v>16839.900000000001</v>
      </c>
      <c r="Q142" s="36"/>
      <c r="R142" s="36"/>
      <c r="S142" s="47"/>
      <c r="T142" s="50">
        <v>1</v>
      </c>
      <c r="U142" s="50">
        <v>3780</v>
      </c>
      <c r="V142" s="47"/>
      <c r="W142" s="47" t="s">
        <v>430</v>
      </c>
      <c r="X142" s="47"/>
      <c r="Y142" s="47"/>
      <c r="Z142" s="47"/>
      <c r="AA142" s="47"/>
      <c r="AB142" s="47"/>
    </row>
    <row r="143" spans="1:28" ht="36" x14ac:dyDescent="0.3">
      <c r="A143" s="22" t="s">
        <v>431</v>
      </c>
      <c r="B143" s="25" t="s">
        <v>432</v>
      </c>
      <c r="C143" s="23"/>
      <c r="D143" s="24" t="s">
        <v>136</v>
      </c>
      <c r="E143" s="31">
        <v>0.09</v>
      </c>
      <c r="F143" s="31">
        <v>340.2</v>
      </c>
      <c r="G143" s="39">
        <v>208.32</v>
      </c>
      <c r="H143" s="36"/>
      <c r="I143" s="36"/>
      <c r="J143" s="36">
        <f>ROUND(F143*G143, 2)</f>
        <v>70870.460000000006</v>
      </c>
      <c r="K143" s="36"/>
      <c r="L143" s="36"/>
      <c r="M143" s="45">
        <v>208.32</v>
      </c>
      <c r="N143" s="36"/>
      <c r="O143" s="36"/>
      <c r="P143" s="36">
        <f>ROUND(F143*M143, 2)</f>
        <v>70870.460000000006</v>
      </c>
      <c r="Q143" s="36"/>
      <c r="R143" s="36"/>
      <c r="S143" s="47"/>
      <c r="T143" s="50">
        <v>1</v>
      </c>
      <c r="U143" s="50">
        <v>3780</v>
      </c>
      <c r="V143" s="47"/>
      <c r="W143" s="47" t="s">
        <v>433</v>
      </c>
      <c r="X143" s="47"/>
      <c r="Y143" s="47"/>
      <c r="Z143" s="47"/>
      <c r="AA143" s="47"/>
      <c r="AB143" s="47"/>
    </row>
    <row r="144" spans="1:28" ht="18" x14ac:dyDescent="0.3">
      <c r="A144" s="22" t="s">
        <v>434</v>
      </c>
      <c r="B144" s="25" t="s">
        <v>435</v>
      </c>
      <c r="C144" s="23"/>
      <c r="D144" s="24" t="s">
        <v>277</v>
      </c>
      <c r="E144" s="31">
        <v>0.35</v>
      </c>
      <c r="F144" s="31">
        <v>1323</v>
      </c>
      <c r="G144" s="39">
        <v>34.950000000000003</v>
      </c>
      <c r="H144" s="36"/>
      <c r="I144" s="36"/>
      <c r="J144" s="36">
        <f>ROUND(F144*G144, 2)</f>
        <v>46238.85</v>
      </c>
      <c r="K144" s="36"/>
      <c r="L144" s="36"/>
      <c r="M144" s="45">
        <v>34.950000000000003</v>
      </c>
      <c r="N144" s="36"/>
      <c r="O144" s="36"/>
      <c r="P144" s="36">
        <f>ROUND(F144*M144, 2)</f>
        <v>46238.85</v>
      </c>
      <c r="Q144" s="36"/>
      <c r="R144" s="36"/>
      <c r="S144" s="47"/>
      <c r="T144" s="50">
        <v>1</v>
      </c>
      <c r="U144" s="50">
        <v>3780</v>
      </c>
      <c r="V144" s="47"/>
      <c r="W144" s="47" t="s">
        <v>436</v>
      </c>
      <c r="X144" s="47"/>
      <c r="Y144" s="47"/>
      <c r="Z144" s="47"/>
      <c r="AA144" s="47"/>
      <c r="AB144" s="47"/>
    </row>
    <row r="145" spans="1:28" ht="72" x14ac:dyDescent="0.3">
      <c r="A145" s="22" t="s">
        <v>437</v>
      </c>
      <c r="B145" s="23" t="s">
        <v>426</v>
      </c>
      <c r="C145" s="23" t="s">
        <v>438</v>
      </c>
      <c r="D145" s="24" t="s">
        <v>427</v>
      </c>
      <c r="E145" s="31">
        <v>1</v>
      </c>
      <c r="F145" s="30">
        <v>4725</v>
      </c>
      <c r="G145" s="36">
        <f>IFERROR(ROUND(SUM(J146,J147,J148)/F145, 2), 0)</f>
        <v>35.44</v>
      </c>
      <c r="H145" s="39">
        <v>160</v>
      </c>
      <c r="I145" s="36">
        <f>G145+H145</f>
        <v>195.44</v>
      </c>
      <c r="J145" s="36">
        <f>ROUND(G145*F145, 2)</f>
        <v>167454</v>
      </c>
      <c r="K145" s="36">
        <f>ROUND(F145*H145, 2)</f>
        <v>756000</v>
      </c>
      <c r="L145" s="36">
        <f>J145+K145</f>
        <v>923454</v>
      </c>
      <c r="M145" s="36">
        <v>35.44</v>
      </c>
      <c r="N145" s="45">
        <v>160</v>
      </c>
      <c r="O145" s="36">
        <v>195.44</v>
      </c>
      <c r="P145" s="36">
        <v>167454</v>
      </c>
      <c r="Q145" s="36">
        <v>756000</v>
      </c>
      <c r="R145" s="36">
        <v>923454</v>
      </c>
      <c r="S145" s="47"/>
      <c r="T145" s="50">
        <v>1</v>
      </c>
      <c r="U145" s="50">
        <v>4725</v>
      </c>
      <c r="V145" s="47"/>
      <c r="W145" s="47" t="s">
        <v>439</v>
      </c>
      <c r="X145" s="47"/>
      <c r="Y145" s="47"/>
      <c r="Z145" s="47"/>
      <c r="AA145" s="47"/>
      <c r="AB145" s="47"/>
    </row>
    <row r="146" spans="1:28" ht="18" x14ac:dyDescent="0.3">
      <c r="A146" s="22" t="s">
        <v>440</v>
      </c>
      <c r="B146" s="25" t="s">
        <v>373</v>
      </c>
      <c r="C146" s="23"/>
      <c r="D146" s="24" t="s">
        <v>149</v>
      </c>
      <c r="E146" s="31">
        <v>1.1000000000000001</v>
      </c>
      <c r="F146" s="31">
        <v>5197.5</v>
      </c>
      <c r="G146" s="39">
        <v>4.05</v>
      </c>
      <c r="H146" s="36"/>
      <c r="I146" s="36"/>
      <c r="J146" s="36">
        <f>ROUND(F146*G146, 2)</f>
        <v>21049.88</v>
      </c>
      <c r="K146" s="36"/>
      <c r="L146" s="36"/>
      <c r="M146" s="45">
        <v>4.05</v>
      </c>
      <c r="N146" s="36"/>
      <c r="O146" s="36"/>
      <c r="P146" s="36">
        <f>ROUND(F146*M146, 2)</f>
        <v>21049.88</v>
      </c>
      <c r="Q146" s="36"/>
      <c r="R146" s="36"/>
      <c r="S146" s="47"/>
      <c r="T146" s="50">
        <v>1</v>
      </c>
      <c r="U146" s="50">
        <v>4725</v>
      </c>
      <c r="V146" s="47"/>
      <c r="W146" s="47" t="s">
        <v>441</v>
      </c>
      <c r="X146" s="47"/>
      <c r="Y146" s="47"/>
      <c r="Z146" s="47"/>
      <c r="AA146" s="47"/>
      <c r="AB146" s="47"/>
    </row>
    <row r="147" spans="1:28" ht="36" x14ac:dyDescent="0.3">
      <c r="A147" s="22" t="s">
        <v>442</v>
      </c>
      <c r="B147" s="25" t="s">
        <v>432</v>
      </c>
      <c r="C147" s="23"/>
      <c r="D147" s="24" t="s">
        <v>136</v>
      </c>
      <c r="E147" s="31">
        <v>0.09</v>
      </c>
      <c r="F147" s="31">
        <v>425.25</v>
      </c>
      <c r="G147" s="39">
        <v>208.32</v>
      </c>
      <c r="H147" s="36"/>
      <c r="I147" s="36"/>
      <c r="J147" s="36">
        <f>ROUND(F147*G147, 2)</f>
        <v>88588.08</v>
      </c>
      <c r="K147" s="36"/>
      <c r="L147" s="36"/>
      <c r="M147" s="45">
        <v>208.32</v>
      </c>
      <c r="N147" s="36"/>
      <c r="O147" s="36"/>
      <c r="P147" s="36">
        <f>ROUND(F147*M147, 2)</f>
        <v>88588.08</v>
      </c>
      <c r="Q147" s="36"/>
      <c r="R147" s="36"/>
      <c r="S147" s="47"/>
      <c r="T147" s="50">
        <v>1</v>
      </c>
      <c r="U147" s="50">
        <v>4725</v>
      </c>
      <c r="V147" s="47"/>
      <c r="W147" s="47" t="s">
        <v>443</v>
      </c>
      <c r="X147" s="47"/>
      <c r="Y147" s="47"/>
      <c r="Z147" s="47"/>
      <c r="AA147" s="47"/>
      <c r="AB147" s="47"/>
    </row>
    <row r="148" spans="1:28" ht="18" x14ac:dyDescent="0.3">
      <c r="A148" s="22" t="s">
        <v>444</v>
      </c>
      <c r="B148" s="25" t="s">
        <v>435</v>
      </c>
      <c r="C148" s="23"/>
      <c r="D148" s="24" t="s">
        <v>277</v>
      </c>
      <c r="E148" s="31">
        <v>0.35</v>
      </c>
      <c r="F148" s="31">
        <v>1653.75</v>
      </c>
      <c r="G148" s="39">
        <v>34.950000000000003</v>
      </c>
      <c r="H148" s="36"/>
      <c r="I148" s="36"/>
      <c r="J148" s="36">
        <f>ROUND(F148*G148, 2)</f>
        <v>57798.559999999998</v>
      </c>
      <c r="K148" s="36"/>
      <c r="L148" s="36"/>
      <c r="M148" s="45">
        <v>34.950000000000003</v>
      </c>
      <c r="N148" s="36"/>
      <c r="O148" s="36"/>
      <c r="P148" s="36">
        <f>ROUND(F148*M148, 2)</f>
        <v>57798.559999999998</v>
      </c>
      <c r="Q148" s="36"/>
      <c r="R148" s="36"/>
      <c r="S148" s="47"/>
      <c r="T148" s="50">
        <v>1</v>
      </c>
      <c r="U148" s="50">
        <v>4725</v>
      </c>
      <c r="V148" s="47"/>
      <c r="W148" s="47" t="s">
        <v>445</v>
      </c>
      <c r="X148" s="47"/>
      <c r="Y148" s="47"/>
      <c r="Z148" s="47"/>
      <c r="AA148" s="47"/>
      <c r="AB148" s="47"/>
    </row>
    <row r="149" spans="1:28" ht="54" x14ac:dyDescent="0.3">
      <c r="A149" s="22" t="s">
        <v>446</v>
      </c>
      <c r="B149" s="23" t="s">
        <v>447</v>
      </c>
      <c r="C149" s="23"/>
      <c r="D149" s="24" t="s">
        <v>58</v>
      </c>
      <c r="E149" s="31">
        <v>1</v>
      </c>
      <c r="F149" s="30">
        <v>7191</v>
      </c>
      <c r="G149" s="36">
        <f>IFERROR(ROUND(SUM(J150,J151,J152,J153)/F149, 2), 0)</f>
        <v>167.45</v>
      </c>
      <c r="H149" s="39">
        <v>176</v>
      </c>
      <c r="I149" s="36">
        <f>G149+H149</f>
        <v>343.45</v>
      </c>
      <c r="J149" s="36">
        <f>ROUND(G149*F149, 2)</f>
        <v>1204132.95</v>
      </c>
      <c r="K149" s="36">
        <f>ROUND(F149*H149, 2)</f>
        <v>1265616</v>
      </c>
      <c r="L149" s="36">
        <f>J149+K149</f>
        <v>2469748.9500000002</v>
      </c>
      <c r="M149" s="36">
        <v>167.45</v>
      </c>
      <c r="N149" s="45">
        <v>176</v>
      </c>
      <c r="O149" s="36">
        <v>343.45</v>
      </c>
      <c r="P149" s="36">
        <v>1204132.95</v>
      </c>
      <c r="Q149" s="36">
        <v>1265616</v>
      </c>
      <c r="R149" s="36">
        <v>2469748.9500000002</v>
      </c>
      <c r="S149" s="47"/>
      <c r="T149" s="50">
        <v>1</v>
      </c>
      <c r="U149" s="50">
        <v>7191</v>
      </c>
      <c r="V149" s="47"/>
      <c r="W149" s="47" t="s">
        <v>448</v>
      </c>
      <c r="X149" s="47"/>
      <c r="Y149" s="47"/>
      <c r="Z149" s="47"/>
      <c r="AA149" s="47"/>
      <c r="AB149" s="47"/>
    </row>
    <row r="150" spans="1:28" ht="36" x14ac:dyDescent="0.3">
      <c r="A150" s="22" t="s">
        <v>449</v>
      </c>
      <c r="B150" s="25" t="s">
        <v>450</v>
      </c>
      <c r="C150" s="23"/>
      <c r="D150" s="24" t="s">
        <v>136</v>
      </c>
      <c r="E150" s="31">
        <v>0.38</v>
      </c>
      <c r="F150" s="31">
        <v>2732.58</v>
      </c>
      <c r="G150" s="39">
        <v>158.22999999999999</v>
      </c>
      <c r="H150" s="36"/>
      <c r="I150" s="36"/>
      <c r="J150" s="36">
        <f>ROUND(F150*G150, 2)</f>
        <v>432376.13</v>
      </c>
      <c r="K150" s="36"/>
      <c r="L150" s="36"/>
      <c r="M150" s="45">
        <v>158.22999999999999</v>
      </c>
      <c r="N150" s="36"/>
      <c r="O150" s="36"/>
      <c r="P150" s="36">
        <f>ROUND(F150*M150, 2)</f>
        <v>432376.13</v>
      </c>
      <c r="Q150" s="36"/>
      <c r="R150" s="36"/>
      <c r="S150" s="47"/>
      <c r="T150" s="50">
        <v>1</v>
      </c>
      <c r="U150" s="50">
        <v>7191</v>
      </c>
      <c r="V150" s="47"/>
      <c r="W150" s="47" t="s">
        <v>451</v>
      </c>
      <c r="X150" s="47"/>
      <c r="Y150" s="47"/>
      <c r="Z150" s="47"/>
      <c r="AA150" s="47"/>
      <c r="AB150" s="47"/>
    </row>
    <row r="151" spans="1:28" ht="36" x14ac:dyDescent="0.3">
      <c r="A151" s="22" t="s">
        <v>452</v>
      </c>
      <c r="B151" s="25" t="s">
        <v>453</v>
      </c>
      <c r="C151" s="23"/>
      <c r="D151" s="24" t="s">
        <v>58</v>
      </c>
      <c r="E151" s="31">
        <v>1.05</v>
      </c>
      <c r="F151" s="31">
        <v>7550.55</v>
      </c>
      <c r="G151" s="39">
        <v>96.6</v>
      </c>
      <c r="H151" s="36"/>
      <c r="I151" s="36"/>
      <c r="J151" s="36">
        <f>ROUND(F151*G151, 2)</f>
        <v>729383.13</v>
      </c>
      <c r="K151" s="36"/>
      <c r="L151" s="36"/>
      <c r="M151" s="45">
        <v>96.6</v>
      </c>
      <c r="N151" s="36"/>
      <c r="O151" s="36"/>
      <c r="P151" s="36">
        <f>ROUND(F151*M151, 2)</f>
        <v>729383.13</v>
      </c>
      <c r="Q151" s="36"/>
      <c r="R151" s="36"/>
      <c r="S151" s="47"/>
      <c r="T151" s="50">
        <v>1</v>
      </c>
      <c r="U151" s="50">
        <v>7191</v>
      </c>
      <c r="V151" s="47"/>
      <c r="W151" s="47" t="s">
        <v>454</v>
      </c>
      <c r="X151" s="47"/>
      <c r="Y151" s="47"/>
      <c r="Z151" s="47"/>
      <c r="AA151" s="47"/>
      <c r="AB151" s="47"/>
    </row>
    <row r="152" spans="1:28" ht="18" x14ac:dyDescent="0.3">
      <c r="A152" s="22" t="s">
        <v>455</v>
      </c>
      <c r="B152" s="25" t="s">
        <v>456</v>
      </c>
      <c r="C152" s="23"/>
      <c r="D152" s="24" t="s">
        <v>149</v>
      </c>
      <c r="E152" s="31">
        <v>0.05</v>
      </c>
      <c r="F152" s="31">
        <v>359.55</v>
      </c>
      <c r="G152" s="39">
        <v>33.950000000000003</v>
      </c>
      <c r="H152" s="36"/>
      <c r="I152" s="36"/>
      <c r="J152" s="36">
        <f>ROUND(F152*G152, 2)</f>
        <v>12206.72</v>
      </c>
      <c r="K152" s="36"/>
      <c r="L152" s="36"/>
      <c r="M152" s="45">
        <v>33.950000000000003</v>
      </c>
      <c r="N152" s="36"/>
      <c r="O152" s="36"/>
      <c r="P152" s="36">
        <f>ROUND(F152*M152, 2)</f>
        <v>12206.72</v>
      </c>
      <c r="Q152" s="36"/>
      <c r="R152" s="36"/>
      <c r="S152" s="47"/>
      <c r="T152" s="50">
        <v>1</v>
      </c>
      <c r="U152" s="50">
        <v>7191</v>
      </c>
      <c r="V152" s="47"/>
      <c r="W152" s="47" t="s">
        <v>457</v>
      </c>
      <c r="X152" s="47"/>
      <c r="Y152" s="47"/>
      <c r="Z152" s="47"/>
      <c r="AA152" s="47"/>
      <c r="AB152" s="47"/>
    </row>
    <row r="153" spans="1:28" ht="18" x14ac:dyDescent="0.3">
      <c r="A153" s="22" t="s">
        <v>458</v>
      </c>
      <c r="B153" s="25" t="s">
        <v>459</v>
      </c>
      <c r="C153" s="23"/>
      <c r="D153" s="24" t="s">
        <v>136</v>
      </c>
      <c r="E153" s="31">
        <v>15</v>
      </c>
      <c r="F153" s="31">
        <v>107865</v>
      </c>
      <c r="G153" s="39">
        <v>0.28000000000000003</v>
      </c>
      <c r="H153" s="36"/>
      <c r="I153" s="36"/>
      <c r="J153" s="36">
        <f>ROUND(F153*G153, 2)</f>
        <v>30202.2</v>
      </c>
      <c r="K153" s="36"/>
      <c r="L153" s="36"/>
      <c r="M153" s="45">
        <v>0.28000000000000003</v>
      </c>
      <c r="N153" s="36"/>
      <c r="O153" s="36"/>
      <c r="P153" s="36">
        <f>ROUND(F153*M153, 2)</f>
        <v>30202.2</v>
      </c>
      <c r="Q153" s="36"/>
      <c r="R153" s="36"/>
      <c r="S153" s="47"/>
      <c r="T153" s="50">
        <v>1</v>
      </c>
      <c r="U153" s="50">
        <v>7191</v>
      </c>
      <c r="V153" s="47"/>
      <c r="W153" s="47" t="s">
        <v>460</v>
      </c>
      <c r="X153" s="47"/>
      <c r="Y153" s="47"/>
      <c r="Z153" s="47"/>
      <c r="AA153" s="47"/>
      <c r="AB153" s="47"/>
    </row>
    <row r="154" spans="1:28" ht="90" x14ac:dyDescent="0.3">
      <c r="A154" s="22" t="s">
        <v>461</v>
      </c>
      <c r="B154" s="23" t="s">
        <v>462</v>
      </c>
      <c r="C154" s="23"/>
      <c r="D154" s="24" t="s">
        <v>58</v>
      </c>
      <c r="E154" s="31">
        <v>1</v>
      </c>
      <c r="F154" s="30">
        <v>7767</v>
      </c>
      <c r="G154" s="36">
        <f>IFERROR(ROUND(SUM(J155,J156,J157,J158,J159,J160,J161)/F154, 2), 0)</f>
        <v>190.68</v>
      </c>
      <c r="H154" s="39">
        <v>176</v>
      </c>
      <c r="I154" s="36">
        <f>G154+H154</f>
        <v>366.68</v>
      </c>
      <c r="J154" s="36">
        <f>ROUND(G154*F154, 2)</f>
        <v>1481011.56</v>
      </c>
      <c r="K154" s="36">
        <f>ROUND(F154*H154, 2)</f>
        <v>1366992</v>
      </c>
      <c r="L154" s="36">
        <f>J154+K154</f>
        <v>2848003.56</v>
      </c>
      <c r="M154" s="36">
        <v>190.68</v>
      </c>
      <c r="N154" s="45">
        <v>176</v>
      </c>
      <c r="O154" s="36">
        <v>366.68</v>
      </c>
      <c r="P154" s="36">
        <v>1481011.56</v>
      </c>
      <c r="Q154" s="36">
        <v>1366992</v>
      </c>
      <c r="R154" s="36">
        <v>2848003.56</v>
      </c>
      <c r="S154" s="47"/>
      <c r="T154" s="50">
        <v>1</v>
      </c>
      <c r="U154" s="50">
        <v>7767</v>
      </c>
      <c r="V154" s="47"/>
      <c r="W154" s="47" t="s">
        <v>463</v>
      </c>
      <c r="X154" s="47"/>
      <c r="Y154" s="47"/>
      <c r="Z154" s="47"/>
      <c r="AA154" s="47"/>
      <c r="AB154" s="47"/>
    </row>
    <row r="155" spans="1:28" ht="36" x14ac:dyDescent="0.3">
      <c r="A155" s="22" t="s">
        <v>464</v>
      </c>
      <c r="B155" s="25" t="s">
        <v>450</v>
      </c>
      <c r="C155" s="23"/>
      <c r="D155" s="24" t="s">
        <v>136</v>
      </c>
      <c r="E155" s="31">
        <v>0.38</v>
      </c>
      <c r="F155" s="31">
        <v>2951.46</v>
      </c>
      <c r="G155" s="39">
        <v>158.22999999999999</v>
      </c>
      <c r="H155" s="36"/>
      <c r="I155" s="36"/>
      <c r="J155" s="36">
        <f t="shared" ref="J155:J161" si="1">ROUND(F155*G155, 2)</f>
        <v>467009.52</v>
      </c>
      <c r="K155" s="36"/>
      <c r="L155" s="36"/>
      <c r="M155" s="45">
        <v>158.22999999999999</v>
      </c>
      <c r="N155" s="36"/>
      <c r="O155" s="36"/>
      <c r="P155" s="36">
        <f t="shared" ref="P155:P161" si="2">ROUND(F155*M155, 2)</f>
        <v>467009.52</v>
      </c>
      <c r="Q155" s="36"/>
      <c r="R155" s="36"/>
      <c r="S155" s="47"/>
      <c r="T155" s="50">
        <v>1</v>
      </c>
      <c r="U155" s="50">
        <v>7767</v>
      </c>
      <c r="V155" s="47"/>
      <c r="W155" s="47" t="s">
        <v>465</v>
      </c>
      <c r="X155" s="47"/>
      <c r="Y155" s="47"/>
      <c r="Z155" s="47"/>
      <c r="AA155" s="47"/>
      <c r="AB155" s="47"/>
    </row>
    <row r="156" spans="1:28" ht="36" x14ac:dyDescent="0.3">
      <c r="A156" s="22" t="s">
        <v>466</v>
      </c>
      <c r="B156" s="25" t="s">
        <v>453</v>
      </c>
      <c r="C156" s="23"/>
      <c r="D156" s="24" t="s">
        <v>58</v>
      </c>
      <c r="E156" s="33">
        <v>1.05</v>
      </c>
      <c r="F156" s="31">
        <v>8155.35</v>
      </c>
      <c r="G156" s="39">
        <v>96.6</v>
      </c>
      <c r="H156" s="36"/>
      <c r="I156" s="36"/>
      <c r="J156" s="36">
        <f t="shared" si="1"/>
        <v>787806.81</v>
      </c>
      <c r="K156" s="36"/>
      <c r="L156" s="36"/>
      <c r="M156" s="45">
        <v>96.6</v>
      </c>
      <c r="N156" s="36"/>
      <c r="O156" s="36"/>
      <c r="P156" s="36">
        <f t="shared" si="2"/>
        <v>787806.81</v>
      </c>
      <c r="Q156" s="36"/>
      <c r="R156" s="36"/>
      <c r="S156" s="47"/>
      <c r="T156" s="50">
        <v>1</v>
      </c>
      <c r="U156" s="50">
        <v>7767</v>
      </c>
      <c r="V156" s="47"/>
      <c r="W156" s="47" t="s">
        <v>467</v>
      </c>
      <c r="X156" s="47"/>
      <c r="Y156" s="47"/>
      <c r="Z156" s="47"/>
      <c r="AA156" s="47"/>
      <c r="AB156" s="47"/>
    </row>
    <row r="157" spans="1:28" ht="18" x14ac:dyDescent="0.3">
      <c r="A157" s="22" t="s">
        <v>468</v>
      </c>
      <c r="B157" s="25" t="s">
        <v>337</v>
      </c>
      <c r="C157" s="23"/>
      <c r="D157" s="24" t="s">
        <v>277</v>
      </c>
      <c r="E157" s="31">
        <v>0.1</v>
      </c>
      <c r="F157" s="31">
        <v>776.7</v>
      </c>
      <c r="G157" s="39">
        <v>37.299999999999997</v>
      </c>
      <c r="H157" s="36"/>
      <c r="I157" s="36"/>
      <c r="J157" s="36">
        <f t="shared" si="1"/>
        <v>28970.91</v>
      </c>
      <c r="K157" s="36"/>
      <c r="L157" s="36"/>
      <c r="M157" s="45">
        <v>37.299999999999997</v>
      </c>
      <c r="N157" s="36"/>
      <c r="O157" s="36"/>
      <c r="P157" s="36">
        <f t="shared" si="2"/>
        <v>28970.91</v>
      </c>
      <c r="Q157" s="36"/>
      <c r="R157" s="36"/>
      <c r="S157" s="47"/>
      <c r="T157" s="50">
        <v>1</v>
      </c>
      <c r="U157" s="50">
        <v>7767</v>
      </c>
      <c r="V157" s="47"/>
      <c r="W157" s="47" t="s">
        <v>469</v>
      </c>
      <c r="X157" s="47"/>
      <c r="Y157" s="47"/>
      <c r="Z157" s="47"/>
      <c r="AA157" s="47"/>
      <c r="AB157" s="47"/>
    </row>
    <row r="158" spans="1:28" ht="18" x14ac:dyDescent="0.3">
      <c r="A158" s="22" t="s">
        <v>470</v>
      </c>
      <c r="B158" s="25" t="s">
        <v>471</v>
      </c>
      <c r="C158" s="23"/>
      <c r="D158" s="24" t="s">
        <v>149</v>
      </c>
      <c r="E158" s="31">
        <v>0.85</v>
      </c>
      <c r="F158" s="31">
        <v>6601.95</v>
      </c>
      <c r="G158" s="39">
        <v>1.42</v>
      </c>
      <c r="H158" s="36"/>
      <c r="I158" s="36"/>
      <c r="J158" s="36">
        <f t="shared" si="1"/>
        <v>9374.77</v>
      </c>
      <c r="K158" s="36"/>
      <c r="L158" s="36"/>
      <c r="M158" s="45">
        <v>1.42</v>
      </c>
      <c r="N158" s="36"/>
      <c r="O158" s="36"/>
      <c r="P158" s="36">
        <f t="shared" si="2"/>
        <v>9374.77</v>
      </c>
      <c r="Q158" s="36"/>
      <c r="R158" s="36"/>
      <c r="S158" s="47"/>
      <c r="T158" s="50">
        <v>1</v>
      </c>
      <c r="U158" s="50">
        <v>7767</v>
      </c>
      <c r="V158" s="47"/>
      <c r="W158" s="47" t="s">
        <v>472</v>
      </c>
      <c r="X158" s="47"/>
      <c r="Y158" s="47"/>
      <c r="Z158" s="47"/>
      <c r="AA158" s="47"/>
      <c r="AB158" s="47"/>
    </row>
    <row r="159" spans="1:28" ht="36" x14ac:dyDescent="0.3">
      <c r="A159" s="22" t="s">
        <v>473</v>
      </c>
      <c r="B159" s="25" t="s">
        <v>474</v>
      </c>
      <c r="C159" s="23"/>
      <c r="D159" s="24" t="s">
        <v>427</v>
      </c>
      <c r="E159" s="33">
        <v>0.05</v>
      </c>
      <c r="F159" s="31">
        <v>388.35</v>
      </c>
      <c r="G159" s="39">
        <v>41.16</v>
      </c>
      <c r="H159" s="36"/>
      <c r="I159" s="36"/>
      <c r="J159" s="36">
        <f t="shared" si="1"/>
        <v>15984.49</v>
      </c>
      <c r="K159" s="36"/>
      <c r="L159" s="36"/>
      <c r="M159" s="45">
        <v>41.16</v>
      </c>
      <c r="N159" s="36"/>
      <c r="O159" s="36"/>
      <c r="P159" s="36">
        <f t="shared" si="2"/>
        <v>15984.49</v>
      </c>
      <c r="Q159" s="36"/>
      <c r="R159" s="36"/>
      <c r="S159" s="47"/>
      <c r="T159" s="50">
        <v>1</v>
      </c>
      <c r="U159" s="50">
        <v>7767</v>
      </c>
      <c r="V159" s="47"/>
      <c r="W159" s="47" t="s">
        <v>475</v>
      </c>
      <c r="X159" s="47"/>
      <c r="Y159" s="47"/>
      <c r="Z159" s="47"/>
      <c r="AA159" s="47"/>
      <c r="AB159" s="47"/>
    </row>
    <row r="160" spans="1:28" ht="18" x14ac:dyDescent="0.3">
      <c r="A160" s="22" t="s">
        <v>476</v>
      </c>
      <c r="B160" s="25" t="s">
        <v>435</v>
      </c>
      <c r="C160" s="23"/>
      <c r="D160" s="24" t="s">
        <v>277</v>
      </c>
      <c r="E160" s="31">
        <v>0.35</v>
      </c>
      <c r="F160" s="31">
        <v>2718.45</v>
      </c>
      <c r="G160" s="39">
        <v>34.950000000000003</v>
      </c>
      <c r="H160" s="36"/>
      <c r="I160" s="36"/>
      <c r="J160" s="36">
        <f t="shared" si="1"/>
        <v>95009.83</v>
      </c>
      <c r="K160" s="36"/>
      <c r="L160" s="36"/>
      <c r="M160" s="45">
        <v>34.950000000000003</v>
      </c>
      <c r="N160" s="36"/>
      <c r="O160" s="36"/>
      <c r="P160" s="36">
        <f t="shared" si="2"/>
        <v>95009.83</v>
      </c>
      <c r="Q160" s="36"/>
      <c r="R160" s="36"/>
      <c r="S160" s="47"/>
      <c r="T160" s="50">
        <v>1</v>
      </c>
      <c r="U160" s="50">
        <v>7767</v>
      </c>
      <c r="V160" s="47"/>
      <c r="W160" s="47" t="s">
        <v>477</v>
      </c>
      <c r="X160" s="47"/>
      <c r="Y160" s="47"/>
      <c r="Z160" s="47"/>
      <c r="AA160" s="47"/>
      <c r="AB160" s="47"/>
    </row>
    <row r="161" spans="1:28" ht="18" x14ac:dyDescent="0.3">
      <c r="A161" s="22" t="s">
        <v>478</v>
      </c>
      <c r="B161" s="25" t="s">
        <v>479</v>
      </c>
      <c r="C161" s="23"/>
      <c r="D161" s="24" t="s">
        <v>136</v>
      </c>
      <c r="E161" s="31">
        <v>30</v>
      </c>
      <c r="F161" s="31">
        <v>233010</v>
      </c>
      <c r="G161" s="39">
        <v>0.33</v>
      </c>
      <c r="H161" s="36"/>
      <c r="I161" s="36"/>
      <c r="J161" s="36">
        <f t="shared" si="1"/>
        <v>76893.3</v>
      </c>
      <c r="K161" s="36"/>
      <c r="L161" s="36"/>
      <c r="M161" s="45">
        <v>0.33</v>
      </c>
      <c r="N161" s="36"/>
      <c r="O161" s="36"/>
      <c r="P161" s="36">
        <f t="shared" si="2"/>
        <v>76893.3</v>
      </c>
      <c r="Q161" s="36"/>
      <c r="R161" s="36"/>
      <c r="S161" s="47"/>
      <c r="T161" s="50">
        <v>1</v>
      </c>
      <c r="U161" s="50">
        <v>7767</v>
      </c>
      <c r="V161" s="47"/>
      <c r="W161" s="47" t="s">
        <v>480</v>
      </c>
      <c r="X161" s="47"/>
      <c r="Y161" s="47"/>
      <c r="Z161" s="47"/>
      <c r="AA161" s="47"/>
      <c r="AB161" s="47"/>
    </row>
    <row r="162" spans="1:28" ht="18" x14ac:dyDescent="0.3">
      <c r="A162" s="22" t="s">
        <v>481</v>
      </c>
      <c r="B162" s="23" t="s">
        <v>482</v>
      </c>
      <c r="C162" s="23"/>
      <c r="D162" s="24" t="s">
        <v>136</v>
      </c>
      <c r="E162" s="31">
        <v>1</v>
      </c>
      <c r="F162" s="30">
        <v>819</v>
      </c>
      <c r="G162" s="36"/>
      <c r="H162" s="39">
        <v>0</v>
      </c>
      <c r="I162" s="36">
        <f>G162+H162</f>
        <v>0</v>
      </c>
      <c r="J162" s="36"/>
      <c r="K162" s="36">
        <f>ROUND(F162*H162, 2)</f>
        <v>0</v>
      </c>
      <c r="L162" s="36">
        <f>J162+K162</f>
        <v>0</v>
      </c>
      <c r="M162" s="36">
        <v>0</v>
      </c>
      <c r="N162" s="45">
        <v>250</v>
      </c>
      <c r="O162" s="36">
        <v>250</v>
      </c>
      <c r="P162" s="36">
        <v>0</v>
      </c>
      <c r="Q162" s="36">
        <v>204750</v>
      </c>
      <c r="R162" s="36">
        <v>204750</v>
      </c>
      <c r="S162" s="47"/>
      <c r="T162" s="50">
        <v>1</v>
      </c>
      <c r="U162" s="50">
        <v>819</v>
      </c>
      <c r="V162" s="47"/>
      <c r="W162" s="47" t="s">
        <v>483</v>
      </c>
      <c r="X162" s="47"/>
      <c r="Y162" s="47"/>
      <c r="Z162" s="47"/>
      <c r="AA162" s="47"/>
      <c r="AB162" s="47"/>
    </row>
    <row r="163" spans="1:28" ht="16.8" x14ac:dyDescent="0.3">
      <c r="A163" s="22" t="s">
        <v>484</v>
      </c>
      <c r="B163" s="66" t="s">
        <v>485</v>
      </c>
      <c r="C163" s="56"/>
      <c r="D163" s="67"/>
      <c r="E163" s="68"/>
      <c r="F163" s="37"/>
      <c r="G163" s="38"/>
      <c r="H163" s="38"/>
      <c r="I163" s="38"/>
      <c r="J163" s="38">
        <f>J164+J307+J337+J377</f>
        <v>13909295.550000001</v>
      </c>
      <c r="K163" s="38">
        <f>K164+K307+K337+K377</f>
        <v>22159561.530000001</v>
      </c>
      <c r="L163" s="38">
        <f>J163+K163</f>
        <v>36068857.079999998</v>
      </c>
      <c r="M163" s="38"/>
      <c r="N163" s="38"/>
      <c r="O163" s="38"/>
      <c r="P163" s="38">
        <v>14010677.119999999</v>
      </c>
      <c r="Q163" s="38">
        <v>22159561.530000001</v>
      </c>
      <c r="R163" s="38">
        <v>36170238.649999999</v>
      </c>
      <c r="S163" s="47"/>
      <c r="T163" s="50"/>
      <c r="U163" s="50"/>
      <c r="V163" s="47"/>
      <c r="W163" s="47" t="s">
        <v>486</v>
      </c>
      <c r="X163" s="47"/>
      <c r="Y163" s="47"/>
      <c r="Z163" s="47"/>
      <c r="AA163" s="47"/>
      <c r="AB163" s="47"/>
    </row>
    <row r="164" spans="1:28" ht="16.8" x14ac:dyDescent="0.3">
      <c r="A164" s="22" t="s">
        <v>487</v>
      </c>
      <c r="B164" s="66" t="s">
        <v>488</v>
      </c>
      <c r="C164" s="56"/>
      <c r="D164" s="67"/>
      <c r="E164" s="68"/>
      <c r="F164" s="37"/>
      <c r="G164" s="38"/>
      <c r="H164" s="38"/>
      <c r="I164" s="38"/>
      <c r="J164" s="38">
        <f>J165+J245+J264+J282</f>
        <v>1459432.2</v>
      </c>
      <c r="K164" s="38">
        <f>K165+K245+K264+K282</f>
        <v>1832804.02</v>
      </c>
      <c r="L164" s="38">
        <f>J164+K164</f>
        <v>3292236.22</v>
      </c>
      <c r="M164" s="38"/>
      <c r="N164" s="38"/>
      <c r="O164" s="38"/>
      <c r="P164" s="38">
        <v>1460781.76</v>
      </c>
      <c r="Q164" s="38">
        <v>1832804.02</v>
      </c>
      <c r="R164" s="38">
        <v>3293585.78</v>
      </c>
      <c r="S164" s="47"/>
      <c r="T164" s="50"/>
      <c r="U164" s="50"/>
      <c r="V164" s="47"/>
      <c r="W164" s="47" t="s">
        <v>489</v>
      </c>
      <c r="X164" s="47"/>
      <c r="Y164" s="47"/>
      <c r="Z164" s="47"/>
      <c r="AA164" s="47"/>
      <c r="AB164" s="47"/>
    </row>
    <row r="165" spans="1:28" ht="16.8" x14ac:dyDescent="0.3">
      <c r="A165" s="22" t="s">
        <v>490</v>
      </c>
      <c r="B165" s="66" t="s">
        <v>330</v>
      </c>
      <c r="C165" s="56"/>
      <c r="D165" s="67"/>
      <c r="E165" s="68"/>
      <c r="F165" s="37"/>
      <c r="G165" s="38"/>
      <c r="H165" s="38"/>
      <c r="I165" s="38"/>
      <c r="J165" s="38">
        <f>SUM(J166,J168,J170,J172,J175,J177,J179,J181,J189,J197,J205,J213,J221,J229,J237,J239,J241)</f>
        <v>708851.17</v>
      </c>
      <c r="K165" s="38">
        <f>SUM(K166,K168,K170,K172,K175,K177,K179,K181,K189,K197,K205,K213,K221,K229,K237,K239,K241)</f>
        <v>892736.19</v>
      </c>
      <c r="L165" s="38">
        <f>SUM(L166,L168,L170,L172,L175,L177,L179,L181,L189,L197,L205,L213,L221,L229,L237,L239,L241)</f>
        <v>1601587.36</v>
      </c>
      <c r="M165" s="38"/>
      <c r="N165" s="38"/>
      <c r="O165" s="38"/>
      <c r="P165" s="38">
        <v>708851.17</v>
      </c>
      <c r="Q165" s="38">
        <v>892736.19</v>
      </c>
      <c r="R165" s="38">
        <v>1601587.36</v>
      </c>
      <c r="S165" s="47"/>
      <c r="T165" s="50"/>
      <c r="U165" s="50"/>
      <c r="V165" s="47"/>
      <c r="W165" s="47" t="s">
        <v>491</v>
      </c>
      <c r="X165" s="47"/>
      <c r="Y165" s="47"/>
      <c r="Z165" s="47"/>
      <c r="AA165" s="47"/>
      <c r="AB165" s="47"/>
    </row>
    <row r="166" spans="1:28" ht="36" x14ac:dyDescent="0.3">
      <c r="A166" s="22" t="s">
        <v>492</v>
      </c>
      <c r="B166" s="23" t="s">
        <v>493</v>
      </c>
      <c r="C166" s="23"/>
      <c r="D166" s="24" t="s">
        <v>494</v>
      </c>
      <c r="E166" s="31">
        <v>1</v>
      </c>
      <c r="F166" s="30">
        <v>67</v>
      </c>
      <c r="G166" s="36">
        <f>IFERROR(ROUND(SUM(J167)/F166, 2), 0)</f>
        <v>309</v>
      </c>
      <c r="H166" s="39">
        <v>2478</v>
      </c>
      <c r="I166" s="36">
        <f>G166+H166</f>
        <v>2787</v>
      </c>
      <c r="J166" s="36">
        <f>ROUND(G166*F166, 2)</f>
        <v>20703</v>
      </c>
      <c r="K166" s="36">
        <f>ROUND(F166*H166, 2)</f>
        <v>166026</v>
      </c>
      <c r="L166" s="36">
        <f>J166+K166</f>
        <v>186729</v>
      </c>
      <c r="M166" s="36">
        <v>309</v>
      </c>
      <c r="N166" s="45">
        <v>2478</v>
      </c>
      <c r="O166" s="36">
        <v>2787</v>
      </c>
      <c r="P166" s="36">
        <v>20703</v>
      </c>
      <c r="Q166" s="36">
        <v>166026</v>
      </c>
      <c r="R166" s="36">
        <v>186729</v>
      </c>
      <c r="S166" s="47"/>
      <c r="T166" s="50">
        <v>1</v>
      </c>
      <c r="U166" s="50">
        <v>67</v>
      </c>
      <c r="V166" s="47"/>
      <c r="W166" s="47" t="s">
        <v>495</v>
      </c>
      <c r="X166" s="47"/>
      <c r="Y166" s="47"/>
      <c r="Z166" s="47"/>
      <c r="AA166" s="47"/>
      <c r="AB166" s="47"/>
    </row>
    <row r="167" spans="1:28" ht="18" x14ac:dyDescent="0.3">
      <c r="A167" s="22" t="s">
        <v>496</v>
      </c>
      <c r="B167" s="25" t="s">
        <v>497</v>
      </c>
      <c r="C167" s="23"/>
      <c r="D167" s="24" t="s">
        <v>277</v>
      </c>
      <c r="E167" s="31">
        <v>100</v>
      </c>
      <c r="F167" s="32">
        <v>6700</v>
      </c>
      <c r="G167" s="39">
        <v>3.09</v>
      </c>
      <c r="H167" s="36"/>
      <c r="I167" s="36"/>
      <c r="J167" s="36">
        <f>ROUND(F167*G167, 2)</f>
        <v>20703</v>
      </c>
      <c r="K167" s="36"/>
      <c r="L167" s="36"/>
      <c r="M167" s="45">
        <v>3.09</v>
      </c>
      <c r="N167" s="36"/>
      <c r="O167" s="36"/>
      <c r="P167" s="36">
        <f>ROUND(F167*M167, 2)</f>
        <v>20703</v>
      </c>
      <c r="Q167" s="36"/>
      <c r="R167" s="36"/>
      <c r="S167" s="47"/>
      <c r="T167" s="50">
        <v>1</v>
      </c>
      <c r="U167" s="50">
        <v>67</v>
      </c>
      <c r="V167" s="47"/>
      <c r="W167" s="47" t="s">
        <v>498</v>
      </c>
      <c r="X167" s="47"/>
      <c r="Y167" s="47"/>
      <c r="Z167" s="47"/>
      <c r="AA167" s="47"/>
      <c r="AB167" s="47"/>
    </row>
    <row r="168" spans="1:28" ht="36" x14ac:dyDescent="0.3">
      <c r="A168" s="22" t="s">
        <v>499</v>
      </c>
      <c r="B168" s="23" t="s">
        <v>500</v>
      </c>
      <c r="C168" s="23" t="s">
        <v>501</v>
      </c>
      <c r="D168" s="24" t="s">
        <v>58</v>
      </c>
      <c r="E168" s="31">
        <v>1</v>
      </c>
      <c r="F168" s="30">
        <v>5.7</v>
      </c>
      <c r="G168" s="36">
        <f>IFERROR(ROUND(SUM(J169)/F168, 2), 0)</f>
        <v>674.71</v>
      </c>
      <c r="H168" s="39">
        <v>200</v>
      </c>
      <c r="I168" s="36">
        <f>G168+H168</f>
        <v>874.71</v>
      </c>
      <c r="J168" s="36">
        <f>ROUND(G168*F168, 2)</f>
        <v>3845.85</v>
      </c>
      <c r="K168" s="36">
        <f>ROUND(F168*H168, 2)</f>
        <v>1140</v>
      </c>
      <c r="L168" s="36">
        <f>J168+K168</f>
        <v>4985.8500000000004</v>
      </c>
      <c r="M168" s="36">
        <v>674.71</v>
      </c>
      <c r="N168" s="45">
        <v>200</v>
      </c>
      <c r="O168" s="36">
        <v>874.71</v>
      </c>
      <c r="P168" s="36">
        <v>3845.85</v>
      </c>
      <c r="Q168" s="36">
        <v>1140</v>
      </c>
      <c r="R168" s="36">
        <v>4985.8500000000004</v>
      </c>
      <c r="S168" s="47"/>
      <c r="T168" s="50">
        <v>1</v>
      </c>
      <c r="U168" s="50">
        <v>5.7</v>
      </c>
      <c r="V168" s="47"/>
      <c r="W168" s="47" t="s">
        <v>502</v>
      </c>
      <c r="X168" s="47"/>
      <c r="Y168" s="47"/>
      <c r="Z168" s="47"/>
      <c r="AA168" s="47"/>
      <c r="AB168" s="47"/>
    </row>
    <row r="169" spans="1:28" ht="36" x14ac:dyDescent="0.3">
      <c r="A169" s="22" t="s">
        <v>503</v>
      </c>
      <c r="B169" s="26" t="s">
        <v>504</v>
      </c>
      <c r="C169" s="23"/>
      <c r="D169" s="24" t="s">
        <v>35</v>
      </c>
      <c r="E169" s="33">
        <v>0.1</v>
      </c>
      <c r="F169" s="31">
        <v>0.56999999999999995</v>
      </c>
      <c r="G169" s="39">
        <v>6747.1</v>
      </c>
      <c r="H169" s="36"/>
      <c r="I169" s="36"/>
      <c r="J169" s="36">
        <f>ROUND(F169*G169, 2)</f>
        <v>3845.85</v>
      </c>
      <c r="K169" s="36"/>
      <c r="L169" s="36"/>
      <c r="M169" s="45">
        <v>6747.1</v>
      </c>
      <c r="N169" s="36"/>
      <c r="O169" s="36"/>
      <c r="P169" s="36">
        <f>ROUND(F169*M169, 2)</f>
        <v>3845.85</v>
      </c>
      <c r="Q169" s="36"/>
      <c r="R169" s="36"/>
      <c r="S169" s="47"/>
      <c r="T169" s="50">
        <v>1</v>
      </c>
      <c r="U169" s="50">
        <v>5.7</v>
      </c>
      <c r="V169" s="47"/>
      <c r="W169" s="47" t="s">
        <v>505</v>
      </c>
      <c r="X169" s="47"/>
      <c r="Y169" s="47"/>
      <c r="Z169" s="47"/>
      <c r="AA169" s="47"/>
      <c r="AB169" s="47"/>
    </row>
    <row r="170" spans="1:28" ht="36" x14ac:dyDescent="0.3">
      <c r="A170" s="22" t="s">
        <v>506</v>
      </c>
      <c r="B170" s="23" t="s">
        <v>507</v>
      </c>
      <c r="C170" s="23" t="s">
        <v>508</v>
      </c>
      <c r="D170" s="24" t="s">
        <v>58</v>
      </c>
      <c r="E170" s="31">
        <v>1</v>
      </c>
      <c r="F170" s="30">
        <v>63</v>
      </c>
      <c r="G170" s="36">
        <f>IFERROR(ROUND(SUM(J171)/F170, 2), 0)</f>
        <v>1012.07</v>
      </c>
      <c r="H170" s="39">
        <v>200</v>
      </c>
      <c r="I170" s="36">
        <f>G170+H170</f>
        <v>1212.07</v>
      </c>
      <c r="J170" s="36">
        <f>ROUND(G170*F170, 2)</f>
        <v>63760.41</v>
      </c>
      <c r="K170" s="36">
        <f>ROUND(F170*H170, 2)</f>
        <v>12600</v>
      </c>
      <c r="L170" s="36">
        <f>J170+K170</f>
        <v>76360.41</v>
      </c>
      <c r="M170" s="36">
        <v>1012.07</v>
      </c>
      <c r="N170" s="45">
        <v>200</v>
      </c>
      <c r="O170" s="36">
        <v>1212.07</v>
      </c>
      <c r="P170" s="36">
        <v>63760.41</v>
      </c>
      <c r="Q170" s="36">
        <v>12600</v>
      </c>
      <c r="R170" s="36">
        <v>76360.41</v>
      </c>
      <c r="S170" s="47"/>
      <c r="T170" s="50">
        <v>1</v>
      </c>
      <c r="U170" s="50">
        <v>63</v>
      </c>
      <c r="V170" s="47"/>
      <c r="W170" s="47" t="s">
        <v>509</v>
      </c>
      <c r="X170" s="47"/>
      <c r="Y170" s="47"/>
      <c r="Z170" s="47"/>
      <c r="AA170" s="47"/>
      <c r="AB170" s="47"/>
    </row>
    <row r="171" spans="1:28" ht="36" x14ac:dyDescent="0.3">
      <c r="A171" s="22" t="s">
        <v>510</v>
      </c>
      <c r="B171" s="26" t="s">
        <v>504</v>
      </c>
      <c r="C171" s="23"/>
      <c r="D171" s="24" t="s">
        <v>35</v>
      </c>
      <c r="E171" s="31">
        <v>1E-3</v>
      </c>
      <c r="F171" s="32">
        <v>9.4499999999999993</v>
      </c>
      <c r="G171" s="39">
        <v>6747.1</v>
      </c>
      <c r="H171" s="36"/>
      <c r="I171" s="36"/>
      <c r="J171" s="36">
        <f>ROUND(F171*G171, 2)</f>
        <v>63760.1</v>
      </c>
      <c r="K171" s="36"/>
      <c r="L171" s="36"/>
      <c r="M171" s="45">
        <v>6747.1</v>
      </c>
      <c r="N171" s="36"/>
      <c r="O171" s="36"/>
      <c r="P171" s="36">
        <f>ROUND(F171*M171, 2)</f>
        <v>63760.1</v>
      </c>
      <c r="Q171" s="36"/>
      <c r="R171" s="36"/>
      <c r="S171" s="47"/>
      <c r="T171" s="50">
        <v>1</v>
      </c>
      <c r="U171" s="50">
        <v>9450</v>
      </c>
      <c r="V171" s="47"/>
      <c r="W171" s="47" t="s">
        <v>511</v>
      </c>
      <c r="X171" s="47"/>
      <c r="Y171" s="47"/>
      <c r="Z171" s="47"/>
      <c r="AA171" s="47"/>
      <c r="AB171" s="47"/>
    </row>
    <row r="172" spans="1:28" ht="54" x14ac:dyDescent="0.3">
      <c r="A172" s="22" t="s">
        <v>512</v>
      </c>
      <c r="B172" s="23" t="s">
        <v>513</v>
      </c>
      <c r="C172" s="23" t="s">
        <v>514</v>
      </c>
      <c r="D172" s="24" t="s">
        <v>58</v>
      </c>
      <c r="E172" s="31">
        <v>1</v>
      </c>
      <c r="F172" s="30">
        <v>72.400000000000006</v>
      </c>
      <c r="G172" s="36">
        <f>IFERROR(ROUND(SUM(J173,J174)/F172, 2), 0)</f>
        <v>67.86</v>
      </c>
      <c r="H172" s="39">
        <v>130.05000000000001</v>
      </c>
      <c r="I172" s="36">
        <f>G172+H172</f>
        <v>197.91</v>
      </c>
      <c r="J172" s="36">
        <f>ROUND(G172*F172, 2)</f>
        <v>4913.0600000000004</v>
      </c>
      <c r="K172" s="36">
        <f>ROUND(F172*H172, 2)</f>
        <v>9415.6200000000008</v>
      </c>
      <c r="L172" s="36">
        <f>J172+K172</f>
        <v>14328.68</v>
      </c>
      <c r="M172" s="36">
        <v>67.86</v>
      </c>
      <c r="N172" s="45">
        <v>130.05000000000001</v>
      </c>
      <c r="O172" s="36">
        <v>197.91</v>
      </c>
      <c r="P172" s="36">
        <v>4913.0600000000004</v>
      </c>
      <c r="Q172" s="36">
        <v>9415.6200000000008</v>
      </c>
      <c r="R172" s="36">
        <v>14328.68</v>
      </c>
      <c r="S172" s="47"/>
      <c r="T172" s="50">
        <v>1</v>
      </c>
      <c r="U172" s="50">
        <v>72.400000000000006</v>
      </c>
      <c r="V172" s="47"/>
      <c r="W172" s="47" t="s">
        <v>515</v>
      </c>
      <c r="X172" s="47"/>
      <c r="Y172" s="47"/>
      <c r="Z172" s="47"/>
      <c r="AA172" s="47"/>
      <c r="AB172" s="47"/>
    </row>
    <row r="173" spans="1:28" ht="18" x14ac:dyDescent="0.3">
      <c r="A173" s="22" t="s">
        <v>516</v>
      </c>
      <c r="B173" s="25" t="s">
        <v>373</v>
      </c>
      <c r="C173" s="23"/>
      <c r="D173" s="24" t="s">
        <v>149</v>
      </c>
      <c r="E173" s="31">
        <v>1.2</v>
      </c>
      <c r="F173" s="31">
        <v>86.88</v>
      </c>
      <c r="G173" s="39">
        <v>4.05</v>
      </c>
      <c r="H173" s="36"/>
      <c r="I173" s="36"/>
      <c r="J173" s="36">
        <f>ROUND(F173*G173, 2)</f>
        <v>351.86</v>
      </c>
      <c r="K173" s="36"/>
      <c r="L173" s="36"/>
      <c r="M173" s="45">
        <v>4.05</v>
      </c>
      <c r="N173" s="36"/>
      <c r="O173" s="36"/>
      <c r="P173" s="36">
        <f>ROUND(F173*M173, 2)</f>
        <v>351.86</v>
      </c>
      <c r="Q173" s="36"/>
      <c r="R173" s="36"/>
      <c r="S173" s="47"/>
      <c r="T173" s="50">
        <v>1</v>
      </c>
      <c r="U173" s="50">
        <v>72.400000000000006</v>
      </c>
      <c r="V173" s="47"/>
      <c r="W173" s="47" t="s">
        <v>517</v>
      </c>
      <c r="X173" s="47"/>
      <c r="Y173" s="47"/>
      <c r="Z173" s="47"/>
      <c r="AA173" s="47"/>
      <c r="AB173" s="47"/>
    </row>
    <row r="174" spans="1:28" ht="18" x14ac:dyDescent="0.3">
      <c r="A174" s="22" t="s">
        <v>518</v>
      </c>
      <c r="B174" s="25" t="s">
        <v>519</v>
      </c>
      <c r="C174" s="23"/>
      <c r="D174" s="24" t="s">
        <v>277</v>
      </c>
      <c r="E174" s="31">
        <v>0.6</v>
      </c>
      <c r="F174" s="32">
        <v>43.44</v>
      </c>
      <c r="G174" s="39">
        <v>105</v>
      </c>
      <c r="H174" s="36"/>
      <c r="I174" s="36"/>
      <c r="J174" s="36">
        <f>ROUND(F174*G174, 2)</f>
        <v>4561.2</v>
      </c>
      <c r="K174" s="36"/>
      <c r="L174" s="36"/>
      <c r="M174" s="45">
        <v>105</v>
      </c>
      <c r="N174" s="36"/>
      <c r="O174" s="36"/>
      <c r="P174" s="36">
        <f>ROUND(F174*M174, 2)</f>
        <v>4561.2</v>
      </c>
      <c r="Q174" s="36"/>
      <c r="R174" s="36"/>
      <c r="S174" s="47"/>
      <c r="T174" s="50">
        <v>1</v>
      </c>
      <c r="U174" s="50">
        <v>72.400000000000006</v>
      </c>
      <c r="V174" s="47"/>
      <c r="W174" s="47" t="s">
        <v>520</v>
      </c>
      <c r="X174" s="47"/>
      <c r="Y174" s="47"/>
      <c r="Z174" s="47"/>
      <c r="AA174" s="47"/>
      <c r="AB174" s="47"/>
    </row>
    <row r="175" spans="1:28" ht="36" x14ac:dyDescent="0.3">
      <c r="A175" s="22" t="s">
        <v>521</v>
      </c>
      <c r="B175" s="23" t="s">
        <v>522</v>
      </c>
      <c r="C175" s="23"/>
      <c r="D175" s="24" t="s">
        <v>58</v>
      </c>
      <c r="E175" s="31">
        <v>1</v>
      </c>
      <c r="F175" s="30">
        <v>72.400000000000006</v>
      </c>
      <c r="G175" s="36">
        <f>IFERROR(ROUND(SUM(J176)/F175, 2), 0)</f>
        <v>30.82</v>
      </c>
      <c r="H175" s="39">
        <v>97.63</v>
      </c>
      <c r="I175" s="36">
        <f>G175+H175</f>
        <v>128.44999999999999</v>
      </c>
      <c r="J175" s="36">
        <f>ROUND(G175*F175, 2)</f>
        <v>2231.37</v>
      </c>
      <c r="K175" s="36">
        <f>ROUND(F175*H175, 2)</f>
        <v>7068.41</v>
      </c>
      <c r="L175" s="36">
        <f>J175+K175</f>
        <v>9299.7800000000007</v>
      </c>
      <c r="M175" s="36">
        <v>30.82</v>
      </c>
      <c r="N175" s="45">
        <v>97.63</v>
      </c>
      <c r="O175" s="36">
        <v>128.44999999999999</v>
      </c>
      <c r="P175" s="36">
        <v>2231.37</v>
      </c>
      <c r="Q175" s="36">
        <v>7068.41</v>
      </c>
      <c r="R175" s="36">
        <v>9299.7800000000007</v>
      </c>
      <c r="S175" s="47"/>
      <c r="T175" s="50">
        <v>1</v>
      </c>
      <c r="U175" s="50">
        <v>72.400000000000006</v>
      </c>
      <c r="V175" s="47"/>
      <c r="W175" s="47" t="s">
        <v>523</v>
      </c>
      <c r="X175" s="47"/>
      <c r="Y175" s="47"/>
      <c r="Z175" s="47"/>
      <c r="AA175" s="47"/>
      <c r="AB175" s="47"/>
    </row>
    <row r="176" spans="1:28" ht="36" x14ac:dyDescent="0.3">
      <c r="A176" s="22" t="s">
        <v>524</v>
      </c>
      <c r="B176" s="25" t="s">
        <v>525</v>
      </c>
      <c r="C176" s="23"/>
      <c r="D176" s="24" t="s">
        <v>277</v>
      </c>
      <c r="E176" s="31">
        <v>0.4</v>
      </c>
      <c r="F176" s="32">
        <v>28.96</v>
      </c>
      <c r="G176" s="39">
        <v>77.06</v>
      </c>
      <c r="H176" s="36"/>
      <c r="I176" s="36"/>
      <c r="J176" s="36">
        <f>ROUND(F176*G176, 2)</f>
        <v>2231.66</v>
      </c>
      <c r="K176" s="36"/>
      <c r="L176" s="36"/>
      <c r="M176" s="45">
        <v>77.06</v>
      </c>
      <c r="N176" s="36"/>
      <c r="O176" s="36"/>
      <c r="P176" s="36">
        <f>ROUND(F176*M176, 2)</f>
        <v>2231.66</v>
      </c>
      <c r="Q176" s="36"/>
      <c r="R176" s="36"/>
      <c r="S176" s="47"/>
      <c r="T176" s="50">
        <v>1</v>
      </c>
      <c r="U176" s="50">
        <v>72.400000000000006</v>
      </c>
      <c r="V176" s="47"/>
      <c r="W176" s="47" t="s">
        <v>526</v>
      </c>
      <c r="X176" s="47"/>
      <c r="Y176" s="47"/>
      <c r="Z176" s="47"/>
      <c r="AA176" s="47"/>
      <c r="AB176" s="47"/>
    </row>
    <row r="177" spans="1:28" ht="108" x14ac:dyDescent="0.3">
      <c r="A177" s="22" t="s">
        <v>527</v>
      </c>
      <c r="B177" s="23" t="s">
        <v>528</v>
      </c>
      <c r="C177" s="23" t="s">
        <v>529</v>
      </c>
      <c r="D177" s="24" t="s">
        <v>58</v>
      </c>
      <c r="E177" s="31">
        <v>1</v>
      </c>
      <c r="F177" s="30">
        <v>311.89999999999998</v>
      </c>
      <c r="G177" s="36">
        <f>IFERROR(ROUND(SUM(J178)/F177, 2), 0)</f>
        <v>125.75</v>
      </c>
      <c r="H177" s="39">
        <v>382.41</v>
      </c>
      <c r="I177" s="36">
        <f>G177+H177</f>
        <v>508.16</v>
      </c>
      <c r="J177" s="36">
        <f>ROUND(G177*F177, 2)</f>
        <v>39221.43</v>
      </c>
      <c r="K177" s="36">
        <f>ROUND(F177*H177, 2)</f>
        <v>119273.68</v>
      </c>
      <c r="L177" s="36">
        <f>J177+K177</f>
        <v>158495.10999999999</v>
      </c>
      <c r="M177" s="36">
        <v>125.75</v>
      </c>
      <c r="N177" s="45">
        <v>382.41</v>
      </c>
      <c r="O177" s="36">
        <v>508.16</v>
      </c>
      <c r="P177" s="36">
        <v>39221.43</v>
      </c>
      <c r="Q177" s="36">
        <v>119273.68</v>
      </c>
      <c r="R177" s="36">
        <v>158495.10999999999</v>
      </c>
      <c r="S177" s="47"/>
      <c r="T177" s="50">
        <v>1</v>
      </c>
      <c r="U177" s="50">
        <v>311.89999999999998</v>
      </c>
      <c r="V177" s="47"/>
      <c r="W177" s="47" t="s">
        <v>530</v>
      </c>
      <c r="X177" s="47"/>
      <c r="Y177" s="47"/>
      <c r="Z177" s="47"/>
      <c r="AA177" s="47"/>
      <c r="AB177" s="47"/>
    </row>
    <row r="178" spans="1:28" ht="18" x14ac:dyDescent="0.3">
      <c r="A178" s="22" t="s">
        <v>531</v>
      </c>
      <c r="B178" s="26" t="s">
        <v>532</v>
      </c>
      <c r="C178" s="23"/>
      <c r="D178" s="24" t="s">
        <v>35</v>
      </c>
      <c r="E178" s="31">
        <v>1.03</v>
      </c>
      <c r="F178" s="32">
        <v>9.6379999999999999</v>
      </c>
      <c r="G178" s="39">
        <v>4069.39</v>
      </c>
      <c r="H178" s="36"/>
      <c r="I178" s="36"/>
      <c r="J178" s="36">
        <f>ROUND(F178*G178, 2)</f>
        <v>39220.78</v>
      </c>
      <c r="K178" s="36"/>
      <c r="L178" s="36"/>
      <c r="M178" s="45">
        <v>4069.39</v>
      </c>
      <c r="N178" s="36"/>
      <c r="O178" s="36"/>
      <c r="P178" s="36">
        <f>ROUND(F178*M178, 2)</f>
        <v>39220.78</v>
      </c>
      <c r="Q178" s="36"/>
      <c r="R178" s="36"/>
      <c r="S178" s="47"/>
      <c r="T178" s="50">
        <v>1</v>
      </c>
      <c r="U178" s="50">
        <v>9.3569999999999993</v>
      </c>
      <c r="V178" s="47"/>
      <c r="W178" s="47" t="s">
        <v>533</v>
      </c>
      <c r="X178" s="47"/>
      <c r="Y178" s="47"/>
      <c r="Z178" s="47"/>
      <c r="AA178" s="47"/>
      <c r="AB178" s="47"/>
    </row>
    <row r="179" spans="1:28" ht="18" x14ac:dyDescent="0.3">
      <c r="A179" s="22" t="s">
        <v>534</v>
      </c>
      <c r="B179" s="23" t="s">
        <v>333</v>
      </c>
      <c r="C179" s="23" t="s">
        <v>535</v>
      </c>
      <c r="D179" s="24" t="s">
        <v>58</v>
      </c>
      <c r="E179" s="31">
        <v>1</v>
      </c>
      <c r="F179" s="30">
        <v>405.6</v>
      </c>
      <c r="G179" s="36">
        <f>IFERROR(ROUND(SUM(J180)/F179, 2), 0)</f>
        <v>5.59</v>
      </c>
      <c r="H179" s="39">
        <v>25</v>
      </c>
      <c r="I179" s="36">
        <f>G179+H179</f>
        <v>30.59</v>
      </c>
      <c r="J179" s="36">
        <f>ROUND(G179*F179, 2)</f>
        <v>2267.3000000000002</v>
      </c>
      <c r="K179" s="36">
        <f>ROUND(F179*H179, 2)</f>
        <v>10140</v>
      </c>
      <c r="L179" s="36">
        <f>J179+K179</f>
        <v>12407.3</v>
      </c>
      <c r="M179" s="36">
        <v>5.59</v>
      </c>
      <c r="N179" s="45">
        <v>25</v>
      </c>
      <c r="O179" s="36">
        <v>30.59</v>
      </c>
      <c r="P179" s="36">
        <v>2267.3000000000002</v>
      </c>
      <c r="Q179" s="36">
        <v>10140</v>
      </c>
      <c r="R179" s="36">
        <v>12407.3</v>
      </c>
      <c r="S179" s="47"/>
      <c r="T179" s="50">
        <v>1</v>
      </c>
      <c r="U179" s="50">
        <v>405.6</v>
      </c>
      <c r="V179" s="47"/>
      <c r="W179" s="47" t="s">
        <v>536</v>
      </c>
      <c r="X179" s="47"/>
      <c r="Y179" s="47"/>
      <c r="Z179" s="47"/>
      <c r="AA179" s="47"/>
      <c r="AB179" s="47"/>
    </row>
    <row r="180" spans="1:28" ht="18" x14ac:dyDescent="0.3">
      <c r="A180" s="22" t="s">
        <v>537</v>
      </c>
      <c r="B180" s="25" t="s">
        <v>337</v>
      </c>
      <c r="C180" s="23"/>
      <c r="D180" s="24" t="s">
        <v>277</v>
      </c>
      <c r="E180" s="31">
        <v>0.15</v>
      </c>
      <c r="F180" s="31">
        <v>60.84</v>
      </c>
      <c r="G180" s="39">
        <v>37.299999999999997</v>
      </c>
      <c r="H180" s="36"/>
      <c r="I180" s="36"/>
      <c r="J180" s="36">
        <f>ROUND(F180*G180, 2)</f>
        <v>2269.33</v>
      </c>
      <c r="K180" s="36"/>
      <c r="L180" s="36"/>
      <c r="M180" s="45">
        <v>37.299999999999997</v>
      </c>
      <c r="N180" s="36"/>
      <c r="O180" s="36"/>
      <c r="P180" s="36">
        <f>ROUND(F180*M180, 2)</f>
        <v>2269.33</v>
      </c>
      <c r="Q180" s="36"/>
      <c r="R180" s="36"/>
      <c r="S180" s="47"/>
      <c r="T180" s="50">
        <v>1</v>
      </c>
      <c r="U180" s="50">
        <v>405.6</v>
      </c>
      <c r="V180" s="47"/>
      <c r="W180" s="47" t="s">
        <v>538</v>
      </c>
      <c r="X180" s="47"/>
      <c r="Y180" s="47"/>
      <c r="Z180" s="47"/>
      <c r="AA180" s="47"/>
      <c r="AB180" s="47"/>
    </row>
    <row r="181" spans="1:28" ht="108" x14ac:dyDescent="0.3">
      <c r="A181" s="22" t="s">
        <v>539</v>
      </c>
      <c r="B181" s="23" t="s">
        <v>540</v>
      </c>
      <c r="C181" s="23" t="s">
        <v>541</v>
      </c>
      <c r="D181" s="24" t="s">
        <v>58</v>
      </c>
      <c r="E181" s="31">
        <v>1</v>
      </c>
      <c r="F181" s="30">
        <v>63</v>
      </c>
      <c r="G181" s="36">
        <f>IFERROR(ROUND(SUM(J182,J183,J184,J185,J186,J187,J188)/F181, 2), 0)</f>
        <v>199.36</v>
      </c>
      <c r="H181" s="39">
        <v>313.64999999999998</v>
      </c>
      <c r="I181" s="36">
        <f>G181+H181</f>
        <v>513.01</v>
      </c>
      <c r="J181" s="36">
        <f>ROUND(G181*F181, 2)</f>
        <v>12559.68</v>
      </c>
      <c r="K181" s="36">
        <f>ROUND(F181*H181, 2)</f>
        <v>19759.95</v>
      </c>
      <c r="L181" s="36">
        <f>J181+K181</f>
        <v>32319.63</v>
      </c>
      <c r="M181" s="36">
        <v>199.36</v>
      </c>
      <c r="N181" s="45">
        <v>313.64999999999998</v>
      </c>
      <c r="O181" s="36">
        <v>513.01</v>
      </c>
      <c r="P181" s="36">
        <v>12559.68</v>
      </c>
      <c r="Q181" s="36">
        <v>19759.95</v>
      </c>
      <c r="R181" s="36">
        <v>32319.63</v>
      </c>
      <c r="S181" s="47"/>
      <c r="T181" s="50">
        <v>1</v>
      </c>
      <c r="U181" s="50">
        <v>63</v>
      </c>
      <c r="V181" s="47"/>
      <c r="W181" s="47" t="s">
        <v>542</v>
      </c>
      <c r="X181" s="47"/>
      <c r="Y181" s="47"/>
      <c r="Z181" s="47"/>
      <c r="AA181" s="47"/>
      <c r="AB181" s="47"/>
    </row>
    <row r="182" spans="1:28" ht="18" x14ac:dyDescent="0.3">
      <c r="A182" s="22" t="s">
        <v>543</v>
      </c>
      <c r="B182" s="25" t="s">
        <v>382</v>
      </c>
      <c r="C182" s="23"/>
      <c r="D182" s="24" t="s">
        <v>277</v>
      </c>
      <c r="E182" s="31">
        <v>5.0000000000000001E-3</v>
      </c>
      <c r="F182" s="32">
        <v>6.3</v>
      </c>
      <c r="G182" s="39">
        <v>41.3</v>
      </c>
      <c r="H182" s="36"/>
      <c r="I182" s="36"/>
      <c r="J182" s="36">
        <f t="shared" ref="J182:J188" si="3">ROUND(F182*G182, 2)</f>
        <v>260.19</v>
      </c>
      <c r="K182" s="36"/>
      <c r="L182" s="36"/>
      <c r="M182" s="45">
        <v>41.3</v>
      </c>
      <c r="N182" s="36"/>
      <c r="O182" s="36"/>
      <c r="P182" s="36">
        <f t="shared" ref="P182:P188" si="4">ROUND(F182*M182, 2)</f>
        <v>260.19</v>
      </c>
      <c r="Q182" s="36"/>
      <c r="R182" s="36"/>
      <c r="S182" s="47"/>
      <c r="T182" s="50">
        <v>1</v>
      </c>
      <c r="U182" s="50">
        <v>1260</v>
      </c>
      <c r="V182" s="47"/>
      <c r="W182" s="47" t="s">
        <v>544</v>
      </c>
      <c r="X182" s="47"/>
      <c r="Y182" s="47"/>
      <c r="Z182" s="47"/>
      <c r="AA182" s="47"/>
      <c r="AB182" s="47"/>
    </row>
    <row r="183" spans="1:28" ht="18" x14ac:dyDescent="0.3">
      <c r="A183" s="22" t="s">
        <v>545</v>
      </c>
      <c r="B183" s="25" t="s">
        <v>352</v>
      </c>
      <c r="C183" s="23"/>
      <c r="D183" s="24" t="s">
        <v>149</v>
      </c>
      <c r="E183" s="31">
        <v>0.02</v>
      </c>
      <c r="F183" s="32">
        <v>25.2</v>
      </c>
      <c r="G183" s="39">
        <v>7.78</v>
      </c>
      <c r="H183" s="36"/>
      <c r="I183" s="36"/>
      <c r="J183" s="36">
        <f t="shared" si="3"/>
        <v>196.06</v>
      </c>
      <c r="K183" s="36"/>
      <c r="L183" s="36"/>
      <c r="M183" s="45">
        <v>7.78</v>
      </c>
      <c r="N183" s="36"/>
      <c r="O183" s="36"/>
      <c r="P183" s="36">
        <f t="shared" si="4"/>
        <v>196.06</v>
      </c>
      <c r="Q183" s="36"/>
      <c r="R183" s="36"/>
      <c r="S183" s="47"/>
      <c r="T183" s="50">
        <v>1</v>
      </c>
      <c r="U183" s="50">
        <v>1260</v>
      </c>
      <c r="V183" s="47"/>
      <c r="W183" s="47" t="s">
        <v>546</v>
      </c>
      <c r="X183" s="47"/>
      <c r="Y183" s="47"/>
      <c r="Z183" s="47"/>
      <c r="AA183" s="47"/>
      <c r="AB183" s="47"/>
    </row>
    <row r="184" spans="1:28" ht="18" x14ac:dyDescent="0.3">
      <c r="A184" s="22" t="s">
        <v>547</v>
      </c>
      <c r="B184" s="25" t="s">
        <v>548</v>
      </c>
      <c r="C184" s="23"/>
      <c r="D184" s="24" t="s">
        <v>35</v>
      </c>
      <c r="E184" s="31">
        <v>1E-3</v>
      </c>
      <c r="F184" s="32">
        <v>1.26</v>
      </c>
      <c r="G184" s="39">
        <v>1650</v>
      </c>
      <c r="H184" s="36"/>
      <c r="I184" s="36"/>
      <c r="J184" s="36">
        <f t="shared" si="3"/>
        <v>2079</v>
      </c>
      <c r="K184" s="36"/>
      <c r="L184" s="36"/>
      <c r="M184" s="45">
        <v>1650</v>
      </c>
      <c r="N184" s="36"/>
      <c r="O184" s="36"/>
      <c r="P184" s="36">
        <f t="shared" si="4"/>
        <v>2079</v>
      </c>
      <c r="Q184" s="36"/>
      <c r="R184" s="36"/>
      <c r="S184" s="47"/>
      <c r="T184" s="50">
        <v>1</v>
      </c>
      <c r="U184" s="50">
        <v>1260</v>
      </c>
      <c r="V184" s="47"/>
      <c r="W184" s="47" t="s">
        <v>549</v>
      </c>
      <c r="X184" s="47"/>
      <c r="Y184" s="47"/>
      <c r="Z184" s="47"/>
      <c r="AA184" s="47"/>
      <c r="AB184" s="47"/>
    </row>
    <row r="185" spans="1:28" ht="18" x14ac:dyDescent="0.3">
      <c r="A185" s="22" t="s">
        <v>550</v>
      </c>
      <c r="B185" s="25" t="s">
        <v>551</v>
      </c>
      <c r="C185" s="23"/>
      <c r="D185" s="24" t="s">
        <v>277</v>
      </c>
      <c r="E185" s="31">
        <v>0.32</v>
      </c>
      <c r="F185" s="32">
        <v>403.2</v>
      </c>
      <c r="G185" s="39">
        <v>5.74</v>
      </c>
      <c r="H185" s="36"/>
      <c r="I185" s="36"/>
      <c r="J185" s="36">
        <f t="shared" si="3"/>
        <v>2314.37</v>
      </c>
      <c r="K185" s="36"/>
      <c r="L185" s="36"/>
      <c r="M185" s="45">
        <v>5.74</v>
      </c>
      <c r="N185" s="36"/>
      <c r="O185" s="36"/>
      <c r="P185" s="36">
        <f t="shared" si="4"/>
        <v>2314.37</v>
      </c>
      <c r="Q185" s="36"/>
      <c r="R185" s="36"/>
      <c r="S185" s="47"/>
      <c r="T185" s="50">
        <v>1</v>
      </c>
      <c r="U185" s="50">
        <v>1260</v>
      </c>
      <c r="V185" s="47"/>
      <c r="W185" s="47" t="s">
        <v>552</v>
      </c>
      <c r="X185" s="47"/>
      <c r="Y185" s="47"/>
      <c r="Z185" s="47"/>
      <c r="AA185" s="47"/>
      <c r="AB185" s="47"/>
    </row>
    <row r="186" spans="1:28" ht="54" x14ac:dyDescent="0.3">
      <c r="A186" s="22" t="s">
        <v>553</v>
      </c>
      <c r="B186" s="25" t="s">
        <v>554</v>
      </c>
      <c r="C186" s="23"/>
      <c r="D186" s="24" t="s">
        <v>555</v>
      </c>
      <c r="E186" s="31">
        <v>1</v>
      </c>
      <c r="F186" s="32">
        <v>1260</v>
      </c>
      <c r="G186" s="39">
        <v>0.53</v>
      </c>
      <c r="H186" s="36"/>
      <c r="I186" s="36"/>
      <c r="J186" s="36">
        <f t="shared" si="3"/>
        <v>667.8</v>
      </c>
      <c r="K186" s="36"/>
      <c r="L186" s="36"/>
      <c r="M186" s="45">
        <v>0.53</v>
      </c>
      <c r="N186" s="36"/>
      <c r="O186" s="36"/>
      <c r="P186" s="36">
        <f t="shared" si="4"/>
        <v>667.8</v>
      </c>
      <c r="Q186" s="36"/>
      <c r="R186" s="36"/>
      <c r="S186" s="47"/>
      <c r="T186" s="50">
        <v>1</v>
      </c>
      <c r="U186" s="50">
        <v>1260</v>
      </c>
      <c r="V186" s="47"/>
      <c r="W186" s="47" t="s">
        <v>556</v>
      </c>
      <c r="X186" s="47"/>
      <c r="Y186" s="47"/>
      <c r="Z186" s="47"/>
      <c r="AA186" s="47"/>
      <c r="AB186" s="47"/>
    </row>
    <row r="187" spans="1:28" ht="18" x14ac:dyDescent="0.3">
      <c r="A187" s="22" t="s">
        <v>557</v>
      </c>
      <c r="B187" s="25" t="s">
        <v>558</v>
      </c>
      <c r="C187" s="23"/>
      <c r="D187" s="24" t="s">
        <v>277</v>
      </c>
      <c r="E187" s="31">
        <v>1.8</v>
      </c>
      <c r="F187" s="32">
        <v>2268</v>
      </c>
      <c r="G187" s="39">
        <v>2.98</v>
      </c>
      <c r="H187" s="36"/>
      <c r="I187" s="36"/>
      <c r="J187" s="36">
        <f t="shared" si="3"/>
        <v>6758.64</v>
      </c>
      <c r="K187" s="36"/>
      <c r="L187" s="36"/>
      <c r="M187" s="45">
        <v>2.98</v>
      </c>
      <c r="N187" s="36"/>
      <c r="O187" s="36"/>
      <c r="P187" s="36">
        <f t="shared" si="4"/>
        <v>6758.64</v>
      </c>
      <c r="Q187" s="36"/>
      <c r="R187" s="36"/>
      <c r="S187" s="47"/>
      <c r="T187" s="50">
        <v>1</v>
      </c>
      <c r="U187" s="50">
        <v>1260</v>
      </c>
      <c r="V187" s="47"/>
      <c r="W187" s="47" t="s">
        <v>559</v>
      </c>
      <c r="X187" s="47"/>
      <c r="Y187" s="47"/>
      <c r="Z187" s="47"/>
      <c r="AA187" s="47"/>
      <c r="AB187" s="47"/>
    </row>
    <row r="188" spans="1:28" ht="18" x14ac:dyDescent="0.3">
      <c r="A188" s="22" t="s">
        <v>560</v>
      </c>
      <c r="B188" s="25" t="s">
        <v>561</v>
      </c>
      <c r="C188" s="23"/>
      <c r="D188" s="24" t="s">
        <v>277</v>
      </c>
      <c r="E188" s="31">
        <v>1E-3</v>
      </c>
      <c r="F188" s="32">
        <v>1.26</v>
      </c>
      <c r="G188" s="39">
        <v>225</v>
      </c>
      <c r="H188" s="36"/>
      <c r="I188" s="36"/>
      <c r="J188" s="36">
        <f t="shared" si="3"/>
        <v>283.5</v>
      </c>
      <c r="K188" s="36"/>
      <c r="L188" s="36"/>
      <c r="M188" s="45">
        <v>225</v>
      </c>
      <c r="N188" s="36"/>
      <c r="O188" s="36"/>
      <c r="P188" s="36">
        <f t="shared" si="4"/>
        <v>283.5</v>
      </c>
      <c r="Q188" s="36"/>
      <c r="R188" s="36"/>
      <c r="S188" s="47"/>
      <c r="T188" s="50">
        <v>1</v>
      </c>
      <c r="U188" s="50">
        <v>1260</v>
      </c>
      <c r="V188" s="47"/>
      <c r="W188" s="47" t="s">
        <v>562</v>
      </c>
      <c r="X188" s="47"/>
      <c r="Y188" s="47"/>
      <c r="Z188" s="47"/>
      <c r="AA188" s="47"/>
      <c r="AB188" s="47"/>
    </row>
    <row r="189" spans="1:28" ht="108" x14ac:dyDescent="0.3">
      <c r="A189" s="22" t="s">
        <v>563</v>
      </c>
      <c r="B189" s="23" t="s">
        <v>540</v>
      </c>
      <c r="C189" s="23" t="s">
        <v>564</v>
      </c>
      <c r="D189" s="24" t="s">
        <v>58</v>
      </c>
      <c r="E189" s="31">
        <v>1</v>
      </c>
      <c r="F189" s="30">
        <v>6.7</v>
      </c>
      <c r="G189" s="36">
        <f>IFERROR(ROUND(SUM(J190,J191,J192,J193,J194,J195,J196)/F189, 2), 0)</f>
        <v>299.04000000000002</v>
      </c>
      <c r="H189" s="39">
        <v>313.64999999999998</v>
      </c>
      <c r="I189" s="36">
        <f>G189+H189</f>
        <v>612.69000000000005</v>
      </c>
      <c r="J189" s="36">
        <f>ROUND(G189*F189, 2)</f>
        <v>2003.57</v>
      </c>
      <c r="K189" s="36">
        <f>ROUND(F189*H189, 2)</f>
        <v>2101.46</v>
      </c>
      <c r="L189" s="36">
        <f>J189+K189</f>
        <v>4105.03</v>
      </c>
      <c r="M189" s="36">
        <v>299.04000000000002</v>
      </c>
      <c r="N189" s="45">
        <v>313.64999999999998</v>
      </c>
      <c r="O189" s="36">
        <v>612.69000000000005</v>
      </c>
      <c r="P189" s="36">
        <v>2003.57</v>
      </c>
      <c r="Q189" s="36">
        <v>2101.46</v>
      </c>
      <c r="R189" s="36">
        <v>4105.03</v>
      </c>
      <c r="S189" s="47"/>
      <c r="T189" s="50">
        <v>1</v>
      </c>
      <c r="U189" s="50">
        <v>6.7</v>
      </c>
      <c r="V189" s="47"/>
      <c r="W189" s="47" t="s">
        <v>565</v>
      </c>
      <c r="X189" s="47"/>
      <c r="Y189" s="47"/>
      <c r="Z189" s="47"/>
      <c r="AA189" s="47"/>
      <c r="AB189" s="47"/>
    </row>
    <row r="190" spans="1:28" ht="18" x14ac:dyDescent="0.3">
      <c r="A190" s="22" t="s">
        <v>566</v>
      </c>
      <c r="B190" s="25" t="s">
        <v>382</v>
      </c>
      <c r="C190" s="23"/>
      <c r="D190" s="24" t="s">
        <v>277</v>
      </c>
      <c r="E190" s="31">
        <v>5.0000000000000001E-3</v>
      </c>
      <c r="F190" s="32">
        <v>1.0049999999999999</v>
      </c>
      <c r="G190" s="39">
        <v>41.3</v>
      </c>
      <c r="H190" s="36"/>
      <c r="I190" s="36"/>
      <c r="J190" s="36">
        <f t="shared" ref="J190:J196" si="5">ROUND(F190*G190, 2)</f>
        <v>41.51</v>
      </c>
      <c r="K190" s="36"/>
      <c r="L190" s="36"/>
      <c r="M190" s="45">
        <v>41.3</v>
      </c>
      <c r="N190" s="36"/>
      <c r="O190" s="36"/>
      <c r="P190" s="36">
        <f t="shared" ref="P190:P196" si="6">ROUND(F190*M190, 2)</f>
        <v>41.51</v>
      </c>
      <c r="Q190" s="36"/>
      <c r="R190" s="36"/>
      <c r="S190" s="47"/>
      <c r="T190" s="50">
        <v>1</v>
      </c>
      <c r="U190" s="50">
        <v>201</v>
      </c>
      <c r="V190" s="47"/>
      <c r="W190" s="47" t="s">
        <v>567</v>
      </c>
      <c r="X190" s="47"/>
      <c r="Y190" s="47"/>
      <c r="Z190" s="47"/>
      <c r="AA190" s="47"/>
      <c r="AB190" s="47"/>
    </row>
    <row r="191" spans="1:28" ht="18" x14ac:dyDescent="0.3">
      <c r="A191" s="22" t="s">
        <v>568</v>
      </c>
      <c r="B191" s="25" t="s">
        <v>352</v>
      </c>
      <c r="C191" s="23"/>
      <c r="D191" s="24" t="s">
        <v>149</v>
      </c>
      <c r="E191" s="31">
        <v>0.02</v>
      </c>
      <c r="F191" s="32">
        <v>4.0199999999999996</v>
      </c>
      <c r="G191" s="39">
        <v>7.78</v>
      </c>
      <c r="H191" s="36"/>
      <c r="I191" s="36"/>
      <c r="J191" s="36">
        <f t="shared" si="5"/>
        <v>31.28</v>
      </c>
      <c r="K191" s="36"/>
      <c r="L191" s="36"/>
      <c r="M191" s="45">
        <v>7.78</v>
      </c>
      <c r="N191" s="36"/>
      <c r="O191" s="36"/>
      <c r="P191" s="36">
        <f t="shared" si="6"/>
        <v>31.28</v>
      </c>
      <c r="Q191" s="36"/>
      <c r="R191" s="36"/>
      <c r="S191" s="47"/>
      <c r="T191" s="50">
        <v>1</v>
      </c>
      <c r="U191" s="50">
        <v>201</v>
      </c>
      <c r="V191" s="47"/>
      <c r="W191" s="47" t="s">
        <v>569</v>
      </c>
      <c r="X191" s="47"/>
      <c r="Y191" s="47"/>
      <c r="Z191" s="47"/>
      <c r="AA191" s="47"/>
      <c r="AB191" s="47"/>
    </row>
    <row r="192" spans="1:28" ht="18" x14ac:dyDescent="0.3">
      <c r="A192" s="22" t="s">
        <v>570</v>
      </c>
      <c r="B192" s="25" t="s">
        <v>548</v>
      </c>
      <c r="C192" s="23"/>
      <c r="D192" s="24" t="s">
        <v>35</v>
      </c>
      <c r="E192" s="31">
        <v>1E-3</v>
      </c>
      <c r="F192" s="32">
        <v>0.20100000000000001</v>
      </c>
      <c r="G192" s="39">
        <v>1650</v>
      </c>
      <c r="H192" s="36"/>
      <c r="I192" s="36"/>
      <c r="J192" s="36">
        <f t="shared" si="5"/>
        <v>331.65</v>
      </c>
      <c r="K192" s="36"/>
      <c r="L192" s="36"/>
      <c r="M192" s="45">
        <v>1650</v>
      </c>
      <c r="N192" s="36"/>
      <c r="O192" s="36"/>
      <c r="P192" s="36">
        <f t="shared" si="6"/>
        <v>331.65</v>
      </c>
      <c r="Q192" s="36"/>
      <c r="R192" s="36"/>
      <c r="S192" s="47"/>
      <c r="T192" s="50">
        <v>1</v>
      </c>
      <c r="U192" s="50">
        <v>201</v>
      </c>
      <c r="V192" s="47"/>
      <c r="W192" s="47" t="s">
        <v>571</v>
      </c>
      <c r="X192" s="47"/>
      <c r="Y192" s="47"/>
      <c r="Z192" s="47"/>
      <c r="AA192" s="47"/>
      <c r="AB192" s="47"/>
    </row>
    <row r="193" spans="1:28" ht="18" x14ac:dyDescent="0.3">
      <c r="A193" s="22" t="s">
        <v>572</v>
      </c>
      <c r="B193" s="25" t="s">
        <v>551</v>
      </c>
      <c r="C193" s="23"/>
      <c r="D193" s="24" t="s">
        <v>277</v>
      </c>
      <c r="E193" s="31">
        <v>0.32</v>
      </c>
      <c r="F193" s="32">
        <v>64.319999999999993</v>
      </c>
      <c r="G193" s="39">
        <v>5.74</v>
      </c>
      <c r="H193" s="36"/>
      <c r="I193" s="36"/>
      <c r="J193" s="36">
        <f t="shared" si="5"/>
        <v>369.2</v>
      </c>
      <c r="K193" s="36"/>
      <c r="L193" s="36"/>
      <c r="M193" s="45">
        <v>5.74</v>
      </c>
      <c r="N193" s="36"/>
      <c r="O193" s="36"/>
      <c r="P193" s="36">
        <f t="shared" si="6"/>
        <v>369.2</v>
      </c>
      <c r="Q193" s="36"/>
      <c r="R193" s="36"/>
      <c r="S193" s="47"/>
      <c r="T193" s="50">
        <v>1</v>
      </c>
      <c r="U193" s="50">
        <v>201</v>
      </c>
      <c r="V193" s="47"/>
      <c r="W193" s="47" t="s">
        <v>573</v>
      </c>
      <c r="X193" s="47"/>
      <c r="Y193" s="47"/>
      <c r="Z193" s="47"/>
      <c r="AA193" s="47"/>
      <c r="AB193" s="47"/>
    </row>
    <row r="194" spans="1:28" ht="54" x14ac:dyDescent="0.3">
      <c r="A194" s="22" t="s">
        <v>574</v>
      </c>
      <c r="B194" s="25" t="s">
        <v>554</v>
      </c>
      <c r="C194" s="23"/>
      <c r="D194" s="24" t="s">
        <v>555</v>
      </c>
      <c r="E194" s="31">
        <v>1</v>
      </c>
      <c r="F194" s="32">
        <v>201</v>
      </c>
      <c r="G194" s="39">
        <v>0.53</v>
      </c>
      <c r="H194" s="36"/>
      <c r="I194" s="36"/>
      <c r="J194" s="36">
        <f t="shared" si="5"/>
        <v>106.53</v>
      </c>
      <c r="K194" s="36"/>
      <c r="L194" s="36"/>
      <c r="M194" s="45">
        <v>0.53</v>
      </c>
      <c r="N194" s="36"/>
      <c r="O194" s="36"/>
      <c r="P194" s="36">
        <f t="shared" si="6"/>
        <v>106.53</v>
      </c>
      <c r="Q194" s="36"/>
      <c r="R194" s="36"/>
      <c r="S194" s="47"/>
      <c r="T194" s="50">
        <v>1</v>
      </c>
      <c r="U194" s="50">
        <v>201</v>
      </c>
      <c r="V194" s="47"/>
      <c r="W194" s="47" t="s">
        <v>575</v>
      </c>
      <c r="X194" s="47"/>
      <c r="Y194" s="47"/>
      <c r="Z194" s="47"/>
      <c r="AA194" s="47"/>
      <c r="AB194" s="47"/>
    </row>
    <row r="195" spans="1:28" ht="18" x14ac:dyDescent="0.3">
      <c r="A195" s="22" t="s">
        <v>576</v>
      </c>
      <c r="B195" s="25" t="s">
        <v>558</v>
      </c>
      <c r="C195" s="23"/>
      <c r="D195" s="24" t="s">
        <v>277</v>
      </c>
      <c r="E195" s="31">
        <v>1.8</v>
      </c>
      <c r="F195" s="32">
        <v>361.8</v>
      </c>
      <c r="G195" s="39">
        <v>2.98</v>
      </c>
      <c r="H195" s="36"/>
      <c r="I195" s="36"/>
      <c r="J195" s="36">
        <f t="shared" si="5"/>
        <v>1078.1600000000001</v>
      </c>
      <c r="K195" s="36"/>
      <c r="L195" s="36"/>
      <c r="M195" s="45">
        <v>2.98</v>
      </c>
      <c r="N195" s="36"/>
      <c r="O195" s="36"/>
      <c r="P195" s="36">
        <f t="shared" si="6"/>
        <v>1078.1600000000001</v>
      </c>
      <c r="Q195" s="36"/>
      <c r="R195" s="36"/>
      <c r="S195" s="47"/>
      <c r="T195" s="50">
        <v>1</v>
      </c>
      <c r="U195" s="50">
        <v>201</v>
      </c>
      <c r="V195" s="47"/>
      <c r="W195" s="47" t="s">
        <v>577</v>
      </c>
      <c r="X195" s="47"/>
      <c r="Y195" s="47"/>
      <c r="Z195" s="47"/>
      <c r="AA195" s="47"/>
      <c r="AB195" s="47"/>
    </row>
    <row r="196" spans="1:28" ht="18" x14ac:dyDescent="0.3">
      <c r="A196" s="22" t="s">
        <v>578</v>
      </c>
      <c r="B196" s="25" t="s">
        <v>561</v>
      </c>
      <c r="C196" s="23"/>
      <c r="D196" s="24" t="s">
        <v>277</v>
      </c>
      <c r="E196" s="31">
        <v>1E-3</v>
      </c>
      <c r="F196" s="32">
        <v>0.20100000000000001</v>
      </c>
      <c r="G196" s="39">
        <v>225</v>
      </c>
      <c r="H196" s="36"/>
      <c r="I196" s="36"/>
      <c r="J196" s="36">
        <f t="shared" si="5"/>
        <v>45.23</v>
      </c>
      <c r="K196" s="36"/>
      <c r="L196" s="36"/>
      <c r="M196" s="45">
        <v>225</v>
      </c>
      <c r="N196" s="36"/>
      <c r="O196" s="36"/>
      <c r="P196" s="36">
        <f t="shared" si="6"/>
        <v>45.23</v>
      </c>
      <c r="Q196" s="36"/>
      <c r="R196" s="36"/>
      <c r="S196" s="47"/>
      <c r="T196" s="50">
        <v>1</v>
      </c>
      <c r="U196" s="50">
        <v>201</v>
      </c>
      <c r="V196" s="47"/>
      <c r="W196" s="47" t="s">
        <v>579</v>
      </c>
      <c r="X196" s="47"/>
      <c r="Y196" s="47"/>
      <c r="Z196" s="47"/>
      <c r="AA196" s="47"/>
      <c r="AB196" s="47"/>
    </row>
    <row r="197" spans="1:28" ht="108" x14ac:dyDescent="0.3">
      <c r="A197" s="22" t="s">
        <v>580</v>
      </c>
      <c r="B197" s="23" t="s">
        <v>581</v>
      </c>
      <c r="C197" s="23" t="s">
        <v>582</v>
      </c>
      <c r="D197" s="24" t="s">
        <v>58</v>
      </c>
      <c r="E197" s="31">
        <v>1</v>
      </c>
      <c r="F197" s="30">
        <v>310.89999999999998</v>
      </c>
      <c r="G197" s="36">
        <f>IFERROR(ROUND(SUM(J198,J199,J200,J201,J202,J203,J204)/F197, 2), 0)</f>
        <v>398.72</v>
      </c>
      <c r="H197" s="39">
        <v>369</v>
      </c>
      <c r="I197" s="36">
        <f>G197+H197</f>
        <v>767.72</v>
      </c>
      <c r="J197" s="36">
        <f>ROUND(G197*F197, 2)</f>
        <v>123962.05</v>
      </c>
      <c r="K197" s="36">
        <f>ROUND(F197*H197, 2)</f>
        <v>114722.1</v>
      </c>
      <c r="L197" s="36">
        <f>J197+K197</f>
        <v>238684.15</v>
      </c>
      <c r="M197" s="36">
        <v>398.72</v>
      </c>
      <c r="N197" s="45">
        <v>369</v>
      </c>
      <c r="O197" s="36">
        <v>767.72</v>
      </c>
      <c r="P197" s="36">
        <v>123962.05</v>
      </c>
      <c r="Q197" s="36">
        <v>114722.1</v>
      </c>
      <c r="R197" s="36">
        <v>238684.15</v>
      </c>
      <c r="S197" s="47"/>
      <c r="T197" s="50">
        <v>1</v>
      </c>
      <c r="U197" s="50">
        <v>310.89999999999998</v>
      </c>
      <c r="V197" s="47"/>
      <c r="W197" s="47" t="s">
        <v>583</v>
      </c>
      <c r="X197" s="47"/>
      <c r="Y197" s="47"/>
      <c r="Z197" s="47"/>
      <c r="AA197" s="47"/>
      <c r="AB197" s="47"/>
    </row>
    <row r="198" spans="1:28" ht="18" x14ac:dyDescent="0.3">
      <c r="A198" s="22" t="s">
        <v>584</v>
      </c>
      <c r="B198" s="25" t="s">
        <v>382</v>
      </c>
      <c r="C198" s="23"/>
      <c r="D198" s="24" t="s">
        <v>277</v>
      </c>
      <c r="E198" s="31">
        <v>5.0000000000000001E-3</v>
      </c>
      <c r="F198" s="32">
        <v>62.18</v>
      </c>
      <c r="G198" s="39">
        <v>41.3</v>
      </c>
      <c r="H198" s="36"/>
      <c r="I198" s="36"/>
      <c r="J198" s="36">
        <f t="shared" ref="J198:J204" si="7">ROUND(F198*G198, 2)</f>
        <v>2568.0300000000002</v>
      </c>
      <c r="K198" s="36"/>
      <c r="L198" s="36"/>
      <c r="M198" s="45">
        <v>41.3</v>
      </c>
      <c r="N198" s="36"/>
      <c r="O198" s="36"/>
      <c r="P198" s="36">
        <f t="shared" ref="P198:P204" si="8">ROUND(F198*M198, 2)</f>
        <v>2568.0300000000002</v>
      </c>
      <c r="Q198" s="36"/>
      <c r="R198" s="36"/>
      <c r="S198" s="47"/>
      <c r="T198" s="50">
        <v>1</v>
      </c>
      <c r="U198" s="50">
        <v>12436</v>
      </c>
      <c r="V198" s="47"/>
      <c r="W198" s="47" t="s">
        <v>585</v>
      </c>
      <c r="X198" s="47"/>
      <c r="Y198" s="47"/>
      <c r="Z198" s="47"/>
      <c r="AA198" s="47"/>
      <c r="AB198" s="47"/>
    </row>
    <row r="199" spans="1:28" ht="18" x14ac:dyDescent="0.3">
      <c r="A199" s="22" t="s">
        <v>586</v>
      </c>
      <c r="B199" s="25" t="s">
        <v>352</v>
      </c>
      <c r="C199" s="23"/>
      <c r="D199" s="24" t="s">
        <v>149</v>
      </c>
      <c r="E199" s="31">
        <v>0.02</v>
      </c>
      <c r="F199" s="32">
        <v>248.72</v>
      </c>
      <c r="G199" s="39">
        <v>7.78</v>
      </c>
      <c r="H199" s="36"/>
      <c r="I199" s="36"/>
      <c r="J199" s="36">
        <f t="shared" si="7"/>
        <v>1935.04</v>
      </c>
      <c r="K199" s="36"/>
      <c r="L199" s="36"/>
      <c r="M199" s="45">
        <v>7.78</v>
      </c>
      <c r="N199" s="36"/>
      <c r="O199" s="36"/>
      <c r="P199" s="36">
        <f t="shared" si="8"/>
        <v>1935.04</v>
      </c>
      <c r="Q199" s="36"/>
      <c r="R199" s="36"/>
      <c r="S199" s="47"/>
      <c r="T199" s="50">
        <v>1</v>
      </c>
      <c r="U199" s="50">
        <v>12436</v>
      </c>
      <c r="V199" s="47"/>
      <c r="W199" s="47" t="s">
        <v>587</v>
      </c>
      <c r="X199" s="47"/>
      <c r="Y199" s="47"/>
      <c r="Z199" s="47"/>
      <c r="AA199" s="47"/>
      <c r="AB199" s="47"/>
    </row>
    <row r="200" spans="1:28" ht="18" x14ac:dyDescent="0.3">
      <c r="A200" s="22" t="s">
        <v>588</v>
      </c>
      <c r="B200" s="25" t="s">
        <v>548</v>
      </c>
      <c r="C200" s="23"/>
      <c r="D200" s="24" t="s">
        <v>35</v>
      </c>
      <c r="E200" s="31">
        <v>1E-3</v>
      </c>
      <c r="F200" s="32">
        <v>12.436</v>
      </c>
      <c r="G200" s="39">
        <v>1650</v>
      </c>
      <c r="H200" s="36"/>
      <c r="I200" s="36"/>
      <c r="J200" s="36">
        <f t="shared" si="7"/>
        <v>20519.400000000001</v>
      </c>
      <c r="K200" s="36"/>
      <c r="L200" s="36"/>
      <c r="M200" s="45">
        <v>1650</v>
      </c>
      <c r="N200" s="36"/>
      <c r="O200" s="36"/>
      <c r="P200" s="36">
        <f t="shared" si="8"/>
        <v>20519.400000000001</v>
      </c>
      <c r="Q200" s="36"/>
      <c r="R200" s="36"/>
      <c r="S200" s="47"/>
      <c r="T200" s="50">
        <v>1</v>
      </c>
      <c r="U200" s="50">
        <v>12436</v>
      </c>
      <c r="V200" s="47"/>
      <c r="W200" s="47" t="s">
        <v>589</v>
      </c>
      <c r="X200" s="47"/>
      <c r="Y200" s="47"/>
      <c r="Z200" s="47"/>
      <c r="AA200" s="47"/>
      <c r="AB200" s="47"/>
    </row>
    <row r="201" spans="1:28" ht="18" x14ac:dyDescent="0.3">
      <c r="A201" s="22" t="s">
        <v>590</v>
      </c>
      <c r="B201" s="25" t="s">
        <v>551</v>
      </c>
      <c r="C201" s="23"/>
      <c r="D201" s="24" t="s">
        <v>277</v>
      </c>
      <c r="E201" s="31">
        <v>0.32</v>
      </c>
      <c r="F201" s="32">
        <v>3979.52</v>
      </c>
      <c r="G201" s="39">
        <v>5.74</v>
      </c>
      <c r="H201" s="36"/>
      <c r="I201" s="36"/>
      <c r="J201" s="36">
        <f t="shared" si="7"/>
        <v>22842.44</v>
      </c>
      <c r="K201" s="36"/>
      <c r="L201" s="36"/>
      <c r="M201" s="45">
        <v>5.74</v>
      </c>
      <c r="N201" s="36"/>
      <c r="O201" s="36"/>
      <c r="P201" s="36">
        <f t="shared" si="8"/>
        <v>22842.44</v>
      </c>
      <c r="Q201" s="36"/>
      <c r="R201" s="36"/>
      <c r="S201" s="47"/>
      <c r="T201" s="50">
        <v>1</v>
      </c>
      <c r="U201" s="50">
        <v>12436</v>
      </c>
      <c r="V201" s="47"/>
      <c r="W201" s="47" t="s">
        <v>591</v>
      </c>
      <c r="X201" s="47"/>
      <c r="Y201" s="47"/>
      <c r="Z201" s="47"/>
      <c r="AA201" s="47"/>
      <c r="AB201" s="47"/>
    </row>
    <row r="202" spans="1:28" ht="54" x14ac:dyDescent="0.3">
      <c r="A202" s="22" t="s">
        <v>592</v>
      </c>
      <c r="B202" s="25" t="s">
        <v>554</v>
      </c>
      <c r="C202" s="23"/>
      <c r="D202" s="24" t="s">
        <v>555</v>
      </c>
      <c r="E202" s="31">
        <v>1</v>
      </c>
      <c r="F202" s="32">
        <v>12436</v>
      </c>
      <c r="G202" s="39">
        <v>0.53</v>
      </c>
      <c r="H202" s="36"/>
      <c r="I202" s="36"/>
      <c r="J202" s="36">
        <f t="shared" si="7"/>
        <v>6591.08</v>
      </c>
      <c r="K202" s="36"/>
      <c r="L202" s="36"/>
      <c r="M202" s="45">
        <v>0.53</v>
      </c>
      <c r="N202" s="36"/>
      <c r="O202" s="36"/>
      <c r="P202" s="36">
        <f t="shared" si="8"/>
        <v>6591.08</v>
      </c>
      <c r="Q202" s="36"/>
      <c r="R202" s="36"/>
      <c r="S202" s="47"/>
      <c r="T202" s="50">
        <v>1</v>
      </c>
      <c r="U202" s="50">
        <v>12436</v>
      </c>
      <c r="V202" s="47"/>
      <c r="W202" s="47" t="s">
        <v>593</v>
      </c>
      <c r="X202" s="47"/>
      <c r="Y202" s="47"/>
      <c r="Z202" s="47"/>
      <c r="AA202" s="47"/>
      <c r="AB202" s="47"/>
    </row>
    <row r="203" spans="1:28" ht="18" x14ac:dyDescent="0.3">
      <c r="A203" s="22" t="s">
        <v>594</v>
      </c>
      <c r="B203" s="25" t="s">
        <v>558</v>
      </c>
      <c r="C203" s="23"/>
      <c r="D203" s="24" t="s">
        <v>277</v>
      </c>
      <c r="E203" s="31">
        <v>1.8</v>
      </c>
      <c r="F203" s="32">
        <v>22384.799999999999</v>
      </c>
      <c r="G203" s="39">
        <v>2.98</v>
      </c>
      <c r="H203" s="36"/>
      <c r="I203" s="36"/>
      <c r="J203" s="36">
        <f t="shared" si="7"/>
        <v>66706.7</v>
      </c>
      <c r="K203" s="36"/>
      <c r="L203" s="36"/>
      <c r="M203" s="45">
        <v>2.98</v>
      </c>
      <c r="N203" s="36"/>
      <c r="O203" s="36"/>
      <c r="P203" s="36">
        <f t="shared" si="8"/>
        <v>66706.7</v>
      </c>
      <c r="Q203" s="36"/>
      <c r="R203" s="36"/>
      <c r="S203" s="47"/>
      <c r="T203" s="50">
        <v>1</v>
      </c>
      <c r="U203" s="50">
        <v>12436</v>
      </c>
      <c r="V203" s="47"/>
      <c r="W203" s="47" t="s">
        <v>595</v>
      </c>
      <c r="X203" s="47"/>
      <c r="Y203" s="47"/>
      <c r="Z203" s="47"/>
      <c r="AA203" s="47"/>
      <c r="AB203" s="47"/>
    </row>
    <row r="204" spans="1:28" ht="18" x14ac:dyDescent="0.3">
      <c r="A204" s="22" t="s">
        <v>596</v>
      </c>
      <c r="B204" s="25" t="s">
        <v>561</v>
      </c>
      <c r="C204" s="23"/>
      <c r="D204" s="24" t="s">
        <v>277</v>
      </c>
      <c r="E204" s="31">
        <v>1E-3</v>
      </c>
      <c r="F204" s="32">
        <v>12.436</v>
      </c>
      <c r="G204" s="39">
        <v>225</v>
      </c>
      <c r="H204" s="36"/>
      <c r="I204" s="36"/>
      <c r="J204" s="36">
        <f t="shared" si="7"/>
        <v>2798.1</v>
      </c>
      <c r="K204" s="36"/>
      <c r="L204" s="36"/>
      <c r="M204" s="45">
        <v>225</v>
      </c>
      <c r="N204" s="36"/>
      <c r="O204" s="36"/>
      <c r="P204" s="36">
        <f t="shared" si="8"/>
        <v>2798.1</v>
      </c>
      <c r="Q204" s="36"/>
      <c r="R204" s="36"/>
      <c r="S204" s="47"/>
      <c r="T204" s="50">
        <v>1</v>
      </c>
      <c r="U204" s="50">
        <v>12436</v>
      </c>
      <c r="V204" s="47"/>
      <c r="W204" s="47" t="s">
        <v>597</v>
      </c>
      <c r="X204" s="47"/>
      <c r="Y204" s="47"/>
      <c r="Z204" s="47"/>
      <c r="AA204" s="47"/>
      <c r="AB204" s="47"/>
    </row>
    <row r="205" spans="1:28" ht="108" x14ac:dyDescent="0.3">
      <c r="A205" s="22" t="s">
        <v>598</v>
      </c>
      <c r="B205" s="23" t="s">
        <v>581</v>
      </c>
      <c r="C205" s="23" t="s">
        <v>599</v>
      </c>
      <c r="D205" s="24" t="s">
        <v>58</v>
      </c>
      <c r="E205" s="31">
        <v>1</v>
      </c>
      <c r="F205" s="30">
        <v>8.1</v>
      </c>
      <c r="G205" s="36">
        <f>IFERROR(ROUND(SUM(J206,J207,J208,J209,J210,J211,J212)/F205, 2), 0)</f>
        <v>568.24</v>
      </c>
      <c r="H205" s="39">
        <v>369</v>
      </c>
      <c r="I205" s="36">
        <f>G205+H205</f>
        <v>937.24</v>
      </c>
      <c r="J205" s="36">
        <f>ROUND(G205*F205, 2)</f>
        <v>4602.74</v>
      </c>
      <c r="K205" s="36">
        <f>ROUND(F205*H205, 2)</f>
        <v>2988.9</v>
      </c>
      <c r="L205" s="36">
        <f>J205+K205</f>
        <v>7591.64</v>
      </c>
      <c r="M205" s="36">
        <v>568.24</v>
      </c>
      <c r="N205" s="45">
        <v>369</v>
      </c>
      <c r="O205" s="36">
        <v>937.24</v>
      </c>
      <c r="P205" s="36">
        <v>4602.74</v>
      </c>
      <c r="Q205" s="36">
        <v>2988.9</v>
      </c>
      <c r="R205" s="36">
        <v>7591.64</v>
      </c>
      <c r="S205" s="47"/>
      <c r="T205" s="50">
        <v>1</v>
      </c>
      <c r="U205" s="50">
        <v>8.1</v>
      </c>
      <c r="V205" s="47"/>
      <c r="W205" s="47" t="s">
        <v>600</v>
      </c>
      <c r="X205" s="47"/>
      <c r="Y205" s="47"/>
      <c r="Z205" s="47"/>
      <c r="AA205" s="47"/>
      <c r="AB205" s="47"/>
    </row>
    <row r="206" spans="1:28" ht="18" x14ac:dyDescent="0.3">
      <c r="A206" s="22" t="s">
        <v>601</v>
      </c>
      <c r="B206" s="25" t="s">
        <v>382</v>
      </c>
      <c r="C206" s="23"/>
      <c r="D206" s="24" t="s">
        <v>277</v>
      </c>
      <c r="E206" s="31">
        <v>5.0000000000000001E-3</v>
      </c>
      <c r="F206" s="32">
        <v>2.3090000000000002</v>
      </c>
      <c r="G206" s="39">
        <v>41.3</v>
      </c>
      <c r="H206" s="36"/>
      <c r="I206" s="36"/>
      <c r="J206" s="36">
        <f t="shared" ref="J206:J212" si="9">ROUND(F206*G206, 2)</f>
        <v>95.36</v>
      </c>
      <c r="K206" s="36"/>
      <c r="L206" s="36"/>
      <c r="M206" s="45">
        <v>41.3</v>
      </c>
      <c r="N206" s="36"/>
      <c r="O206" s="36"/>
      <c r="P206" s="36">
        <f t="shared" ref="P206:P212" si="10">ROUND(F206*M206, 2)</f>
        <v>95.36</v>
      </c>
      <c r="Q206" s="36"/>
      <c r="R206" s="36"/>
      <c r="S206" s="47"/>
      <c r="T206" s="50">
        <v>1</v>
      </c>
      <c r="U206" s="50">
        <v>461.7</v>
      </c>
      <c r="V206" s="47"/>
      <c r="W206" s="47" t="s">
        <v>602</v>
      </c>
      <c r="X206" s="47"/>
      <c r="Y206" s="47"/>
      <c r="Z206" s="47"/>
      <c r="AA206" s="47"/>
      <c r="AB206" s="47"/>
    </row>
    <row r="207" spans="1:28" ht="18" x14ac:dyDescent="0.3">
      <c r="A207" s="22" t="s">
        <v>603</v>
      </c>
      <c r="B207" s="25" t="s">
        <v>352</v>
      </c>
      <c r="C207" s="23"/>
      <c r="D207" s="24" t="s">
        <v>149</v>
      </c>
      <c r="E207" s="31">
        <v>0.02</v>
      </c>
      <c r="F207" s="32">
        <v>9.234</v>
      </c>
      <c r="G207" s="39">
        <v>7.78</v>
      </c>
      <c r="H207" s="36"/>
      <c r="I207" s="36"/>
      <c r="J207" s="36">
        <f t="shared" si="9"/>
        <v>71.84</v>
      </c>
      <c r="K207" s="36"/>
      <c r="L207" s="36"/>
      <c r="M207" s="45">
        <v>7.78</v>
      </c>
      <c r="N207" s="36"/>
      <c r="O207" s="36"/>
      <c r="P207" s="36">
        <f t="shared" si="10"/>
        <v>71.84</v>
      </c>
      <c r="Q207" s="36"/>
      <c r="R207" s="36"/>
      <c r="S207" s="47"/>
      <c r="T207" s="50">
        <v>1</v>
      </c>
      <c r="U207" s="50">
        <v>461.7</v>
      </c>
      <c r="V207" s="47"/>
      <c r="W207" s="47" t="s">
        <v>604</v>
      </c>
      <c r="X207" s="47"/>
      <c r="Y207" s="47"/>
      <c r="Z207" s="47"/>
      <c r="AA207" s="47"/>
      <c r="AB207" s="47"/>
    </row>
    <row r="208" spans="1:28" ht="18" x14ac:dyDescent="0.3">
      <c r="A208" s="22" t="s">
        <v>605</v>
      </c>
      <c r="B208" s="25" t="s">
        <v>548</v>
      </c>
      <c r="C208" s="23"/>
      <c r="D208" s="24" t="s">
        <v>35</v>
      </c>
      <c r="E208" s="31">
        <v>1E-3</v>
      </c>
      <c r="F208" s="32">
        <v>0.46200000000000002</v>
      </c>
      <c r="G208" s="39">
        <v>1650</v>
      </c>
      <c r="H208" s="36"/>
      <c r="I208" s="36"/>
      <c r="J208" s="36">
        <f t="shared" si="9"/>
        <v>762.3</v>
      </c>
      <c r="K208" s="36"/>
      <c r="L208" s="36"/>
      <c r="M208" s="45">
        <v>1650</v>
      </c>
      <c r="N208" s="36"/>
      <c r="O208" s="36"/>
      <c r="P208" s="36">
        <f t="shared" si="10"/>
        <v>762.3</v>
      </c>
      <c r="Q208" s="36"/>
      <c r="R208" s="36"/>
      <c r="S208" s="47"/>
      <c r="T208" s="50">
        <v>1</v>
      </c>
      <c r="U208" s="50">
        <v>461.7</v>
      </c>
      <c r="V208" s="47"/>
      <c r="W208" s="47" t="s">
        <v>606</v>
      </c>
      <c r="X208" s="47"/>
      <c r="Y208" s="47"/>
      <c r="Z208" s="47"/>
      <c r="AA208" s="47"/>
      <c r="AB208" s="47"/>
    </row>
    <row r="209" spans="1:28" ht="18" x14ac:dyDescent="0.3">
      <c r="A209" s="22" t="s">
        <v>607</v>
      </c>
      <c r="B209" s="25" t="s">
        <v>551</v>
      </c>
      <c r="C209" s="23"/>
      <c r="D209" s="24" t="s">
        <v>277</v>
      </c>
      <c r="E209" s="31">
        <v>0.32</v>
      </c>
      <c r="F209" s="32">
        <v>147.744</v>
      </c>
      <c r="G209" s="39">
        <v>5.74</v>
      </c>
      <c r="H209" s="36"/>
      <c r="I209" s="36"/>
      <c r="J209" s="36">
        <f t="shared" si="9"/>
        <v>848.05</v>
      </c>
      <c r="K209" s="36"/>
      <c r="L209" s="36"/>
      <c r="M209" s="45">
        <v>5.74</v>
      </c>
      <c r="N209" s="36"/>
      <c r="O209" s="36"/>
      <c r="P209" s="36">
        <f t="shared" si="10"/>
        <v>848.05</v>
      </c>
      <c r="Q209" s="36"/>
      <c r="R209" s="36"/>
      <c r="S209" s="47"/>
      <c r="T209" s="50">
        <v>1</v>
      </c>
      <c r="U209" s="50">
        <v>461.7</v>
      </c>
      <c r="V209" s="47"/>
      <c r="W209" s="47" t="s">
        <v>608</v>
      </c>
      <c r="X209" s="47"/>
      <c r="Y209" s="47"/>
      <c r="Z209" s="47"/>
      <c r="AA209" s="47"/>
      <c r="AB209" s="47"/>
    </row>
    <row r="210" spans="1:28" ht="54" x14ac:dyDescent="0.3">
      <c r="A210" s="22" t="s">
        <v>609</v>
      </c>
      <c r="B210" s="25" t="s">
        <v>554</v>
      </c>
      <c r="C210" s="23"/>
      <c r="D210" s="24" t="s">
        <v>555</v>
      </c>
      <c r="E210" s="31">
        <v>1</v>
      </c>
      <c r="F210" s="32">
        <v>461.7</v>
      </c>
      <c r="G210" s="39">
        <v>0.53</v>
      </c>
      <c r="H210" s="36"/>
      <c r="I210" s="36"/>
      <c r="J210" s="36">
        <f t="shared" si="9"/>
        <v>244.7</v>
      </c>
      <c r="K210" s="36"/>
      <c r="L210" s="36"/>
      <c r="M210" s="45">
        <v>0.53</v>
      </c>
      <c r="N210" s="36"/>
      <c r="O210" s="36"/>
      <c r="P210" s="36">
        <f t="shared" si="10"/>
        <v>244.7</v>
      </c>
      <c r="Q210" s="36"/>
      <c r="R210" s="36"/>
      <c r="S210" s="47"/>
      <c r="T210" s="50">
        <v>1</v>
      </c>
      <c r="U210" s="50">
        <v>461.7</v>
      </c>
      <c r="V210" s="47"/>
      <c r="W210" s="47" t="s">
        <v>610</v>
      </c>
      <c r="X210" s="47"/>
      <c r="Y210" s="47"/>
      <c r="Z210" s="47"/>
      <c r="AA210" s="47"/>
      <c r="AB210" s="47"/>
    </row>
    <row r="211" spans="1:28" ht="18" x14ac:dyDescent="0.3">
      <c r="A211" s="22" t="s">
        <v>611</v>
      </c>
      <c r="B211" s="25" t="s">
        <v>558</v>
      </c>
      <c r="C211" s="23"/>
      <c r="D211" s="24" t="s">
        <v>277</v>
      </c>
      <c r="E211" s="31">
        <v>1.8</v>
      </c>
      <c r="F211" s="32">
        <v>831.06</v>
      </c>
      <c r="G211" s="39">
        <v>2.98</v>
      </c>
      <c r="H211" s="36"/>
      <c r="I211" s="36"/>
      <c r="J211" s="36">
        <f t="shared" si="9"/>
        <v>2476.56</v>
      </c>
      <c r="K211" s="36"/>
      <c r="L211" s="36"/>
      <c r="M211" s="45">
        <v>2.98</v>
      </c>
      <c r="N211" s="36"/>
      <c r="O211" s="36"/>
      <c r="P211" s="36">
        <f t="shared" si="10"/>
        <v>2476.56</v>
      </c>
      <c r="Q211" s="36"/>
      <c r="R211" s="36"/>
      <c r="S211" s="47"/>
      <c r="T211" s="50">
        <v>1</v>
      </c>
      <c r="U211" s="50">
        <v>461.7</v>
      </c>
      <c r="V211" s="47"/>
      <c r="W211" s="47" t="s">
        <v>612</v>
      </c>
      <c r="X211" s="47"/>
      <c r="Y211" s="47"/>
      <c r="Z211" s="47"/>
      <c r="AA211" s="47"/>
      <c r="AB211" s="47"/>
    </row>
    <row r="212" spans="1:28" ht="18" x14ac:dyDescent="0.3">
      <c r="A212" s="22" t="s">
        <v>613</v>
      </c>
      <c r="B212" s="25" t="s">
        <v>561</v>
      </c>
      <c r="C212" s="23"/>
      <c r="D212" s="24" t="s">
        <v>277</v>
      </c>
      <c r="E212" s="31">
        <v>1E-3</v>
      </c>
      <c r="F212" s="32">
        <v>0.46200000000000002</v>
      </c>
      <c r="G212" s="39">
        <v>225</v>
      </c>
      <c r="H212" s="36"/>
      <c r="I212" s="36"/>
      <c r="J212" s="36">
        <f t="shared" si="9"/>
        <v>103.95</v>
      </c>
      <c r="K212" s="36"/>
      <c r="L212" s="36"/>
      <c r="M212" s="45">
        <v>225</v>
      </c>
      <c r="N212" s="36"/>
      <c r="O212" s="36"/>
      <c r="P212" s="36">
        <f t="shared" si="10"/>
        <v>103.95</v>
      </c>
      <c r="Q212" s="36"/>
      <c r="R212" s="36"/>
      <c r="S212" s="47"/>
      <c r="T212" s="50">
        <v>1</v>
      </c>
      <c r="U212" s="50">
        <v>461.7</v>
      </c>
      <c r="V212" s="47"/>
      <c r="W212" s="47" t="s">
        <v>614</v>
      </c>
      <c r="X212" s="47"/>
      <c r="Y212" s="47"/>
      <c r="Z212" s="47"/>
      <c r="AA212" s="47"/>
      <c r="AB212" s="47"/>
    </row>
    <row r="213" spans="1:28" ht="108" x14ac:dyDescent="0.3">
      <c r="A213" s="22" t="s">
        <v>615</v>
      </c>
      <c r="B213" s="23" t="s">
        <v>581</v>
      </c>
      <c r="C213" s="23" t="s">
        <v>616</v>
      </c>
      <c r="D213" s="24" t="s">
        <v>58</v>
      </c>
      <c r="E213" s="31">
        <v>1</v>
      </c>
      <c r="F213" s="30">
        <v>6.2</v>
      </c>
      <c r="G213" s="36">
        <f>IFERROR(ROUND(SUM(J214,J215,J216,J217,J218,J219,J220)/F213, 2), 0)</f>
        <v>598.07000000000005</v>
      </c>
      <c r="H213" s="39">
        <v>369</v>
      </c>
      <c r="I213" s="36">
        <f>G213+H213</f>
        <v>967.07</v>
      </c>
      <c r="J213" s="36">
        <f>ROUND(G213*F213, 2)</f>
        <v>3708.03</v>
      </c>
      <c r="K213" s="36">
        <f>ROUND(F213*H213, 2)</f>
        <v>2287.8000000000002</v>
      </c>
      <c r="L213" s="36">
        <f>J213+K213</f>
        <v>5995.83</v>
      </c>
      <c r="M213" s="36">
        <v>598.07000000000005</v>
      </c>
      <c r="N213" s="45">
        <v>369</v>
      </c>
      <c r="O213" s="36">
        <v>967.07</v>
      </c>
      <c r="P213" s="36">
        <v>3708.03</v>
      </c>
      <c r="Q213" s="36">
        <v>2287.8000000000002</v>
      </c>
      <c r="R213" s="36">
        <v>5995.83</v>
      </c>
      <c r="S213" s="47"/>
      <c r="T213" s="50">
        <v>1</v>
      </c>
      <c r="U213" s="50">
        <v>6.2</v>
      </c>
      <c r="V213" s="47"/>
      <c r="W213" s="47" t="s">
        <v>617</v>
      </c>
      <c r="X213" s="47"/>
      <c r="Y213" s="47"/>
      <c r="Z213" s="47"/>
      <c r="AA213" s="47"/>
      <c r="AB213" s="47"/>
    </row>
    <row r="214" spans="1:28" ht="18" x14ac:dyDescent="0.3">
      <c r="A214" s="22" t="s">
        <v>618</v>
      </c>
      <c r="B214" s="25" t="s">
        <v>382</v>
      </c>
      <c r="C214" s="23"/>
      <c r="D214" s="24" t="s">
        <v>277</v>
      </c>
      <c r="E214" s="31">
        <v>5.0000000000000001E-3</v>
      </c>
      <c r="F214" s="32">
        <v>1.86</v>
      </c>
      <c r="G214" s="39">
        <v>41.3</v>
      </c>
      <c r="H214" s="36"/>
      <c r="I214" s="36"/>
      <c r="J214" s="36">
        <f t="shared" ref="J214:J220" si="11">ROUND(F214*G214, 2)</f>
        <v>76.819999999999993</v>
      </c>
      <c r="K214" s="36"/>
      <c r="L214" s="36"/>
      <c r="M214" s="45">
        <v>41.3</v>
      </c>
      <c r="N214" s="36"/>
      <c r="O214" s="36"/>
      <c r="P214" s="36">
        <f t="shared" ref="P214:P220" si="12">ROUND(F214*M214, 2)</f>
        <v>76.819999999999993</v>
      </c>
      <c r="Q214" s="36"/>
      <c r="R214" s="36"/>
      <c r="S214" s="47"/>
      <c r="T214" s="50">
        <v>1</v>
      </c>
      <c r="U214" s="50">
        <v>372</v>
      </c>
      <c r="V214" s="47"/>
      <c r="W214" s="47" t="s">
        <v>619</v>
      </c>
      <c r="X214" s="47"/>
      <c r="Y214" s="47"/>
      <c r="Z214" s="47"/>
      <c r="AA214" s="47"/>
      <c r="AB214" s="47"/>
    </row>
    <row r="215" spans="1:28" ht="18" x14ac:dyDescent="0.3">
      <c r="A215" s="22" t="s">
        <v>620</v>
      </c>
      <c r="B215" s="25" t="s">
        <v>352</v>
      </c>
      <c r="C215" s="23"/>
      <c r="D215" s="24" t="s">
        <v>149</v>
      </c>
      <c r="E215" s="31">
        <v>0.02</v>
      </c>
      <c r="F215" s="32">
        <v>7.44</v>
      </c>
      <c r="G215" s="39">
        <v>7.78</v>
      </c>
      <c r="H215" s="36"/>
      <c r="I215" s="36"/>
      <c r="J215" s="36">
        <f t="shared" si="11"/>
        <v>57.88</v>
      </c>
      <c r="K215" s="36"/>
      <c r="L215" s="36"/>
      <c r="M215" s="45">
        <v>7.78</v>
      </c>
      <c r="N215" s="36"/>
      <c r="O215" s="36"/>
      <c r="P215" s="36">
        <f t="shared" si="12"/>
        <v>57.88</v>
      </c>
      <c r="Q215" s="36"/>
      <c r="R215" s="36"/>
      <c r="S215" s="47"/>
      <c r="T215" s="50">
        <v>1</v>
      </c>
      <c r="U215" s="50">
        <v>372</v>
      </c>
      <c r="V215" s="47"/>
      <c r="W215" s="47" t="s">
        <v>621</v>
      </c>
      <c r="X215" s="47"/>
      <c r="Y215" s="47"/>
      <c r="Z215" s="47"/>
      <c r="AA215" s="47"/>
      <c r="AB215" s="47"/>
    </row>
    <row r="216" spans="1:28" ht="18" x14ac:dyDescent="0.3">
      <c r="A216" s="22" t="s">
        <v>622</v>
      </c>
      <c r="B216" s="25" t="s">
        <v>548</v>
      </c>
      <c r="C216" s="23"/>
      <c r="D216" s="24" t="s">
        <v>35</v>
      </c>
      <c r="E216" s="31">
        <v>1E-3</v>
      </c>
      <c r="F216" s="32">
        <v>0.372</v>
      </c>
      <c r="G216" s="39">
        <v>1650</v>
      </c>
      <c r="H216" s="36"/>
      <c r="I216" s="36"/>
      <c r="J216" s="36">
        <f t="shared" si="11"/>
        <v>613.79999999999995</v>
      </c>
      <c r="K216" s="36"/>
      <c r="L216" s="36"/>
      <c r="M216" s="45">
        <v>1650</v>
      </c>
      <c r="N216" s="36"/>
      <c r="O216" s="36"/>
      <c r="P216" s="36">
        <f t="shared" si="12"/>
        <v>613.79999999999995</v>
      </c>
      <c r="Q216" s="36"/>
      <c r="R216" s="36"/>
      <c r="S216" s="47"/>
      <c r="T216" s="50">
        <v>1</v>
      </c>
      <c r="U216" s="50">
        <v>372</v>
      </c>
      <c r="V216" s="47"/>
      <c r="W216" s="47" t="s">
        <v>623</v>
      </c>
      <c r="X216" s="47"/>
      <c r="Y216" s="47"/>
      <c r="Z216" s="47"/>
      <c r="AA216" s="47"/>
      <c r="AB216" s="47"/>
    </row>
    <row r="217" spans="1:28" ht="18" x14ac:dyDescent="0.3">
      <c r="A217" s="22" t="s">
        <v>624</v>
      </c>
      <c r="B217" s="25" t="s">
        <v>551</v>
      </c>
      <c r="C217" s="23"/>
      <c r="D217" s="24" t="s">
        <v>277</v>
      </c>
      <c r="E217" s="31">
        <v>0.32</v>
      </c>
      <c r="F217" s="32">
        <v>119.04</v>
      </c>
      <c r="G217" s="39">
        <v>5.74</v>
      </c>
      <c r="H217" s="36"/>
      <c r="I217" s="36"/>
      <c r="J217" s="36">
        <f t="shared" si="11"/>
        <v>683.29</v>
      </c>
      <c r="K217" s="36"/>
      <c r="L217" s="36"/>
      <c r="M217" s="45">
        <v>5.74</v>
      </c>
      <c r="N217" s="36"/>
      <c r="O217" s="36"/>
      <c r="P217" s="36">
        <f t="shared" si="12"/>
        <v>683.29</v>
      </c>
      <c r="Q217" s="36"/>
      <c r="R217" s="36"/>
      <c r="S217" s="47"/>
      <c r="T217" s="50">
        <v>1</v>
      </c>
      <c r="U217" s="50">
        <v>372</v>
      </c>
      <c r="V217" s="47"/>
      <c r="W217" s="47" t="s">
        <v>625</v>
      </c>
      <c r="X217" s="47"/>
      <c r="Y217" s="47"/>
      <c r="Z217" s="47"/>
      <c r="AA217" s="47"/>
      <c r="AB217" s="47"/>
    </row>
    <row r="218" spans="1:28" ht="54" x14ac:dyDescent="0.3">
      <c r="A218" s="22" t="s">
        <v>626</v>
      </c>
      <c r="B218" s="25" t="s">
        <v>554</v>
      </c>
      <c r="C218" s="23"/>
      <c r="D218" s="24" t="s">
        <v>555</v>
      </c>
      <c r="E218" s="31">
        <v>1</v>
      </c>
      <c r="F218" s="32">
        <v>372</v>
      </c>
      <c r="G218" s="39">
        <v>0.53</v>
      </c>
      <c r="H218" s="36"/>
      <c r="I218" s="36"/>
      <c r="J218" s="36">
        <f t="shared" si="11"/>
        <v>197.16</v>
      </c>
      <c r="K218" s="36"/>
      <c r="L218" s="36"/>
      <c r="M218" s="45">
        <v>0.53</v>
      </c>
      <c r="N218" s="36"/>
      <c r="O218" s="36"/>
      <c r="P218" s="36">
        <f t="shared" si="12"/>
        <v>197.16</v>
      </c>
      <c r="Q218" s="36"/>
      <c r="R218" s="36"/>
      <c r="S218" s="47"/>
      <c r="T218" s="50">
        <v>1</v>
      </c>
      <c r="U218" s="50">
        <v>372</v>
      </c>
      <c r="V218" s="47"/>
      <c r="W218" s="47" t="s">
        <v>627</v>
      </c>
      <c r="X218" s="47"/>
      <c r="Y218" s="47"/>
      <c r="Z218" s="47"/>
      <c r="AA218" s="47"/>
      <c r="AB218" s="47"/>
    </row>
    <row r="219" spans="1:28" ht="18" x14ac:dyDescent="0.3">
      <c r="A219" s="22" t="s">
        <v>628</v>
      </c>
      <c r="B219" s="25" t="s">
        <v>558</v>
      </c>
      <c r="C219" s="23"/>
      <c r="D219" s="24" t="s">
        <v>277</v>
      </c>
      <c r="E219" s="31">
        <v>1.8</v>
      </c>
      <c r="F219" s="32">
        <v>669.6</v>
      </c>
      <c r="G219" s="39">
        <v>2.98</v>
      </c>
      <c r="H219" s="36"/>
      <c r="I219" s="36"/>
      <c r="J219" s="36">
        <f t="shared" si="11"/>
        <v>1995.41</v>
      </c>
      <c r="K219" s="36"/>
      <c r="L219" s="36"/>
      <c r="M219" s="45">
        <v>2.98</v>
      </c>
      <c r="N219" s="36"/>
      <c r="O219" s="36"/>
      <c r="P219" s="36">
        <f t="shared" si="12"/>
        <v>1995.41</v>
      </c>
      <c r="Q219" s="36"/>
      <c r="R219" s="36"/>
      <c r="S219" s="47"/>
      <c r="T219" s="50">
        <v>1</v>
      </c>
      <c r="U219" s="50">
        <v>372</v>
      </c>
      <c r="V219" s="47"/>
      <c r="W219" s="47" t="s">
        <v>629</v>
      </c>
      <c r="X219" s="47"/>
      <c r="Y219" s="47"/>
      <c r="Z219" s="47"/>
      <c r="AA219" s="47"/>
      <c r="AB219" s="47"/>
    </row>
    <row r="220" spans="1:28" ht="18" x14ac:dyDescent="0.3">
      <c r="A220" s="22" t="s">
        <v>630</v>
      </c>
      <c r="B220" s="25" t="s">
        <v>561</v>
      </c>
      <c r="C220" s="23"/>
      <c r="D220" s="24" t="s">
        <v>277</v>
      </c>
      <c r="E220" s="31">
        <v>1E-3</v>
      </c>
      <c r="F220" s="32">
        <v>0.372</v>
      </c>
      <c r="G220" s="39">
        <v>225</v>
      </c>
      <c r="H220" s="36"/>
      <c r="I220" s="36"/>
      <c r="J220" s="36">
        <f t="shared" si="11"/>
        <v>83.7</v>
      </c>
      <c r="K220" s="36"/>
      <c r="L220" s="36"/>
      <c r="M220" s="45">
        <v>225</v>
      </c>
      <c r="N220" s="36"/>
      <c r="O220" s="36"/>
      <c r="P220" s="36">
        <f t="shared" si="12"/>
        <v>83.7</v>
      </c>
      <c r="Q220" s="36"/>
      <c r="R220" s="36"/>
      <c r="S220" s="47"/>
      <c r="T220" s="50">
        <v>1</v>
      </c>
      <c r="U220" s="50">
        <v>372</v>
      </c>
      <c r="V220" s="47"/>
      <c r="W220" s="47" t="s">
        <v>631</v>
      </c>
      <c r="X220" s="47"/>
      <c r="Y220" s="47"/>
      <c r="Z220" s="47"/>
      <c r="AA220" s="47"/>
      <c r="AB220" s="47"/>
    </row>
    <row r="221" spans="1:28" ht="108" x14ac:dyDescent="0.3">
      <c r="A221" s="22" t="s">
        <v>632</v>
      </c>
      <c r="B221" s="23" t="s">
        <v>633</v>
      </c>
      <c r="C221" s="23" t="s">
        <v>634</v>
      </c>
      <c r="D221" s="24" t="s">
        <v>58</v>
      </c>
      <c r="E221" s="31">
        <v>1</v>
      </c>
      <c r="F221" s="30">
        <v>15.9</v>
      </c>
      <c r="G221" s="36">
        <f>IFERROR(ROUND(SUM(J222,J223,J224,J225,J226,J227,J228)/F221, 2), 0)</f>
        <v>667.82</v>
      </c>
      <c r="H221" s="39">
        <v>404</v>
      </c>
      <c r="I221" s="36">
        <f>G221+H221</f>
        <v>1071.82</v>
      </c>
      <c r="J221" s="36">
        <f>ROUND(G221*F221, 2)</f>
        <v>10618.34</v>
      </c>
      <c r="K221" s="36">
        <f>ROUND(F221*H221, 2)</f>
        <v>6423.6</v>
      </c>
      <c r="L221" s="36">
        <f>J221+K221</f>
        <v>17041.939999999999</v>
      </c>
      <c r="M221" s="36">
        <v>667.82</v>
      </c>
      <c r="N221" s="45">
        <v>404</v>
      </c>
      <c r="O221" s="36">
        <v>1071.82</v>
      </c>
      <c r="P221" s="36">
        <v>10618.34</v>
      </c>
      <c r="Q221" s="36">
        <v>6423.6</v>
      </c>
      <c r="R221" s="36">
        <v>17041.939999999999</v>
      </c>
      <c r="S221" s="47"/>
      <c r="T221" s="50">
        <v>1</v>
      </c>
      <c r="U221" s="50">
        <v>15.9</v>
      </c>
      <c r="V221" s="47"/>
      <c r="W221" s="47" t="s">
        <v>635</v>
      </c>
      <c r="X221" s="47"/>
      <c r="Y221" s="47"/>
      <c r="Z221" s="47"/>
      <c r="AA221" s="47"/>
      <c r="AB221" s="47"/>
    </row>
    <row r="222" spans="1:28" ht="18" x14ac:dyDescent="0.3">
      <c r="A222" s="22" t="s">
        <v>636</v>
      </c>
      <c r="B222" s="25" t="s">
        <v>382</v>
      </c>
      <c r="C222" s="23"/>
      <c r="D222" s="24" t="s">
        <v>277</v>
      </c>
      <c r="E222" s="31">
        <v>5.0000000000000001E-3</v>
      </c>
      <c r="F222" s="32">
        <v>5.327</v>
      </c>
      <c r="G222" s="39">
        <v>41.3</v>
      </c>
      <c r="H222" s="36"/>
      <c r="I222" s="36"/>
      <c r="J222" s="36">
        <f t="shared" ref="J222:J228" si="13">ROUND(F222*G222, 2)</f>
        <v>220.01</v>
      </c>
      <c r="K222" s="36"/>
      <c r="L222" s="36"/>
      <c r="M222" s="45">
        <v>41.3</v>
      </c>
      <c r="N222" s="36"/>
      <c r="O222" s="36"/>
      <c r="P222" s="36">
        <f t="shared" ref="P222:P228" si="14">ROUND(F222*M222, 2)</f>
        <v>220.01</v>
      </c>
      <c r="Q222" s="36"/>
      <c r="R222" s="36"/>
      <c r="S222" s="47"/>
      <c r="T222" s="50">
        <v>1</v>
      </c>
      <c r="U222" s="50">
        <v>1065.3</v>
      </c>
      <c r="V222" s="47"/>
      <c r="W222" s="47" t="s">
        <v>637</v>
      </c>
      <c r="X222" s="47"/>
      <c r="Y222" s="47"/>
      <c r="Z222" s="47"/>
      <c r="AA222" s="47"/>
      <c r="AB222" s="47"/>
    </row>
    <row r="223" spans="1:28" ht="18" x14ac:dyDescent="0.3">
      <c r="A223" s="22" t="s">
        <v>638</v>
      </c>
      <c r="B223" s="25" t="s">
        <v>352</v>
      </c>
      <c r="C223" s="23"/>
      <c r="D223" s="24" t="s">
        <v>149</v>
      </c>
      <c r="E223" s="31">
        <v>0.02</v>
      </c>
      <c r="F223" s="32">
        <v>21.306000000000001</v>
      </c>
      <c r="G223" s="39">
        <v>7.78</v>
      </c>
      <c r="H223" s="36"/>
      <c r="I223" s="36"/>
      <c r="J223" s="36">
        <f t="shared" si="13"/>
        <v>165.76</v>
      </c>
      <c r="K223" s="36"/>
      <c r="L223" s="36"/>
      <c r="M223" s="45">
        <v>7.78</v>
      </c>
      <c r="N223" s="36"/>
      <c r="O223" s="36"/>
      <c r="P223" s="36">
        <f t="shared" si="14"/>
        <v>165.76</v>
      </c>
      <c r="Q223" s="36"/>
      <c r="R223" s="36"/>
      <c r="S223" s="47"/>
      <c r="T223" s="50">
        <v>1</v>
      </c>
      <c r="U223" s="50">
        <v>1065.3</v>
      </c>
      <c r="V223" s="47"/>
      <c r="W223" s="47" t="s">
        <v>639</v>
      </c>
      <c r="X223" s="47"/>
      <c r="Y223" s="47"/>
      <c r="Z223" s="47"/>
      <c r="AA223" s="47"/>
      <c r="AB223" s="47"/>
    </row>
    <row r="224" spans="1:28" ht="18" x14ac:dyDescent="0.3">
      <c r="A224" s="22" t="s">
        <v>640</v>
      </c>
      <c r="B224" s="25" t="s">
        <v>548</v>
      </c>
      <c r="C224" s="23"/>
      <c r="D224" s="24" t="s">
        <v>35</v>
      </c>
      <c r="E224" s="31">
        <v>1E-3</v>
      </c>
      <c r="F224" s="32">
        <v>1.0649999999999999</v>
      </c>
      <c r="G224" s="39">
        <v>1650</v>
      </c>
      <c r="H224" s="36"/>
      <c r="I224" s="36"/>
      <c r="J224" s="36">
        <f t="shared" si="13"/>
        <v>1757.25</v>
      </c>
      <c r="K224" s="36"/>
      <c r="L224" s="36"/>
      <c r="M224" s="45">
        <v>1650</v>
      </c>
      <c r="N224" s="36"/>
      <c r="O224" s="36"/>
      <c r="P224" s="36">
        <f t="shared" si="14"/>
        <v>1757.25</v>
      </c>
      <c r="Q224" s="36"/>
      <c r="R224" s="36"/>
      <c r="S224" s="47"/>
      <c r="T224" s="50">
        <v>1</v>
      </c>
      <c r="U224" s="50">
        <v>1065.3</v>
      </c>
      <c r="V224" s="47"/>
      <c r="W224" s="47" t="s">
        <v>641</v>
      </c>
      <c r="X224" s="47"/>
      <c r="Y224" s="47"/>
      <c r="Z224" s="47"/>
      <c r="AA224" s="47"/>
      <c r="AB224" s="47"/>
    </row>
    <row r="225" spans="1:28" ht="18" x14ac:dyDescent="0.3">
      <c r="A225" s="22" t="s">
        <v>642</v>
      </c>
      <c r="B225" s="25" t="s">
        <v>551</v>
      </c>
      <c r="C225" s="23"/>
      <c r="D225" s="24" t="s">
        <v>277</v>
      </c>
      <c r="E225" s="31">
        <v>0.32</v>
      </c>
      <c r="F225" s="32">
        <v>340.89600000000002</v>
      </c>
      <c r="G225" s="39">
        <v>5.74</v>
      </c>
      <c r="H225" s="36"/>
      <c r="I225" s="36"/>
      <c r="J225" s="36">
        <f t="shared" si="13"/>
        <v>1956.74</v>
      </c>
      <c r="K225" s="36"/>
      <c r="L225" s="36"/>
      <c r="M225" s="45">
        <v>5.74</v>
      </c>
      <c r="N225" s="36"/>
      <c r="O225" s="36"/>
      <c r="P225" s="36">
        <f t="shared" si="14"/>
        <v>1956.74</v>
      </c>
      <c r="Q225" s="36"/>
      <c r="R225" s="36"/>
      <c r="S225" s="47"/>
      <c r="T225" s="50">
        <v>1</v>
      </c>
      <c r="U225" s="50">
        <v>1065.3</v>
      </c>
      <c r="V225" s="47"/>
      <c r="W225" s="47" t="s">
        <v>643</v>
      </c>
      <c r="X225" s="47"/>
      <c r="Y225" s="47"/>
      <c r="Z225" s="47"/>
      <c r="AA225" s="47"/>
      <c r="AB225" s="47"/>
    </row>
    <row r="226" spans="1:28" ht="54" x14ac:dyDescent="0.3">
      <c r="A226" s="22" t="s">
        <v>644</v>
      </c>
      <c r="B226" s="25" t="s">
        <v>554</v>
      </c>
      <c r="C226" s="23"/>
      <c r="D226" s="24" t="s">
        <v>555</v>
      </c>
      <c r="E226" s="31">
        <v>1</v>
      </c>
      <c r="F226" s="32">
        <v>1065.3</v>
      </c>
      <c r="G226" s="39">
        <v>0.53</v>
      </c>
      <c r="H226" s="36"/>
      <c r="I226" s="36"/>
      <c r="J226" s="36">
        <f t="shared" si="13"/>
        <v>564.61</v>
      </c>
      <c r="K226" s="36"/>
      <c r="L226" s="36"/>
      <c r="M226" s="45">
        <v>0.53</v>
      </c>
      <c r="N226" s="36"/>
      <c r="O226" s="36"/>
      <c r="P226" s="36">
        <f t="shared" si="14"/>
        <v>564.61</v>
      </c>
      <c r="Q226" s="36"/>
      <c r="R226" s="36"/>
      <c r="S226" s="47"/>
      <c r="T226" s="50">
        <v>1</v>
      </c>
      <c r="U226" s="50">
        <v>1065.3</v>
      </c>
      <c r="V226" s="47"/>
      <c r="W226" s="47" t="s">
        <v>645</v>
      </c>
      <c r="X226" s="47"/>
      <c r="Y226" s="47"/>
      <c r="Z226" s="47"/>
      <c r="AA226" s="47"/>
      <c r="AB226" s="47"/>
    </row>
    <row r="227" spans="1:28" ht="18" x14ac:dyDescent="0.3">
      <c r="A227" s="22" t="s">
        <v>646</v>
      </c>
      <c r="B227" s="25" t="s">
        <v>558</v>
      </c>
      <c r="C227" s="23"/>
      <c r="D227" s="24" t="s">
        <v>277</v>
      </c>
      <c r="E227" s="31">
        <v>1.8</v>
      </c>
      <c r="F227" s="32">
        <v>1917.54</v>
      </c>
      <c r="G227" s="39">
        <v>2.98</v>
      </c>
      <c r="H227" s="36"/>
      <c r="I227" s="36"/>
      <c r="J227" s="36">
        <f t="shared" si="13"/>
        <v>5714.27</v>
      </c>
      <c r="K227" s="36"/>
      <c r="L227" s="36"/>
      <c r="M227" s="45">
        <v>2.98</v>
      </c>
      <c r="N227" s="36"/>
      <c r="O227" s="36"/>
      <c r="P227" s="36">
        <f t="shared" si="14"/>
        <v>5714.27</v>
      </c>
      <c r="Q227" s="36"/>
      <c r="R227" s="36"/>
      <c r="S227" s="47"/>
      <c r="T227" s="50">
        <v>1</v>
      </c>
      <c r="U227" s="50">
        <v>1065.3</v>
      </c>
      <c r="V227" s="47"/>
      <c r="W227" s="47" t="s">
        <v>647</v>
      </c>
      <c r="X227" s="47"/>
      <c r="Y227" s="47"/>
      <c r="Z227" s="47"/>
      <c r="AA227" s="47"/>
      <c r="AB227" s="47"/>
    </row>
    <row r="228" spans="1:28" ht="18" x14ac:dyDescent="0.3">
      <c r="A228" s="22" t="s">
        <v>648</v>
      </c>
      <c r="B228" s="25" t="s">
        <v>561</v>
      </c>
      <c r="C228" s="23"/>
      <c r="D228" s="24" t="s">
        <v>277</v>
      </c>
      <c r="E228" s="31">
        <v>1E-3</v>
      </c>
      <c r="F228" s="32">
        <v>1.0649999999999999</v>
      </c>
      <c r="G228" s="39">
        <v>225</v>
      </c>
      <c r="H228" s="36"/>
      <c r="I228" s="36"/>
      <c r="J228" s="36">
        <f t="shared" si="13"/>
        <v>239.63</v>
      </c>
      <c r="K228" s="36"/>
      <c r="L228" s="36"/>
      <c r="M228" s="45">
        <v>225</v>
      </c>
      <c r="N228" s="36"/>
      <c r="O228" s="36"/>
      <c r="P228" s="36">
        <f t="shared" si="14"/>
        <v>239.63</v>
      </c>
      <c r="Q228" s="36"/>
      <c r="R228" s="36"/>
      <c r="S228" s="47"/>
      <c r="T228" s="50">
        <v>1</v>
      </c>
      <c r="U228" s="50">
        <v>1065.3</v>
      </c>
      <c r="V228" s="47"/>
      <c r="W228" s="47" t="s">
        <v>649</v>
      </c>
      <c r="X228" s="47"/>
      <c r="Y228" s="47"/>
      <c r="Z228" s="47"/>
      <c r="AA228" s="47"/>
      <c r="AB228" s="47"/>
    </row>
    <row r="229" spans="1:28" ht="108" x14ac:dyDescent="0.3">
      <c r="A229" s="22" t="s">
        <v>650</v>
      </c>
      <c r="B229" s="23" t="s">
        <v>633</v>
      </c>
      <c r="C229" s="23" t="s">
        <v>651</v>
      </c>
      <c r="D229" s="24" t="s">
        <v>58</v>
      </c>
      <c r="E229" s="31">
        <v>1</v>
      </c>
      <c r="F229" s="30">
        <v>39</v>
      </c>
      <c r="G229" s="36">
        <f>IFERROR(ROUND(SUM(J230,J231,J232,J233,J234,J235,J236)/F229, 2), 0)</f>
        <v>767.53</v>
      </c>
      <c r="H229" s="39">
        <v>404</v>
      </c>
      <c r="I229" s="36">
        <f>G229+H229</f>
        <v>1171.53</v>
      </c>
      <c r="J229" s="36">
        <f>ROUND(G229*F229, 2)</f>
        <v>29933.67</v>
      </c>
      <c r="K229" s="36">
        <f>ROUND(F229*H229, 2)</f>
        <v>15756</v>
      </c>
      <c r="L229" s="36">
        <f>J229+K229</f>
        <v>45689.67</v>
      </c>
      <c r="M229" s="36">
        <v>767.53</v>
      </c>
      <c r="N229" s="45">
        <v>404</v>
      </c>
      <c r="O229" s="36">
        <v>1171.53</v>
      </c>
      <c r="P229" s="36">
        <v>29933.67</v>
      </c>
      <c r="Q229" s="36">
        <v>15756</v>
      </c>
      <c r="R229" s="36">
        <v>45689.67</v>
      </c>
      <c r="S229" s="47"/>
      <c r="T229" s="50">
        <v>1</v>
      </c>
      <c r="U229" s="50">
        <v>39</v>
      </c>
      <c r="V229" s="47"/>
      <c r="W229" s="47" t="s">
        <v>652</v>
      </c>
      <c r="X229" s="47"/>
      <c r="Y229" s="47"/>
      <c r="Z229" s="47"/>
      <c r="AA229" s="47"/>
      <c r="AB229" s="47"/>
    </row>
    <row r="230" spans="1:28" ht="18" x14ac:dyDescent="0.3">
      <c r="A230" s="22" t="s">
        <v>653</v>
      </c>
      <c r="B230" s="25" t="s">
        <v>382</v>
      </c>
      <c r="C230" s="23"/>
      <c r="D230" s="24" t="s">
        <v>277</v>
      </c>
      <c r="E230" s="31">
        <v>5.0000000000000001E-3</v>
      </c>
      <c r="F230" s="32">
        <v>15.015000000000001</v>
      </c>
      <c r="G230" s="39">
        <v>41.3</v>
      </c>
      <c r="H230" s="36"/>
      <c r="I230" s="36"/>
      <c r="J230" s="36">
        <f t="shared" ref="J230:J236" si="15">ROUND(F230*G230, 2)</f>
        <v>620.12</v>
      </c>
      <c r="K230" s="36"/>
      <c r="L230" s="36"/>
      <c r="M230" s="45">
        <v>41.3</v>
      </c>
      <c r="N230" s="36"/>
      <c r="O230" s="36"/>
      <c r="P230" s="36">
        <f t="shared" ref="P230:P236" si="16">ROUND(F230*M230, 2)</f>
        <v>620.12</v>
      </c>
      <c r="Q230" s="36"/>
      <c r="R230" s="36"/>
      <c r="S230" s="47"/>
      <c r="T230" s="50">
        <v>1</v>
      </c>
      <c r="U230" s="50">
        <v>3003</v>
      </c>
      <c r="V230" s="47"/>
      <c r="W230" s="47" t="s">
        <v>654</v>
      </c>
      <c r="X230" s="47"/>
      <c r="Y230" s="47"/>
      <c r="Z230" s="47"/>
      <c r="AA230" s="47"/>
      <c r="AB230" s="47"/>
    </row>
    <row r="231" spans="1:28" ht="18" x14ac:dyDescent="0.3">
      <c r="A231" s="22" t="s">
        <v>655</v>
      </c>
      <c r="B231" s="25" t="s">
        <v>352</v>
      </c>
      <c r="C231" s="23"/>
      <c r="D231" s="24" t="s">
        <v>149</v>
      </c>
      <c r="E231" s="31">
        <v>0.02</v>
      </c>
      <c r="F231" s="32">
        <v>60.06</v>
      </c>
      <c r="G231" s="39">
        <v>7.78</v>
      </c>
      <c r="H231" s="36"/>
      <c r="I231" s="36"/>
      <c r="J231" s="36">
        <f t="shared" si="15"/>
        <v>467.27</v>
      </c>
      <c r="K231" s="36"/>
      <c r="L231" s="36"/>
      <c r="M231" s="45">
        <v>7.78</v>
      </c>
      <c r="N231" s="36"/>
      <c r="O231" s="36"/>
      <c r="P231" s="36">
        <f t="shared" si="16"/>
        <v>467.27</v>
      </c>
      <c r="Q231" s="36"/>
      <c r="R231" s="36"/>
      <c r="S231" s="47"/>
      <c r="T231" s="50">
        <v>1</v>
      </c>
      <c r="U231" s="50">
        <v>3003</v>
      </c>
      <c r="V231" s="47"/>
      <c r="W231" s="47" t="s">
        <v>656</v>
      </c>
      <c r="X231" s="47"/>
      <c r="Y231" s="47"/>
      <c r="Z231" s="47"/>
      <c r="AA231" s="47"/>
      <c r="AB231" s="47"/>
    </row>
    <row r="232" spans="1:28" ht="18" x14ac:dyDescent="0.3">
      <c r="A232" s="22" t="s">
        <v>657</v>
      </c>
      <c r="B232" s="25" t="s">
        <v>548</v>
      </c>
      <c r="C232" s="23"/>
      <c r="D232" s="24" t="s">
        <v>35</v>
      </c>
      <c r="E232" s="31">
        <v>1E-3</v>
      </c>
      <c r="F232" s="32">
        <v>3.0030000000000001</v>
      </c>
      <c r="G232" s="39">
        <v>1650</v>
      </c>
      <c r="H232" s="36"/>
      <c r="I232" s="36"/>
      <c r="J232" s="36">
        <f t="shared" si="15"/>
        <v>4954.95</v>
      </c>
      <c r="K232" s="36"/>
      <c r="L232" s="36"/>
      <c r="M232" s="45">
        <v>1650</v>
      </c>
      <c r="N232" s="36"/>
      <c r="O232" s="36"/>
      <c r="P232" s="36">
        <f t="shared" si="16"/>
        <v>4954.95</v>
      </c>
      <c r="Q232" s="36"/>
      <c r="R232" s="36"/>
      <c r="S232" s="47"/>
      <c r="T232" s="50">
        <v>1</v>
      </c>
      <c r="U232" s="50">
        <v>3003</v>
      </c>
      <c r="V232" s="47"/>
      <c r="W232" s="47" t="s">
        <v>658</v>
      </c>
      <c r="X232" s="47"/>
      <c r="Y232" s="47"/>
      <c r="Z232" s="47"/>
      <c r="AA232" s="47"/>
      <c r="AB232" s="47"/>
    </row>
    <row r="233" spans="1:28" ht="18" x14ac:dyDescent="0.3">
      <c r="A233" s="22" t="s">
        <v>659</v>
      </c>
      <c r="B233" s="25" t="s">
        <v>551</v>
      </c>
      <c r="C233" s="23"/>
      <c r="D233" s="24" t="s">
        <v>277</v>
      </c>
      <c r="E233" s="31">
        <v>0.32</v>
      </c>
      <c r="F233" s="32">
        <v>960.96</v>
      </c>
      <c r="G233" s="39">
        <v>5.74</v>
      </c>
      <c r="H233" s="36"/>
      <c r="I233" s="36"/>
      <c r="J233" s="36">
        <f t="shared" si="15"/>
        <v>5515.91</v>
      </c>
      <c r="K233" s="36"/>
      <c r="L233" s="36"/>
      <c r="M233" s="45">
        <v>5.74</v>
      </c>
      <c r="N233" s="36"/>
      <c r="O233" s="36"/>
      <c r="P233" s="36">
        <f t="shared" si="16"/>
        <v>5515.91</v>
      </c>
      <c r="Q233" s="36"/>
      <c r="R233" s="36"/>
      <c r="S233" s="47"/>
      <c r="T233" s="50">
        <v>1</v>
      </c>
      <c r="U233" s="50">
        <v>3003</v>
      </c>
      <c r="V233" s="47"/>
      <c r="W233" s="47" t="s">
        <v>660</v>
      </c>
      <c r="X233" s="47"/>
      <c r="Y233" s="47"/>
      <c r="Z233" s="47"/>
      <c r="AA233" s="47"/>
      <c r="AB233" s="47"/>
    </row>
    <row r="234" spans="1:28" ht="54" x14ac:dyDescent="0.3">
      <c r="A234" s="22" t="s">
        <v>661</v>
      </c>
      <c r="B234" s="25" t="s">
        <v>554</v>
      </c>
      <c r="C234" s="23"/>
      <c r="D234" s="24" t="s">
        <v>555</v>
      </c>
      <c r="E234" s="31">
        <v>1</v>
      </c>
      <c r="F234" s="32">
        <v>3003</v>
      </c>
      <c r="G234" s="39">
        <v>0.53</v>
      </c>
      <c r="H234" s="36"/>
      <c r="I234" s="36"/>
      <c r="J234" s="36">
        <f t="shared" si="15"/>
        <v>1591.59</v>
      </c>
      <c r="K234" s="36"/>
      <c r="L234" s="36"/>
      <c r="M234" s="45">
        <v>0.53</v>
      </c>
      <c r="N234" s="36"/>
      <c r="O234" s="36"/>
      <c r="P234" s="36">
        <f t="shared" si="16"/>
        <v>1591.59</v>
      </c>
      <c r="Q234" s="36"/>
      <c r="R234" s="36"/>
      <c r="S234" s="47"/>
      <c r="T234" s="50">
        <v>1</v>
      </c>
      <c r="U234" s="50">
        <v>3003</v>
      </c>
      <c r="V234" s="47"/>
      <c r="W234" s="47" t="s">
        <v>662</v>
      </c>
      <c r="X234" s="47"/>
      <c r="Y234" s="47"/>
      <c r="Z234" s="47"/>
      <c r="AA234" s="47"/>
      <c r="AB234" s="47"/>
    </row>
    <row r="235" spans="1:28" ht="18" x14ac:dyDescent="0.3">
      <c r="A235" s="22" t="s">
        <v>663</v>
      </c>
      <c r="B235" s="25" t="s">
        <v>558</v>
      </c>
      <c r="C235" s="23"/>
      <c r="D235" s="24" t="s">
        <v>277</v>
      </c>
      <c r="E235" s="31">
        <v>1.8</v>
      </c>
      <c r="F235" s="32">
        <v>5405.4</v>
      </c>
      <c r="G235" s="39">
        <v>2.98</v>
      </c>
      <c r="H235" s="36"/>
      <c r="I235" s="36"/>
      <c r="J235" s="36">
        <f t="shared" si="15"/>
        <v>16108.09</v>
      </c>
      <c r="K235" s="36"/>
      <c r="L235" s="36"/>
      <c r="M235" s="45">
        <v>2.98</v>
      </c>
      <c r="N235" s="36"/>
      <c r="O235" s="36"/>
      <c r="P235" s="36">
        <f t="shared" si="16"/>
        <v>16108.09</v>
      </c>
      <c r="Q235" s="36"/>
      <c r="R235" s="36"/>
      <c r="S235" s="47"/>
      <c r="T235" s="50">
        <v>1</v>
      </c>
      <c r="U235" s="50">
        <v>3003</v>
      </c>
      <c r="V235" s="47"/>
      <c r="W235" s="47" t="s">
        <v>664</v>
      </c>
      <c r="X235" s="47"/>
      <c r="Y235" s="47"/>
      <c r="Z235" s="47"/>
      <c r="AA235" s="47"/>
      <c r="AB235" s="47"/>
    </row>
    <row r="236" spans="1:28" ht="18" x14ac:dyDescent="0.3">
      <c r="A236" s="22" t="s">
        <v>665</v>
      </c>
      <c r="B236" s="25" t="s">
        <v>561</v>
      </c>
      <c r="C236" s="23"/>
      <c r="D236" s="24" t="s">
        <v>277</v>
      </c>
      <c r="E236" s="31">
        <v>1E-3</v>
      </c>
      <c r="F236" s="32">
        <v>3.0030000000000001</v>
      </c>
      <c r="G236" s="39">
        <v>225</v>
      </c>
      <c r="H236" s="36"/>
      <c r="I236" s="36"/>
      <c r="J236" s="36">
        <f t="shared" si="15"/>
        <v>675.68</v>
      </c>
      <c r="K236" s="36"/>
      <c r="L236" s="36"/>
      <c r="M236" s="45">
        <v>225</v>
      </c>
      <c r="N236" s="36"/>
      <c r="O236" s="36"/>
      <c r="P236" s="36">
        <f t="shared" si="16"/>
        <v>675.68</v>
      </c>
      <c r="Q236" s="36"/>
      <c r="R236" s="36"/>
      <c r="S236" s="47"/>
      <c r="T236" s="50">
        <v>1</v>
      </c>
      <c r="U236" s="50">
        <v>3003</v>
      </c>
      <c r="V236" s="47"/>
      <c r="W236" s="47" t="s">
        <v>666</v>
      </c>
      <c r="X236" s="47"/>
      <c r="Y236" s="47"/>
      <c r="Z236" s="47"/>
      <c r="AA236" s="47"/>
      <c r="AB236" s="47"/>
    </row>
    <row r="237" spans="1:28" ht="18" x14ac:dyDescent="0.3">
      <c r="A237" s="22" t="s">
        <v>667</v>
      </c>
      <c r="B237" s="23" t="s">
        <v>668</v>
      </c>
      <c r="C237" s="23"/>
      <c r="D237" s="24" t="s">
        <v>58</v>
      </c>
      <c r="E237" s="31">
        <v>1</v>
      </c>
      <c r="F237" s="30">
        <v>386.89</v>
      </c>
      <c r="G237" s="36">
        <f>IFERROR(ROUND(SUM(J238)/F237, 2), 0)</f>
        <v>115.06</v>
      </c>
      <c r="H237" s="39">
        <v>81.28</v>
      </c>
      <c r="I237" s="36">
        <f>G237+H237</f>
        <v>196.34</v>
      </c>
      <c r="J237" s="36">
        <f>ROUND(G237*F237, 2)</f>
        <v>44515.56</v>
      </c>
      <c r="K237" s="36">
        <f>ROUND(F237*H237, 2)</f>
        <v>31446.42</v>
      </c>
      <c r="L237" s="36">
        <f>J237+K237</f>
        <v>75961.98</v>
      </c>
      <c r="M237" s="36">
        <v>115.06</v>
      </c>
      <c r="N237" s="45">
        <v>81.28</v>
      </c>
      <c r="O237" s="36">
        <v>196.34</v>
      </c>
      <c r="P237" s="36">
        <v>44515.56</v>
      </c>
      <c r="Q237" s="36">
        <v>31446.42</v>
      </c>
      <c r="R237" s="36">
        <v>75961.98</v>
      </c>
      <c r="S237" s="47"/>
      <c r="T237" s="50">
        <v>1</v>
      </c>
      <c r="U237" s="50">
        <v>386.89</v>
      </c>
      <c r="V237" s="47"/>
      <c r="W237" s="47" t="s">
        <v>669</v>
      </c>
      <c r="X237" s="47"/>
      <c r="Y237" s="47"/>
      <c r="Z237" s="47"/>
      <c r="AA237" s="47"/>
      <c r="AB237" s="47"/>
    </row>
    <row r="238" spans="1:28" ht="18" x14ac:dyDescent="0.3">
      <c r="A238" s="22" t="s">
        <v>670</v>
      </c>
      <c r="B238" s="25" t="s">
        <v>671</v>
      </c>
      <c r="C238" s="23"/>
      <c r="D238" s="24" t="s">
        <v>58</v>
      </c>
      <c r="E238" s="31">
        <v>1</v>
      </c>
      <c r="F238" s="32">
        <v>386.89</v>
      </c>
      <c r="G238" s="39">
        <v>115.06</v>
      </c>
      <c r="H238" s="36"/>
      <c r="I238" s="36"/>
      <c r="J238" s="36">
        <f>ROUND(F238*G238, 2)</f>
        <v>44515.56</v>
      </c>
      <c r="K238" s="36"/>
      <c r="L238" s="36"/>
      <c r="M238" s="45">
        <v>115.06</v>
      </c>
      <c r="N238" s="36"/>
      <c r="O238" s="36"/>
      <c r="P238" s="36">
        <f>ROUND(F238*M238, 2)</f>
        <v>44515.56</v>
      </c>
      <c r="Q238" s="36"/>
      <c r="R238" s="36"/>
      <c r="S238" s="47"/>
      <c r="T238" s="50">
        <v>1</v>
      </c>
      <c r="U238" s="50">
        <v>386.89</v>
      </c>
      <c r="V238" s="47"/>
      <c r="W238" s="47" t="s">
        <v>672</v>
      </c>
      <c r="X238" s="47"/>
      <c r="Y238" s="47"/>
      <c r="Z238" s="47"/>
      <c r="AA238" s="47"/>
      <c r="AB238" s="47"/>
    </row>
    <row r="239" spans="1:28" ht="36" x14ac:dyDescent="0.3">
      <c r="A239" s="22" t="s">
        <v>673</v>
      </c>
      <c r="B239" s="23" t="s">
        <v>674</v>
      </c>
      <c r="C239" s="23" t="s">
        <v>675</v>
      </c>
      <c r="D239" s="24" t="s">
        <v>58</v>
      </c>
      <c r="E239" s="31">
        <v>1</v>
      </c>
      <c r="F239" s="30">
        <v>311.89999999999998</v>
      </c>
      <c r="G239" s="36">
        <f>IFERROR(ROUND(SUM(J240)/F239, 2), 0)</f>
        <v>0.1</v>
      </c>
      <c r="H239" s="39">
        <v>32.51</v>
      </c>
      <c r="I239" s="36">
        <f>G239+H239</f>
        <v>32.61</v>
      </c>
      <c r="J239" s="36">
        <f>ROUND(G239*F239, 2)</f>
        <v>31.19</v>
      </c>
      <c r="K239" s="36">
        <f>ROUND(F239*H239, 2)</f>
        <v>10139.870000000001</v>
      </c>
      <c r="L239" s="36">
        <f>J239+K239</f>
        <v>10171.06</v>
      </c>
      <c r="M239" s="36">
        <v>0.1</v>
      </c>
      <c r="N239" s="45">
        <v>32.51</v>
      </c>
      <c r="O239" s="36">
        <v>32.61</v>
      </c>
      <c r="P239" s="36">
        <v>31.19</v>
      </c>
      <c r="Q239" s="36">
        <v>10139.870000000001</v>
      </c>
      <c r="R239" s="36">
        <v>10171.06</v>
      </c>
      <c r="S239" s="47"/>
      <c r="T239" s="50">
        <v>1</v>
      </c>
      <c r="U239" s="50">
        <v>311.89999999999998</v>
      </c>
      <c r="V239" s="47"/>
      <c r="W239" s="47" t="s">
        <v>676</v>
      </c>
      <c r="X239" s="47"/>
      <c r="Y239" s="47"/>
      <c r="Z239" s="47"/>
      <c r="AA239" s="47"/>
      <c r="AB239" s="47"/>
    </row>
    <row r="240" spans="1:28" ht="18" x14ac:dyDescent="0.3">
      <c r="A240" s="22" t="s">
        <v>677</v>
      </c>
      <c r="B240" s="25" t="s">
        <v>678</v>
      </c>
      <c r="C240" s="23"/>
      <c r="D240" s="24" t="s">
        <v>58</v>
      </c>
      <c r="E240" s="31">
        <v>1.224</v>
      </c>
      <c r="F240" s="32">
        <v>381.76600000000002</v>
      </c>
      <c r="G240" s="39">
        <v>0.08</v>
      </c>
      <c r="H240" s="36"/>
      <c r="I240" s="36"/>
      <c r="J240" s="36">
        <f>ROUND(F240*G240, 2)</f>
        <v>30.54</v>
      </c>
      <c r="K240" s="36"/>
      <c r="L240" s="36"/>
      <c r="M240" s="45">
        <v>0.08</v>
      </c>
      <c r="N240" s="36"/>
      <c r="O240" s="36"/>
      <c r="P240" s="36">
        <f>ROUND(F240*M240, 2)</f>
        <v>30.54</v>
      </c>
      <c r="Q240" s="36"/>
      <c r="R240" s="36"/>
      <c r="S240" s="47"/>
      <c r="T240" s="50">
        <v>1</v>
      </c>
      <c r="U240" s="50">
        <v>311.89999999999998</v>
      </c>
      <c r="V240" s="47"/>
      <c r="W240" s="47" t="s">
        <v>679</v>
      </c>
      <c r="X240" s="47"/>
      <c r="Y240" s="47"/>
      <c r="Z240" s="47"/>
      <c r="AA240" s="47"/>
      <c r="AB240" s="47"/>
    </row>
    <row r="241" spans="1:28" ht="18" x14ac:dyDescent="0.3">
      <c r="A241" s="22" t="s">
        <v>680</v>
      </c>
      <c r="B241" s="23" t="s">
        <v>681</v>
      </c>
      <c r="C241" s="23"/>
      <c r="D241" s="24" t="s">
        <v>58</v>
      </c>
      <c r="E241" s="31">
        <v>1</v>
      </c>
      <c r="F241" s="30">
        <v>405.6</v>
      </c>
      <c r="G241" s="36">
        <f>IFERROR(ROUND(SUM(J242,J243,J244)/F241, 2), 0)</f>
        <v>838.2</v>
      </c>
      <c r="H241" s="39">
        <v>891.14</v>
      </c>
      <c r="I241" s="36">
        <f>G241+H241</f>
        <v>1729.34</v>
      </c>
      <c r="J241" s="36">
        <f>ROUND(G241*F241, 2)</f>
        <v>339973.92</v>
      </c>
      <c r="K241" s="36">
        <f>ROUND(F241*H241, 2)</f>
        <v>361446.38</v>
      </c>
      <c r="L241" s="36">
        <f>J241+K241</f>
        <v>701420.3</v>
      </c>
      <c r="M241" s="36">
        <v>838.2</v>
      </c>
      <c r="N241" s="45">
        <v>891.14</v>
      </c>
      <c r="O241" s="36">
        <v>1729.34</v>
      </c>
      <c r="P241" s="36">
        <v>339973.92</v>
      </c>
      <c r="Q241" s="36">
        <v>361446.38</v>
      </c>
      <c r="R241" s="36">
        <v>701420.3</v>
      </c>
      <c r="S241" s="47"/>
      <c r="T241" s="50">
        <v>1</v>
      </c>
      <c r="U241" s="50">
        <v>405.6</v>
      </c>
      <c r="V241" s="47"/>
      <c r="W241" s="47" t="s">
        <v>682</v>
      </c>
      <c r="X241" s="47"/>
      <c r="Y241" s="47"/>
      <c r="Z241" s="47"/>
      <c r="AA241" s="47"/>
      <c r="AB241" s="47"/>
    </row>
    <row r="242" spans="1:28" ht="18" x14ac:dyDescent="0.3">
      <c r="A242" s="22" t="s">
        <v>683</v>
      </c>
      <c r="B242" s="25" t="s">
        <v>684</v>
      </c>
      <c r="C242" s="23"/>
      <c r="D242" s="24" t="s">
        <v>277</v>
      </c>
      <c r="E242" s="31">
        <v>0.25</v>
      </c>
      <c r="F242" s="32">
        <v>101.4</v>
      </c>
      <c r="G242" s="39">
        <v>58.54</v>
      </c>
      <c r="H242" s="36"/>
      <c r="I242" s="36"/>
      <c r="J242" s="36">
        <f>ROUND(F242*G242, 2)</f>
        <v>5935.96</v>
      </c>
      <c r="K242" s="36"/>
      <c r="L242" s="36"/>
      <c r="M242" s="45">
        <v>58.54</v>
      </c>
      <c r="N242" s="36"/>
      <c r="O242" s="36"/>
      <c r="P242" s="36">
        <f>ROUND(F242*M242, 2)</f>
        <v>5935.96</v>
      </c>
      <c r="Q242" s="36"/>
      <c r="R242" s="36"/>
      <c r="S242" s="47"/>
      <c r="T242" s="50">
        <v>1</v>
      </c>
      <c r="U242" s="50">
        <v>405.6</v>
      </c>
      <c r="V242" s="47"/>
      <c r="W242" s="47" t="s">
        <v>685</v>
      </c>
      <c r="X242" s="47"/>
      <c r="Y242" s="47"/>
      <c r="Z242" s="47"/>
      <c r="AA242" s="47"/>
      <c r="AB242" s="47"/>
    </row>
    <row r="243" spans="1:28" ht="36" x14ac:dyDescent="0.3">
      <c r="A243" s="22" t="s">
        <v>686</v>
      </c>
      <c r="B243" s="26" t="s">
        <v>687</v>
      </c>
      <c r="C243" s="23"/>
      <c r="D243" s="24" t="s">
        <v>58</v>
      </c>
      <c r="E243" s="31">
        <v>1.07</v>
      </c>
      <c r="F243" s="32">
        <v>433.99200000000002</v>
      </c>
      <c r="G243" s="39">
        <v>727.03</v>
      </c>
      <c r="H243" s="36"/>
      <c r="I243" s="36"/>
      <c r="J243" s="36">
        <f>ROUND(F243*G243, 2)</f>
        <v>315525.2</v>
      </c>
      <c r="K243" s="36"/>
      <c r="L243" s="36"/>
      <c r="M243" s="45">
        <v>727.03</v>
      </c>
      <c r="N243" s="36"/>
      <c r="O243" s="36"/>
      <c r="P243" s="36">
        <f>ROUND(F243*M243, 2)</f>
        <v>315525.2</v>
      </c>
      <c r="Q243" s="36"/>
      <c r="R243" s="36"/>
      <c r="S243" s="47"/>
      <c r="T243" s="50">
        <v>1</v>
      </c>
      <c r="U243" s="50">
        <v>405.6</v>
      </c>
      <c r="V243" s="47"/>
      <c r="W243" s="47" t="s">
        <v>688</v>
      </c>
      <c r="X243" s="47"/>
      <c r="Y243" s="47"/>
      <c r="Z243" s="47"/>
      <c r="AA243" s="47"/>
      <c r="AB243" s="47"/>
    </row>
    <row r="244" spans="1:28" ht="18" x14ac:dyDescent="0.3">
      <c r="A244" s="22" t="s">
        <v>689</v>
      </c>
      <c r="B244" s="25" t="s">
        <v>364</v>
      </c>
      <c r="C244" s="23"/>
      <c r="D244" s="24" t="s">
        <v>277</v>
      </c>
      <c r="E244" s="31">
        <v>7</v>
      </c>
      <c r="F244" s="31">
        <v>2839.2</v>
      </c>
      <c r="G244" s="39">
        <v>6.52</v>
      </c>
      <c r="H244" s="36"/>
      <c r="I244" s="36"/>
      <c r="J244" s="36">
        <f>ROUND(F244*G244, 2)</f>
        <v>18511.580000000002</v>
      </c>
      <c r="K244" s="36"/>
      <c r="L244" s="36"/>
      <c r="M244" s="45">
        <v>6.52</v>
      </c>
      <c r="N244" s="36"/>
      <c r="O244" s="36"/>
      <c r="P244" s="36">
        <f>ROUND(F244*M244, 2)</f>
        <v>18511.580000000002</v>
      </c>
      <c r="Q244" s="36"/>
      <c r="R244" s="36"/>
      <c r="S244" s="47"/>
      <c r="T244" s="50">
        <v>1</v>
      </c>
      <c r="U244" s="50">
        <v>405.6</v>
      </c>
      <c r="V244" s="47"/>
      <c r="W244" s="47" t="s">
        <v>690</v>
      </c>
      <c r="X244" s="47"/>
      <c r="Y244" s="47"/>
      <c r="Z244" s="47"/>
      <c r="AA244" s="47"/>
      <c r="AB244" s="47"/>
    </row>
    <row r="245" spans="1:28" ht="16.8" x14ac:dyDescent="0.3">
      <c r="A245" s="22" t="s">
        <v>691</v>
      </c>
      <c r="B245" s="66" t="s">
        <v>367</v>
      </c>
      <c r="C245" s="56"/>
      <c r="D245" s="67"/>
      <c r="E245" s="68"/>
      <c r="F245" s="37"/>
      <c r="G245" s="38"/>
      <c r="H245" s="38"/>
      <c r="I245" s="38"/>
      <c r="J245" s="38">
        <f>SUM(J246,J249,J251,J253,J257,J260,J262)</f>
        <v>255295.8</v>
      </c>
      <c r="K245" s="38">
        <f>SUM(K246,K249,K251,K253,K257,K260,K262)</f>
        <v>228223.84</v>
      </c>
      <c r="L245" s="38">
        <f>SUM(L246,L249,L251,L253,L257,L260,L262)</f>
        <v>483519.64</v>
      </c>
      <c r="M245" s="38"/>
      <c r="N245" s="38"/>
      <c r="O245" s="38"/>
      <c r="P245" s="38">
        <v>256645.36</v>
      </c>
      <c r="Q245" s="38">
        <v>228223.84</v>
      </c>
      <c r="R245" s="38">
        <v>484869.2</v>
      </c>
      <c r="S245" s="47"/>
      <c r="T245" s="50"/>
      <c r="U245" s="50"/>
      <c r="V245" s="47"/>
      <c r="W245" s="47" t="s">
        <v>692</v>
      </c>
      <c r="X245" s="47"/>
      <c r="Y245" s="47"/>
      <c r="Z245" s="47"/>
      <c r="AA245" s="47"/>
      <c r="AB245" s="47"/>
    </row>
    <row r="246" spans="1:28" ht="108" x14ac:dyDescent="0.3">
      <c r="A246" s="22" t="s">
        <v>693</v>
      </c>
      <c r="B246" s="23" t="s">
        <v>694</v>
      </c>
      <c r="C246" s="23" t="s">
        <v>695</v>
      </c>
      <c r="D246" s="24" t="s">
        <v>58</v>
      </c>
      <c r="E246" s="31">
        <v>1</v>
      </c>
      <c r="F246" s="30">
        <v>152</v>
      </c>
      <c r="G246" s="36">
        <f>IFERROR(ROUND(SUM(J247,J248)/F246, 2), 0)</f>
        <v>1412.04</v>
      </c>
      <c r="H246" s="39">
        <v>491.67</v>
      </c>
      <c r="I246" s="36">
        <f>G246+H246</f>
        <v>1903.71</v>
      </c>
      <c r="J246" s="36">
        <f>ROUND(G246*F246, 2)</f>
        <v>214630.08</v>
      </c>
      <c r="K246" s="36">
        <f>ROUND(F246*H246, 2)</f>
        <v>74733.84</v>
      </c>
      <c r="L246" s="36">
        <f>J246+K246</f>
        <v>289363.92</v>
      </c>
      <c r="M246" s="36">
        <v>1412.04</v>
      </c>
      <c r="N246" s="45">
        <v>491.67</v>
      </c>
      <c r="O246" s="36">
        <v>1903.71</v>
      </c>
      <c r="P246" s="36">
        <v>214630.08</v>
      </c>
      <c r="Q246" s="36">
        <v>74733.84</v>
      </c>
      <c r="R246" s="36">
        <v>289363.92</v>
      </c>
      <c r="S246" s="47"/>
      <c r="T246" s="50">
        <v>1</v>
      </c>
      <c r="U246" s="50">
        <v>152</v>
      </c>
      <c r="V246" s="47"/>
      <c r="W246" s="47" t="s">
        <v>696</v>
      </c>
      <c r="X246" s="47"/>
      <c r="Y246" s="47"/>
      <c r="Z246" s="47"/>
      <c r="AA246" s="47"/>
      <c r="AB246" s="47"/>
    </row>
    <row r="247" spans="1:28" ht="36" x14ac:dyDescent="0.3">
      <c r="A247" s="22" t="s">
        <v>697</v>
      </c>
      <c r="B247" s="25" t="s">
        <v>698</v>
      </c>
      <c r="C247" s="23"/>
      <c r="D247" s="24" t="s">
        <v>136</v>
      </c>
      <c r="E247" s="33">
        <v>10</v>
      </c>
      <c r="F247" s="31">
        <v>1520</v>
      </c>
      <c r="G247" s="39">
        <v>11.5</v>
      </c>
      <c r="H247" s="36"/>
      <c r="I247" s="36"/>
      <c r="J247" s="36">
        <f>ROUND(F247*G247, 2)</f>
        <v>17480</v>
      </c>
      <c r="K247" s="36"/>
      <c r="L247" s="36"/>
      <c r="M247" s="45">
        <v>11.5</v>
      </c>
      <c r="N247" s="36"/>
      <c r="O247" s="36"/>
      <c r="P247" s="36">
        <f>ROUND(F247*M247, 2)</f>
        <v>17480</v>
      </c>
      <c r="Q247" s="36"/>
      <c r="R247" s="36"/>
      <c r="S247" s="47"/>
      <c r="T247" s="50">
        <v>1</v>
      </c>
      <c r="U247" s="50">
        <v>152</v>
      </c>
      <c r="V247" s="47"/>
      <c r="W247" s="47" t="s">
        <v>699</v>
      </c>
      <c r="X247" s="47"/>
      <c r="Y247" s="47"/>
      <c r="Z247" s="47"/>
      <c r="AA247" s="47"/>
      <c r="AB247" s="47"/>
    </row>
    <row r="248" spans="1:28" ht="18" x14ac:dyDescent="0.3">
      <c r="A248" s="22" t="s">
        <v>700</v>
      </c>
      <c r="B248" s="26" t="s">
        <v>418</v>
      </c>
      <c r="C248" s="23"/>
      <c r="D248" s="24" t="s">
        <v>35</v>
      </c>
      <c r="E248" s="31">
        <v>1.03</v>
      </c>
      <c r="F248" s="32">
        <v>42.878999999999998</v>
      </c>
      <c r="G248" s="39">
        <v>4597.82</v>
      </c>
      <c r="H248" s="36"/>
      <c r="I248" s="36"/>
      <c r="J248" s="36">
        <f>ROUND(F248*G248, 2)</f>
        <v>197149.92</v>
      </c>
      <c r="K248" s="36"/>
      <c r="L248" s="36"/>
      <c r="M248" s="45">
        <v>4597.82</v>
      </c>
      <c r="N248" s="36"/>
      <c r="O248" s="36"/>
      <c r="P248" s="36">
        <f>ROUND(F248*M248, 2)</f>
        <v>197149.92</v>
      </c>
      <c r="Q248" s="36"/>
      <c r="R248" s="36"/>
      <c r="S248" s="47"/>
      <c r="T248" s="50">
        <v>1</v>
      </c>
      <c r="U248" s="50">
        <v>41.63</v>
      </c>
      <c r="V248" s="47"/>
      <c r="W248" s="47" t="s">
        <v>701</v>
      </c>
      <c r="X248" s="47"/>
      <c r="Y248" s="47"/>
      <c r="Z248" s="47"/>
      <c r="AA248" s="47"/>
      <c r="AB248" s="47"/>
    </row>
    <row r="249" spans="1:28" ht="18" x14ac:dyDescent="0.3">
      <c r="A249" s="22" t="s">
        <v>702</v>
      </c>
      <c r="B249" s="23" t="s">
        <v>379</v>
      </c>
      <c r="C249" s="23"/>
      <c r="D249" s="24" t="s">
        <v>58</v>
      </c>
      <c r="E249" s="31">
        <v>1</v>
      </c>
      <c r="F249" s="30">
        <v>109.3</v>
      </c>
      <c r="G249" s="36">
        <f>IFERROR(ROUND(SUM(J250)/F249, 2), 0)</f>
        <v>10.32</v>
      </c>
      <c r="H249" s="39">
        <v>25</v>
      </c>
      <c r="I249" s="36">
        <f>G249+H249</f>
        <v>35.32</v>
      </c>
      <c r="J249" s="36">
        <f>ROUND(G249*F249, 2)</f>
        <v>1127.98</v>
      </c>
      <c r="K249" s="36">
        <f>ROUND(F249*H249, 2)</f>
        <v>2732.5</v>
      </c>
      <c r="L249" s="36">
        <f>J249+K249</f>
        <v>3860.48</v>
      </c>
      <c r="M249" s="36">
        <v>10.32</v>
      </c>
      <c r="N249" s="45">
        <v>25</v>
      </c>
      <c r="O249" s="36">
        <v>35.32</v>
      </c>
      <c r="P249" s="36">
        <v>1127.98</v>
      </c>
      <c r="Q249" s="36">
        <v>2732.5</v>
      </c>
      <c r="R249" s="36">
        <v>3860.48</v>
      </c>
      <c r="S249" s="47"/>
      <c r="T249" s="50">
        <v>1</v>
      </c>
      <c r="U249" s="50">
        <v>109.3</v>
      </c>
      <c r="V249" s="47"/>
      <c r="W249" s="47" t="s">
        <v>703</v>
      </c>
      <c r="X249" s="47"/>
      <c r="Y249" s="47"/>
      <c r="Z249" s="47"/>
      <c r="AA249" s="47"/>
      <c r="AB249" s="47"/>
    </row>
    <row r="250" spans="1:28" ht="18" x14ac:dyDescent="0.3">
      <c r="A250" s="22" t="s">
        <v>704</v>
      </c>
      <c r="B250" s="25" t="s">
        <v>382</v>
      </c>
      <c r="C250" s="23"/>
      <c r="D250" s="24" t="s">
        <v>277</v>
      </c>
      <c r="E250" s="31">
        <v>0.25</v>
      </c>
      <c r="F250" s="32">
        <v>27.324999999999999</v>
      </c>
      <c r="G250" s="39">
        <v>41.3</v>
      </c>
      <c r="H250" s="36"/>
      <c r="I250" s="36"/>
      <c r="J250" s="36">
        <f>ROUND(F250*G250, 2)</f>
        <v>1128.52</v>
      </c>
      <c r="K250" s="36"/>
      <c r="L250" s="36"/>
      <c r="M250" s="45">
        <v>41.3</v>
      </c>
      <c r="N250" s="36"/>
      <c r="O250" s="36"/>
      <c r="P250" s="36">
        <f>ROUND(F250*M250, 2)</f>
        <v>1128.52</v>
      </c>
      <c r="Q250" s="36"/>
      <c r="R250" s="36"/>
      <c r="S250" s="47"/>
      <c r="T250" s="50">
        <v>1</v>
      </c>
      <c r="U250" s="50">
        <v>109.3</v>
      </c>
      <c r="V250" s="47"/>
      <c r="W250" s="47" t="s">
        <v>705</v>
      </c>
      <c r="X250" s="47"/>
      <c r="Y250" s="47"/>
      <c r="Z250" s="47"/>
      <c r="AA250" s="47"/>
      <c r="AB250" s="47"/>
    </row>
    <row r="251" spans="1:28" ht="18" x14ac:dyDescent="0.3">
      <c r="A251" s="22" t="s">
        <v>706</v>
      </c>
      <c r="B251" s="23" t="s">
        <v>379</v>
      </c>
      <c r="C251" s="23"/>
      <c r="D251" s="24" t="s">
        <v>58</v>
      </c>
      <c r="E251" s="31">
        <v>1</v>
      </c>
      <c r="F251" s="30">
        <v>351.1</v>
      </c>
      <c r="G251" s="36">
        <f>IFERROR(ROUND(SUM(J252)/F251, 2), 0)</f>
        <v>5.59</v>
      </c>
      <c r="H251" s="39">
        <v>25</v>
      </c>
      <c r="I251" s="36">
        <f>G251+H251</f>
        <v>30.59</v>
      </c>
      <c r="J251" s="36">
        <f>ROUND(G251*F251, 2)</f>
        <v>1962.65</v>
      </c>
      <c r="K251" s="36">
        <f>ROUND(F251*H251, 2)</f>
        <v>8777.5</v>
      </c>
      <c r="L251" s="36">
        <f>J251+K251</f>
        <v>10740.15</v>
      </c>
      <c r="M251" s="36">
        <v>5.59</v>
      </c>
      <c r="N251" s="45">
        <v>25</v>
      </c>
      <c r="O251" s="36">
        <v>30.59</v>
      </c>
      <c r="P251" s="36">
        <v>1962.65</v>
      </c>
      <c r="Q251" s="36">
        <v>8777.5</v>
      </c>
      <c r="R251" s="36">
        <v>10740.15</v>
      </c>
      <c r="S251" s="47"/>
      <c r="T251" s="50">
        <v>1</v>
      </c>
      <c r="U251" s="50">
        <v>351.1</v>
      </c>
      <c r="V251" s="47"/>
      <c r="W251" s="47" t="s">
        <v>707</v>
      </c>
      <c r="X251" s="47"/>
      <c r="Y251" s="47"/>
      <c r="Z251" s="47"/>
      <c r="AA251" s="47"/>
      <c r="AB251" s="47"/>
    </row>
    <row r="252" spans="1:28" ht="18" x14ac:dyDescent="0.3">
      <c r="A252" s="22" t="s">
        <v>708</v>
      </c>
      <c r="B252" s="25" t="s">
        <v>337</v>
      </c>
      <c r="C252" s="23"/>
      <c r="D252" s="24" t="s">
        <v>277</v>
      </c>
      <c r="E252" s="31">
        <v>0.15</v>
      </c>
      <c r="F252" s="32">
        <v>52.664999999999999</v>
      </c>
      <c r="G252" s="39">
        <v>37.299999999999997</v>
      </c>
      <c r="H252" s="36"/>
      <c r="I252" s="36"/>
      <c r="J252" s="36">
        <f>ROUND(F252*G252, 2)</f>
        <v>1964.4</v>
      </c>
      <c r="K252" s="36"/>
      <c r="L252" s="36"/>
      <c r="M252" s="45">
        <v>37.299999999999997</v>
      </c>
      <c r="N252" s="36"/>
      <c r="O252" s="36"/>
      <c r="P252" s="36">
        <f>ROUND(F252*M252, 2)</f>
        <v>1964.4</v>
      </c>
      <c r="Q252" s="36"/>
      <c r="R252" s="36"/>
      <c r="S252" s="47"/>
      <c r="T252" s="50">
        <v>1</v>
      </c>
      <c r="U252" s="50">
        <v>351.1</v>
      </c>
      <c r="V252" s="47"/>
      <c r="W252" s="47" t="s">
        <v>709</v>
      </c>
      <c r="X252" s="47"/>
      <c r="Y252" s="47"/>
      <c r="Z252" s="47"/>
      <c r="AA252" s="47"/>
      <c r="AB252" s="47"/>
    </row>
    <row r="253" spans="1:28" ht="126" x14ac:dyDescent="0.3">
      <c r="A253" s="22" t="s">
        <v>710</v>
      </c>
      <c r="B253" s="23" t="s">
        <v>711</v>
      </c>
      <c r="C253" s="23" t="s">
        <v>712</v>
      </c>
      <c r="D253" s="24" t="s">
        <v>58</v>
      </c>
      <c r="E253" s="31">
        <v>1</v>
      </c>
      <c r="F253" s="30">
        <v>152</v>
      </c>
      <c r="G253" s="36">
        <f>IFERROR(ROUND(SUM(J254,J255,J256)/F253, 2), 0)</f>
        <v>180.02</v>
      </c>
      <c r="H253" s="39">
        <v>430.5</v>
      </c>
      <c r="I253" s="36">
        <f>G253+H253</f>
        <v>610.52</v>
      </c>
      <c r="J253" s="36">
        <f>ROUND(G253*F253, 2)</f>
        <v>27363.040000000001</v>
      </c>
      <c r="K253" s="36">
        <f>ROUND(F253*H253, 2)</f>
        <v>65436</v>
      </c>
      <c r="L253" s="36">
        <f>J253+K253</f>
        <v>92799.039999999994</v>
      </c>
      <c r="M253" s="36">
        <v>180.02</v>
      </c>
      <c r="N253" s="45">
        <v>430.5</v>
      </c>
      <c r="O253" s="36">
        <v>610.52</v>
      </c>
      <c r="P253" s="36">
        <v>27363.040000000001</v>
      </c>
      <c r="Q253" s="36">
        <v>65436</v>
      </c>
      <c r="R253" s="36">
        <v>92799.039999999994</v>
      </c>
      <c r="S253" s="47"/>
      <c r="T253" s="50">
        <v>1</v>
      </c>
      <c r="U253" s="50">
        <v>152</v>
      </c>
      <c r="V253" s="47"/>
      <c r="W253" s="47" t="s">
        <v>713</v>
      </c>
      <c r="X253" s="47"/>
      <c r="Y253" s="47"/>
      <c r="Z253" s="47"/>
      <c r="AA253" s="47"/>
      <c r="AB253" s="47"/>
    </row>
    <row r="254" spans="1:28" ht="18" x14ac:dyDescent="0.3">
      <c r="A254" s="22" t="s">
        <v>714</v>
      </c>
      <c r="B254" s="25" t="s">
        <v>715</v>
      </c>
      <c r="C254" s="23"/>
      <c r="D254" s="24" t="s">
        <v>149</v>
      </c>
      <c r="E254" s="31">
        <v>1.05</v>
      </c>
      <c r="F254" s="31">
        <v>159.6</v>
      </c>
      <c r="G254" s="39">
        <v>8.7799999999999994</v>
      </c>
      <c r="H254" s="36"/>
      <c r="I254" s="36"/>
      <c r="J254" s="36">
        <f>ROUND(F254*G254, 2)</f>
        <v>1401.29</v>
      </c>
      <c r="K254" s="36"/>
      <c r="L254" s="36"/>
      <c r="M254" s="45">
        <v>8.7799999999999994</v>
      </c>
      <c r="N254" s="36"/>
      <c r="O254" s="36"/>
      <c r="P254" s="36">
        <f>ROUND(F254*M254, 2)</f>
        <v>1401.29</v>
      </c>
      <c r="Q254" s="36"/>
      <c r="R254" s="36"/>
      <c r="S254" s="47"/>
      <c r="T254" s="50">
        <v>1</v>
      </c>
      <c r="U254" s="50">
        <v>152</v>
      </c>
      <c r="V254" s="47"/>
      <c r="W254" s="47" t="s">
        <v>716</v>
      </c>
      <c r="X254" s="47"/>
      <c r="Y254" s="47"/>
      <c r="Z254" s="47"/>
      <c r="AA254" s="47"/>
      <c r="AB254" s="47"/>
    </row>
    <row r="255" spans="1:28" ht="18" x14ac:dyDescent="0.3">
      <c r="A255" s="22" t="s">
        <v>717</v>
      </c>
      <c r="B255" s="25" t="s">
        <v>718</v>
      </c>
      <c r="C255" s="23"/>
      <c r="D255" s="24" t="s">
        <v>58</v>
      </c>
      <c r="E255" s="31">
        <v>1.1000000000000001</v>
      </c>
      <c r="F255" s="31">
        <v>167.2</v>
      </c>
      <c r="G255" s="39">
        <v>26</v>
      </c>
      <c r="H255" s="36"/>
      <c r="I255" s="36"/>
      <c r="J255" s="36">
        <f>ROUND(F255*G255, 2)</f>
        <v>4347.2</v>
      </c>
      <c r="K255" s="36"/>
      <c r="L255" s="36"/>
      <c r="M255" s="45">
        <v>26</v>
      </c>
      <c r="N255" s="36"/>
      <c r="O255" s="36"/>
      <c r="P255" s="36">
        <f>ROUND(F255*M255, 2)</f>
        <v>4347.2</v>
      </c>
      <c r="Q255" s="36"/>
      <c r="R255" s="36"/>
      <c r="S255" s="47"/>
      <c r="T255" s="50">
        <v>1</v>
      </c>
      <c r="U255" s="50">
        <v>152</v>
      </c>
      <c r="V255" s="47"/>
      <c r="W255" s="47" t="s">
        <v>719</v>
      </c>
      <c r="X255" s="47"/>
      <c r="Y255" s="47"/>
      <c r="Z255" s="47"/>
      <c r="AA255" s="47"/>
      <c r="AB255" s="47"/>
    </row>
    <row r="256" spans="1:28" ht="18" x14ac:dyDescent="0.3">
      <c r="A256" s="22" t="s">
        <v>720</v>
      </c>
      <c r="B256" s="25" t="s">
        <v>721</v>
      </c>
      <c r="C256" s="23"/>
      <c r="D256" s="24" t="s">
        <v>277</v>
      </c>
      <c r="E256" s="31">
        <v>0.9</v>
      </c>
      <c r="F256" s="32">
        <v>2736</v>
      </c>
      <c r="G256" s="39">
        <v>7.9</v>
      </c>
      <c r="H256" s="36"/>
      <c r="I256" s="36"/>
      <c r="J256" s="36">
        <f>ROUND(F256*G256, 2)</f>
        <v>21614.400000000001</v>
      </c>
      <c r="K256" s="36"/>
      <c r="L256" s="36"/>
      <c r="M256" s="45">
        <v>7.9</v>
      </c>
      <c r="N256" s="36"/>
      <c r="O256" s="36"/>
      <c r="P256" s="36">
        <f>ROUND(F256*M256, 2)</f>
        <v>21614.400000000001</v>
      </c>
      <c r="Q256" s="36"/>
      <c r="R256" s="36"/>
      <c r="S256" s="47"/>
      <c r="T256" s="50">
        <v>1</v>
      </c>
      <c r="U256" s="50">
        <v>3040</v>
      </c>
      <c r="V256" s="47"/>
      <c r="W256" s="47" t="s">
        <v>722</v>
      </c>
      <c r="X256" s="47"/>
      <c r="Y256" s="47"/>
      <c r="Z256" s="47"/>
      <c r="AA256" s="47"/>
      <c r="AB256" s="47"/>
    </row>
    <row r="257" spans="1:28" ht="54" x14ac:dyDescent="0.3">
      <c r="A257" s="22" t="s">
        <v>723</v>
      </c>
      <c r="B257" s="23" t="s">
        <v>370</v>
      </c>
      <c r="C257" s="23"/>
      <c r="D257" s="24" t="s">
        <v>149</v>
      </c>
      <c r="E257" s="31">
        <v>1</v>
      </c>
      <c r="F257" s="30">
        <v>616</v>
      </c>
      <c r="G257" s="36">
        <f>IFERROR(ROUND(SUM(J258,J259)/F257, 2), 0)</f>
        <v>8.91</v>
      </c>
      <c r="H257" s="39">
        <v>80</v>
      </c>
      <c r="I257" s="36">
        <f>G257+H257</f>
        <v>88.91</v>
      </c>
      <c r="J257" s="36">
        <f>ROUND(G257*F257, 2)</f>
        <v>5488.56</v>
      </c>
      <c r="K257" s="36">
        <f>ROUND(F257*H257, 2)</f>
        <v>49280</v>
      </c>
      <c r="L257" s="36">
        <f>J257+K257</f>
        <v>54768.56</v>
      </c>
      <c r="M257" s="36">
        <v>8.91</v>
      </c>
      <c r="N257" s="45">
        <v>80</v>
      </c>
      <c r="O257" s="36">
        <v>88.91</v>
      </c>
      <c r="P257" s="36">
        <v>5488.56</v>
      </c>
      <c r="Q257" s="36">
        <v>49280</v>
      </c>
      <c r="R257" s="36">
        <v>54768.56</v>
      </c>
      <c r="S257" s="47"/>
      <c r="T257" s="50">
        <v>1</v>
      </c>
      <c r="U257" s="50">
        <v>616</v>
      </c>
      <c r="V257" s="47"/>
      <c r="W257" s="47" t="s">
        <v>724</v>
      </c>
      <c r="X257" s="47"/>
      <c r="Y257" s="47"/>
      <c r="Z257" s="47"/>
      <c r="AA257" s="47"/>
      <c r="AB257" s="47"/>
    </row>
    <row r="258" spans="1:28" ht="18" x14ac:dyDescent="0.3">
      <c r="A258" s="22" t="s">
        <v>725</v>
      </c>
      <c r="B258" s="25" t="s">
        <v>373</v>
      </c>
      <c r="C258" s="23"/>
      <c r="D258" s="24" t="s">
        <v>149</v>
      </c>
      <c r="E258" s="31">
        <v>1.1000000000000001</v>
      </c>
      <c r="F258" s="32">
        <v>677.6</v>
      </c>
      <c r="G258" s="39">
        <v>4.05</v>
      </c>
      <c r="H258" s="36"/>
      <c r="I258" s="36"/>
      <c r="J258" s="36">
        <f>ROUND(F258*G258, 2)</f>
        <v>2744.28</v>
      </c>
      <c r="K258" s="36"/>
      <c r="L258" s="36"/>
      <c r="M258" s="45">
        <v>4.05</v>
      </c>
      <c r="N258" s="36"/>
      <c r="O258" s="36"/>
      <c r="P258" s="36">
        <f>ROUND(F258*M258, 2)</f>
        <v>2744.28</v>
      </c>
      <c r="Q258" s="36"/>
      <c r="R258" s="36"/>
      <c r="S258" s="47"/>
      <c r="T258" s="50">
        <v>1</v>
      </c>
      <c r="U258" s="50">
        <v>616</v>
      </c>
      <c r="V258" s="47"/>
      <c r="W258" s="47" t="s">
        <v>726</v>
      </c>
      <c r="X258" s="47"/>
      <c r="Y258" s="47"/>
      <c r="Z258" s="47"/>
      <c r="AA258" s="47"/>
      <c r="AB258" s="47"/>
    </row>
    <row r="259" spans="1:28" ht="18" x14ac:dyDescent="0.3">
      <c r="A259" s="22" t="s">
        <v>727</v>
      </c>
      <c r="B259" s="25" t="s">
        <v>376</v>
      </c>
      <c r="C259" s="23"/>
      <c r="D259" s="24" t="s">
        <v>277</v>
      </c>
      <c r="E259" s="31">
        <v>0.3</v>
      </c>
      <c r="F259" s="32">
        <v>184.8</v>
      </c>
      <c r="G259" s="39">
        <v>14.85</v>
      </c>
      <c r="H259" s="36"/>
      <c r="I259" s="36"/>
      <c r="J259" s="36">
        <f>ROUND(F259*G259, 2)</f>
        <v>2744.28</v>
      </c>
      <c r="K259" s="36"/>
      <c r="L259" s="36"/>
      <c r="M259" s="45">
        <v>14.85</v>
      </c>
      <c r="N259" s="36"/>
      <c r="O259" s="36"/>
      <c r="P259" s="36">
        <f>ROUND(F259*M259, 2)</f>
        <v>2744.28</v>
      </c>
      <c r="Q259" s="36"/>
      <c r="R259" s="36"/>
      <c r="S259" s="47"/>
      <c r="T259" s="50">
        <v>1</v>
      </c>
      <c r="U259" s="50">
        <v>616</v>
      </c>
      <c r="V259" s="47"/>
      <c r="W259" s="47" t="s">
        <v>728</v>
      </c>
      <c r="X259" s="47"/>
      <c r="Y259" s="47"/>
      <c r="Z259" s="47"/>
      <c r="AA259" s="47"/>
      <c r="AB259" s="47"/>
    </row>
    <row r="260" spans="1:28" ht="90" x14ac:dyDescent="0.3">
      <c r="A260" s="22" t="s">
        <v>729</v>
      </c>
      <c r="B260" s="23" t="s">
        <v>385</v>
      </c>
      <c r="C260" s="23"/>
      <c r="D260" s="24" t="s">
        <v>58</v>
      </c>
      <c r="E260" s="31">
        <v>1</v>
      </c>
      <c r="F260" s="30">
        <v>193.8</v>
      </c>
      <c r="G260" s="36">
        <f>IFERROR(ROUND(SUM(J261)/F260, 2), 0)</f>
        <v>20.79</v>
      </c>
      <c r="H260" s="39">
        <v>120</v>
      </c>
      <c r="I260" s="36">
        <f>G260+H260</f>
        <v>140.79</v>
      </c>
      <c r="J260" s="36">
        <f>ROUND(G260*F260, 2)</f>
        <v>4029.1</v>
      </c>
      <c r="K260" s="36">
        <f>ROUND(F260*H260, 2)</f>
        <v>23256</v>
      </c>
      <c r="L260" s="36">
        <f>J260+K260</f>
        <v>27285.1</v>
      </c>
      <c r="M260" s="36">
        <v>26.73</v>
      </c>
      <c r="N260" s="45">
        <v>120</v>
      </c>
      <c r="O260" s="36">
        <v>146.72999999999999</v>
      </c>
      <c r="P260" s="36">
        <v>5180.2700000000004</v>
      </c>
      <c r="Q260" s="36">
        <v>23256</v>
      </c>
      <c r="R260" s="36">
        <v>28436.27</v>
      </c>
      <c r="S260" s="47"/>
      <c r="T260" s="50">
        <v>1</v>
      </c>
      <c r="U260" s="50">
        <v>193.8</v>
      </c>
      <c r="V260" s="47"/>
      <c r="W260" s="47" t="s">
        <v>730</v>
      </c>
      <c r="X260" s="47"/>
      <c r="Y260" s="47"/>
      <c r="Z260" s="47"/>
      <c r="AA260" s="47"/>
      <c r="AB260" s="47"/>
    </row>
    <row r="261" spans="1:28" ht="36" x14ac:dyDescent="0.3">
      <c r="A261" s="22" t="s">
        <v>731</v>
      </c>
      <c r="B261" s="25" t="s">
        <v>391</v>
      </c>
      <c r="C261" s="23" t="s">
        <v>376</v>
      </c>
      <c r="D261" s="24" t="s">
        <v>277</v>
      </c>
      <c r="E261" s="31">
        <v>1.8</v>
      </c>
      <c r="F261" s="31">
        <v>348.84</v>
      </c>
      <c r="G261" s="39">
        <v>11.55</v>
      </c>
      <c r="H261" s="36"/>
      <c r="I261" s="36"/>
      <c r="J261" s="36">
        <f>ROUND(F261*G261, 2)</f>
        <v>4029.1</v>
      </c>
      <c r="K261" s="36"/>
      <c r="L261" s="36"/>
      <c r="M261" s="45">
        <v>14.85</v>
      </c>
      <c r="N261" s="36"/>
      <c r="O261" s="36"/>
      <c r="P261" s="36">
        <f>ROUND(F261*M261, 2)</f>
        <v>5180.2700000000004</v>
      </c>
      <c r="Q261" s="36"/>
      <c r="R261" s="36"/>
      <c r="S261" s="47"/>
      <c r="T261" s="50">
        <v>1</v>
      </c>
      <c r="U261" s="50">
        <v>193.8</v>
      </c>
      <c r="V261" s="47"/>
      <c r="W261" s="47" t="s">
        <v>732</v>
      </c>
      <c r="X261" s="47"/>
      <c r="Y261" s="47"/>
      <c r="Z261" s="47"/>
      <c r="AA261" s="47"/>
      <c r="AB261" s="47"/>
    </row>
    <row r="262" spans="1:28" ht="90" x14ac:dyDescent="0.3">
      <c r="A262" s="22" t="s">
        <v>733</v>
      </c>
      <c r="B262" s="23" t="s">
        <v>385</v>
      </c>
      <c r="C262" s="23" t="s">
        <v>734</v>
      </c>
      <c r="D262" s="24" t="s">
        <v>58</v>
      </c>
      <c r="E262" s="31">
        <v>1</v>
      </c>
      <c r="F262" s="30">
        <v>33.4</v>
      </c>
      <c r="G262" s="36">
        <f>IFERROR(ROUND(SUM(J263)/F262, 2), 0)</f>
        <v>20.79</v>
      </c>
      <c r="H262" s="39">
        <v>120</v>
      </c>
      <c r="I262" s="36">
        <f>G262+H262</f>
        <v>140.79</v>
      </c>
      <c r="J262" s="36">
        <f>ROUND(G262*F262, 2)</f>
        <v>694.39</v>
      </c>
      <c r="K262" s="36">
        <f>ROUND(F262*H262, 2)</f>
        <v>4008</v>
      </c>
      <c r="L262" s="36">
        <f>J262+K262</f>
        <v>4702.3900000000003</v>
      </c>
      <c r="M262" s="36">
        <v>26.73</v>
      </c>
      <c r="N262" s="45">
        <v>120</v>
      </c>
      <c r="O262" s="36">
        <v>146.72999999999999</v>
      </c>
      <c r="P262" s="36">
        <v>892.78</v>
      </c>
      <c r="Q262" s="36">
        <v>4008</v>
      </c>
      <c r="R262" s="36">
        <v>4900.78</v>
      </c>
      <c r="S262" s="47"/>
      <c r="T262" s="50">
        <v>1</v>
      </c>
      <c r="U262" s="50">
        <v>33.4</v>
      </c>
      <c r="V262" s="47"/>
      <c r="W262" s="47" t="s">
        <v>735</v>
      </c>
      <c r="X262" s="47"/>
      <c r="Y262" s="47"/>
      <c r="Z262" s="47"/>
      <c r="AA262" s="47"/>
      <c r="AB262" s="47"/>
    </row>
    <row r="263" spans="1:28" ht="36" x14ac:dyDescent="0.3">
      <c r="A263" s="22" t="s">
        <v>736</v>
      </c>
      <c r="B263" s="25" t="s">
        <v>391</v>
      </c>
      <c r="C263" s="23" t="s">
        <v>376</v>
      </c>
      <c r="D263" s="24" t="s">
        <v>277</v>
      </c>
      <c r="E263" s="31">
        <v>1.8</v>
      </c>
      <c r="F263" s="31">
        <v>60.12</v>
      </c>
      <c r="G263" s="39">
        <v>11.55</v>
      </c>
      <c r="H263" s="36"/>
      <c r="I263" s="36"/>
      <c r="J263" s="36">
        <f>ROUND(F263*G263, 2)</f>
        <v>694.39</v>
      </c>
      <c r="K263" s="36"/>
      <c r="L263" s="36"/>
      <c r="M263" s="45">
        <v>14.85</v>
      </c>
      <c r="N263" s="36"/>
      <c r="O263" s="36"/>
      <c r="P263" s="36">
        <f>ROUND(F263*M263, 2)</f>
        <v>892.78</v>
      </c>
      <c r="Q263" s="36"/>
      <c r="R263" s="36"/>
      <c r="S263" s="47"/>
      <c r="T263" s="50">
        <v>1</v>
      </c>
      <c r="U263" s="50">
        <v>33.4</v>
      </c>
      <c r="V263" s="47"/>
      <c r="W263" s="47" t="s">
        <v>737</v>
      </c>
      <c r="X263" s="47"/>
      <c r="Y263" s="47"/>
      <c r="Z263" s="47"/>
      <c r="AA263" s="47"/>
      <c r="AB263" s="47"/>
    </row>
    <row r="264" spans="1:28" ht="16.8" x14ac:dyDescent="0.3">
      <c r="A264" s="22" t="s">
        <v>738</v>
      </c>
      <c r="B264" s="66" t="s">
        <v>739</v>
      </c>
      <c r="C264" s="56"/>
      <c r="D264" s="67"/>
      <c r="E264" s="68"/>
      <c r="F264" s="37"/>
      <c r="G264" s="38"/>
      <c r="H264" s="38"/>
      <c r="I264" s="38"/>
      <c r="J264" s="38">
        <f>SUM(J265,J269,J271,J273,J276,J279)</f>
        <v>130025.15</v>
      </c>
      <c r="K264" s="38">
        <f>SUM(K265,K269,K271,K273,K276,K279)</f>
        <v>113090.96</v>
      </c>
      <c r="L264" s="38">
        <f>SUM(L265,L269,L271,L273,L276,L279)</f>
        <v>243116.11</v>
      </c>
      <c r="M264" s="38"/>
      <c r="N264" s="38"/>
      <c r="O264" s="38"/>
      <c r="P264" s="38">
        <v>130025.15</v>
      </c>
      <c r="Q264" s="38">
        <v>113090.96</v>
      </c>
      <c r="R264" s="38">
        <v>243116.11</v>
      </c>
      <c r="S264" s="47"/>
      <c r="T264" s="50"/>
      <c r="U264" s="50"/>
      <c r="V264" s="47"/>
      <c r="W264" s="47" t="s">
        <v>740</v>
      </c>
      <c r="X264" s="47"/>
      <c r="Y264" s="47"/>
      <c r="Z264" s="47"/>
      <c r="AA264" s="47"/>
      <c r="AB264" s="47"/>
    </row>
    <row r="265" spans="1:28" ht="108" x14ac:dyDescent="0.3">
      <c r="A265" s="22" t="s">
        <v>741</v>
      </c>
      <c r="B265" s="23" t="s">
        <v>742</v>
      </c>
      <c r="C265" s="23" t="s">
        <v>743</v>
      </c>
      <c r="D265" s="24" t="s">
        <v>58</v>
      </c>
      <c r="E265" s="31">
        <v>1</v>
      </c>
      <c r="F265" s="30">
        <v>66.7</v>
      </c>
      <c r="G265" s="36">
        <f>IFERROR(ROUND(SUM(J266,J267,J268)/F265, 2), 0)</f>
        <v>1713.19</v>
      </c>
      <c r="H265" s="39">
        <v>529.49</v>
      </c>
      <c r="I265" s="36">
        <f>G265+H265</f>
        <v>2242.6799999999998</v>
      </c>
      <c r="J265" s="36">
        <f>ROUND(G265*F265, 2)</f>
        <v>114269.77</v>
      </c>
      <c r="K265" s="36">
        <f>ROUND(F265*H265, 2)</f>
        <v>35316.980000000003</v>
      </c>
      <c r="L265" s="36">
        <f>J265+K265</f>
        <v>149586.75</v>
      </c>
      <c r="M265" s="36">
        <v>1713.19</v>
      </c>
      <c r="N265" s="45">
        <v>529.49</v>
      </c>
      <c r="O265" s="36">
        <v>2242.6799999999998</v>
      </c>
      <c r="P265" s="36">
        <v>114269.77</v>
      </c>
      <c r="Q265" s="36">
        <v>35316.980000000003</v>
      </c>
      <c r="R265" s="36">
        <v>149586.75</v>
      </c>
      <c r="S265" s="47"/>
      <c r="T265" s="50">
        <v>1</v>
      </c>
      <c r="U265" s="50">
        <v>66.7</v>
      </c>
      <c r="V265" s="47"/>
      <c r="W265" s="47" t="s">
        <v>744</v>
      </c>
      <c r="X265" s="47"/>
      <c r="Y265" s="47"/>
      <c r="Z265" s="47"/>
      <c r="AA265" s="47"/>
      <c r="AB265" s="47"/>
    </row>
    <row r="266" spans="1:28" ht="36" x14ac:dyDescent="0.3">
      <c r="A266" s="22" t="s">
        <v>745</v>
      </c>
      <c r="B266" s="25" t="s">
        <v>698</v>
      </c>
      <c r="C266" s="23"/>
      <c r="D266" s="24" t="s">
        <v>136</v>
      </c>
      <c r="E266" s="33">
        <v>10</v>
      </c>
      <c r="F266" s="31">
        <v>667</v>
      </c>
      <c r="G266" s="39">
        <v>11.5</v>
      </c>
      <c r="H266" s="36"/>
      <c r="I266" s="36"/>
      <c r="J266" s="36">
        <f>ROUND(F266*G266, 2)</f>
        <v>7670.5</v>
      </c>
      <c r="K266" s="36"/>
      <c r="L266" s="36"/>
      <c r="M266" s="45">
        <v>11.5</v>
      </c>
      <c r="N266" s="36"/>
      <c r="O266" s="36"/>
      <c r="P266" s="36">
        <f>ROUND(F266*M266, 2)</f>
        <v>7670.5</v>
      </c>
      <c r="Q266" s="36"/>
      <c r="R266" s="36"/>
      <c r="S266" s="47"/>
      <c r="T266" s="50">
        <v>1</v>
      </c>
      <c r="U266" s="50">
        <v>66.7</v>
      </c>
      <c r="V266" s="47"/>
      <c r="W266" s="47" t="s">
        <v>746</v>
      </c>
      <c r="X266" s="47"/>
      <c r="Y266" s="47"/>
      <c r="Z266" s="47"/>
      <c r="AA266" s="47"/>
      <c r="AB266" s="47"/>
    </row>
    <row r="267" spans="1:28" ht="36" x14ac:dyDescent="0.3">
      <c r="A267" s="22" t="s">
        <v>747</v>
      </c>
      <c r="B267" s="25" t="s">
        <v>748</v>
      </c>
      <c r="C267" s="23"/>
      <c r="D267" s="24" t="s">
        <v>277</v>
      </c>
      <c r="E267" s="31">
        <v>6</v>
      </c>
      <c r="F267" s="31">
        <v>400.2</v>
      </c>
      <c r="G267" s="39">
        <v>11.59</v>
      </c>
      <c r="H267" s="36"/>
      <c r="I267" s="36"/>
      <c r="J267" s="36">
        <f>ROUND(F267*G267, 2)</f>
        <v>4638.32</v>
      </c>
      <c r="K267" s="36"/>
      <c r="L267" s="36"/>
      <c r="M267" s="45">
        <v>11.59</v>
      </c>
      <c r="N267" s="36"/>
      <c r="O267" s="36"/>
      <c r="P267" s="36">
        <f>ROUND(F267*M267, 2)</f>
        <v>4638.32</v>
      </c>
      <c r="Q267" s="36"/>
      <c r="R267" s="36"/>
      <c r="S267" s="47"/>
      <c r="T267" s="50">
        <v>1</v>
      </c>
      <c r="U267" s="50">
        <v>66.7</v>
      </c>
      <c r="V267" s="47"/>
      <c r="W267" s="47" t="s">
        <v>749</v>
      </c>
      <c r="X267" s="47"/>
      <c r="Y267" s="47"/>
      <c r="Z267" s="47"/>
      <c r="AA267" s="47"/>
      <c r="AB267" s="47"/>
    </row>
    <row r="268" spans="1:28" ht="18" x14ac:dyDescent="0.3">
      <c r="A268" s="22" t="s">
        <v>750</v>
      </c>
      <c r="B268" s="26" t="s">
        <v>418</v>
      </c>
      <c r="C268" s="23"/>
      <c r="D268" s="24" t="s">
        <v>35</v>
      </c>
      <c r="E268" s="31">
        <v>1.03</v>
      </c>
      <c r="F268" s="32">
        <v>22.175999999999998</v>
      </c>
      <c r="G268" s="39">
        <v>4597.82</v>
      </c>
      <c r="H268" s="36"/>
      <c r="I268" s="36"/>
      <c r="J268" s="36">
        <f>ROUND(F268*G268, 2)</f>
        <v>101961.26</v>
      </c>
      <c r="K268" s="36"/>
      <c r="L268" s="36"/>
      <c r="M268" s="45">
        <v>4597.82</v>
      </c>
      <c r="N268" s="36"/>
      <c r="O268" s="36"/>
      <c r="P268" s="36">
        <f>ROUND(F268*M268, 2)</f>
        <v>101961.26</v>
      </c>
      <c r="Q268" s="36"/>
      <c r="R268" s="36"/>
      <c r="S268" s="47"/>
      <c r="T268" s="50">
        <v>1</v>
      </c>
      <c r="U268" s="50">
        <v>21.53</v>
      </c>
      <c r="V268" s="47"/>
      <c r="W268" s="47" t="s">
        <v>751</v>
      </c>
      <c r="X268" s="47"/>
      <c r="Y268" s="47"/>
      <c r="Z268" s="47"/>
      <c r="AA268" s="47"/>
      <c r="AB268" s="47"/>
    </row>
    <row r="269" spans="1:28" ht="18" x14ac:dyDescent="0.3">
      <c r="A269" s="22" t="s">
        <v>752</v>
      </c>
      <c r="B269" s="23" t="s">
        <v>753</v>
      </c>
      <c r="C269" s="23"/>
      <c r="D269" s="24" t="s">
        <v>58</v>
      </c>
      <c r="E269" s="31">
        <v>1</v>
      </c>
      <c r="F269" s="30">
        <v>357.5</v>
      </c>
      <c r="G269" s="36">
        <f>IFERROR(ROUND(SUM(J270)/F269, 2), 0)</f>
        <v>5.59</v>
      </c>
      <c r="H269" s="39">
        <v>25</v>
      </c>
      <c r="I269" s="36">
        <f>G269+H269</f>
        <v>30.59</v>
      </c>
      <c r="J269" s="36">
        <f>ROUND(G269*F269, 2)</f>
        <v>1998.43</v>
      </c>
      <c r="K269" s="36">
        <f>ROUND(F269*H269, 2)</f>
        <v>8937.5</v>
      </c>
      <c r="L269" s="36">
        <f>J269+K269</f>
        <v>10935.93</v>
      </c>
      <c r="M269" s="36">
        <v>5.59</v>
      </c>
      <c r="N269" s="45">
        <v>25</v>
      </c>
      <c r="O269" s="36">
        <v>30.59</v>
      </c>
      <c r="P269" s="36">
        <v>1998.43</v>
      </c>
      <c r="Q269" s="36">
        <v>8937.5</v>
      </c>
      <c r="R269" s="36">
        <v>10935.93</v>
      </c>
      <c r="S269" s="47"/>
      <c r="T269" s="50">
        <v>1</v>
      </c>
      <c r="U269" s="50">
        <v>357.5</v>
      </c>
      <c r="V269" s="47"/>
      <c r="W269" s="47" t="s">
        <v>754</v>
      </c>
      <c r="X269" s="47"/>
      <c r="Y269" s="47"/>
      <c r="Z269" s="47"/>
      <c r="AA269" s="47"/>
      <c r="AB269" s="47"/>
    </row>
    <row r="270" spans="1:28" ht="18" x14ac:dyDescent="0.3">
      <c r="A270" s="22" t="s">
        <v>755</v>
      </c>
      <c r="B270" s="25" t="s">
        <v>337</v>
      </c>
      <c r="C270" s="23"/>
      <c r="D270" s="24" t="s">
        <v>277</v>
      </c>
      <c r="E270" s="31">
        <v>0.15</v>
      </c>
      <c r="F270" s="32">
        <v>53.625</v>
      </c>
      <c r="G270" s="39">
        <v>37.299999999999997</v>
      </c>
      <c r="H270" s="36"/>
      <c r="I270" s="36"/>
      <c r="J270" s="36">
        <f>ROUND(F270*G270, 2)</f>
        <v>2000.21</v>
      </c>
      <c r="K270" s="36"/>
      <c r="L270" s="36"/>
      <c r="M270" s="45">
        <v>37.299999999999997</v>
      </c>
      <c r="N270" s="36"/>
      <c r="O270" s="36"/>
      <c r="P270" s="36">
        <f>ROUND(F270*M270, 2)</f>
        <v>2000.21</v>
      </c>
      <c r="Q270" s="36"/>
      <c r="R270" s="36"/>
      <c r="S270" s="47"/>
      <c r="T270" s="50">
        <v>1</v>
      </c>
      <c r="U270" s="50">
        <v>357.5</v>
      </c>
      <c r="V270" s="47"/>
      <c r="W270" s="47" t="s">
        <v>756</v>
      </c>
      <c r="X270" s="47"/>
      <c r="Y270" s="47"/>
      <c r="Z270" s="47"/>
      <c r="AA270" s="47"/>
      <c r="AB270" s="47"/>
    </row>
    <row r="271" spans="1:28" ht="18" x14ac:dyDescent="0.3">
      <c r="A271" s="22" t="s">
        <v>757</v>
      </c>
      <c r="B271" s="23" t="s">
        <v>753</v>
      </c>
      <c r="C271" s="23"/>
      <c r="D271" s="24" t="s">
        <v>58</v>
      </c>
      <c r="E271" s="31">
        <v>1</v>
      </c>
      <c r="F271" s="30">
        <v>31.6</v>
      </c>
      <c r="G271" s="36">
        <f>IFERROR(ROUND(SUM(J272)/F271, 2), 0)</f>
        <v>10.33</v>
      </c>
      <c r="H271" s="39">
        <v>25</v>
      </c>
      <c r="I271" s="36">
        <f>G271+H271</f>
        <v>35.33</v>
      </c>
      <c r="J271" s="36">
        <f>ROUND(G271*F271, 2)</f>
        <v>326.43</v>
      </c>
      <c r="K271" s="36">
        <f>ROUND(F271*H271, 2)</f>
        <v>790</v>
      </c>
      <c r="L271" s="36">
        <f>J271+K271</f>
        <v>1116.43</v>
      </c>
      <c r="M271" s="36">
        <v>10.33</v>
      </c>
      <c r="N271" s="45">
        <v>25</v>
      </c>
      <c r="O271" s="36">
        <v>35.33</v>
      </c>
      <c r="P271" s="36">
        <v>326.43</v>
      </c>
      <c r="Q271" s="36">
        <v>790</v>
      </c>
      <c r="R271" s="36">
        <v>1116.43</v>
      </c>
      <c r="S271" s="47"/>
      <c r="T271" s="50">
        <v>1</v>
      </c>
      <c r="U271" s="50">
        <v>31.6</v>
      </c>
      <c r="V271" s="47"/>
      <c r="W271" s="47" t="s">
        <v>758</v>
      </c>
      <c r="X271" s="47"/>
      <c r="Y271" s="47"/>
      <c r="Z271" s="47"/>
      <c r="AA271" s="47"/>
      <c r="AB271" s="47"/>
    </row>
    <row r="272" spans="1:28" ht="18" x14ac:dyDescent="0.3">
      <c r="A272" s="22" t="s">
        <v>759</v>
      </c>
      <c r="B272" s="25" t="s">
        <v>382</v>
      </c>
      <c r="C272" s="23"/>
      <c r="D272" s="24" t="s">
        <v>277</v>
      </c>
      <c r="E272" s="31">
        <v>0.25</v>
      </c>
      <c r="F272" s="32">
        <v>7.9</v>
      </c>
      <c r="G272" s="39">
        <v>41.3</v>
      </c>
      <c r="H272" s="36"/>
      <c r="I272" s="36"/>
      <c r="J272" s="36">
        <f>ROUND(F272*G272, 2)</f>
        <v>326.27</v>
      </c>
      <c r="K272" s="36"/>
      <c r="L272" s="36"/>
      <c r="M272" s="45">
        <v>41.3</v>
      </c>
      <c r="N272" s="36"/>
      <c r="O272" s="36"/>
      <c r="P272" s="36">
        <f>ROUND(F272*M272, 2)</f>
        <v>326.27</v>
      </c>
      <c r="Q272" s="36"/>
      <c r="R272" s="36"/>
      <c r="S272" s="47"/>
      <c r="T272" s="50">
        <v>1</v>
      </c>
      <c r="U272" s="50">
        <v>31.6</v>
      </c>
      <c r="V272" s="47"/>
      <c r="W272" s="47" t="s">
        <v>760</v>
      </c>
      <c r="X272" s="47"/>
      <c r="Y272" s="47"/>
      <c r="Z272" s="47"/>
      <c r="AA272" s="47"/>
      <c r="AB272" s="47"/>
    </row>
    <row r="273" spans="1:28" ht="108" x14ac:dyDescent="0.3">
      <c r="A273" s="22" t="s">
        <v>761</v>
      </c>
      <c r="B273" s="23" t="s">
        <v>762</v>
      </c>
      <c r="C273" s="23" t="s">
        <v>763</v>
      </c>
      <c r="D273" s="24" t="s">
        <v>58</v>
      </c>
      <c r="E273" s="31">
        <v>1</v>
      </c>
      <c r="F273" s="30">
        <v>66.7</v>
      </c>
      <c r="G273" s="36">
        <f>IFERROR(ROUND(SUM(J274,J275)/F273, 2), 0)</f>
        <v>170.8</v>
      </c>
      <c r="H273" s="39">
        <v>664.43</v>
      </c>
      <c r="I273" s="36">
        <f>G273+H273</f>
        <v>835.23</v>
      </c>
      <c r="J273" s="36">
        <f>ROUND(G273*F273, 2)</f>
        <v>11392.36</v>
      </c>
      <c r="K273" s="36">
        <f>ROUND(F273*H273, 2)</f>
        <v>44317.48</v>
      </c>
      <c r="L273" s="36">
        <f>J273+K273</f>
        <v>55709.84</v>
      </c>
      <c r="M273" s="36">
        <v>170.8</v>
      </c>
      <c r="N273" s="45">
        <v>664.43</v>
      </c>
      <c r="O273" s="36">
        <v>835.23</v>
      </c>
      <c r="P273" s="36">
        <v>11392.36</v>
      </c>
      <c r="Q273" s="36">
        <v>44317.48</v>
      </c>
      <c r="R273" s="36">
        <v>55709.84</v>
      </c>
      <c r="S273" s="47"/>
      <c r="T273" s="50">
        <v>1</v>
      </c>
      <c r="U273" s="50">
        <v>66.7</v>
      </c>
      <c r="V273" s="47"/>
      <c r="W273" s="47" t="s">
        <v>764</v>
      </c>
      <c r="X273" s="47"/>
      <c r="Y273" s="47"/>
      <c r="Z273" s="47"/>
      <c r="AA273" s="47"/>
      <c r="AB273" s="47"/>
    </row>
    <row r="274" spans="1:28" ht="18" x14ac:dyDescent="0.3">
      <c r="A274" s="22" t="s">
        <v>765</v>
      </c>
      <c r="B274" s="25" t="s">
        <v>718</v>
      </c>
      <c r="C274" s="23"/>
      <c r="D274" s="24" t="s">
        <v>58</v>
      </c>
      <c r="E274" s="31">
        <v>1.1000000000000001</v>
      </c>
      <c r="F274" s="32">
        <v>73.37</v>
      </c>
      <c r="G274" s="39">
        <v>26</v>
      </c>
      <c r="H274" s="36"/>
      <c r="I274" s="36"/>
      <c r="J274" s="36">
        <f>ROUND(F274*G274, 2)</f>
        <v>1907.62</v>
      </c>
      <c r="K274" s="36"/>
      <c r="L274" s="36"/>
      <c r="M274" s="45">
        <v>26</v>
      </c>
      <c r="N274" s="36"/>
      <c r="O274" s="36"/>
      <c r="P274" s="36">
        <f>ROUND(F274*M274, 2)</f>
        <v>1907.62</v>
      </c>
      <c r="Q274" s="36"/>
      <c r="R274" s="36"/>
      <c r="S274" s="47"/>
      <c r="T274" s="50">
        <v>1</v>
      </c>
      <c r="U274" s="50">
        <v>66.7</v>
      </c>
      <c r="V274" s="47"/>
      <c r="W274" s="47" t="s">
        <v>766</v>
      </c>
      <c r="X274" s="47"/>
      <c r="Y274" s="47"/>
      <c r="Z274" s="47"/>
      <c r="AA274" s="47"/>
      <c r="AB274" s="47"/>
    </row>
    <row r="275" spans="1:28" ht="18" x14ac:dyDescent="0.3">
      <c r="A275" s="22" t="s">
        <v>767</v>
      </c>
      <c r="B275" s="25" t="s">
        <v>721</v>
      </c>
      <c r="C275" s="23"/>
      <c r="D275" s="24" t="s">
        <v>277</v>
      </c>
      <c r="E275" s="31">
        <v>0.9</v>
      </c>
      <c r="F275" s="32">
        <v>1200.5999999999999</v>
      </c>
      <c r="G275" s="39">
        <v>7.9</v>
      </c>
      <c r="H275" s="36"/>
      <c r="I275" s="36"/>
      <c r="J275" s="36">
        <f>ROUND(F275*G275, 2)</f>
        <v>9484.74</v>
      </c>
      <c r="K275" s="36"/>
      <c r="L275" s="36"/>
      <c r="M275" s="45">
        <v>7.9</v>
      </c>
      <c r="N275" s="36"/>
      <c r="O275" s="36"/>
      <c r="P275" s="36">
        <f>ROUND(F275*M275, 2)</f>
        <v>9484.74</v>
      </c>
      <c r="Q275" s="36"/>
      <c r="R275" s="36"/>
      <c r="S275" s="47"/>
      <c r="T275" s="50">
        <v>1</v>
      </c>
      <c r="U275" s="50">
        <v>1334</v>
      </c>
      <c r="V275" s="47"/>
      <c r="W275" s="47" t="s">
        <v>768</v>
      </c>
      <c r="X275" s="47"/>
      <c r="Y275" s="47"/>
      <c r="Z275" s="47"/>
      <c r="AA275" s="47"/>
      <c r="AB275" s="47"/>
    </row>
    <row r="276" spans="1:28" ht="54" x14ac:dyDescent="0.3">
      <c r="A276" s="22" t="s">
        <v>769</v>
      </c>
      <c r="B276" s="23" t="s">
        <v>770</v>
      </c>
      <c r="C276" s="23" t="s">
        <v>771</v>
      </c>
      <c r="D276" s="24" t="s">
        <v>58</v>
      </c>
      <c r="E276" s="31">
        <v>1</v>
      </c>
      <c r="F276" s="30">
        <v>31.6</v>
      </c>
      <c r="G276" s="36">
        <f>IFERROR(ROUND(SUM(J277,J278)/F276, 2), 0)</f>
        <v>27.87</v>
      </c>
      <c r="H276" s="39">
        <v>330</v>
      </c>
      <c r="I276" s="36">
        <f>G276+H276</f>
        <v>357.87</v>
      </c>
      <c r="J276" s="36">
        <f>ROUND(G276*F276, 2)</f>
        <v>880.69</v>
      </c>
      <c r="K276" s="36">
        <f>ROUND(F276*H276, 2)</f>
        <v>10428</v>
      </c>
      <c r="L276" s="36">
        <f>J276+K276</f>
        <v>11308.69</v>
      </c>
      <c r="M276" s="36">
        <v>27.87</v>
      </c>
      <c r="N276" s="45">
        <v>330</v>
      </c>
      <c r="O276" s="36">
        <v>357.87</v>
      </c>
      <c r="P276" s="36">
        <v>880.69</v>
      </c>
      <c r="Q276" s="36">
        <v>10428</v>
      </c>
      <c r="R276" s="36">
        <v>11308.69</v>
      </c>
      <c r="S276" s="47"/>
      <c r="T276" s="50">
        <v>1</v>
      </c>
      <c r="U276" s="50">
        <v>31.6</v>
      </c>
      <c r="V276" s="47"/>
      <c r="W276" s="47" t="s">
        <v>772</v>
      </c>
      <c r="X276" s="47"/>
      <c r="Y276" s="47"/>
      <c r="Z276" s="47"/>
      <c r="AA276" s="47"/>
      <c r="AB276" s="47"/>
    </row>
    <row r="277" spans="1:28" ht="18" x14ac:dyDescent="0.3">
      <c r="A277" s="22" t="s">
        <v>773</v>
      </c>
      <c r="B277" s="25" t="s">
        <v>337</v>
      </c>
      <c r="C277" s="23"/>
      <c r="D277" s="24" t="s">
        <v>277</v>
      </c>
      <c r="E277" s="31">
        <v>0.15</v>
      </c>
      <c r="F277" s="31">
        <v>4.74</v>
      </c>
      <c r="G277" s="39">
        <v>37.299999999999997</v>
      </c>
      <c r="H277" s="36"/>
      <c r="I277" s="36"/>
      <c r="J277" s="36">
        <f>ROUND(F277*G277, 2)</f>
        <v>176.8</v>
      </c>
      <c r="K277" s="36"/>
      <c r="L277" s="36"/>
      <c r="M277" s="45">
        <v>37.299999999999997</v>
      </c>
      <c r="N277" s="36"/>
      <c r="O277" s="36"/>
      <c r="P277" s="36">
        <f>ROUND(F277*M277, 2)</f>
        <v>176.8</v>
      </c>
      <c r="Q277" s="36"/>
      <c r="R277" s="36"/>
      <c r="S277" s="47"/>
      <c r="T277" s="50">
        <v>1</v>
      </c>
      <c r="U277" s="50">
        <v>31.6</v>
      </c>
      <c r="V277" s="47"/>
      <c r="W277" s="47" t="s">
        <v>774</v>
      </c>
      <c r="X277" s="47"/>
      <c r="Y277" s="47"/>
      <c r="Z277" s="47"/>
      <c r="AA277" s="47"/>
      <c r="AB277" s="47"/>
    </row>
    <row r="278" spans="1:28" ht="18" x14ac:dyDescent="0.3">
      <c r="A278" s="22" t="s">
        <v>775</v>
      </c>
      <c r="B278" s="25" t="s">
        <v>376</v>
      </c>
      <c r="C278" s="23"/>
      <c r="D278" s="24" t="s">
        <v>277</v>
      </c>
      <c r="E278" s="31">
        <v>1.5</v>
      </c>
      <c r="F278" s="32">
        <v>47.4</v>
      </c>
      <c r="G278" s="39">
        <v>14.85</v>
      </c>
      <c r="H278" s="36"/>
      <c r="I278" s="36"/>
      <c r="J278" s="36">
        <f>ROUND(F278*G278, 2)</f>
        <v>703.89</v>
      </c>
      <c r="K278" s="36"/>
      <c r="L278" s="36"/>
      <c r="M278" s="45">
        <v>14.85</v>
      </c>
      <c r="N278" s="36"/>
      <c r="O278" s="36"/>
      <c r="P278" s="36">
        <f>ROUND(F278*M278, 2)</f>
        <v>703.89</v>
      </c>
      <c r="Q278" s="36"/>
      <c r="R278" s="36"/>
      <c r="S278" s="47"/>
      <c r="T278" s="50">
        <v>1</v>
      </c>
      <c r="U278" s="50">
        <v>31.6</v>
      </c>
      <c r="V278" s="47"/>
      <c r="W278" s="47" t="s">
        <v>776</v>
      </c>
      <c r="X278" s="47"/>
      <c r="Y278" s="47"/>
      <c r="Z278" s="47"/>
      <c r="AA278" s="47"/>
      <c r="AB278" s="47"/>
    </row>
    <row r="279" spans="1:28" ht="54" x14ac:dyDescent="0.3">
      <c r="A279" s="22" t="s">
        <v>777</v>
      </c>
      <c r="B279" s="23" t="s">
        <v>778</v>
      </c>
      <c r="C279" s="23"/>
      <c r="D279" s="24" t="s">
        <v>58</v>
      </c>
      <c r="E279" s="31">
        <v>1</v>
      </c>
      <c r="F279" s="30">
        <v>56.6</v>
      </c>
      <c r="G279" s="36">
        <f>IFERROR(ROUND(SUM(J280,J281)/F279, 2), 0)</f>
        <v>20.45</v>
      </c>
      <c r="H279" s="39">
        <v>235</v>
      </c>
      <c r="I279" s="36">
        <f>G279+H279</f>
        <v>255.45</v>
      </c>
      <c r="J279" s="36">
        <f>ROUND(G279*F279, 2)</f>
        <v>1157.47</v>
      </c>
      <c r="K279" s="36">
        <f>ROUND(F279*H279, 2)</f>
        <v>13301</v>
      </c>
      <c r="L279" s="36">
        <f>J279+K279</f>
        <v>14458.47</v>
      </c>
      <c r="M279" s="36">
        <v>20.45</v>
      </c>
      <c r="N279" s="45">
        <v>235</v>
      </c>
      <c r="O279" s="36">
        <v>255.45</v>
      </c>
      <c r="P279" s="36">
        <v>1157.47</v>
      </c>
      <c r="Q279" s="36">
        <v>13301</v>
      </c>
      <c r="R279" s="36">
        <v>14458.47</v>
      </c>
      <c r="S279" s="47"/>
      <c r="T279" s="50">
        <v>1</v>
      </c>
      <c r="U279" s="50">
        <v>56.6</v>
      </c>
      <c r="V279" s="47"/>
      <c r="W279" s="47" t="s">
        <v>779</v>
      </c>
      <c r="X279" s="47"/>
      <c r="Y279" s="47"/>
      <c r="Z279" s="47"/>
      <c r="AA279" s="47"/>
      <c r="AB279" s="47"/>
    </row>
    <row r="280" spans="1:28" ht="18" x14ac:dyDescent="0.3">
      <c r="A280" s="22" t="s">
        <v>780</v>
      </c>
      <c r="B280" s="25" t="s">
        <v>337</v>
      </c>
      <c r="C280" s="23"/>
      <c r="D280" s="24" t="s">
        <v>277</v>
      </c>
      <c r="E280" s="31">
        <v>0.15</v>
      </c>
      <c r="F280" s="31">
        <v>8.49</v>
      </c>
      <c r="G280" s="39">
        <v>37.299999999999997</v>
      </c>
      <c r="H280" s="36"/>
      <c r="I280" s="36"/>
      <c r="J280" s="36">
        <f>ROUND(F280*G280, 2)</f>
        <v>316.68</v>
      </c>
      <c r="K280" s="36"/>
      <c r="L280" s="36"/>
      <c r="M280" s="45">
        <v>37.299999999999997</v>
      </c>
      <c r="N280" s="36"/>
      <c r="O280" s="36"/>
      <c r="P280" s="36">
        <f>ROUND(F280*M280, 2)</f>
        <v>316.68</v>
      </c>
      <c r="Q280" s="36"/>
      <c r="R280" s="36"/>
      <c r="S280" s="47"/>
      <c r="T280" s="50">
        <v>1</v>
      </c>
      <c r="U280" s="50">
        <v>56.6</v>
      </c>
      <c r="V280" s="47"/>
      <c r="W280" s="47" t="s">
        <v>781</v>
      </c>
      <c r="X280" s="47"/>
      <c r="Y280" s="47"/>
      <c r="Z280" s="47"/>
      <c r="AA280" s="47"/>
      <c r="AB280" s="47"/>
    </row>
    <row r="281" spans="1:28" ht="18" x14ac:dyDescent="0.3">
      <c r="A281" s="22" t="s">
        <v>782</v>
      </c>
      <c r="B281" s="25" t="s">
        <v>376</v>
      </c>
      <c r="C281" s="23"/>
      <c r="D281" s="24" t="s">
        <v>277</v>
      </c>
      <c r="E281" s="31">
        <v>1</v>
      </c>
      <c r="F281" s="31">
        <v>56.6</v>
      </c>
      <c r="G281" s="39">
        <v>14.85</v>
      </c>
      <c r="H281" s="36"/>
      <c r="I281" s="36"/>
      <c r="J281" s="36">
        <f>ROUND(F281*G281, 2)</f>
        <v>840.51</v>
      </c>
      <c r="K281" s="36"/>
      <c r="L281" s="36"/>
      <c r="M281" s="45">
        <v>14.85</v>
      </c>
      <c r="N281" s="36"/>
      <c r="O281" s="36"/>
      <c r="P281" s="36">
        <f>ROUND(F281*M281, 2)</f>
        <v>840.51</v>
      </c>
      <c r="Q281" s="36"/>
      <c r="R281" s="36"/>
      <c r="S281" s="47"/>
      <c r="T281" s="50">
        <v>1</v>
      </c>
      <c r="U281" s="50">
        <v>56.6</v>
      </c>
      <c r="V281" s="47"/>
      <c r="W281" s="47" t="s">
        <v>783</v>
      </c>
      <c r="X281" s="47"/>
      <c r="Y281" s="47"/>
      <c r="Z281" s="47"/>
      <c r="AA281" s="47"/>
      <c r="AB281" s="47"/>
    </row>
    <row r="282" spans="1:28" ht="16.8" x14ac:dyDescent="0.3">
      <c r="A282" s="22" t="s">
        <v>784</v>
      </c>
      <c r="B282" s="66" t="s">
        <v>785</v>
      </c>
      <c r="C282" s="56"/>
      <c r="D282" s="67"/>
      <c r="E282" s="68"/>
      <c r="F282" s="37"/>
      <c r="G282" s="38"/>
      <c r="H282" s="38"/>
      <c r="I282" s="38"/>
      <c r="J282" s="38">
        <f>SUM(J283,J295)</f>
        <v>365260.08</v>
      </c>
      <c r="K282" s="38">
        <f>SUM(K283,K295)</f>
        <v>598753.03</v>
      </c>
      <c r="L282" s="38">
        <f>SUM(L283,L295)</f>
        <v>964013.11</v>
      </c>
      <c r="M282" s="38"/>
      <c r="N282" s="38"/>
      <c r="O282" s="38"/>
      <c r="P282" s="38">
        <v>365260.08</v>
      </c>
      <c r="Q282" s="38">
        <v>598753.03</v>
      </c>
      <c r="R282" s="38">
        <v>964013.11</v>
      </c>
      <c r="S282" s="47"/>
      <c r="T282" s="50"/>
      <c r="U282" s="50"/>
      <c r="V282" s="47"/>
      <c r="W282" s="47" t="s">
        <v>786</v>
      </c>
      <c r="X282" s="47"/>
      <c r="Y282" s="47"/>
      <c r="Z282" s="47"/>
      <c r="AA282" s="47"/>
      <c r="AB282" s="47"/>
    </row>
    <row r="283" spans="1:28" ht="36" x14ac:dyDescent="0.3">
      <c r="A283" s="22" t="s">
        <v>787</v>
      </c>
      <c r="B283" s="23" t="s">
        <v>788</v>
      </c>
      <c r="C283" s="23"/>
      <c r="D283" s="24" t="s">
        <v>58</v>
      </c>
      <c r="E283" s="31">
        <v>1</v>
      </c>
      <c r="F283" s="30">
        <v>419</v>
      </c>
      <c r="G283" s="36">
        <f>IFERROR(ROUND(SUM(J284,J285,J286,J287,J288,J289,J290,J291,J292,J293,J294)/F283, 2), 0)</f>
        <v>522.53</v>
      </c>
      <c r="H283" s="39">
        <v>800</v>
      </c>
      <c r="I283" s="36">
        <f>G283+H283</f>
        <v>1322.53</v>
      </c>
      <c r="J283" s="36">
        <f>ROUND(G283*F283, 2)</f>
        <v>218940.07</v>
      </c>
      <c r="K283" s="36">
        <f>ROUND(F283*H283, 2)</f>
        <v>335200</v>
      </c>
      <c r="L283" s="36">
        <f>J283+K283</f>
        <v>554140.06999999995</v>
      </c>
      <c r="M283" s="36">
        <v>522.53</v>
      </c>
      <c r="N283" s="45">
        <v>800</v>
      </c>
      <c r="O283" s="36">
        <v>1322.53</v>
      </c>
      <c r="P283" s="36">
        <v>218940.07</v>
      </c>
      <c r="Q283" s="36">
        <v>335200</v>
      </c>
      <c r="R283" s="36">
        <v>554140.06999999995</v>
      </c>
      <c r="S283" s="47"/>
      <c r="T283" s="50">
        <v>1</v>
      </c>
      <c r="U283" s="50">
        <v>419</v>
      </c>
      <c r="V283" s="47"/>
      <c r="W283" s="47" t="s">
        <v>789</v>
      </c>
      <c r="X283" s="47"/>
      <c r="Y283" s="47"/>
      <c r="Z283" s="47"/>
      <c r="AA283" s="47"/>
      <c r="AB283" s="47"/>
    </row>
    <row r="284" spans="1:28" ht="36" x14ac:dyDescent="0.3">
      <c r="A284" s="22" t="s">
        <v>790</v>
      </c>
      <c r="B284" s="25" t="s">
        <v>450</v>
      </c>
      <c r="C284" s="23"/>
      <c r="D284" s="24" t="s">
        <v>136</v>
      </c>
      <c r="E284" s="31">
        <v>0.4</v>
      </c>
      <c r="F284" s="31">
        <v>167.6</v>
      </c>
      <c r="G284" s="39">
        <v>158.22999999999999</v>
      </c>
      <c r="H284" s="36"/>
      <c r="I284" s="36"/>
      <c r="J284" s="36">
        <f t="shared" ref="J284:J294" si="17">ROUND(F284*G284, 2)</f>
        <v>26519.35</v>
      </c>
      <c r="K284" s="36"/>
      <c r="L284" s="36"/>
      <c r="M284" s="45">
        <v>158.22999999999999</v>
      </c>
      <c r="N284" s="36"/>
      <c r="O284" s="36"/>
      <c r="P284" s="36">
        <f t="shared" ref="P284:P294" si="18">ROUND(F284*M284, 2)</f>
        <v>26519.35</v>
      </c>
      <c r="Q284" s="36"/>
      <c r="R284" s="36"/>
      <c r="S284" s="47"/>
      <c r="T284" s="50">
        <v>1</v>
      </c>
      <c r="U284" s="50">
        <v>419</v>
      </c>
      <c r="V284" s="47"/>
      <c r="W284" s="47" t="s">
        <v>791</v>
      </c>
      <c r="X284" s="47"/>
      <c r="Y284" s="47"/>
      <c r="Z284" s="47"/>
      <c r="AA284" s="47"/>
      <c r="AB284" s="47"/>
    </row>
    <row r="285" spans="1:28" ht="36" x14ac:dyDescent="0.3">
      <c r="A285" s="22" t="s">
        <v>792</v>
      </c>
      <c r="B285" s="25" t="s">
        <v>793</v>
      </c>
      <c r="C285" s="23"/>
      <c r="D285" s="24" t="s">
        <v>58</v>
      </c>
      <c r="E285" s="31">
        <v>2.0499999999999998</v>
      </c>
      <c r="F285" s="32">
        <v>858.95</v>
      </c>
      <c r="G285" s="39">
        <v>137.1</v>
      </c>
      <c r="H285" s="36"/>
      <c r="I285" s="36"/>
      <c r="J285" s="36">
        <f t="shared" si="17"/>
        <v>117762.05</v>
      </c>
      <c r="K285" s="36"/>
      <c r="L285" s="36"/>
      <c r="M285" s="45">
        <v>137.1</v>
      </c>
      <c r="N285" s="36"/>
      <c r="O285" s="36"/>
      <c r="P285" s="36">
        <f t="shared" si="18"/>
        <v>117762.05</v>
      </c>
      <c r="Q285" s="36"/>
      <c r="R285" s="36"/>
      <c r="S285" s="47"/>
      <c r="T285" s="50">
        <v>1</v>
      </c>
      <c r="U285" s="50">
        <v>419</v>
      </c>
      <c r="V285" s="47"/>
      <c r="W285" s="47" t="s">
        <v>794</v>
      </c>
      <c r="X285" s="47"/>
      <c r="Y285" s="47"/>
      <c r="Z285" s="47"/>
      <c r="AA285" s="47"/>
      <c r="AB285" s="47"/>
    </row>
    <row r="286" spans="1:28" ht="18" x14ac:dyDescent="0.3">
      <c r="A286" s="22" t="s">
        <v>795</v>
      </c>
      <c r="B286" s="25" t="s">
        <v>337</v>
      </c>
      <c r="C286" s="23"/>
      <c r="D286" s="24" t="s">
        <v>277</v>
      </c>
      <c r="E286" s="31">
        <v>0.1</v>
      </c>
      <c r="F286" s="31">
        <v>41.9</v>
      </c>
      <c r="G286" s="39">
        <v>37.299999999999997</v>
      </c>
      <c r="H286" s="36"/>
      <c r="I286" s="36"/>
      <c r="J286" s="36">
        <f t="shared" si="17"/>
        <v>1562.87</v>
      </c>
      <c r="K286" s="36"/>
      <c r="L286" s="36"/>
      <c r="M286" s="45">
        <v>37.299999999999997</v>
      </c>
      <c r="N286" s="36"/>
      <c r="O286" s="36"/>
      <c r="P286" s="36">
        <f t="shared" si="18"/>
        <v>1562.87</v>
      </c>
      <c r="Q286" s="36"/>
      <c r="R286" s="36"/>
      <c r="S286" s="47"/>
      <c r="T286" s="50">
        <v>1</v>
      </c>
      <c r="U286" s="50">
        <v>419</v>
      </c>
      <c r="V286" s="47"/>
      <c r="W286" s="47" t="s">
        <v>796</v>
      </c>
      <c r="X286" s="47"/>
      <c r="Y286" s="47"/>
      <c r="Z286" s="47"/>
      <c r="AA286" s="47"/>
      <c r="AB286" s="47"/>
    </row>
    <row r="287" spans="1:28" ht="18" x14ac:dyDescent="0.3">
      <c r="A287" s="22" t="s">
        <v>797</v>
      </c>
      <c r="B287" s="25" t="s">
        <v>798</v>
      </c>
      <c r="C287" s="23"/>
      <c r="D287" s="24" t="s">
        <v>136</v>
      </c>
      <c r="E287" s="31">
        <v>10</v>
      </c>
      <c r="F287" s="31">
        <v>4190</v>
      </c>
      <c r="G287" s="39">
        <v>1</v>
      </c>
      <c r="H287" s="36"/>
      <c r="I287" s="36"/>
      <c r="J287" s="36">
        <f t="shared" si="17"/>
        <v>4190</v>
      </c>
      <c r="K287" s="36"/>
      <c r="L287" s="36"/>
      <c r="M287" s="45">
        <v>1</v>
      </c>
      <c r="N287" s="36"/>
      <c r="O287" s="36"/>
      <c r="P287" s="36">
        <f t="shared" si="18"/>
        <v>4190</v>
      </c>
      <c r="Q287" s="36"/>
      <c r="R287" s="36"/>
      <c r="S287" s="47"/>
      <c r="T287" s="50">
        <v>1</v>
      </c>
      <c r="U287" s="50">
        <v>419</v>
      </c>
      <c r="V287" s="47"/>
      <c r="W287" s="47" t="s">
        <v>799</v>
      </c>
      <c r="X287" s="47"/>
      <c r="Y287" s="47"/>
      <c r="Z287" s="47"/>
      <c r="AA287" s="47"/>
      <c r="AB287" s="47"/>
    </row>
    <row r="288" spans="1:28" ht="18" x14ac:dyDescent="0.3">
      <c r="A288" s="22" t="s">
        <v>800</v>
      </c>
      <c r="B288" s="25" t="s">
        <v>471</v>
      </c>
      <c r="C288" s="23"/>
      <c r="D288" s="24" t="s">
        <v>149</v>
      </c>
      <c r="E288" s="31">
        <v>0.85</v>
      </c>
      <c r="F288" s="31">
        <v>356.15</v>
      </c>
      <c r="G288" s="39">
        <v>1.42</v>
      </c>
      <c r="H288" s="36"/>
      <c r="I288" s="36"/>
      <c r="J288" s="36">
        <f t="shared" si="17"/>
        <v>505.73</v>
      </c>
      <c r="K288" s="36"/>
      <c r="L288" s="36"/>
      <c r="M288" s="45">
        <v>1.42</v>
      </c>
      <c r="N288" s="36"/>
      <c r="O288" s="36"/>
      <c r="P288" s="36">
        <f t="shared" si="18"/>
        <v>505.73</v>
      </c>
      <c r="Q288" s="36"/>
      <c r="R288" s="36"/>
      <c r="S288" s="47"/>
      <c r="T288" s="50">
        <v>1</v>
      </c>
      <c r="U288" s="50">
        <v>419</v>
      </c>
      <c r="V288" s="47"/>
      <c r="W288" s="47" t="s">
        <v>801</v>
      </c>
      <c r="X288" s="47"/>
      <c r="Y288" s="47"/>
      <c r="Z288" s="47"/>
      <c r="AA288" s="47"/>
      <c r="AB288" s="47"/>
    </row>
    <row r="289" spans="1:28" ht="18" x14ac:dyDescent="0.3">
      <c r="A289" s="22" t="s">
        <v>802</v>
      </c>
      <c r="B289" s="25" t="s">
        <v>803</v>
      </c>
      <c r="C289" s="23"/>
      <c r="D289" s="24" t="s">
        <v>149</v>
      </c>
      <c r="E289" s="31">
        <v>1.7</v>
      </c>
      <c r="F289" s="31">
        <v>712.3</v>
      </c>
      <c r="G289" s="39">
        <v>4.5999999999999996</v>
      </c>
      <c r="H289" s="36"/>
      <c r="I289" s="36"/>
      <c r="J289" s="36">
        <f t="shared" si="17"/>
        <v>3276.58</v>
      </c>
      <c r="K289" s="36"/>
      <c r="L289" s="36"/>
      <c r="M289" s="45">
        <v>4.5999999999999996</v>
      </c>
      <c r="N289" s="36"/>
      <c r="O289" s="36"/>
      <c r="P289" s="36">
        <f t="shared" si="18"/>
        <v>3276.58</v>
      </c>
      <c r="Q289" s="36"/>
      <c r="R289" s="36"/>
      <c r="S289" s="47"/>
      <c r="T289" s="50">
        <v>1</v>
      </c>
      <c r="U289" s="50">
        <v>419</v>
      </c>
      <c r="V289" s="47"/>
      <c r="W289" s="47" t="s">
        <v>804</v>
      </c>
      <c r="X289" s="47"/>
      <c r="Y289" s="47"/>
      <c r="Z289" s="47"/>
      <c r="AA289" s="47"/>
      <c r="AB289" s="47"/>
    </row>
    <row r="290" spans="1:28" ht="18" x14ac:dyDescent="0.3">
      <c r="A290" s="22" t="s">
        <v>805</v>
      </c>
      <c r="B290" s="25" t="s">
        <v>806</v>
      </c>
      <c r="C290" s="23"/>
      <c r="D290" s="24" t="s">
        <v>149</v>
      </c>
      <c r="E290" s="31">
        <v>3.02</v>
      </c>
      <c r="F290" s="31">
        <v>1265.3800000000001</v>
      </c>
      <c r="G290" s="39">
        <v>15.46</v>
      </c>
      <c r="H290" s="36"/>
      <c r="I290" s="36"/>
      <c r="J290" s="36">
        <f t="shared" si="17"/>
        <v>19562.77</v>
      </c>
      <c r="K290" s="36"/>
      <c r="L290" s="36"/>
      <c r="M290" s="45">
        <v>15.46</v>
      </c>
      <c r="N290" s="36"/>
      <c r="O290" s="36"/>
      <c r="P290" s="36">
        <f t="shared" si="18"/>
        <v>19562.77</v>
      </c>
      <c r="Q290" s="36"/>
      <c r="R290" s="36"/>
      <c r="S290" s="47"/>
      <c r="T290" s="50">
        <v>1</v>
      </c>
      <c r="U290" s="50">
        <v>419</v>
      </c>
      <c r="V290" s="47"/>
      <c r="W290" s="47" t="s">
        <v>807</v>
      </c>
      <c r="X290" s="47"/>
      <c r="Y290" s="47"/>
      <c r="Z290" s="47"/>
      <c r="AA290" s="47"/>
      <c r="AB290" s="47"/>
    </row>
    <row r="291" spans="1:28" ht="18" x14ac:dyDescent="0.3">
      <c r="A291" s="22" t="s">
        <v>808</v>
      </c>
      <c r="B291" s="25" t="s">
        <v>809</v>
      </c>
      <c r="C291" s="23"/>
      <c r="D291" s="24" t="s">
        <v>149</v>
      </c>
      <c r="E291" s="31">
        <v>2</v>
      </c>
      <c r="F291" s="31">
        <v>838</v>
      </c>
      <c r="G291" s="39">
        <v>44.2</v>
      </c>
      <c r="H291" s="36"/>
      <c r="I291" s="36"/>
      <c r="J291" s="36">
        <f t="shared" si="17"/>
        <v>37039.599999999999</v>
      </c>
      <c r="K291" s="36"/>
      <c r="L291" s="36"/>
      <c r="M291" s="45">
        <v>44.2</v>
      </c>
      <c r="N291" s="36"/>
      <c r="O291" s="36"/>
      <c r="P291" s="36">
        <f t="shared" si="18"/>
        <v>37039.599999999999</v>
      </c>
      <c r="Q291" s="36"/>
      <c r="R291" s="36"/>
      <c r="S291" s="47"/>
      <c r="T291" s="50">
        <v>1</v>
      </c>
      <c r="U291" s="50">
        <v>419</v>
      </c>
      <c r="V291" s="47"/>
      <c r="W291" s="47" t="s">
        <v>810</v>
      </c>
      <c r="X291" s="47"/>
      <c r="Y291" s="47"/>
      <c r="Z291" s="47"/>
      <c r="AA291" s="47"/>
      <c r="AB291" s="47"/>
    </row>
    <row r="292" spans="1:28" ht="18" x14ac:dyDescent="0.3">
      <c r="A292" s="22" t="s">
        <v>811</v>
      </c>
      <c r="B292" s="25" t="s">
        <v>435</v>
      </c>
      <c r="C292" s="23"/>
      <c r="D292" s="24" t="s">
        <v>277</v>
      </c>
      <c r="E292" s="31">
        <v>0.35</v>
      </c>
      <c r="F292" s="31">
        <v>146.65</v>
      </c>
      <c r="G292" s="39">
        <v>34.950000000000003</v>
      </c>
      <c r="H292" s="36"/>
      <c r="I292" s="36"/>
      <c r="J292" s="36">
        <f t="shared" si="17"/>
        <v>5125.42</v>
      </c>
      <c r="K292" s="36"/>
      <c r="L292" s="36"/>
      <c r="M292" s="45">
        <v>34.950000000000003</v>
      </c>
      <c r="N292" s="36"/>
      <c r="O292" s="36"/>
      <c r="P292" s="36">
        <f t="shared" si="18"/>
        <v>5125.42</v>
      </c>
      <c r="Q292" s="36"/>
      <c r="R292" s="36"/>
      <c r="S292" s="47"/>
      <c r="T292" s="50">
        <v>1</v>
      </c>
      <c r="U292" s="50">
        <v>419</v>
      </c>
      <c r="V292" s="47"/>
      <c r="W292" s="47" t="s">
        <v>812</v>
      </c>
      <c r="X292" s="47"/>
      <c r="Y292" s="47"/>
      <c r="Z292" s="47"/>
      <c r="AA292" s="47"/>
      <c r="AB292" s="47"/>
    </row>
    <row r="293" spans="1:28" ht="18" x14ac:dyDescent="0.3">
      <c r="A293" s="22" t="s">
        <v>813</v>
      </c>
      <c r="B293" s="25" t="s">
        <v>814</v>
      </c>
      <c r="C293" s="23"/>
      <c r="D293" s="24" t="s">
        <v>136</v>
      </c>
      <c r="E293" s="31">
        <v>15</v>
      </c>
      <c r="F293" s="31">
        <v>6285</v>
      </c>
      <c r="G293" s="39">
        <v>0.26</v>
      </c>
      <c r="H293" s="36"/>
      <c r="I293" s="36"/>
      <c r="J293" s="36">
        <f t="shared" si="17"/>
        <v>1634.1</v>
      </c>
      <c r="K293" s="36"/>
      <c r="L293" s="36"/>
      <c r="M293" s="45">
        <v>0.26</v>
      </c>
      <c r="N293" s="36"/>
      <c r="O293" s="36"/>
      <c r="P293" s="36">
        <f t="shared" si="18"/>
        <v>1634.1</v>
      </c>
      <c r="Q293" s="36"/>
      <c r="R293" s="36"/>
      <c r="S293" s="47"/>
      <c r="T293" s="50">
        <v>1</v>
      </c>
      <c r="U293" s="50">
        <v>419</v>
      </c>
      <c r="V293" s="47"/>
      <c r="W293" s="47" t="s">
        <v>815</v>
      </c>
      <c r="X293" s="47"/>
      <c r="Y293" s="47"/>
      <c r="Z293" s="47"/>
      <c r="AA293" s="47"/>
      <c r="AB293" s="47"/>
    </row>
    <row r="294" spans="1:28" ht="18" x14ac:dyDescent="0.3">
      <c r="A294" s="22" t="s">
        <v>816</v>
      </c>
      <c r="B294" s="25" t="s">
        <v>459</v>
      </c>
      <c r="C294" s="23"/>
      <c r="D294" s="24" t="s">
        <v>136</v>
      </c>
      <c r="E294" s="31">
        <v>15</v>
      </c>
      <c r="F294" s="31">
        <v>6285</v>
      </c>
      <c r="G294" s="39">
        <v>0.28000000000000003</v>
      </c>
      <c r="H294" s="36"/>
      <c r="I294" s="36"/>
      <c r="J294" s="36">
        <f t="shared" si="17"/>
        <v>1759.8</v>
      </c>
      <c r="K294" s="36"/>
      <c r="L294" s="36"/>
      <c r="M294" s="45">
        <v>0.28000000000000003</v>
      </c>
      <c r="N294" s="36"/>
      <c r="O294" s="36"/>
      <c r="P294" s="36">
        <f t="shared" si="18"/>
        <v>1759.8</v>
      </c>
      <c r="Q294" s="36"/>
      <c r="R294" s="36"/>
      <c r="S294" s="47"/>
      <c r="T294" s="50">
        <v>1</v>
      </c>
      <c r="U294" s="50">
        <v>419</v>
      </c>
      <c r="V294" s="47"/>
      <c r="W294" s="47" t="s">
        <v>817</v>
      </c>
      <c r="X294" s="47"/>
      <c r="Y294" s="47"/>
      <c r="Z294" s="47"/>
      <c r="AA294" s="47"/>
      <c r="AB294" s="47"/>
    </row>
    <row r="295" spans="1:28" ht="36" x14ac:dyDescent="0.3">
      <c r="A295" s="22" t="s">
        <v>818</v>
      </c>
      <c r="B295" s="23" t="s">
        <v>819</v>
      </c>
      <c r="C295" s="23"/>
      <c r="D295" s="24" t="s">
        <v>58</v>
      </c>
      <c r="E295" s="31">
        <v>1</v>
      </c>
      <c r="F295" s="30">
        <v>347.1</v>
      </c>
      <c r="G295" s="36">
        <f>IFERROR(ROUND(SUM(J296,J297,J298,J299,J300,J301,J302,J303,J304,J305,J306)/F295, 2), 0)</f>
        <v>421.55</v>
      </c>
      <c r="H295" s="39">
        <v>759.3</v>
      </c>
      <c r="I295" s="36">
        <f>G295+H295</f>
        <v>1180.8499999999999</v>
      </c>
      <c r="J295" s="36">
        <f>ROUND(G295*F295, 2)</f>
        <v>146320.01</v>
      </c>
      <c r="K295" s="36">
        <f>ROUND(F295*H295, 2)</f>
        <v>263553.03000000003</v>
      </c>
      <c r="L295" s="36">
        <f>J295+K295</f>
        <v>409873.04</v>
      </c>
      <c r="M295" s="36">
        <v>421.55</v>
      </c>
      <c r="N295" s="45">
        <v>759.3</v>
      </c>
      <c r="O295" s="36">
        <v>1180.8499999999999</v>
      </c>
      <c r="P295" s="36">
        <v>146320.01</v>
      </c>
      <c r="Q295" s="36">
        <v>263553.03000000003</v>
      </c>
      <c r="R295" s="36">
        <v>409873.04</v>
      </c>
      <c r="S295" s="47"/>
      <c r="T295" s="50">
        <v>1</v>
      </c>
      <c r="U295" s="50">
        <v>347.1</v>
      </c>
      <c r="V295" s="47"/>
      <c r="W295" s="47" t="s">
        <v>820</v>
      </c>
      <c r="X295" s="47"/>
      <c r="Y295" s="47"/>
      <c r="Z295" s="47"/>
      <c r="AA295" s="47"/>
      <c r="AB295" s="47"/>
    </row>
    <row r="296" spans="1:28" ht="36" x14ac:dyDescent="0.3">
      <c r="A296" s="22" t="s">
        <v>821</v>
      </c>
      <c r="B296" s="25" t="s">
        <v>450</v>
      </c>
      <c r="C296" s="23"/>
      <c r="D296" s="24" t="s">
        <v>136</v>
      </c>
      <c r="E296" s="31">
        <v>0.4</v>
      </c>
      <c r="F296" s="31">
        <v>138.84</v>
      </c>
      <c r="G296" s="39">
        <v>158.22999999999999</v>
      </c>
      <c r="H296" s="36"/>
      <c r="I296" s="36"/>
      <c r="J296" s="36">
        <f t="shared" ref="J296:J306" si="19">ROUND(F296*G296, 2)</f>
        <v>21968.65</v>
      </c>
      <c r="K296" s="36"/>
      <c r="L296" s="36"/>
      <c r="M296" s="45">
        <v>158.22999999999999</v>
      </c>
      <c r="N296" s="36"/>
      <c r="O296" s="36"/>
      <c r="P296" s="36">
        <f t="shared" ref="P296:P306" si="20">ROUND(F296*M296, 2)</f>
        <v>21968.65</v>
      </c>
      <c r="Q296" s="36"/>
      <c r="R296" s="36"/>
      <c r="S296" s="47"/>
      <c r="T296" s="50">
        <v>1</v>
      </c>
      <c r="U296" s="50">
        <v>347.1</v>
      </c>
      <c r="V296" s="47"/>
      <c r="W296" s="47" t="s">
        <v>822</v>
      </c>
      <c r="X296" s="47"/>
      <c r="Y296" s="47"/>
      <c r="Z296" s="47"/>
      <c r="AA296" s="47"/>
      <c r="AB296" s="47"/>
    </row>
    <row r="297" spans="1:28" ht="36" x14ac:dyDescent="0.3">
      <c r="A297" s="22" t="s">
        <v>823</v>
      </c>
      <c r="B297" s="25" t="s">
        <v>793</v>
      </c>
      <c r="C297" s="23"/>
      <c r="D297" s="24" t="s">
        <v>58</v>
      </c>
      <c r="E297" s="31">
        <v>1.05</v>
      </c>
      <c r="F297" s="32">
        <v>364.45499999999998</v>
      </c>
      <c r="G297" s="39">
        <v>137.1</v>
      </c>
      <c r="H297" s="36"/>
      <c r="I297" s="36"/>
      <c r="J297" s="36">
        <f t="shared" si="19"/>
        <v>49966.78</v>
      </c>
      <c r="K297" s="36"/>
      <c r="L297" s="36"/>
      <c r="M297" s="45">
        <v>137.1</v>
      </c>
      <c r="N297" s="36"/>
      <c r="O297" s="36"/>
      <c r="P297" s="36">
        <f t="shared" si="20"/>
        <v>49966.78</v>
      </c>
      <c r="Q297" s="36"/>
      <c r="R297" s="36"/>
      <c r="S297" s="47"/>
      <c r="T297" s="50">
        <v>1</v>
      </c>
      <c r="U297" s="50">
        <v>347.1</v>
      </c>
      <c r="V297" s="47"/>
      <c r="W297" s="47" t="s">
        <v>824</v>
      </c>
      <c r="X297" s="47"/>
      <c r="Y297" s="47"/>
      <c r="Z297" s="47"/>
      <c r="AA297" s="47"/>
      <c r="AB297" s="47"/>
    </row>
    <row r="298" spans="1:28" ht="18" x14ac:dyDescent="0.3">
      <c r="A298" s="22" t="s">
        <v>825</v>
      </c>
      <c r="B298" s="25" t="s">
        <v>337</v>
      </c>
      <c r="C298" s="23"/>
      <c r="D298" s="24" t="s">
        <v>277</v>
      </c>
      <c r="E298" s="31">
        <v>0.1</v>
      </c>
      <c r="F298" s="31">
        <v>34.71</v>
      </c>
      <c r="G298" s="39">
        <v>37.299999999999997</v>
      </c>
      <c r="H298" s="36"/>
      <c r="I298" s="36"/>
      <c r="J298" s="36">
        <f t="shared" si="19"/>
        <v>1294.68</v>
      </c>
      <c r="K298" s="36"/>
      <c r="L298" s="36"/>
      <c r="M298" s="45">
        <v>37.299999999999997</v>
      </c>
      <c r="N298" s="36"/>
      <c r="O298" s="36"/>
      <c r="P298" s="36">
        <f t="shared" si="20"/>
        <v>1294.68</v>
      </c>
      <c r="Q298" s="36"/>
      <c r="R298" s="36"/>
      <c r="S298" s="47"/>
      <c r="T298" s="50">
        <v>1</v>
      </c>
      <c r="U298" s="50">
        <v>347.1</v>
      </c>
      <c r="V298" s="47"/>
      <c r="W298" s="47" t="s">
        <v>826</v>
      </c>
      <c r="X298" s="47"/>
      <c r="Y298" s="47"/>
      <c r="Z298" s="47"/>
      <c r="AA298" s="47"/>
      <c r="AB298" s="47"/>
    </row>
    <row r="299" spans="1:28" ht="18" x14ac:dyDescent="0.3">
      <c r="A299" s="22" t="s">
        <v>827</v>
      </c>
      <c r="B299" s="25" t="s">
        <v>798</v>
      </c>
      <c r="C299" s="23"/>
      <c r="D299" s="24" t="s">
        <v>136</v>
      </c>
      <c r="E299" s="31">
        <v>10</v>
      </c>
      <c r="F299" s="31">
        <v>3471</v>
      </c>
      <c r="G299" s="39">
        <v>1</v>
      </c>
      <c r="H299" s="36"/>
      <c r="I299" s="36"/>
      <c r="J299" s="36">
        <f t="shared" si="19"/>
        <v>3471</v>
      </c>
      <c r="K299" s="36"/>
      <c r="L299" s="36"/>
      <c r="M299" s="45">
        <v>1</v>
      </c>
      <c r="N299" s="36"/>
      <c r="O299" s="36"/>
      <c r="P299" s="36">
        <f t="shared" si="20"/>
        <v>3471</v>
      </c>
      <c r="Q299" s="36"/>
      <c r="R299" s="36"/>
      <c r="S299" s="47"/>
      <c r="T299" s="50">
        <v>1</v>
      </c>
      <c r="U299" s="50">
        <v>347.1</v>
      </c>
      <c r="V299" s="47"/>
      <c r="W299" s="47" t="s">
        <v>828</v>
      </c>
      <c r="X299" s="47"/>
      <c r="Y299" s="47"/>
      <c r="Z299" s="47"/>
      <c r="AA299" s="47"/>
      <c r="AB299" s="47"/>
    </row>
    <row r="300" spans="1:28" ht="18" x14ac:dyDescent="0.3">
      <c r="A300" s="22" t="s">
        <v>829</v>
      </c>
      <c r="B300" s="25" t="s">
        <v>471</v>
      </c>
      <c r="C300" s="23"/>
      <c r="D300" s="24" t="s">
        <v>149</v>
      </c>
      <c r="E300" s="31">
        <v>0.85</v>
      </c>
      <c r="F300" s="31">
        <v>295.03500000000003</v>
      </c>
      <c r="G300" s="39">
        <v>1.42</v>
      </c>
      <c r="H300" s="36"/>
      <c r="I300" s="36"/>
      <c r="J300" s="36">
        <f t="shared" si="19"/>
        <v>418.95</v>
      </c>
      <c r="K300" s="36"/>
      <c r="L300" s="36"/>
      <c r="M300" s="45">
        <v>1.42</v>
      </c>
      <c r="N300" s="36"/>
      <c r="O300" s="36"/>
      <c r="P300" s="36">
        <f t="shared" si="20"/>
        <v>418.95</v>
      </c>
      <c r="Q300" s="36"/>
      <c r="R300" s="36"/>
      <c r="S300" s="47"/>
      <c r="T300" s="50">
        <v>1</v>
      </c>
      <c r="U300" s="50">
        <v>347.1</v>
      </c>
      <c r="V300" s="47"/>
      <c r="W300" s="47" t="s">
        <v>830</v>
      </c>
      <c r="X300" s="47"/>
      <c r="Y300" s="47"/>
      <c r="Z300" s="47"/>
      <c r="AA300" s="47"/>
      <c r="AB300" s="47"/>
    </row>
    <row r="301" spans="1:28" ht="18" x14ac:dyDescent="0.3">
      <c r="A301" s="22" t="s">
        <v>831</v>
      </c>
      <c r="B301" s="25" t="s">
        <v>803</v>
      </c>
      <c r="C301" s="23"/>
      <c r="D301" s="24" t="s">
        <v>149</v>
      </c>
      <c r="E301" s="31">
        <v>1.7</v>
      </c>
      <c r="F301" s="31">
        <v>590.07000000000005</v>
      </c>
      <c r="G301" s="39">
        <v>4.5999999999999996</v>
      </c>
      <c r="H301" s="36"/>
      <c r="I301" s="36"/>
      <c r="J301" s="36">
        <f t="shared" si="19"/>
        <v>2714.32</v>
      </c>
      <c r="K301" s="36"/>
      <c r="L301" s="36"/>
      <c r="M301" s="45">
        <v>4.5999999999999996</v>
      </c>
      <c r="N301" s="36"/>
      <c r="O301" s="36"/>
      <c r="P301" s="36">
        <f t="shared" si="20"/>
        <v>2714.32</v>
      </c>
      <c r="Q301" s="36"/>
      <c r="R301" s="36"/>
      <c r="S301" s="47"/>
      <c r="T301" s="50">
        <v>1</v>
      </c>
      <c r="U301" s="50">
        <v>347.1</v>
      </c>
      <c r="V301" s="47"/>
      <c r="W301" s="47" t="s">
        <v>832</v>
      </c>
      <c r="X301" s="47"/>
      <c r="Y301" s="47"/>
      <c r="Z301" s="47"/>
      <c r="AA301" s="47"/>
      <c r="AB301" s="47"/>
    </row>
    <row r="302" spans="1:28" ht="18" x14ac:dyDescent="0.3">
      <c r="A302" s="22" t="s">
        <v>833</v>
      </c>
      <c r="B302" s="25" t="s">
        <v>834</v>
      </c>
      <c r="C302" s="23"/>
      <c r="D302" s="24" t="s">
        <v>149</v>
      </c>
      <c r="E302" s="31">
        <v>4.03</v>
      </c>
      <c r="F302" s="31">
        <v>1398.8130000000001</v>
      </c>
      <c r="G302" s="39">
        <v>20.55</v>
      </c>
      <c r="H302" s="36"/>
      <c r="I302" s="36"/>
      <c r="J302" s="36">
        <f t="shared" si="19"/>
        <v>28745.61</v>
      </c>
      <c r="K302" s="36"/>
      <c r="L302" s="36"/>
      <c r="M302" s="45">
        <v>20.55</v>
      </c>
      <c r="N302" s="36"/>
      <c r="O302" s="36"/>
      <c r="P302" s="36">
        <f t="shared" si="20"/>
        <v>28745.61</v>
      </c>
      <c r="Q302" s="36"/>
      <c r="R302" s="36"/>
      <c r="S302" s="47"/>
      <c r="T302" s="50">
        <v>1</v>
      </c>
      <c r="U302" s="50">
        <v>347.1</v>
      </c>
      <c r="V302" s="47"/>
      <c r="W302" s="47" t="s">
        <v>835</v>
      </c>
      <c r="X302" s="47"/>
      <c r="Y302" s="47"/>
      <c r="Z302" s="47"/>
      <c r="AA302" s="47"/>
      <c r="AB302" s="47"/>
    </row>
    <row r="303" spans="1:28" ht="18" x14ac:dyDescent="0.3">
      <c r="A303" s="22" t="s">
        <v>836</v>
      </c>
      <c r="B303" s="25" t="s">
        <v>809</v>
      </c>
      <c r="C303" s="23"/>
      <c r="D303" s="24" t="s">
        <v>149</v>
      </c>
      <c r="E303" s="31">
        <v>2</v>
      </c>
      <c r="F303" s="31">
        <v>694.2</v>
      </c>
      <c r="G303" s="39">
        <v>44.2</v>
      </c>
      <c r="H303" s="36"/>
      <c r="I303" s="36"/>
      <c r="J303" s="36">
        <f t="shared" si="19"/>
        <v>30683.64</v>
      </c>
      <c r="K303" s="36"/>
      <c r="L303" s="36"/>
      <c r="M303" s="45">
        <v>44.2</v>
      </c>
      <c r="N303" s="36"/>
      <c r="O303" s="36"/>
      <c r="P303" s="36">
        <f t="shared" si="20"/>
        <v>30683.64</v>
      </c>
      <c r="Q303" s="36"/>
      <c r="R303" s="36"/>
      <c r="S303" s="47"/>
      <c r="T303" s="50">
        <v>1</v>
      </c>
      <c r="U303" s="50">
        <v>347.1</v>
      </c>
      <c r="V303" s="47"/>
      <c r="W303" s="47" t="s">
        <v>837</v>
      </c>
      <c r="X303" s="47"/>
      <c r="Y303" s="47"/>
      <c r="Z303" s="47"/>
      <c r="AA303" s="47"/>
      <c r="AB303" s="47"/>
    </row>
    <row r="304" spans="1:28" ht="18" x14ac:dyDescent="0.3">
      <c r="A304" s="22" t="s">
        <v>838</v>
      </c>
      <c r="B304" s="25" t="s">
        <v>435</v>
      </c>
      <c r="C304" s="23"/>
      <c r="D304" s="24" t="s">
        <v>277</v>
      </c>
      <c r="E304" s="31">
        <v>0.35</v>
      </c>
      <c r="F304" s="31">
        <v>121.485</v>
      </c>
      <c r="G304" s="39">
        <v>34.950000000000003</v>
      </c>
      <c r="H304" s="36"/>
      <c r="I304" s="36"/>
      <c r="J304" s="36">
        <f t="shared" si="19"/>
        <v>4245.8999999999996</v>
      </c>
      <c r="K304" s="36"/>
      <c r="L304" s="36"/>
      <c r="M304" s="45">
        <v>34.950000000000003</v>
      </c>
      <c r="N304" s="36"/>
      <c r="O304" s="36"/>
      <c r="P304" s="36">
        <f t="shared" si="20"/>
        <v>4245.8999999999996</v>
      </c>
      <c r="Q304" s="36"/>
      <c r="R304" s="36"/>
      <c r="S304" s="47"/>
      <c r="T304" s="50">
        <v>1</v>
      </c>
      <c r="U304" s="50">
        <v>347.1</v>
      </c>
      <c r="V304" s="47"/>
      <c r="W304" s="47" t="s">
        <v>839</v>
      </c>
      <c r="X304" s="47"/>
      <c r="Y304" s="47"/>
      <c r="Z304" s="47"/>
      <c r="AA304" s="47"/>
      <c r="AB304" s="47"/>
    </row>
    <row r="305" spans="1:28" ht="18" x14ac:dyDescent="0.3">
      <c r="A305" s="22" t="s">
        <v>840</v>
      </c>
      <c r="B305" s="25" t="s">
        <v>814</v>
      </c>
      <c r="C305" s="23"/>
      <c r="D305" s="24" t="s">
        <v>136</v>
      </c>
      <c r="E305" s="31">
        <v>15</v>
      </c>
      <c r="F305" s="31">
        <v>5206.5</v>
      </c>
      <c r="G305" s="39">
        <v>0.26</v>
      </c>
      <c r="H305" s="36"/>
      <c r="I305" s="36"/>
      <c r="J305" s="36">
        <f t="shared" si="19"/>
        <v>1353.69</v>
      </c>
      <c r="K305" s="36"/>
      <c r="L305" s="36"/>
      <c r="M305" s="45">
        <v>0.26</v>
      </c>
      <c r="N305" s="36"/>
      <c r="O305" s="36"/>
      <c r="P305" s="36">
        <f t="shared" si="20"/>
        <v>1353.69</v>
      </c>
      <c r="Q305" s="36"/>
      <c r="R305" s="36"/>
      <c r="S305" s="47"/>
      <c r="T305" s="50">
        <v>1</v>
      </c>
      <c r="U305" s="50">
        <v>347.1</v>
      </c>
      <c r="V305" s="47"/>
      <c r="W305" s="47" t="s">
        <v>841</v>
      </c>
      <c r="X305" s="47"/>
      <c r="Y305" s="47"/>
      <c r="Z305" s="47"/>
      <c r="AA305" s="47"/>
      <c r="AB305" s="47"/>
    </row>
    <row r="306" spans="1:28" ht="18" x14ac:dyDescent="0.3">
      <c r="A306" s="22" t="s">
        <v>842</v>
      </c>
      <c r="B306" s="25" t="s">
        <v>459</v>
      </c>
      <c r="C306" s="23"/>
      <c r="D306" s="24" t="s">
        <v>136</v>
      </c>
      <c r="E306" s="31">
        <v>15</v>
      </c>
      <c r="F306" s="31">
        <v>5206.5</v>
      </c>
      <c r="G306" s="39">
        <v>0.28000000000000003</v>
      </c>
      <c r="H306" s="36"/>
      <c r="I306" s="36"/>
      <c r="J306" s="36">
        <f t="shared" si="19"/>
        <v>1457.82</v>
      </c>
      <c r="K306" s="36"/>
      <c r="L306" s="36"/>
      <c r="M306" s="45">
        <v>0.28000000000000003</v>
      </c>
      <c r="N306" s="36"/>
      <c r="O306" s="36"/>
      <c r="P306" s="36">
        <f t="shared" si="20"/>
        <v>1457.82</v>
      </c>
      <c r="Q306" s="36"/>
      <c r="R306" s="36"/>
      <c r="S306" s="47"/>
      <c r="T306" s="50">
        <v>1</v>
      </c>
      <c r="U306" s="50">
        <v>347.1</v>
      </c>
      <c r="V306" s="47"/>
      <c r="W306" s="47" t="s">
        <v>843</v>
      </c>
      <c r="X306" s="47"/>
      <c r="Y306" s="47"/>
      <c r="Z306" s="47"/>
      <c r="AA306" s="47"/>
      <c r="AB306" s="47"/>
    </row>
    <row r="307" spans="1:28" ht="16.8" x14ac:dyDescent="0.3">
      <c r="A307" s="22" t="s">
        <v>844</v>
      </c>
      <c r="B307" s="66" t="s">
        <v>845</v>
      </c>
      <c r="C307" s="56"/>
      <c r="D307" s="67"/>
      <c r="E307" s="68"/>
      <c r="F307" s="37"/>
      <c r="G307" s="38"/>
      <c r="H307" s="38"/>
      <c r="I307" s="38"/>
      <c r="J307" s="38">
        <f>J308+J319+J328+J334</f>
        <v>1493804.32</v>
      </c>
      <c r="K307" s="38">
        <f>K308+K319+K328+K334</f>
        <v>1184914.0900000001</v>
      </c>
      <c r="L307" s="38">
        <f>J307+K307</f>
        <v>2678718.41</v>
      </c>
      <c r="M307" s="38"/>
      <c r="N307" s="38"/>
      <c r="O307" s="38"/>
      <c r="P307" s="38">
        <v>1511466.91</v>
      </c>
      <c r="Q307" s="38">
        <v>1184914.0900000001</v>
      </c>
      <c r="R307" s="38">
        <v>2696381</v>
      </c>
      <c r="S307" s="47"/>
      <c r="T307" s="50"/>
      <c r="U307" s="50"/>
      <c r="V307" s="47"/>
      <c r="W307" s="47" t="s">
        <v>846</v>
      </c>
      <c r="X307" s="47"/>
      <c r="Y307" s="47"/>
      <c r="Z307" s="47"/>
      <c r="AA307" s="47"/>
      <c r="AB307" s="47"/>
    </row>
    <row r="308" spans="1:28" ht="16.8" x14ac:dyDescent="0.3">
      <c r="A308" s="22" t="s">
        <v>847</v>
      </c>
      <c r="B308" s="66" t="s">
        <v>330</v>
      </c>
      <c r="C308" s="56"/>
      <c r="D308" s="67"/>
      <c r="E308" s="68"/>
      <c r="F308" s="37"/>
      <c r="G308" s="38"/>
      <c r="H308" s="38"/>
      <c r="I308" s="38"/>
      <c r="J308" s="38">
        <f>SUM(J309,J310,J312,J315)</f>
        <v>174475.96</v>
      </c>
      <c r="K308" s="38">
        <f>SUM(K309,K310,K312,K315)</f>
        <v>185919.27</v>
      </c>
      <c r="L308" s="38">
        <f>SUM(L309,L310,L312,L315)</f>
        <v>360395.23</v>
      </c>
      <c r="M308" s="38"/>
      <c r="N308" s="38"/>
      <c r="O308" s="38"/>
      <c r="P308" s="38">
        <v>174475.96</v>
      </c>
      <c r="Q308" s="38">
        <v>185919.27</v>
      </c>
      <c r="R308" s="38">
        <v>360395.23</v>
      </c>
      <c r="S308" s="47"/>
      <c r="T308" s="50"/>
      <c r="U308" s="50"/>
      <c r="V308" s="47"/>
      <c r="W308" s="47" t="s">
        <v>848</v>
      </c>
      <c r="X308" s="47"/>
      <c r="Y308" s="47"/>
      <c r="Z308" s="47"/>
      <c r="AA308" s="47"/>
      <c r="AB308" s="47"/>
    </row>
    <row r="309" spans="1:28" ht="54" x14ac:dyDescent="0.3">
      <c r="A309" s="22" t="s">
        <v>849</v>
      </c>
      <c r="B309" s="23" t="s">
        <v>850</v>
      </c>
      <c r="C309" s="23"/>
      <c r="D309" s="24" t="s">
        <v>58</v>
      </c>
      <c r="E309" s="31">
        <v>1</v>
      </c>
      <c r="F309" s="30">
        <v>105.23</v>
      </c>
      <c r="G309" s="36"/>
      <c r="H309" s="39">
        <v>404.43</v>
      </c>
      <c r="I309" s="36">
        <f>G309+H309</f>
        <v>404.43</v>
      </c>
      <c r="J309" s="36"/>
      <c r="K309" s="36">
        <f>ROUND(F309*H309, 2)</f>
        <v>42558.17</v>
      </c>
      <c r="L309" s="36">
        <f>J309+K309</f>
        <v>42558.17</v>
      </c>
      <c r="M309" s="36">
        <v>0</v>
      </c>
      <c r="N309" s="45">
        <v>404.43</v>
      </c>
      <c r="O309" s="36">
        <v>404.43</v>
      </c>
      <c r="P309" s="36">
        <v>0</v>
      </c>
      <c r="Q309" s="36">
        <v>42558.17</v>
      </c>
      <c r="R309" s="36">
        <v>42558.17</v>
      </c>
      <c r="S309" s="47"/>
      <c r="T309" s="50">
        <v>1</v>
      </c>
      <c r="U309" s="50">
        <v>105.23</v>
      </c>
      <c r="V309" s="47"/>
      <c r="W309" s="47" t="s">
        <v>851</v>
      </c>
      <c r="X309" s="47"/>
      <c r="Y309" s="47"/>
      <c r="Z309" s="47"/>
      <c r="AA309" s="47"/>
      <c r="AB309" s="47"/>
    </row>
    <row r="310" spans="1:28" ht="18" x14ac:dyDescent="0.3">
      <c r="A310" s="22" t="s">
        <v>852</v>
      </c>
      <c r="B310" s="23" t="s">
        <v>333</v>
      </c>
      <c r="C310" s="23" t="s">
        <v>853</v>
      </c>
      <c r="D310" s="24" t="s">
        <v>58</v>
      </c>
      <c r="E310" s="31">
        <v>1</v>
      </c>
      <c r="F310" s="30">
        <v>48.6</v>
      </c>
      <c r="G310" s="36">
        <f>IFERROR(ROUND(SUM(J311)/F310, 2), 0)</f>
        <v>10.33</v>
      </c>
      <c r="H310" s="39">
        <v>25</v>
      </c>
      <c r="I310" s="36">
        <f>G310+H310</f>
        <v>35.33</v>
      </c>
      <c r="J310" s="36">
        <f>ROUND(G310*F310, 2)</f>
        <v>502.04</v>
      </c>
      <c r="K310" s="36">
        <f>ROUND(F310*H310, 2)</f>
        <v>1215</v>
      </c>
      <c r="L310" s="36">
        <f>J310+K310</f>
        <v>1717.04</v>
      </c>
      <c r="M310" s="36">
        <v>10.33</v>
      </c>
      <c r="N310" s="45">
        <v>25</v>
      </c>
      <c r="O310" s="36">
        <v>35.33</v>
      </c>
      <c r="P310" s="36">
        <v>502.04</v>
      </c>
      <c r="Q310" s="36">
        <v>1215</v>
      </c>
      <c r="R310" s="36">
        <v>1717.04</v>
      </c>
      <c r="S310" s="47"/>
      <c r="T310" s="50">
        <v>1</v>
      </c>
      <c r="U310" s="50">
        <v>48.6</v>
      </c>
      <c r="V310" s="47"/>
      <c r="W310" s="47" t="s">
        <v>854</v>
      </c>
      <c r="X310" s="47"/>
      <c r="Y310" s="47"/>
      <c r="Z310" s="47"/>
      <c r="AA310" s="47"/>
      <c r="AB310" s="47"/>
    </row>
    <row r="311" spans="1:28" ht="18" x14ac:dyDescent="0.3">
      <c r="A311" s="22" t="s">
        <v>855</v>
      </c>
      <c r="B311" s="25" t="s">
        <v>382</v>
      </c>
      <c r="C311" s="23"/>
      <c r="D311" s="24" t="s">
        <v>277</v>
      </c>
      <c r="E311" s="31">
        <v>0.25</v>
      </c>
      <c r="F311" s="31">
        <v>12.15</v>
      </c>
      <c r="G311" s="39">
        <v>41.3</v>
      </c>
      <c r="H311" s="36"/>
      <c r="I311" s="36"/>
      <c r="J311" s="36">
        <f>ROUND(F311*G311, 2)</f>
        <v>501.8</v>
      </c>
      <c r="K311" s="36"/>
      <c r="L311" s="36"/>
      <c r="M311" s="45">
        <v>41.3</v>
      </c>
      <c r="N311" s="36"/>
      <c r="O311" s="36"/>
      <c r="P311" s="36">
        <f>ROUND(F311*M311, 2)</f>
        <v>501.8</v>
      </c>
      <c r="Q311" s="36"/>
      <c r="R311" s="36"/>
      <c r="S311" s="47"/>
      <c r="T311" s="50">
        <v>1</v>
      </c>
      <c r="U311" s="50">
        <v>48.6</v>
      </c>
      <c r="V311" s="47"/>
      <c r="W311" s="47" t="s">
        <v>856</v>
      </c>
      <c r="X311" s="47"/>
      <c r="Y311" s="47"/>
      <c r="Z311" s="47"/>
      <c r="AA311" s="47"/>
      <c r="AB311" s="47"/>
    </row>
    <row r="312" spans="1:28" ht="108" x14ac:dyDescent="0.3">
      <c r="A312" s="22" t="s">
        <v>857</v>
      </c>
      <c r="B312" s="23" t="s">
        <v>858</v>
      </c>
      <c r="C312" s="23" t="s">
        <v>859</v>
      </c>
      <c r="D312" s="24" t="s">
        <v>58</v>
      </c>
      <c r="E312" s="31">
        <v>1</v>
      </c>
      <c r="F312" s="30">
        <v>352.9</v>
      </c>
      <c r="G312" s="36">
        <f>IFERROR(ROUND(SUM(J313,J314)/F312, 2), 0)</f>
        <v>377.55</v>
      </c>
      <c r="H312" s="39">
        <v>280.07</v>
      </c>
      <c r="I312" s="36">
        <f>G312+H312</f>
        <v>657.62</v>
      </c>
      <c r="J312" s="36">
        <f>ROUND(G312*F312, 2)</f>
        <v>133237.4</v>
      </c>
      <c r="K312" s="36">
        <f>ROUND(F312*H312, 2)</f>
        <v>98836.7</v>
      </c>
      <c r="L312" s="36">
        <f>J312+K312</f>
        <v>232074.1</v>
      </c>
      <c r="M312" s="36">
        <v>377.55</v>
      </c>
      <c r="N312" s="45">
        <v>280.07</v>
      </c>
      <c r="O312" s="36">
        <v>657.62</v>
      </c>
      <c r="P312" s="36">
        <v>133237.4</v>
      </c>
      <c r="Q312" s="36">
        <v>98836.7</v>
      </c>
      <c r="R312" s="36">
        <v>232074.1</v>
      </c>
      <c r="S312" s="47"/>
      <c r="T312" s="50">
        <v>1</v>
      </c>
      <c r="U312" s="50">
        <v>352.9</v>
      </c>
      <c r="V312" s="47"/>
      <c r="W312" s="47" t="s">
        <v>860</v>
      </c>
      <c r="X312" s="47"/>
      <c r="Y312" s="47"/>
      <c r="Z312" s="47"/>
      <c r="AA312" s="47"/>
      <c r="AB312" s="47"/>
    </row>
    <row r="313" spans="1:28" ht="18" x14ac:dyDescent="0.3">
      <c r="A313" s="22" t="s">
        <v>861</v>
      </c>
      <c r="B313" s="25" t="s">
        <v>337</v>
      </c>
      <c r="C313" s="23"/>
      <c r="D313" s="24" t="s">
        <v>277</v>
      </c>
      <c r="E313" s="31">
        <v>0.15</v>
      </c>
      <c r="F313" s="32">
        <v>529.35</v>
      </c>
      <c r="G313" s="39">
        <v>37.299999999999997</v>
      </c>
      <c r="H313" s="36"/>
      <c r="I313" s="36"/>
      <c r="J313" s="36">
        <f>ROUND(F313*G313, 2)</f>
        <v>19744.759999999998</v>
      </c>
      <c r="K313" s="36"/>
      <c r="L313" s="36"/>
      <c r="M313" s="45">
        <v>37.299999999999997</v>
      </c>
      <c r="N313" s="36"/>
      <c r="O313" s="36"/>
      <c r="P313" s="36">
        <f>ROUND(F313*M313, 2)</f>
        <v>19744.759999999998</v>
      </c>
      <c r="Q313" s="36"/>
      <c r="R313" s="36"/>
      <c r="S313" s="47"/>
      <c r="T313" s="50">
        <v>1</v>
      </c>
      <c r="U313" s="50">
        <v>3529</v>
      </c>
      <c r="V313" s="47"/>
      <c r="W313" s="47" t="s">
        <v>862</v>
      </c>
      <c r="X313" s="47"/>
      <c r="Y313" s="47"/>
      <c r="Z313" s="47"/>
      <c r="AA313" s="47"/>
      <c r="AB313" s="47"/>
    </row>
    <row r="314" spans="1:28" ht="18" x14ac:dyDescent="0.3">
      <c r="A314" s="22" t="s">
        <v>863</v>
      </c>
      <c r="B314" s="25" t="s">
        <v>346</v>
      </c>
      <c r="C314" s="23"/>
      <c r="D314" s="24" t="s">
        <v>277</v>
      </c>
      <c r="E314" s="31">
        <v>1.6</v>
      </c>
      <c r="F314" s="32">
        <v>11292.8</v>
      </c>
      <c r="G314" s="39">
        <v>10.050000000000001</v>
      </c>
      <c r="H314" s="36"/>
      <c r="I314" s="36"/>
      <c r="J314" s="36">
        <f>ROUND(F314*G314, 2)</f>
        <v>113492.64</v>
      </c>
      <c r="K314" s="36"/>
      <c r="L314" s="36"/>
      <c r="M314" s="45">
        <v>10.050000000000001</v>
      </c>
      <c r="N314" s="36"/>
      <c r="O314" s="36"/>
      <c r="P314" s="36">
        <f>ROUND(F314*M314, 2)</f>
        <v>113492.64</v>
      </c>
      <c r="Q314" s="36"/>
      <c r="R314" s="36"/>
      <c r="S314" s="47"/>
      <c r="T314" s="50">
        <v>1</v>
      </c>
      <c r="U314" s="50">
        <v>7058</v>
      </c>
      <c r="V314" s="47"/>
      <c r="W314" s="47" t="s">
        <v>864</v>
      </c>
      <c r="X314" s="47"/>
      <c r="Y314" s="47"/>
      <c r="Z314" s="47"/>
      <c r="AA314" s="47"/>
      <c r="AB314" s="47"/>
    </row>
    <row r="315" spans="1:28" ht="18" x14ac:dyDescent="0.3">
      <c r="A315" s="22" t="s">
        <v>865</v>
      </c>
      <c r="B315" s="23" t="s">
        <v>681</v>
      </c>
      <c r="C315" s="23"/>
      <c r="D315" s="24" t="s">
        <v>58</v>
      </c>
      <c r="E315" s="31">
        <v>1</v>
      </c>
      <c r="F315" s="30">
        <v>48.6</v>
      </c>
      <c r="G315" s="36">
        <f>IFERROR(ROUND(SUM(J316,J317,J318)/F315, 2), 0)</f>
        <v>838.2</v>
      </c>
      <c r="H315" s="39">
        <v>891.14</v>
      </c>
      <c r="I315" s="36">
        <f>G315+H315</f>
        <v>1729.34</v>
      </c>
      <c r="J315" s="36">
        <f>ROUND(G315*F315, 2)</f>
        <v>40736.519999999997</v>
      </c>
      <c r="K315" s="36">
        <f>ROUND(F315*H315, 2)</f>
        <v>43309.4</v>
      </c>
      <c r="L315" s="36">
        <f>J315+K315</f>
        <v>84045.92</v>
      </c>
      <c r="M315" s="36">
        <v>838.2</v>
      </c>
      <c r="N315" s="45">
        <v>891.14</v>
      </c>
      <c r="O315" s="36">
        <v>1729.34</v>
      </c>
      <c r="P315" s="36">
        <v>40736.519999999997</v>
      </c>
      <c r="Q315" s="36">
        <v>43309.4</v>
      </c>
      <c r="R315" s="36">
        <v>84045.92</v>
      </c>
      <c r="S315" s="47"/>
      <c r="T315" s="50">
        <v>1</v>
      </c>
      <c r="U315" s="50">
        <v>48.6</v>
      </c>
      <c r="V315" s="47"/>
      <c r="W315" s="47" t="s">
        <v>866</v>
      </c>
      <c r="X315" s="47"/>
      <c r="Y315" s="47"/>
      <c r="Z315" s="47"/>
      <c r="AA315" s="47"/>
      <c r="AB315" s="47"/>
    </row>
    <row r="316" spans="1:28" ht="18" x14ac:dyDescent="0.3">
      <c r="A316" s="22" t="s">
        <v>867</v>
      </c>
      <c r="B316" s="25" t="s">
        <v>684</v>
      </c>
      <c r="C316" s="23"/>
      <c r="D316" s="24" t="s">
        <v>277</v>
      </c>
      <c r="E316" s="31">
        <v>0.25</v>
      </c>
      <c r="F316" s="32">
        <v>12.15</v>
      </c>
      <c r="G316" s="39">
        <v>58.54</v>
      </c>
      <c r="H316" s="36"/>
      <c r="I316" s="36"/>
      <c r="J316" s="36">
        <f>ROUND(F316*G316, 2)</f>
        <v>711.26</v>
      </c>
      <c r="K316" s="36"/>
      <c r="L316" s="36"/>
      <c r="M316" s="45">
        <v>58.54</v>
      </c>
      <c r="N316" s="36"/>
      <c r="O316" s="36"/>
      <c r="P316" s="36">
        <f>ROUND(F316*M316, 2)</f>
        <v>711.26</v>
      </c>
      <c r="Q316" s="36"/>
      <c r="R316" s="36"/>
      <c r="S316" s="47"/>
      <c r="T316" s="50">
        <v>1</v>
      </c>
      <c r="U316" s="50">
        <v>48.6</v>
      </c>
      <c r="V316" s="47"/>
      <c r="W316" s="47" t="s">
        <v>868</v>
      </c>
      <c r="X316" s="47"/>
      <c r="Y316" s="47"/>
      <c r="Z316" s="47"/>
      <c r="AA316" s="47"/>
      <c r="AB316" s="47"/>
    </row>
    <row r="317" spans="1:28" ht="36" x14ac:dyDescent="0.3">
      <c r="A317" s="22" t="s">
        <v>869</v>
      </c>
      <c r="B317" s="26" t="s">
        <v>687</v>
      </c>
      <c r="C317" s="23"/>
      <c r="D317" s="24" t="s">
        <v>58</v>
      </c>
      <c r="E317" s="31">
        <v>1.07</v>
      </c>
      <c r="F317" s="32">
        <v>52.002000000000002</v>
      </c>
      <c r="G317" s="39">
        <v>727.03</v>
      </c>
      <c r="H317" s="36"/>
      <c r="I317" s="36"/>
      <c r="J317" s="36">
        <f>ROUND(F317*G317, 2)</f>
        <v>37807.01</v>
      </c>
      <c r="K317" s="36"/>
      <c r="L317" s="36"/>
      <c r="M317" s="45">
        <v>727.03</v>
      </c>
      <c r="N317" s="36"/>
      <c r="O317" s="36"/>
      <c r="P317" s="36">
        <f>ROUND(F317*M317, 2)</f>
        <v>37807.01</v>
      </c>
      <c r="Q317" s="36"/>
      <c r="R317" s="36"/>
      <c r="S317" s="47"/>
      <c r="T317" s="50">
        <v>1</v>
      </c>
      <c r="U317" s="50">
        <v>48.6</v>
      </c>
      <c r="V317" s="47"/>
      <c r="W317" s="47" t="s">
        <v>870</v>
      </c>
      <c r="X317" s="47"/>
      <c r="Y317" s="47"/>
      <c r="Z317" s="47"/>
      <c r="AA317" s="47"/>
      <c r="AB317" s="47"/>
    </row>
    <row r="318" spans="1:28" ht="18" x14ac:dyDescent="0.3">
      <c r="A318" s="22" t="s">
        <v>871</v>
      </c>
      <c r="B318" s="25" t="s">
        <v>364</v>
      </c>
      <c r="C318" s="23"/>
      <c r="D318" s="24" t="s">
        <v>277</v>
      </c>
      <c r="E318" s="31">
        <v>7</v>
      </c>
      <c r="F318" s="31">
        <v>340.2</v>
      </c>
      <c r="G318" s="39">
        <v>6.52</v>
      </c>
      <c r="H318" s="36"/>
      <c r="I318" s="36"/>
      <c r="J318" s="36">
        <f>ROUND(F318*G318, 2)</f>
        <v>2218.1</v>
      </c>
      <c r="K318" s="36"/>
      <c r="L318" s="36"/>
      <c r="M318" s="45">
        <v>6.52</v>
      </c>
      <c r="N318" s="36"/>
      <c r="O318" s="36"/>
      <c r="P318" s="36">
        <f>ROUND(F318*M318, 2)</f>
        <v>2218.1</v>
      </c>
      <c r="Q318" s="36"/>
      <c r="R318" s="36"/>
      <c r="S318" s="47"/>
      <c r="T318" s="50">
        <v>1</v>
      </c>
      <c r="U318" s="50">
        <v>48.6</v>
      </c>
      <c r="V318" s="47"/>
      <c r="W318" s="47" t="s">
        <v>872</v>
      </c>
      <c r="X318" s="47"/>
      <c r="Y318" s="47"/>
      <c r="Z318" s="47"/>
      <c r="AA318" s="47"/>
      <c r="AB318" s="47"/>
    </row>
    <row r="319" spans="1:28" ht="16.8" x14ac:dyDescent="0.3">
      <c r="A319" s="22" t="s">
        <v>873</v>
      </c>
      <c r="B319" s="66" t="s">
        <v>367</v>
      </c>
      <c r="C319" s="56"/>
      <c r="D319" s="67"/>
      <c r="E319" s="68"/>
      <c r="F319" s="37"/>
      <c r="G319" s="38"/>
      <c r="H319" s="38"/>
      <c r="I319" s="38"/>
      <c r="J319" s="38">
        <f>SUM(J320,J322,J324,J326)</f>
        <v>92535.31</v>
      </c>
      <c r="K319" s="38">
        <f>SUM(K320,K322,K324,K326)</f>
        <v>431157.5</v>
      </c>
      <c r="L319" s="38">
        <f>SUM(L320,L322,L324,L326)</f>
        <v>523692.81</v>
      </c>
      <c r="M319" s="38"/>
      <c r="N319" s="38"/>
      <c r="O319" s="38"/>
      <c r="P319" s="38">
        <v>110197.9</v>
      </c>
      <c r="Q319" s="38">
        <v>431157.5</v>
      </c>
      <c r="R319" s="38">
        <v>541355.4</v>
      </c>
      <c r="S319" s="47"/>
      <c r="T319" s="50"/>
      <c r="U319" s="50"/>
      <c r="V319" s="47"/>
      <c r="W319" s="47" t="s">
        <v>874</v>
      </c>
      <c r="X319" s="47"/>
      <c r="Y319" s="47"/>
      <c r="Z319" s="47"/>
      <c r="AA319" s="47"/>
      <c r="AB319" s="47"/>
    </row>
    <row r="320" spans="1:28" ht="18" x14ac:dyDescent="0.3">
      <c r="A320" s="22" t="s">
        <v>875</v>
      </c>
      <c r="B320" s="23" t="s">
        <v>379</v>
      </c>
      <c r="C320" s="23"/>
      <c r="D320" s="24" t="s">
        <v>58</v>
      </c>
      <c r="E320" s="31">
        <v>1</v>
      </c>
      <c r="F320" s="30">
        <v>2874.8</v>
      </c>
      <c r="G320" s="36">
        <f>IFERROR(ROUND(SUM(J321)/F320, 2), 0)</f>
        <v>10.33</v>
      </c>
      <c r="H320" s="39">
        <v>25</v>
      </c>
      <c r="I320" s="36">
        <f>G320+H320</f>
        <v>35.33</v>
      </c>
      <c r="J320" s="36">
        <f>ROUND(G320*F320, 2)</f>
        <v>29696.68</v>
      </c>
      <c r="K320" s="36">
        <f>ROUND(F320*H320, 2)</f>
        <v>71870</v>
      </c>
      <c r="L320" s="36">
        <f>J320+K320</f>
        <v>101566.68</v>
      </c>
      <c r="M320" s="36">
        <v>10.33</v>
      </c>
      <c r="N320" s="45">
        <v>25</v>
      </c>
      <c r="O320" s="36">
        <v>35.33</v>
      </c>
      <c r="P320" s="36">
        <v>29696.68</v>
      </c>
      <c r="Q320" s="36">
        <v>71870</v>
      </c>
      <c r="R320" s="36">
        <v>101566.68</v>
      </c>
      <c r="S320" s="47"/>
      <c r="T320" s="50">
        <v>1</v>
      </c>
      <c r="U320" s="50">
        <v>2874.8</v>
      </c>
      <c r="V320" s="47"/>
      <c r="W320" s="47" t="s">
        <v>876</v>
      </c>
      <c r="X320" s="47"/>
      <c r="Y320" s="47"/>
      <c r="Z320" s="47"/>
      <c r="AA320" s="47"/>
      <c r="AB320" s="47"/>
    </row>
    <row r="321" spans="1:28" ht="18" x14ac:dyDescent="0.3">
      <c r="A321" s="22" t="s">
        <v>877</v>
      </c>
      <c r="B321" s="25" t="s">
        <v>382</v>
      </c>
      <c r="C321" s="23"/>
      <c r="D321" s="24" t="s">
        <v>277</v>
      </c>
      <c r="E321" s="31">
        <v>0.25</v>
      </c>
      <c r="F321" s="32">
        <v>718.7</v>
      </c>
      <c r="G321" s="39">
        <v>41.3</v>
      </c>
      <c r="H321" s="36"/>
      <c r="I321" s="36"/>
      <c r="J321" s="36">
        <f>ROUND(F321*G321, 2)</f>
        <v>29682.31</v>
      </c>
      <c r="K321" s="36"/>
      <c r="L321" s="36"/>
      <c r="M321" s="45">
        <v>41.3</v>
      </c>
      <c r="N321" s="36"/>
      <c r="O321" s="36"/>
      <c r="P321" s="36">
        <f>ROUND(F321*M321, 2)</f>
        <v>29682.31</v>
      </c>
      <c r="Q321" s="36"/>
      <c r="R321" s="36"/>
      <c r="S321" s="47"/>
      <c r="T321" s="50">
        <v>1</v>
      </c>
      <c r="U321" s="50">
        <v>2874.8</v>
      </c>
      <c r="V321" s="47"/>
      <c r="W321" s="47" t="s">
        <v>878</v>
      </c>
      <c r="X321" s="47"/>
      <c r="Y321" s="47"/>
      <c r="Z321" s="47"/>
      <c r="AA321" s="47"/>
      <c r="AB321" s="47"/>
    </row>
    <row r="322" spans="1:28" ht="18" x14ac:dyDescent="0.3">
      <c r="A322" s="22" t="s">
        <v>879</v>
      </c>
      <c r="B322" s="23" t="s">
        <v>379</v>
      </c>
      <c r="C322" s="23" t="s">
        <v>880</v>
      </c>
      <c r="D322" s="24" t="s">
        <v>58</v>
      </c>
      <c r="E322" s="31">
        <v>1</v>
      </c>
      <c r="F322" s="30">
        <v>98.7</v>
      </c>
      <c r="G322" s="36">
        <f>IFERROR(ROUND(SUM(J323)/F322, 2), 0)</f>
        <v>10.33</v>
      </c>
      <c r="H322" s="39">
        <v>25</v>
      </c>
      <c r="I322" s="36">
        <f>G322+H322</f>
        <v>35.33</v>
      </c>
      <c r="J322" s="36">
        <f>ROUND(G322*F322, 2)</f>
        <v>1019.57</v>
      </c>
      <c r="K322" s="36">
        <f>ROUND(F322*H322, 2)</f>
        <v>2467.5</v>
      </c>
      <c r="L322" s="36">
        <f>J322+K322</f>
        <v>3487.07</v>
      </c>
      <c r="M322" s="36">
        <v>10.33</v>
      </c>
      <c r="N322" s="45">
        <v>25</v>
      </c>
      <c r="O322" s="36">
        <v>35.33</v>
      </c>
      <c r="P322" s="36">
        <v>1019.57</v>
      </c>
      <c r="Q322" s="36">
        <v>2467.5</v>
      </c>
      <c r="R322" s="36">
        <v>3487.07</v>
      </c>
      <c r="S322" s="47"/>
      <c r="T322" s="50">
        <v>1</v>
      </c>
      <c r="U322" s="50">
        <v>98.7</v>
      </c>
      <c r="V322" s="47"/>
      <c r="W322" s="47" t="s">
        <v>881</v>
      </c>
      <c r="X322" s="47"/>
      <c r="Y322" s="47"/>
      <c r="Z322" s="47"/>
      <c r="AA322" s="47"/>
      <c r="AB322" s="47"/>
    </row>
    <row r="323" spans="1:28" ht="18" x14ac:dyDescent="0.3">
      <c r="A323" s="22" t="s">
        <v>882</v>
      </c>
      <c r="B323" s="25" t="s">
        <v>382</v>
      </c>
      <c r="C323" s="23"/>
      <c r="D323" s="24" t="s">
        <v>277</v>
      </c>
      <c r="E323" s="31">
        <v>0.25</v>
      </c>
      <c r="F323" s="32">
        <v>24.675000000000001</v>
      </c>
      <c r="G323" s="39">
        <v>41.3</v>
      </c>
      <c r="H323" s="36"/>
      <c r="I323" s="36"/>
      <c r="J323" s="36">
        <f>ROUND(F323*G323, 2)</f>
        <v>1019.08</v>
      </c>
      <c r="K323" s="36"/>
      <c r="L323" s="36"/>
      <c r="M323" s="45">
        <v>41.3</v>
      </c>
      <c r="N323" s="36"/>
      <c r="O323" s="36"/>
      <c r="P323" s="36">
        <f>ROUND(F323*M323, 2)</f>
        <v>1019.08</v>
      </c>
      <c r="Q323" s="36"/>
      <c r="R323" s="36"/>
      <c r="S323" s="47"/>
      <c r="T323" s="50">
        <v>1</v>
      </c>
      <c r="U323" s="50">
        <v>98.7</v>
      </c>
      <c r="V323" s="47"/>
      <c r="W323" s="47" t="s">
        <v>883</v>
      </c>
      <c r="X323" s="47"/>
      <c r="Y323" s="47"/>
      <c r="Z323" s="47"/>
      <c r="AA323" s="47"/>
      <c r="AB323" s="47"/>
    </row>
    <row r="324" spans="1:28" ht="90" x14ac:dyDescent="0.3">
      <c r="A324" s="22" t="s">
        <v>884</v>
      </c>
      <c r="B324" s="23" t="s">
        <v>385</v>
      </c>
      <c r="C324" s="23"/>
      <c r="D324" s="24" t="s">
        <v>58</v>
      </c>
      <c r="E324" s="31">
        <v>1</v>
      </c>
      <c r="F324" s="30">
        <v>2874.8</v>
      </c>
      <c r="G324" s="36">
        <f>IFERROR(ROUND(SUM(J325)/F324, 2), 0)</f>
        <v>20.79</v>
      </c>
      <c r="H324" s="39">
        <v>120</v>
      </c>
      <c r="I324" s="36">
        <f>G324+H324</f>
        <v>140.79</v>
      </c>
      <c r="J324" s="36">
        <f>ROUND(G324*F324, 2)</f>
        <v>59767.09</v>
      </c>
      <c r="K324" s="36">
        <f>ROUND(F324*H324, 2)</f>
        <v>344976</v>
      </c>
      <c r="L324" s="36">
        <f>J324+K324</f>
        <v>404743.09</v>
      </c>
      <c r="M324" s="36">
        <v>26.73</v>
      </c>
      <c r="N324" s="45">
        <v>120</v>
      </c>
      <c r="O324" s="36">
        <v>146.72999999999999</v>
      </c>
      <c r="P324" s="36">
        <v>76843.399999999994</v>
      </c>
      <c r="Q324" s="36">
        <v>344976</v>
      </c>
      <c r="R324" s="36">
        <v>421819.4</v>
      </c>
      <c r="S324" s="47"/>
      <c r="T324" s="50">
        <v>1</v>
      </c>
      <c r="U324" s="50">
        <v>2874.8</v>
      </c>
      <c r="V324" s="47"/>
      <c r="W324" s="47" t="s">
        <v>885</v>
      </c>
      <c r="X324" s="47"/>
      <c r="Y324" s="47"/>
      <c r="Z324" s="47"/>
      <c r="AA324" s="47"/>
      <c r="AB324" s="47"/>
    </row>
    <row r="325" spans="1:28" ht="36" x14ac:dyDescent="0.3">
      <c r="A325" s="22" t="s">
        <v>886</v>
      </c>
      <c r="B325" s="25" t="s">
        <v>391</v>
      </c>
      <c r="C325" s="23" t="s">
        <v>376</v>
      </c>
      <c r="D325" s="24" t="s">
        <v>277</v>
      </c>
      <c r="E325" s="31">
        <v>1.8</v>
      </c>
      <c r="F325" s="31">
        <v>5174.6400000000003</v>
      </c>
      <c r="G325" s="39">
        <v>11.55</v>
      </c>
      <c r="H325" s="36"/>
      <c r="I325" s="36"/>
      <c r="J325" s="36">
        <f>ROUND(F325*G325, 2)</f>
        <v>59767.09</v>
      </c>
      <c r="K325" s="36"/>
      <c r="L325" s="36"/>
      <c r="M325" s="45">
        <v>14.85</v>
      </c>
      <c r="N325" s="36"/>
      <c r="O325" s="36"/>
      <c r="P325" s="36">
        <f>ROUND(F325*M325, 2)</f>
        <v>76843.399999999994</v>
      </c>
      <c r="Q325" s="36"/>
      <c r="R325" s="36"/>
      <c r="S325" s="47"/>
      <c r="T325" s="50">
        <v>1</v>
      </c>
      <c r="U325" s="50">
        <v>2874.8</v>
      </c>
      <c r="V325" s="47"/>
      <c r="W325" s="47" t="s">
        <v>887</v>
      </c>
      <c r="X325" s="47"/>
      <c r="Y325" s="47"/>
      <c r="Z325" s="47"/>
      <c r="AA325" s="47"/>
      <c r="AB325" s="47"/>
    </row>
    <row r="326" spans="1:28" ht="90" x14ac:dyDescent="0.3">
      <c r="A326" s="22" t="s">
        <v>888</v>
      </c>
      <c r="B326" s="23" t="s">
        <v>385</v>
      </c>
      <c r="C326" s="23" t="s">
        <v>880</v>
      </c>
      <c r="D326" s="24" t="s">
        <v>58</v>
      </c>
      <c r="E326" s="31">
        <v>1</v>
      </c>
      <c r="F326" s="30">
        <v>98.7</v>
      </c>
      <c r="G326" s="36">
        <f>IFERROR(ROUND(SUM(J327)/F326, 2), 0)</f>
        <v>20.79</v>
      </c>
      <c r="H326" s="39">
        <v>120</v>
      </c>
      <c r="I326" s="36">
        <f>G326+H326</f>
        <v>140.79</v>
      </c>
      <c r="J326" s="36">
        <f>ROUND(G326*F326, 2)</f>
        <v>2051.9699999999998</v>
      </c>
      <c r="K326" s="36">
        <f>ROUND(F326*H326, 2)</f>
        <v>11844</v>
      </c>
      <c r="L326" s="36">
        <f>J326+K326</f>
        <v>13895.97</v>
      </c>
      <c r="M326" s="36">
        <v>26.73</v>
      </c>
      <c r="N326" s="45">
        <v>120</v>
      </c>
      <c r="O326" s="36">
        <v>146.72999999999999</v>
      </c>
      <c r="P326" s="36">
        <v>2638.25</v>
      </c>
      <c r="Q326" s="36">
        <v>11844</v>
      </c>
      <c r="R326" s="36">
        <v>14482.25</v>
      </c>
      <c r="S326" s="47"/>
      <c r="T326" s="50">
        <v>1</v>
      </c>
      <c r="U326" s="50">
        <v>98.7</v>
      </c>
      <c r="V326" s="47"/>
      <c r="W326" s="47" t="s">
        <v>889</v>
      </c>
      <c r="X326" s="47"/>
      <c r="Y326" s="47"/>
      <c r="Z326" s="47"/>
      <c r="AA326" s="47"/>
      <c r="AB326" s="47"/>
    </row>
    <row r="327" spans="1:28" ht="36" x14ac:dyDescent="0.3">
      <c r="A327" s="22" t="s">
        <v>890</v>
      </c>
      <c r="B327" s="25" t="s">
        <v>391</v>
      </c>
      <c r="C327" s="23" t="s">
        <v>376</v>
      </c>
      <c r="D327" s="24" t="s">
        <v>277</v>
      </c>
      <c r="E327" s="31">
        <v>1.8</v>
      </c>
      <c r="F327" s="31">
        <v>177.66</v>
      </c>
      <c r="G327" s="39">
        <v>11.55</v>
      </c>
      <c r="H327" s="36"/>
      <c r="I327" s="36"/>
      <c r="J327" s="36">
        <f>ROUND(F327*G327, 2)</f>
        <v>2051.9699999999998</v>
      </c>
      <c r="K327" s="36"/>
      <c r="L327" s="36"/>
      <c r="M327" s="45">
        <v>14.85</v>
      </c>
      <c r="N327" s="36"/>
      <c r="O327" s="36"/>
      <c r="P327" s="36">
        <f>ROUND(F327*M327, 2)</f>
        <v>2638.25</v>
      </c>
      <c r="Q327" s="36"/>
      <c r="R327" s="36"/>
      <c r="S327" s="47"/>
      <c r="T327" s="50">
        <v>1</v>
      </c>
      <c r="U327" s="50">
        <v>98.7</v>
      </c>
      <c r="V327" s="47"/>
      <c r="W327" s="47" t="s">
        <v>891</v>
      </c>
      <c r="X327" s="47"/>
      <c r="Y327" s="47"/>
      <c r="Z327" s="47"/>
      <c r="AA327" s="47"/>
      <c r="AB327" s="47"/>
    </row>
    <row r="328" spans="1:28" ht="16.8" x14ac:dyDescent="0.3">
      <c r="A328" s="22" t="s">
        <v>892</v>
      </c>
      <c r="B328" s="66" t="s">
        <v>739</v>
      </c>
      <c r="C328" s="56"/>
      <c r="D328" s="67"/>
      <c r="E328" s="68"/>
      <c r="F328" s="37"/>
      <c r="G328" s="38"/>
      <c r="H328" s="38"/>
      <c r="I328" s="38"/>
      <c r="J328" s="38">
        <f>SUM(J329,J331)</f>
        <v>37155.050000000003</v>
      </c>
      <c r="K328" s="38">
        <f>SUM(K329,K331)</f>
        <v>345379.5</v>
      </c>
      <c r="L328" s="38">
        <f>SUM(L329,L331)</f>
        <v>382534.55</v>
      </c>
      <c r="M328" s="38"/>
      <c r="N328" s="38"/>
      <c r="O328" s="38"/>
      <c r="P328" s="38">
        <v>37155.050000000003</v>
      </c>
      <c r="Q328" s="38">
        <v>345379.5</v>
      </c>
      <c r="R328" s="38">
        <v>382534.55</v>
      </c>
      <c r="S328" s="47"/>
      <c r="T328" s="50"/>
      <c r="U328" s="50"/>
      <c r="V328" s="47"/>
      <c r="W328" s="47" t="s">
        <v>893</v>
      </c>
      <c r="X328" s="47"/>
      <c r="Y328" s="47"/>
      <c r="Z328" s="47"/>
      <c r="AA328" s="47"/>
      <c r="AB328" s="47"/>
    </row>
    <row r="329" spans="1:28" ht="18" x14ac:dyDescent="0.3">
      <c r="A329" s="22" t="s">
        <v>894</v>
      </c>
      <c r="B329" s="23" t="s">
        <v>753</v>
      </c>
      <c r="C329" s="23"/>
      <c r="D329" s="24" t="s">
        <v>58</v>
      </c>
      <c r="E329" s="31">
        <v>1</v>
      </c>
      <c r="F329" s="30">
        <v>972.9</v>
      </c>
      <c r="G329" s="36">
        <f>IFERROR(ROUND(SUM(J330)/F329, 2), 0)</f>
        <v>10.32</v>
      </c>
      <c r="H329" s="39">
        <v>25</v>
      </c>
      <c r="I329" s="36">
        <f>G329+H329</f>
        <v>35.32</v>
      </c>
      <c r="J329" s="36">
        <f>ROUND(G329*F329, 2)</f>
        <v>10040.33</v>
      </c>
      <c r="K329" s="36">
        <f>ROUND(F329*H329, 2)</f>
        <v>24322.5</v>
      </c>
      <c r="L329" s="36">
        <f>J329+K329</f>
        <v>34362.83</v>
      </c>
      <c r="M329" s="36">
        <v>10.32</v>
      </c>
      <c r="N329" s="45">
        <v>25</v>
      </c>
      <c r="O329" s="36">
        <v>35.32</v>
      </c>
      <c r="P329" s="36">
        <v>10040.33</v>
      </c>
      <c r="Q329" s="36">
        <v>24322.5</v>
      </c>
      <c r="R329" s="36">
        <v>34362.83</v>
      </c>
      <c r="S329" s="47"/>
      <c r="T329" s="50">
        <v>1</v>
      </c>
      <c r="U329" s="50">
        <v>972.9</v>
      </c>
      <c r="V329" s="47"/>
      <c r="W329" s="47" t="s">
        <v>895</v>
      </c>
      <c r="X329" s="47"/>
      <c r="Y329" s="47"/>
      <c r="Z329" s="47"/>
      <c r="AA329" s="47"/>
      <c r="AB329" s="47"/>
    </row>
    <row r="330" spans="1:28" ht="18" x14ac:dyDescent="0.3">
      <c r="A330" s="22" t="s">
        <v>896</v>
      </c>
      <c r="B330" s="25" t="s">
        <v>382</v>
      </c>
      <c r="C330" s="23"/>
      <c r="D330" s="24" t="s">
        <v>277</v>
      </c>
      <c r="E330" s="31">
        <v>0.25</v>
      </c>
      <c r="F330" s="32">
        <v>243.22499999999999</v>
      </c>
      <c r="G330" s="39">
        <v>41.3</v>
      </c>
      <c r="H330" s="36"/>
      <c r="I330" s="36"/>
      <c r="J330" s="36">
        <f>ROUND(F330*G330, 2)</f>
        <v>10045.19</v>
      </c>
      <c r="K330" s="36"/>
      <c r="L330" s="36"/>
      <c r="M330" s="45">
        <v>41.3</v>
      </c>
      <c r="N330" s="36"/>
      <c r="O330" s="36"/>
      <c r="P330" s="36">
        <f>ROUND(F330*M330, 2)</f>
        <v>10045.19</v>
      </c>
      <c r="Q330" s="36"/>
      <c r="R330" s="36"/>
      <c r="S330" s="47"/>
      <c r="T330" s="50">
        <v>1</v>
      </c>
      <c r="U330" s="50">
        <v>972.9</v>
      </c>
      <c r="V330" s="47"/>
      <c r="W330" s="47" t="s">
        <v>897</v>
      </c>
      <c r="X330" s="47"/>
      <c r="Y330" s="47"/>
      <c r="Z330" s="47"/>
      <c r="AA330" s="47"/>
      <c r="AB330" s="47"/>
    </row>
    <row r="331" spans="1:28" ht="54" x14ac:dyDescent="0.3">
      <c r="A331" s="22" t="s">
        <v>898</v>
      </c>
      <c r="B331" s="23" t="s">
        <v>770</v>
      </c>
      <c r="C331" s="23"/>
      <c r="D331" s="24" t="s">
        <v>58</v>
      </c>
      <c r="E331" s="31">
        <v>1</v>
      </c>
      <c r="F331" s="30">
        <v>972.9</v>
      </c>
      <c r="G331" s="36">
        <f>IFERROR(ROUND(SUM(J332,J333)/F331, 2), 0)</f>
        <v>27.87</v>
      </c>
      <c r="H331" s="39">
        <v>330</v>
      </c>
      <c r="I331" s="36">
        <f>G331+H331</f>
        <v>357.87</v>
      </c>
      <c r="J331" s="36">
        <f>ROUND(G331*F331, 2)</f>
        <v>27114.720000000001</v>
      </c>
      <c r="K331" s="36">
        <f>ROUND(F331*H331, 2)</f>
        <v>321057</v>
      </c>
      <c r="L331" s="36">
        <f>J331+K331</f>
        <v>348171.72</v>
      </c>
      <c r="M331" s="36">
        <v>27.87</v>
      </c>
      <c r="N331" s="45">
        <v>330</v>
      </c>
      <c r="O331" s="36">
        <v>357.87</v>
      </c>
      <c r="P331" s="36">
        <v>27114.720000000001</v>
      </c>
      <c r="Q331" s="36">
        <v>321057</v>
      </c>
      <c r="R331" s="36">
        <v>348171.72</v>
      </c>
      <c r="S331" s="47"/>
      <c r="T331" s="50">
        <v>1</v>
      </c>
      <c r="U331" s="50">
        <v>972.9</v>
      </c>
      <c r="V331" s="47"/>
      <c r="W331" s="47" t="s">
        <v>899</v>
      </c>
      <c r="X331" s="47"/>
      <c r="Y331" s="47"/>
      <c r="Z331" s="47"/>
      <c r="AA331" s="47"/>
      <c r="AB331" s="47"/>
    </row>
    <row r="332" spans="1:28" ht="18" x14ac:dyDescent="0.3">
      <c r="A332" s="22" t="s">
        <v>900</v>
      </c>
      <c r="B332" s="25" t="s">
        <v>337</v>
      </c>
      <c r="C332" s="23"/>
      <c r="D332" s="24" t="s">
        <v>277</v>
      </c>
      <c r="E332" s="31">
        <v>0.15</v>
      </c>
      <c r="F332" s="31">
        <v>145.935</v>
      </c>
      <c r="G332" s="39">
        <v>37.299999999999997</v>
      </c>
      <c r="H332" s="36"/>
      <c r="I332" s="36"/>
      <c r="J332" s="36">
        <f>ROUND(F332*G332, 2)</f>
        <v>5443.38</v>
      </c>
      <c r="K332" s="36"/>
      <c r="L332" s="36"/>
      <c r="M332" s="45">
        <v>37.299999999999997</v>
      </c>
      <c r="N332" s="36"/>
      <c r="O332" s="36"/>
      <c r="P332" s="36">
        <f>ROUND(F332*M332, 2)</f>
        <v>5443.38</v>
      </c>
      <c r="Q332" s="36"/>
      <c r="R332" s="36"/>
      <c r="S332" s="47"/>
      <c r="T332" s="50">
        <v>1</v>
      </c>
      <c r="U332" s="50">
        <v>972.9</v>
      </c>
      <c r="V332" s="47"/>
      <c r="W332" s="47" t="s">
        <v>901</v>
      </c>
      <c r="X332" s="47"/>
      <c r="Y332" s="47"/>
      <c r="Z332" s="47"/>
      <c r="AA332" s="47"/>
      <c r="AB332" s="47"/>
    </row>
    <row r="333" spans="1:28" ht="18" x14ac:dyDescent="0.3">
      <c r="A333" s="22" t="s">
        <v>902</v>
      </c>
      <c r="B333" s="25" t="s">
        <v>376</v>
      </c>
      <c r="C333" s="23"/>
      <c r="D333" s="24" t="s">
        <v>277</v>
      </c>
      <c r="E333" s="31">
        <v>1.5</v>
      </c>
      <c r="F333" s="32">
        <v>1459.35</v>
      </c>
      <c r="G333" s="39">
        <v>14.85</v>
      </c>
      <c r="H333" s="36"/>
      <c r="I333" s="36"/>
      <c r="J333" s="36">
        <f>ROUND(F333*G333, 2)</f>
        <v>21671.35</v>
      </c>
      <c r="K333" s="36"/>
      <c r="L333" s="36"/>
      <c r="M333" s="45">
        <v>14.85</v>
      </c>
      <c r="N333" s="36"/>
      <c r="O333" s="36"/>
      <c r="P333" s="36">
        <f>ROUND(F333*M333, 2)</f>
        <v>21671.35</v>
      </c>
      <c r="Q333" s="36"/>
      <c r="R333" s="36"/>
      <c r="S333" s="47"/>
      <c r="T333" s="50">
        <v>1</v>
      </c>
      <c r="U333" s="50">
        <v>972.9</v>
      </c>
      <c r="V333" s="47"/>
      <c r="W333" s="47" t="s">
        <v>903</v>
      </c>
      <c r="X333" s="47"/>
      <c r="Y333" s="47"/>
      <c r="Z333" s="47"/>
      <c r="AA333" s="47"/>
      <c r="AB333" s="47"/>
    </row>
    <row r="334" spans="1:28" ht="16.8" x14ac:dyDescent="0.3">
      <c r="A334" s="22" t="s">
        <v>904</v>
      </c>
      <c r="B334" s="66" t="s">
        <v>905</v>
      </c>
      <c r="C334" s="56"/>
      <c r="D334" s="67"/>
      <c r="E334" s="68"/>
      <c r="F334" s="37"/>
      <c r="G334" s="38"/>
      <c r="H334" s="38"/>
      <c r="I334" s="38"/>
      <c r="J334" s="38">
        <f>SUM(J335)</f>
        <v>1189638</v>
      </c>
      <c r="K334" s="38">
        <f>SUM(K335)</f>
        <v>222457.82</v>
      </c>
      <c r="L334" s="38">
        <f>SUM(L335)</f>
        <v>1412095.82</v>
      </c>
      <c r="M334" s="38"/>
      <c r="N334" s="38"/>
      <c r="O334" s="38"/>
      <c r="P334" s="38">
        <v>1189638</v>
      </c>
      <c r="Q334" s="38">
        <v>222457.82</v>
      </c>
      <c r="R334" s="38">
        <v>1412095.82</v>
      </c>
      <c r="S334" s="47"/>
      <c r="T334" s="50"/>
      <c r="U334" s="50"/>
      <c r="V334" s="47"/>
      <c r="W334" s="47" t="s">
        <v>906</v>
      </c>
      <c r="X334" s="47"/>
      <c r="Y334" s="47"/>
      <c r="Z334" s="47"/>
      <c r="AA334" s="47"/>
      <c r="AB334" s="47"/>
    </row>
    <row r="335" spans="1:28" ht="54" x14ac:dyDescent="0.3">
      <c r="A335" s="22" t="s">
        <v>907</v>
      </c>
      <c r="B335" s="23" t="s">
        <v>908</v>
      </c>
      <c r="C335" s="23"/>
      <c r="D335" s="24" t="s">
        <v>149</v>
      </c>
      <c r="E335" s="31">
        <v>1</v>
      </c>
      <c r="F335" s="30">
        <v>448.92</v>
      </c>
      <c r="G335" s="36">
        <f>IFERROR(ROUND(SUM(J336)/F335, 2), 0)</f>
        <v>2650</v>
      </c>
      <c r="H335" s="39">
        <v>495.54</v>
      </c>
      <c r="I335" s="36">
        <f>G335+H335</f>
        <v>3145.54</v>
      </c>
      <c r="J335" s="36">
        <f>ROUND(G335*F335, 2)</f>
        <v>1189638</v>
      </c>
      <c r="K335" s="36">
        <f>ROUND(F335*H335, 2)</f>
        <v>222457.82</v>
      </c>
      <c r="L335" s="36">
        <f>J335+K335</f>
        <v>1412095.82</v>
      </c>
      <c r="M335" s="36">
        <v>2650</v>
      </c>
      <c r="N335" s="45">
        <v>495.54</v>
      </c>
      <c r="O335" s="36">
        <v>3145.54</v>
      </c>
      <c r="P335" s="36">
        <v>1189638</v>
      </c>
      <c r="Q335" s="36">
        <v>222457.82</v>
      </c>
      <c r="R335" s="36">
        <v>1412095.82</v>
      </c>
      <c r="S335" s="47"/>
      <c r="T335" s="50">
        <v>1</v>
      </c>
      <c r="U335" s="50">
        <v>448.92</v>
      </c>
      <c r="V335" s="47"/>
      <c r="W335" s="47" t="s">
        <v>909</v>
      </c>
      <c r="X335" s="47"/>
      <c r="Y335" s="47"/>
      <c r="Z335" s="47"/>
      <c r="AA335" s="47"/>
      <c r="AB335" s="47"/>
    </row>
    <row r="336" spans="1:28" ht="18" x14ac:dyDescent="0.3">
      <c r="A336" s="22" t="s">
        <v>910</v>
      </c>
      <c r="B336" s="25" t="s">
        <v>911</v>
      </c>
      <c r="C336" s="23"/>
      <c r="D336" s="24" t="s">
        <v>149</v>
      </c>
      <c r="E336" s="31">
        <v>1</v>
      </c>
      <c r="F336" s="31">
        <v>448.92</v>
      </c>
      <c r="G336" s="39">
        <v>2650</v>
      </c>
      <c r="H336" s="36"/>
      <c r="I336" s="36"/>
      <c r="J336" s="36">
        <f>ROUND(F336*G336, 2)</f>
        <v>1189638</v>
      </c>
      <c r="K336" s="36"/>
      <c r="L336" s="36"/>
      <c r="M336" s="45">
        <v>2650</v>
      </c>
      <c r="N336" s="36"/>
      <c r="O336" s="36"/>
      <c r="P336" s="36">
        <f>ROUND(F336*M336, 2)</f>
        <v>1189638</v>
      </c>
      <c r="Q336" s="36"/>
      <c r="R336" s="36"/>
      <c r="S336" s="47"/>
      <c r="T336" s="50">
        <v>1</v>
      </c>
      <c r="U336" s="50">
        <v>448.92</v>
      </c>
      <c r="V336" s="47"/>
      <c r="W336" s="47" t="s">
        <v>912</v>
      </c>
      <c r="X336" s="47"/>
      <c r="Y336" s="47"/>
      <c r="Z336" s="47"/>
      <c r="AA336" s="47"/>
      <c r="AB336" s="47"/>
    </row>
    <row r="337" spans="1:28" ht="16.8" x14ac:dyDescent="0.3">
      <c r="A337" s="22" t="s">
        <v>913</v>
      </c>
      <c r="B337" s="66" t="s">
        <v>914</v>
      </c>
      <c r="C337" s="56"/>
      <c r="D337" s="67"/>
      <c r="E337" s="68"/>
      <c r="F337" s="37"/>
      <c r="G337" s="38"/>
      <c r="H337" s="38"/>
      <c r="I337" s="38"/>
      <c r="J337" s="38">
        <f>J338+J350+J361+J364</f>
        <v>10956059.029999999</v>
      </c>
      <c r="K337" s="38">
        <f>K338+K350+K361+K364</f>
        <v>15301843.42</v>
      </c>
      <c r="L337" s="38">
        <f>J337+K337</f>
        <v>26257902.449999999</v>
      </c>
      <c r="M337" s="38"/>
      <c r="N337" s="38"/>
      <c r="O337" s="38"/>
      <c r="P337" s="38">
        <v>11038428.449999999</v>
      </c>
      <c r="Q337" s="38">
        <v>15301843.42</v>
      </c>
      <c r="R337" s="38">
        <v>26340271.870000001</v>
      </c>
      <c r="S337" s="47"/>
      <c r="T337" s="50"/>
      <c r="U337" s="50"/>
      <c r="V337" s="47"/>
      <c r="W337" s="47" t="s">
        <v>915</v>
      </c>
      <c r="X337" s="47"/>
      <c r="Y337" s="47"/>
      <c r="Z337" s="47"/>
      <c r="AA337" s="47"/>
      <c r="AB337" s="47"/>
    </row>
    <row r="338" spans="1:28" ht="16.8" x14ac:dyDescent="0.3">
      <c r="A338" s="22" t="s">
        <v>916</v>
      </c>
      <c r="B338" s="66" t="s">
        <v>330</v>
      </c>
      <c r="C338" s="56"/>
      <c r="D338" s="67"/>
      <c r="E338" s="68"/>
      <c r="F338" s="37"/>
      <c r="G338" s="38"/>
      <c r="H338" s="38"/>
      <c r="I338" s="38"/>
      <c r="J338" s="38">
        <f>SUM(J339,J341,J344,J346)</f>
        <v>5611816.96</v>
      </c>
      <c r="K338" s="38">
        <f>SUM(K339,K341,K344,K346)</f>
        <v>5621442.4199999999</v>
      </c>
      <c r="L338" s="38">
        <f>SUM(L339,L341,L344,L346)</f>
        <v>11233259.380000001</v>
      </c>
      <c r="M338" s="38"/>
      <c r="N338" s="38"/>
      <c r="O338" s="38"/>
      <c r="P338" s="38">
        <v>5611816.96</v>
      </c>
      <c r="Q338" s="38">
        <v>5621442.4199999999</v>
      </c>
      <c r="R338" s="38">
        <v>11233259.380000001</v>
      </c>
      <c r="S338" s="47"/>
      <c r="T338" s="50"/>
      <c r="U338" s="50"/>
      <c r="V338" s="47"/>
      <c r="W338" s="47" t="s">
        <v>917</v>
      </c>
      <c r="X338" s="47"/>
      <c r="Y338" s="47"/>
      <c r="Z338" s="47"/>
      <c r="AA338" s="47"/>
      <c r="AB338" s="47"/>
    </row>
    <row r="339" spans="1:28" ht="18" x14ac:dyDescent="0.3">
      <c r="A339" s="22" t="s">
        <v>918</v>
      </c>
      <c r="B339" s="23" t="s">
        <v>333</v>
      </c>
      <c r="C339" s="23" t="s">
        <v>919</v>
      </c>
      <c r="D339" s="24" t="s">
        <v>58</v>
      </c>
      <c r="E339" s="31">
        <v>1</v>
      </c>
      <c r="F339" s="30">
        <v>4385.5</v>
      </c>
      <c r="G339" s="36">
        <f>IFERROR(ROUND(SUM(J340)/F339, 2), 0)</f>
        <v>5.59</v>
      </c>
      <c r="H339" s="39">
        <v>25</v>
      </c>
      <c r="I339" s="36">
        <f>G339+H339</f>
        <v>30.59</v>
      </c>
      <c r="J339" s="36">
        <f>ROUND(G339*F339, 2)</f>
        <v>24514.95</v>
      </c>
      <c r="K339" s="36">
        <f>ROUND(F339*H339, 2)</f>
        <v>109637.5</v>
      </c>
      <c r="L339" s="36">
        <f>J339+K339</f>
        <v>134152.45000000001</v>
      </c>
      <c r="M339" s="36">
        <v>5.59</v>
      </c>
      <c r="N339" s="45">
        <v>25</v>
      </c>
      <c r="O339" s="36">
        <v>30.59</v>
      </c>
      <c r="P339" s="36">
        <v>24514.95</v>
      </c>
      <c r="Q339" s="36">
        <v>109637.5</v>
      </c>
      <c r="R339" s="36">
        <v>134152.45000000001</v>
      </c>
      <c r="S339" s="47"/>
      <c r="T339" s="50">
        <v>1</v>
      </c>
      <c r="U339" s="50">
        <v>4385.5</v>
      </c>
      <c r="V339" s="47"/>
      <c r="W339" s="47" t="s">
        <v>920</v>
      </c>
      <c r="X339" s="47"/>
      <c r="Y339" s="47"/>
      <c r="Z339" s="47"/>
      <c r="AA339" s="47"/>
      <c r="AB339" s="47"/>
    </row>
    <row r="340" spans="1:28" ht="18" x14ac:dyDescent="0.3">
      <c r="A340" s="22" t="s">
        <v>921</v>
      </c>
      <c r="B340" s="25" t="s">
        <v>337</v>
      </c>
      <c r="C340" s="23"/>
      <c r="D340" s="24" t="s">
        <v>277</v>
      </c>
      <c r="E340" s="31">
        <v>0.15</v>
      </c>
      <c r="F340" s="31">
        <v>657.82500000000005</v>
      </c>
      <c r="G340" s="39">
        <v>37.299999999999997</v>
      </c>
      <c r="H340" s="36"/>
      <c r="I340" s="36"/>
      <c r="J340" s="36">
        <f>ROUND(F340*G340, 2)</f>
        <v>24536.87</v>
      </c>
      <c r="K340" s="36"/>
      <c r="L340" s="36"/>
      <c r="M340" s="45">
        <v>37.299999999999997</v>
      </c>
      <c r="N340" s="36"/>
      <c r="O340" s="36"/>
      <c r="P340" s="36">
        <f>ROUND(F340*M340, 2)</f>
        <v>24536.87</v>
      </c>
      <c r="Q340" s="36"/>
      <c r="R340" s="36"/>
      <c r="S340" s="47"/>
      <c r="T340" s="50">
        <v>1</v>
      </c>
      <c r="U340" s="50">
        <v>4385.5</v>
      </c>
      <c r="V340" s="47"/>
      <c r="W340" s="47" t="s">
        <v>922</v>
      </c>
      <c r="X340" s="47"/>
      <c r="Y340" s="47"/>
      <c r="Z340" s="47"/>
      <c r="AA340" s="47"/>
      <c r="AB340" s="47"/>
    </row>
    <row r="341" spans="1:28" ht="108" x14ac:dyDescent="0.3">
      <c r="A341" s="22" t="s">
        <v>923</v>
      </c>
      <c r="B341" s="23" t="s">
        <v>340</v>
      </c>
      <c r="C341" s="23" t="s">
        <v>924</v>
      </c>
      <c r="D341" s="24" t="s">
        <v>58</v>
      </c>
      <c r="E341" s="31">
        <v>1</v>
      </c>
      <c r="F341" s="30">
        <v>4385.5</v>
      </c>
      <c r="G341" s="36">
        <f>IFERROR(ROUND(SUM(J342,J343)/F341, 2), 0)</f>
        <v>433.5</v>
      </c>
      <c r="H341" s="39">
        <v>360.89</v>
      </c>
      <c r="I341" s="36">
        <f>G341+H341</f>
        <v>794.39</v>
      </c>
      <c r="J341" s="36">
        <f>ROUND(G341*F341, 2)</f>
        <v>1901114.25</v>
      </c>
      <c r="K341" s="36">
        <f>ROUND(F341*H341, 2)</f>
        <v>1582683.1</v>
      </c>
      <c r="L341" s="36">
        <f>J341+K341</f>
        <v>3483797.35</v>
      </c>
      <c r="M341" s="36">
        <v>433.5</v>
      </c>
      <c r="N341" s="45">
        <v>360.89</v>
      </c>
      <c r="O341" s="36">
        <v>794.39</v>
      </c>
      <c r="P341" s="36">
        <v>1901114.25</v>
      </c>
      <c r="Q341" s="36">
        <v>1582683.1</v>
      </c>
      <c r="R341" s="36">
        <v>3483797.35</v>
      </c>
      <c r="S341" s="47"/>
      <c r="T341" s="50">
        <v>1</v>
      </c>
      <c r="U341" s="50">
        <v>4385.5</v>
      </c>
      <c r="V341" s="47"/>
      <c r="W341" s="47" t="s">
        <v>925</v>
      </c>
      <c r="X341" s="47"/>
      <c r="Y341" s="47"/>
      <c r="Z341" s="47"/>
      <c r="AA341" s="47"/>
      <c r="AB341" s="47"/>
    </row>
    <row r="342" spans="1:28" ht="18" x14ac:dyDescent="0.3">
      <c r="A342" s="22" t="s">
        <v>926</v>
      </c>
      <c r="B342" s="25" t="s">
        <v>337</v>
      </c>
      <c r="C342" s="23"/>
      <c r="D342" s="24" t="s">
        <v>277</v>
      </c>
      <c r="E342" s="31">
        <v>0.15</v>
      </c>
      <c r="F342" s="32">
        <v>13156.5</v>
      </c>
      <c r="G342" s="39">
        <v>37.299999999999997</v>
      </c>
      <c r="H342" s="36"/>
      <c r="I342" s="36"/>
      <c r="J342" s="36">
        <f>ROUND(F342*G342, 2)</f>
        <v>490737.45</v>
      </c>
      <c r="K342" s="36"/>
      <c r="L342" s="36"/>
      <c r="M342" s="45">
        <v>37.299999999999997</v>
      </c>
      <c r="N342" s="36"/>
      <c r="O342" s="36"/>
      <c r="P342" s="36">
        <f>ROUND(F342*M342, 2)</f>
        <v>490737.45</v>
      </c>
      <c r="Q342" s="36"/>
      <c r="R342" s="36"/>
      <c r="S342" s="47"/>
      <c r="T342" s="50">
        <v>1</v>
      </c>
      <c r="U342" s="50">
        <v>87710</v>
      </c>
      <c r="V342" s="47"/>
      <c r="W342" s="47" t="s">
        <v>927</v>
      </c>
      <c r="X342" s="47"/>
      <c r="Y342" s="47"/>
      <c r="Z342" s="47"/>
      <c r="AA342" s="47"/>
      <c r="AB342" s="47"/>
    </row>
    <row r="343" spans="1:28" ht="18" x14ac:dyDescent="0.3">
      <c r="A343" s="22" t="s">
        <v>928</v>
      </c>
      <c r="B343" s="25" t="s">
        <v>346</v>
      </c>
      <c r="C343" s="23"/>
      <c r="D343" s="24" t="s">
        <v>277</v>
      </c>
      <c r="E343" s="31">
        <v>1.6</v>
      </c>
      <c r="F343" s="32">
        <v>140336</v>
      </c>
      <c r="G343" s="39">
        <v>10.050000000000001</v>
      </c>
      <c r="H343" s="36"/>
      <c r="I343" s="36"/>
      <c r="J343" s="36">
        <f>ROUND(F343*G343, 2)</f>
        <v>1410376.8</v>
      </c>
      <c r="K343" s="36"/>
      <c r="L343" s="36"/>
      <c r="M343" s="45">
        <v>10.050000000000001</v>
      </c>
      <c r="N343" s="36"/>
      <c r="O343" s="36"/>
      <c r="P343" s="36">
        <f>ROUND(F343*M343, 2)</f>
        <v>1410376.8</v>
      </c>
      <c r="Q343" s="36"/>
      <c r="R343" s="36"/>
      <c r="S343" s="47"/>
      <c r="T343" s="50">
        <v>1</v>
      </c>
      <c r="U343" s="50">
        <v>87710</v>
      </c>
      <c r="V343" s="47"/>
      <c r="W343" s="47" t="s">
        <v>929</v>
      </c>
      <c r="X343" s="47"/>
      <c r="Y343" s="47"/>
      <c r="Z343" s="47"/>
      <c r="AA343" s="47"/>
      <c r="AB343" s="47"/>
    </row>
    <row r="344" spans="1:28" ht="54" x14ac:dyDescent="0.3">
      <c r="A344" s="22" t="s">
        <v>930</v>
      </c>
      <c r="B344" s="23" t="s">
        <v>349</v>
      </c>
      <c r="C344" s="23"/>
      <c r="D344" s="24" t="s">
        <v>149</v>
      </c>
      <c r="E344" s="31">
        <v>1</v>
      </c>
      <c r="F344" s="30">
        <v>1292.4000000000001</v>
      </c>
      <c r="G344" s="36">
        <f>IFERROR(ROUND(SUM(J345)/F344, 2), 0)</f>
        <v>7.94</v>
      </c>
      <c r="H344" s="39">
        <v>16.27</v>
      </c>
      <c r="I344" s="36">
        <f>G344+H344</f>
        <v>24.21</v>
      </c>
      <c r="J344" s="36">
        <f>ROUND(G344*F344, 2)</f>
        <v>10261.66</v>
      </c>
      <c r="K344" s="36">
        <f>ROUND(F344*H344, 2)</f>
        <v>21027.35</v>
      </c>
      <c r="L344" s="36">
        <f>J344+K344</f>
        <v>31289.01</v>
      </c>
      <c r="M344" s="36">
        <v>7.94</v>
      </c>
      <c r="N344" s="45">
        <v>16.27</v>
      </c>
      <c r="O344" s="36">
        <v>24.21</v>
      </c>
      <c r="P344" s="36">
        <v>10261.66</v>
      </c>
      <c r="Q344" s="36">
        <v>21027.35</v>
      </c>
      <c r="R344" s="36">
        <v>31289.01</v>
      </c>
      <c r="S344" s="47"/>
      <c r="T344" s="50">
        <v>1</v>
      </c>
      <c r="U344" s="50">
        <v>1292.4000000000001</v>
      </c>
      <c r="V344" s="47"/>
      <c r="W344" s="47" t="s">
        <v>931</v>
      </c>
      <c r="X344" s="47"/>
      <c r="Y344" s="47"/>
      <c r="Z344" s="47"/>
      <c r="AA344" s="47"/>
      <c r="AB344" s="47"/>
    </row>
    <row r="345" spans="1:28" ht="18" x14ac:dyDescent="0.3">
      <c r="A345" s="22" t="s">
        <v>932</v>
      </c>
      <c r="B345" s="25" t="s">
        <v>352</v>
      </c>
      <c r="C345" s="23"/>
      <c r="D345" s="24" t="s">
        <v>149</v>
      </c>
      <c r="E345" s="31">
        <v>1.02</v>
      </c>
      <c r="F345" s="31">
        <v>1318.248</v>
      </c>
      <c r="G345" s="39">
        <v>7.78</v>
      </c>
      <c r="H345" s="36"/>
      <c r="I345" s="36"/>
      <c r="J345" s="36">
        <f>ROUND(F345*G345, 2)</f>
        <v>10255.969999999999</v>
      </c>
      <c r="K345" s="36"/>
      <c r="L345" s="36"/>
      <c r="M345" s="45">
        <v>7.78</v>
      </c>
      <c r="N345" s="36"/>
      <c r="O345" s="36"/>
      <c r="P345" s="36">
        <f>ROUND(F345*M345, 2)</f>
        <v>10255.969999999999</v>
      </c>
      <c r="Q345" s="36"/>
      <c r="R345" s="36"/>
      <c r="S345" s="47"/>
      <c r="T345" s="50">
        <v>1</v>
      </c>
      <c r="U345" s="50">
        <v>1292.4000000000001</v>
      </c>
      <c r="V345" s="47"/>
      <c r="W345" s="47" t="s">
        <v>933</v>
      </c>
      <c r="X345" s="47"/>
      <c r="Y345" s="47"/>
      <c r="Z345" s="47"/>
      <c r="AA345" s="47"/>
      <c r="AB345" s="47"/>
    </row>
    <row r="346" spans="1:28" ht="18" x14ac:dyDescent="0.3">
      <c r="A346" s="22" t="s">
        <v>934</v>
      </c>
      <c r="B346" s="23" t="s">
        <v>681</v>
      </c>
      <c r="C346" s="23"/>
      <c r="D346" s="24" t="s">
        <v>58</v>
      </c>
      <c r="E346" s="31">
        <v>1</v>
      </c>
      <c r="F346" s="30">
        <v>4385.5</v>
      </c>
      <c r="G346" s="36">
        <f>IFERROR(ROUND(SUM(J347,J348,J349)/F346, 2), 0)</f>
        <v>838.2</v>
      </c>
      <c r="H346" s="39">
        <v>891.14</v>
      </c>
      <c r="I346" s="36">
        <f>G346+H346</f>
        <v>1729.34</v>
      </c>
      <c r="J346" s="36">
        <f>ROUND(G346*F346, 2)</f>
        <v>3675926.1</v>
      </c>
      <c r="K346" s="36">
        <f>ROUND(F346*H346, 2)</f>
        <v>3908094.47</v>
      </c>
      <c r="L346" s="36">
        <f>J346+K346</f>
        <v>7584020.5700000003</v>
      </c>
      <c r="M346" s="36">
        <v>838.2</v>
      </c>
      <c r="N346" s="45">
        <v>891.14</v>
      </c>
      <c r="O346" s="36">
        <v>1729.34</v>
      </c>
      <c r="P346" s="36">
        <v>3675926.1</v>
      </c>
      <c r="Q346" s="36">
        <v>3908094.47</v>
      </c>
      <c r="R346" s="36">
        <v>7584020.5700000003</v>
      </c>
      <c r="S346" s="47"/>
      <c r="T346" s="50">
        <v>1</v>
      </c>
      <c r="U346" s="50">
        <v>4385.5</v>
      </c>
      <c r="V346" s="47"/>
      <c r="W346" s="47" t="s">
        <v>935</v>
      </c>
      <c r="X346" s="47"/>
      <c r="Y346" s="47"/>
      <c r="Z346" s="47"/>
      <c r="AA346" s="47"/>
      <c r="AB346" s="47"/>
    </row>
    <row r="347" spans="1:28" ht="18" x14ac:dyDescent="0.3">
      <c r="A347" s="22" t="s">
        <v>936</v>
      </c>
      <c r="B347" s="25" t="s">
        <v>684</v>
      </c>
      <c r="C347" s="23"/>
      <c r="D347" s="24" t="s">
        <v>277</v>
      </c>
      <c r="E347" s="31">
        <v>0.25</v>
      </c>
      <c r="F347" s="32">
        <v>1096.375</v>
      </c>
      <c r="G347" s="39">
        <v>58.54</v>
      </c>
      <c r="H347" s="36"/>
      <c r="I347" s="36"/>
      <c r="J347" s="36">
        <f>ROUND(F347*G347, 2)</f>
        <v>64181.79</v>
      </c>
      <c r="K347" s="36"/>
      <c r="L347" s="36"/>
      <c r="M347" s="45">
        <v>58.54</v>
      </c>
      <c r="N347" s="36"/>
      <c r="O347" s="36"/>
      <c r="P347" s="36">
        <f>ROUND(F347*M347, 2)</f>
        <v>64181.79</v>
      </c>
      <c r="Q347" s="36"/>
      <c r="R347" s="36"/>
      <c r="S347" s="47"/>
      <c r="T347" s="50">
        <v>1</v>
      </c>
      <c r="U347" s="50">
        <v>4385.5</v>
      </c>
      <c r="V347" s="47"/>
      <c r="W347" s="47" t="s">
        <v>937</v>
      </c>
      <c r="X347" s="47"/>
      <c r="Y347" s="47"/>
      <c r="Z347" s="47"/>
      <c r="AA347" s="47"/>
      <c r="AB347" s="47"/>
    </row>
    <row r="348" spans="1:28" ht="36" x14ac:dyDescent="0.3">
      <c r="A348" s="22" t="s">
        <v>938</v>
      </c>
      <c r="B348" s="26" t="s">
        <v>687</v>
      </c>
      <c r="C348" s="23"/>
      <c r="D348" s="24" t="s">
        <v>58</v>
      </c>
      <c r="E348" s="31">
        <v>1.07</v>
      </c>
      <c r="F348" s="32">
        <v>4692.4849999999997</v>
      </c>
      <c r="G348" s="39">
        <v>727.03</v>
      </c>
      <c r="H348" s="36"/>
      <c r="I348" s="36"/>
      <c r="J348" s="36">
        <f>ROUND(F348*G348, 2)</f>
        <v>3411577.37</v>
      </c>
      <c r="K348" s="36"/>
      <c r="L348" s="36"/>
      <c r="M348" s="45">
        <v>727.03</v>
      </c>
      <c r="N348" s="36"/>
      <c r="O348" s="36"/>
      <c r="P348" s="36">
        <f>ROUND(F348*M348, 2)</f>
        <v>3411577.37</v>
      </c>
      <c r="Q348" s="36"/>
      <c r="R348" s="36"/>
      <c r="S348" s="47"/>
      <c r="T348" s="50">
        <v>1</v>
      </c>
      <c r="U348" s="50">
        <v>4385.5</v>
      </c>
      <c r="V348" s="47"/>
      <c r="W348" s="47" t="s">
        <v>939</v>
      </c>
      <c r="X348" s="47"/>
      <c r="Y348" s="47"/>
      <c r="Z348" s="47"/>
      <c r="AA348" s="47"/>
      <c r="AB348" s="47"/>
    </row>
    <row r="349" spans="1:28" ht="18" x14ac:dyDescent="0.3">
      <c r="A349" s="22" t="s">
        <v>940</v>
      </c>
      <c r="B349" s="25" t="s">
        <v>364</v>
      </c>
      <c r="C349" s="23"/>
      <c r="D349" s="24" t="s">
        <v>277</v>
      </c>
      <c r="E349" s="31">
        <v>7</v>
      </c>
      <c r="F349" s="31">
        <v>30698.5</v>
      </c>
      <c r="G349" s="39">
        <v>6.52</v>
      </c>
      <c r="H349" s="36"/>
      <c r="I349" s="36"/>
      <c r="J349" s="36">
        <f>ROUND(F349*G349, 2)</f>
        <v>200154.22</v>
      </c>
      <c r="K349" s="36"/>
      <c r="L349" s="36"/>
      <c r="M349" s="45">
        <v>6.52</v>
      </c>
      <c r="N349" s="36"/>
      <c r="O349" s="36"/>
      <c r="P349" s="36">
        <f>ROUND(F349*M349, 2)</f>
        <v>200154.22</v>
      </c>
      <c r="Q349" s="36"/>
      <c r="R349" s="36"/>
      <c r="S349" s="47"/>
      <c r="T349" s="50">
        <v>1</v>
      </c>
      <c r="U349" s="50">
        <v>4385.5</v>
      </c>
      <c r="V349" s="47"/>
      <c r="W349" s="47" t="s">
        <v>941</v>
      </c>
      <c r="X349" s="47"/>
      <c r="Y349" s="47"/>
      <c r="Z349" s="47"/>
      <c r="AA349" s="47"/>
      <c r="AB349" s="47"/>
    </row>
    <row r="350" spans="1:28" ht="16.8" x14ac:dyDescent="0.3">
      <c r="A350" s="22" t="s">
        <v>942</v>
      </c>
      <c r="B350" s="66" t="s">
        <v>367</v>
      </c>
      <c r="C350" s="56"/>
      <c r="D350" s="67"/>
      <c r="E350" s="68"/>
      <c r="F350" s="37"/>
      <c r="G350" s="38"/>
      <c r="H350" s="38"/>
      <c r="I350" s="38"/>
      <c r="J350" s="38">
        <f>SUM(J351,J353,J355,J358)</f>
        <v>536533.76000000001</v>
      </c>
      <c r="K350" s="38">
        <f>SUM(K351,K353,K355,K358)</f>
        <v>2297626</v>
      </c>
      <c r="L350" s="38">
        <f>SUM(L351,L353,L355,L358)</f>
        <v>2834159.76</v>
      </c>
      <c r="M350" s="38"/>
      <c r="N350" s="38"/>
      <c r="O350" s="38"/>
      <c r="P350" s="38">
        <v>618903.18000000005</v>
      </c>
      <c r="Q350" s="38">
        <v>2297626</v>
      </c>
      <c r="R350" s="38">
        <v>2916529.18</v>
      </c>
      <c r="S350" s="47"/>
      <c r="T350" s="50"/>
      <c r="U350" s="50"/>
      <c r="V350" s="47"/>
      <c r="W350" s="47" t="s">
        <v>943</v>
      </c>
      <c r="X350" s="47"/>
      <c r="Y350" s="47"/>
      <c r="Z350" s="47"/>
      <c r="AA350" s="47"/>
      <c r="AB350" s="47"/>
    </row>
    <row r="351" spans="1:28" ht="18" x14ac:dyDescent="0.3">
      <c r="A351" s="22" t="s">
        <v>944</v>
      </c>
      <c r="B351" s="23" t="s">
        <v>379</v>
      </c>
      <c r="C351" s="23"/>
      <c r="D351" s="24" t="s">
        <v>58</v>
      </c>
      <c r="E351" s="31">
        <v>1</v>
      </c>
      <c r="F351" s="30">
        <v>9186.4</v>
      </c>
      <c r="G351" s="36">
        <f>IFERROR(ROUND(SUM(J352)/F351, 2), 0)</f>
        <v>5.6</v>
      </c>
      <c r="H351" s="39">
        <v>25</v>
      </c>
      <c r="I351" s="36">
        <f>G351+H351</f>
        <v>30.6</v>
      </c>
      <c r="J351" s="36">
        <f>ROUND(G351*F351, 2)</f>
        <v>51443.839999999997</v>
      </c>
      <c r="K351" s="36">
        <f>ROUND(F351*H351, 2)</f>
        <v>229660</v>
      </c>
      <c r="L351" s="36">
        <f>J351+K351</f>
        <v>281103.84000000003</v>
      </c>
      <c r="M351" s="36">
        <v>5.6</v>
      </c>
      <c r="N351" s="45">
        <v>25</v>
      </c>
      <c r="O351" s="36">
        <v>30.6</v>
      </c>
      <c r="P351" s="36">
        <v>51443.839999999997</v>
      </c>
      <c r="Q351" s="36">
        <v>229660</v>
      </c>
      <c r="R351" s="36">
        <v>281103.84000000003</v>
      </c>
      <c r="S351" s="47"/>
      <c r="T351" s="50">
        <v>1</v>
      </c>
      <c r="U351" s="50">
        <v>9186.4</v>
      </c>
      <c r="V351" s="47"/>
      <c r="W351" s="47" t="s">
        <v>945</v>
      </c>
      <c r="X351" s="47"/>
      <c r="Y351" s="47"/>
      <c r="Z351" s="47"/>
      <c r="AA351" s="47"/>
      <c r="AB351" s="47"/>
    </row>
    <row r="352" spans="1:28" ht="18" x14ac:dyDescent="0.3">
      <c r="A352" s="22" t="s">
        <v>946</v>
      </c>
      <c r="B352" s="25" t="s">
        <v>337</v>
      </c>
      <c r="C352" s="23"/>
      <c r="D352" s="24" t="s">
        <v>277</v>
      </c>
      <c r="E352" s="31">
        <v>0.15</v>
      </c>
      <c r="F352" s="32">
        <v>1377.96</v>
      </c>
      <c r="G352" s="39">
        <v>37.299999999999997</v>
      </c>
      <c r="H352" s="36"/>
      <c r="I352" s="36"/>
      <c r="J352" s="36">
        <f>ROUND(F352*G352, 2)</f>
        <v>51397.91</v>
      </c>
      <c r="K352" s="36"/>
      <c r="L352" s="36"/>
      <c r="M352" s="45">
        <v>37.299999999999997</v>
      </c>
      <c r="N352" s="36"/>
      <c r="O352" s="36"/>
      <c r="P352" s="36">
        <f>ROUND(F352*M352, 2)</f>
        <v>51397.91</v>
      </c>
      <c r="Q352" s="36"/>
      <c r="R352" s="36"/>
      <c r="S352" s="47"/>
      <c r="T352" s="50">
        <v>1</v>
      </c>
      <c r="U352" s="50">
        <v>9186.4</v>
      </c>
      <c r="V352" s="47"/>
      <c r="W352" s="47" t="s">
        <v>947</v>
      </c>
      <c r="X352" s="47"/>
      <c r="Y352" s="47"/>
      <c r="Z352" s="47"/>
      <c r="AA352" s="47"/>
      <c r="AB352" s="47"/>
    </row>
    <row r="353" spans="1:28" ht="18" x14ac:dyDescent="0.3">
      <c r="A353" s="22" t="s">
        <v>948</v>
      </c>
      <c r="B353" s="23" t="s">
        <v>379</v>
      </c>
      <c r="C353" s="23"/>
      <c r="D353" s="24" t="s">
        <v>58</v>
      </c>
      <c r="E353" s="31">
        <v>1</v>
      </c>
      <c r="F353" s="30">
        <v>4657.2</v>
      </c>
      <c r="G353" s="36">
        <f>IFERROR(ROUND(SUM(J354)/F353, 2), 0)</f>
        <v>10.33</v>
      </c>
      <c r="H353" s="39">
        <v>25</v>
      </c>
      <c r="I353" s="36">
        <f>G353+H353</f>
        <v>35.33</v>
      </c>
      <c r="J353" s="36">
        <f>ROUND(G353*F353, 2)</f>
        <v>48108.88</v>
      </c>
      <c r="K353" s="36">
        <f>ROUND(F353*H353, 2)</f>
        <v>116430</v>
      </c>
      <c r="L353" s="36">
        <f>J353+K353</f>
        <v>164538.88</v>
      </c>
      <c r="M353" s="36">
        <v>10.33</v>
      </c>
      <c r="N353" s="45">
        <v>25</v>
      </c>
      <c r="O353" s="36">
        <v>35.33</v>
      </c>
      <c r="P353" s="36">
        <v>48108.88</v>
      </c>
      <c r="Q353" s="36">
        <v>116430</v>
      </c>
      <c r="R353" s="36">
        <v>164538.88</v>
      </c>
      <c r="S353" s="47"/>
      <c r="T353" s="50">
        <v>1</v>
      </c>
      <c r="U353" s="50">
        <v>4657.2</v>
      </c>
      <c r="V353" s="47"/>
      <c r="W353" s="47" t="s">
        <v>949</v>
      </c>
      <c r="X353" s="47"/>
      <c r="Y353" s="47"/>
      <c r="Z353" s="47"/>
      <c r="AA353" s="47"/>
      <c r="AB353" s="47"/>
    </row>
    <row r="354" spans="1:28" ht="18" x14ac:dyDescent="0.3">
      <c r="A354" s="22" t="s">
        <v>950</v>
      </c>
      <c r="B354" s="25" t="s">
        <v>382</v>
      </c>
      <c r="C354" s="23"/>
      <c r="D354" s="24" t="s">
        <v>277</v>
      </c>
      <c r="E354" s="31">
        <v>0.25</v>
      </c>
      <c r="F354" s="32">
        <v>1164.3</v>
      </c>
      <c r="G354" s="39">
        <v>41.3</v>
      </c>
      <c r="H354" s="36"/>
      <c r="I354" s="36"/>
      <c r="J354" s="36">
        <f>ROUND(F354*G354, 2)</f>
        <v>48085.59</v>
      </c>
      <c r="K354" s="36"/>
      <c r="L354" s="36"/>
      <c r="M354" s="45">
        <v>41.3</v>
      </c>
      <c r="N354" s="36"/>
      <c r="O354" s="36"/>
      <c r="P354" s="36">
        <f>ROUND(F354*M354, 2)</f>
        <v>48085.59</v>
      </c>
      <c r="Q354" s="36"/>
      <c r="R354" s="36"/>
      <c r="S354" s="47"/>
      <c r="T354" s="50">
        <v>1</v>
      </c>
      <c r="U354" s="50">
        <v>4657.2</v>
      </c>
      <c r="V354" s="47"/>
      <c r="W354" s="47" t="s">
        <v>951</v>
      </c>
      <c r="X354" s="47"/>
      <c r="Y354" s="47"/>
      <c r="Z354" s="47"/>
      <c r="AA354" s="47"/>
      <c r="AB354" s="47"/>
    </row>
    <row r="355" spans="1:28" ht="54" x14ac:dyDescent="0.3">
      <c r="A355" s="22" t="s">
        <v>952</v>
      </c>
      <c r="B355" s="23" t="s">
        <v>370</v>
      </c>
      <c r="C355" s="23"/>
      <c r="D355" s="24" t="s">
        <v>149</v>
      </c>
      <c r="E355" s="31">
        <v>1</v>
      </c>
      <c r="F355" s="30">
        <v>3628.8</v>
      </c>
      <c r="G355" s="36">
        <f>IFERROR(ROUND(SUM(J356,J357)/F355, 2), 0)</f>
        <v>8.91</v>
      </c>
      <c r="H355" s="39">
        <v>80</v>
      </c>
      <c r="I355" s="36">
        <f>G355+H355</f>
        <v>88.91</v>
      </c>
      <c r="J355" s="36">
        <f>ROUND(G355*F355, 2)</f>
        <v>32332.61</v>
      </c>
      <c r="K355" s="36">
        <f>ROUND(F355*H355, 2)</f>
        <v>290304</v>
      </c>
      <c r="L355" s="36">
        <f>J355+K355</f>
        <v>322636.61</v>
      </c>
      <c r="M355" s="36">
        <v>8.91</v>
      </c>
      <c r="N355" s="45">
        <v>80</v>
      </c>
      <c r="O355" s="36">
        <v>88.91</v>
      </c>
      <c r="P355" s="36">
        <v>32332.61</v>
      </c>
      <c r="Q355" s="36">
        <v>290304</v>
      </c>
      <c r="R355" s="36">
        <v>322636.61</v>
      </c>
      <c r="S355" s="47"/>
      <c r="T355" s="50">
        <v>1</v>
      </c>
      <c r="U355" s="50">
        <v>3628.8</v>
      </c>
      <c r="V355" s="47"/>
      <c r="W355" s="47" t="s">
        <v>953</v>
      </c>
      <c r="X355" s="47"/>
      <c r="Y355" s="47"/>
      <c r="Z355" s="47"/>
      <c r="AA355" s="47"/>
      <c r="AB355" s="47"/>
    </row>
    <row r="356" spans="1:28" ht="18" x14ac:dyDescent="0.3">
      <c r="A356" s="22" t="s">
        <v>954</v>
      </c>
      <c r="B356" s="25" t="s">
        <v>373</v>
      </c>
      <c r="C356" s="23"/>
      <c r="D356" s="24" t="s">
        <v>149</v>
      </c>
      <c r="E356" s="31">
        <v>1.1000000000000001</v>
      </c>
      <c r="F356" s="32">
        <v>3991.68</v>
      </c>
      <c r="G356" s="39">
        <v>4.05</v>
      </c>
      <c r="H356" s="36"/>
      <c r="I356" s="36"/>
      <c r="J356" s="36">
        <f>ROUND(F356*G356, 2)</f>
        <v>16166.3</v>
      </c>
      <c r="K356" s="36"/>
      <c r="L356" s="36"/>
      <c r="M356" s="45">
        <v>4.05</v>
      </c>
      <c r="N356" s="36"/>
      <c r="O356" s="36"/>
      <c r="P356" s="36">
        <f>ROUND(F356*M356, 2)</f>
        <v>16166.3</v>
      </c>
      <c r="Q356" s="36"/>
      <c r="R356" s="36"/>
      <c r="S356" s="47"/>
      <c r="T356" s="50">
        <v>1</v>
      </c>
      <c r="U356" s="50">
        <v>3628.8</v>
      </c>
      <c r="V356" s="47"/>
      <c r="W356" s="47" t="s">
        <v>955</v>
      </c>
      <c r="X356" s="47"/>
      <c r="Y356" s="47"/>
      <c r="Z356" s="47"/>
      <c r="AA356" s="47"/>
      <c r="AB356" s="47"/>
    </row>
    <row r="357" spans="1:28" ht="18" x14ac:dyDescent="0.3">
      <c r="A357" s="22" t="s">
        <v>956</v>
      </c>
      <c r="B357" s="25" t="s">
        <v>376</v>
      </c>
      <c r="C357" s="23"/>
      <c r="D357" s="24" t="s">
        <v>277</v>
      </c>
      <c r="E357" s="31">
        <v>0.3</v>
      </c>
      <c r="F357" s="32">
        <v>1088.6400000000001</v>
      </c>
      <c r="G357" s="39">
        <v>14.85</v>
      </c>
      <c r="H357" s="36"/>
      <c r="I357" s="36"/>
      <c r="J357" s="36">
        <f>ROUND(F357*G357, 2)</f>
        <v>16166.3</v>
      </c>
      <c r="K357" s="36"/>
      <c r="L357" s="36"/>
      <c r="M357" s="45">
        <v>14.85</v>
      </c>
      <c r="N357" s="36"/>
      <c r="O357" s="36"/>
      <c r="P357" s="36">
        <f>ROUND(F357*M357, 2)</f>
        <v>16166.3</v>
      </c>
      <c r="Q357" s="36"/>
      <c r="R357" s="36"/>
      <c r="S357" s="47"/>
      <c r="T357" s="50">
        <v>1</v>
      </c>
      <c r="U357" s="50">
        <v>3628.8</v>
      </c>
      <c r="V357" s="47"/>
      <c r="W357" s="47" t="s">
        <v>957</v>
      </c>
      <c r="X357" s="47"/>
      <c r="Y357" s="47"/>
      <c r="Z357" s="47"/>
      <c r="AA357" s="47"/>
      <c r="AB357" s="47"/>
    </row>
    <row r="358" spans="1:28" ht="90" x14ac:dyDescent="0.3">
      <c r="A358" s="22" t="s">
        <v>958</v>
      </c>
      <c r="B358" s="23" t="s">
        <v>385</v>
      </c>
      <c r="C358" s="23"/>
      <c r="D358" s="24" t="s">
        <v>58</v>
      </c>
      <c r="E358" s="31">
        <v>1</v>
      </c>
      <c r="F358" s="30">
        <v>13843.6</v>
      </c>
      <c r="G358" s="36">
        <f>IFERROR(ROUND(SUM(J359,J360)/F358, 2), 0)</f>
        <v>29.23</v>
      </c>
      <c r="H358" s="39">
        <v>120</v>
      </c>
      <c r="I358" s="36">
        <f>G358+H358</f>
        <v>149.22999999999999</v>
      </c>
      <c r="J358" s="36">
        <f>ROUND(G358*F358, 2)</f>
        <v>404648.43</v>
      </c>
      <c r="K358" s="36">
        <f>ROUND(F358*H358, 2)</f>
        <v>1661232</v>
      </c>
      <c r="L358" s="36">
        <f>J358+K358</f>
        <v>2065880.43</v>
      </c>
      <c r="M358" s="36">
        <v>35.18</v>
      </c>
      <c r="N358" s="45">
        <v>120</v>
      </c>
      <c r="O358" s="36">
        <v>155.18</v>
      </c>
      <c r="P358" s="36">
        <v>487017.85</v>
      </c>
      <c r="Q358" s="36">
        <v>1661232</v>
      </c>
      <c r="R358" s="36">
        <v>2148249.85</v>
      </c>
      <c r="S358" s="47"/>
      <c r="T358" s="50">
        <v>1</v>
      </c>
      <c r="U358" s="50">
        <v>13843.6</v>
      </c>
      <c r="V358" s="47"/>
      <c r="W358" s="47" t="s">
        <v>959</v>
      </c>
      <c r="X358" s="47"/>
      <c r="Y358" s="47"/>
      <c r="Z358" s="47"/>
      <c r="AA358" s="47"/>
      <c r="AB358" s="47"/>
    </row>
    <row r="359" spans="1:28" ht="36" x14ac:dyDescent="0.3">
      <c r="A359" s="22" t="s">
        <v>960</v>
      </c>
      <c r="B359" s="25" t="s">
        <v>388</v>
      </c>
      <c r="C359" s="23"/>
      <c r="D359" s="24" t="s">
        <v>136</v>
      </c>
      <c r="E359" s="31">
        <v>0.3</v>
      </c>
      <c r="F359" s="31">
        <v>4153.08</v>
      </c>
      <c r="G359" s="39">
        <v>28.15</v>
      </c>
      <c r="H359" s="36"/>
      <c r="I359" s="36"/>
      <c r="J359" s="36">
        <f>ROUND(F359*G359, 2)</f>
        <v>116909.2</v>
      </c>
      <c r="K359" s="36"/>
      <c r="L359" s="36"/>
      <c r="M359" s="45">
        <v>28.15</v>
      </c>
      <c r="N359" s="36"/>
      <c r="O359" s="36"/>
      <c r="P359" s="36">
        <f>ROUND(F359*M359, 2)</f>
        <v>116909.2</v>
      </c>
      <c r="Q359" s="36"/>
      <c r="R359" s="36"/>
      <c r="S359" s="47"/>
      <c r="T359" s="50">
        <v>1</v>
      </c>
      <c r="U359" s="50">
        <v>13843.6</v>
      </c>
      <c r="V359" s="47"/>
      <c r="W359" s="47" t="s">
        <v>961</v>
      </c>
      <c r="X359" s="47"/>
      <c r="Y359" s="47"/>
      <c r="Z359" s="47"/>
      <c r="AA359" s="47"/>
      <c r="AB359" s="47"/>
    </row>
    <row r="360" spans="1:28" ht="36" x14ac:dyDescent="0.3">
      <c r="A360" s="22" t="s">
        <v>962</v>
      </c>
      <c r="B360" s="25" t="s">
        <v>391</v>
      </c>
      <c r="C360" s="23" t="s">
        <v>376</v>
      </c>
      <c r="D360" s="24" t="s">
        <v>277</v>
      </c>
      <c r="E360" s="31">
        <v>1.8</v>
      </c>
      <c r="F360" s="31">
        <v>24918.48</v>
      </c>
      <c r="G360" s="39">
        <v>11.55</v>
      </c>
      <c r="H360" s="36"/>
      <c r="I360" s="36"/>
      <c r="J360" s="36">
        <f>ROUND(F360*G360, 2)</f>
        <v>287808.44</v>
      </c>
      <c r="K360" s="36"/>
      <c r="L360" s="36"/>
      <c r="M360" s="45">
        <v>14.85</v>
      </c>
      <c r="N360" s="36"/>
      <c r="O360" s="36"/>
      <c r="P360" s="36">
        <f>ROUND(F360*M360, 2)</f>
        <v>370039.43</v>
      </c>
      <c r="Q360" s="36"/>
      <c r="R360" s="36"/>
      <c r="S360" s="47"/>
      <c r="T360" s="50">
        <v>1</v>
      </c>
      <c r="U360" s="50">
        <v>13843.6</v>
      </c>
      <c r="V360" s="47"/>
      <c r="W360" s="47" t="s">
        <v>963</v>
      </c>
      <c r="X360" s="47"/>
      <c r="Y360" s="47"/>
      <c r="Z360" s="47"/>
      <c r="AA360" s="47"/>
      <c r="AB360" s="47"/>
    </row>
    <row r="361" spans="1:28" ht="16.8" x14ac:dyDescent="0.3">
      <c r="A361" s="22" t="s">
        <v>964</v>
      </c>
      <c r="B361" s="66" t="s">
        <v>739</v>
      </c>
      <c r="C361" s="56"/>
      <c r="D361" s="67"/>
      <c r="E361" s="68"/>
      <c r="F361" s="37"/>
      <c r="G361" s="38"/>
      <c r="H361" s="38"/>
      <c r="I361" s="38"/>
      <c r="J361" s="38">
        <f>SUM(J362)</f>
        <v>7538.72</v>
      </c>
      <c r="K361" s="38">
        <f>SUM(K362)</f>
        <v>33655</v>
      </c>
      <c r="L361" s="38">
        <f>SUM(L362)</f>
        <v>41193.72</v>
      </c>
      <c r="M361" s="38"/>
      <c r="N361" s="38"/>
      <c r="O361" s="38"/>
      <c r="P361" s="38">
        <v>7538.72</v>
      </c>
      <c r="Q361" s="38">
        <v>33655</v>
      </c>
      <c r="R361" s="38">
        <v>41193.72</v>
      </c>
      <c r="S361" s="47"/>
      <c r="T361" s="50"/>
      <c r="U361" s="50"/>
      <c r="V361" s="47"/>
      <c r="W361" s="47" t="s">
        <v>965</v>
      </c>
      <c r="X361" s="47"/>
      <c r="Y361" s="47"/>
      <c r="Z361" s="47"/>
      <c r="AA361" s="47"/>
      <c r="AB361" s="47"/>
    </row>
    <row r="362" spans="1:28" ht="18" x14ac:dyDescent="0.3">
      <c r="A362" s="22" t="s">
        <v>966</v>
      </c>
      <c r="B362" s="23" t="s">
        <v>753</v>
      </c>
      <c r="C362" s="23" t="s">
        <v>967</v>
      </c>
      <c r="D362" s="24" t="s">
        <v>58</v>
      </c>
      <c r="E362" s="31">
        <v>1</v>
      </c>
      <c r="F362" s="30">
        <v>1346.2</v>
      </c>
      <c r="G362" s="36">
        <f>IFERROR(ROUND(SUM(J363)/F362, 2), 0)</f>
        <v>5.6</v>
      </c>
      <c r="H362" s="39">
        <v>25</v>
      </c>
      <c r="I362" s="36">
        <f>G362+H362</f>
        <v>30.6</v>
      </c>
      <c r="J362" s="36">
        <f>ROUND(G362*F362, 2)</f>
        <v>7538.72</v>
      </c>
      <c r="K362" s="36">
        <f>ROUND(F362*H362, 2)</f>
        <v>33655</v>
      </c>
      <c r="L362" s="36">
        <f>J362+K362</f>
        <v>41193.72</v>
      </c>
      <c r="M362" s="36">
        <v>5.6</v>
      </c>
      <c r="N362" s="45">
        <v>25</v>
      </c>
      <c r="O362" s="36">
        <v>30.6</v>
      </c>
      <c r="P362" s="36">
        <v>7538.72</v>
      </c>
      <c r="Q362" s="36">
        <v>33655</v>
      </c>
      <c r="R362" s="36">
        <v>41193.72</v>
      </c>
      <c r="S362" s="47"/>
      <c r="T362" s="50">
        <v>1</v>
      </c>
      <c r="U362" s="50">
        <v>1346.2</v>
      </c>
      <c r="V362" s="47"/>
      <c r="W362" s="47" t="s">
        <v>968</v>
      </c>
      <c r="X362" s="47"/>
      <c r="Y362" s="47"/>
      <c r="Z362" s="47"/>
      <c r="AA362" s="47"/>
      <c r="AB362" s="47"/>
    </row>
    <row r="363" spans="1:28" ht="18" x14ac:dyDescent="0.3">
      <c r="A363" s="22" t="s">
        <v>969</v>
      </c>
      <c r="B363" s="25" t="s">
        <v>337</v>
      </c>
      <c r="C363" s="23"/>
      <c r="D363" s="24" t="s">
        <v>277</v>
      </c>
      <c r="E363" s="31">
        <v>0.15</v>
      </c>
      <c r="F363" s="32">
        <v>201.93</v>
      </c>
      <c r="G363" s="39">
        <v>37.299999999999997</v>
      </c>
      <c r="H363" s="36"/>
      <c r="I363" s="36"/>
      <c r="J363" s="36">
        <f>ROUND(F363*G363, 2)</f>
        <v>7531.99</v>
      </c>
      <c r="K363" s="36"/>
      <c r="L363" s="36"/>
      <c r="M363" s="45">
        <v>37.299999999999997</v>
      </c>
      <c r="N363" s="36"/>
      <c r="O363" s="36"/>
      <c r="P363" s="36">
        <f>ROUND(F363*M363, 2)</f>
        <v>7531.99</v>
      </c>
      <c r="Q363" s="36"/>
      <c r="R363" s="36"/>
      <c r="S363" s="47"/>
      <c r="T363" s="50">
        <v>1</v>
      </c>
      <c r="U363" s="50">
        <v>1346.2</v>
      </c>
      <c r="V363" s="47"/>
      <c r="W363" s="47" t="s">
        <v>970</v>
      </c>
      <c r="X363" s="47"/>
      <c r="Y363" s="47"/>
      <c r="Z363" s="47"/>
      <c r="AA363" s="47"/>
      <c r="AB363" s="47"/>
    </row>
    <row r="364" spans="1:28" ht="16.8" x14ac:dyDescent="0.3">
      <c r="A364" s="22" t="s">
        <v>971</v>
      </c>
      <c r="B364" s="66" t="s">
        <v>785</v>
      </c>
      <c r="C364" s="56"/>
      <c r="D364" s="67"/>
      <c r="E364" s="68"/>
      <c r="F364" s="37"/>
      <c r="G364" s="38"/>
      <c r="H364" s="38"/>
      <c r="I364" s="38"/>
      <c r="J364" s="38">
        <f>SUM(J365)</f>
        <v>4800169.59</v>
      </c>
      <c r="K364" s="38">
        <f>SUM(K365)</f>
        <v>7349120</v>
      </c>
      <c r="L364" s="38">
        <f>SUM(L365)</f>
        <v>12149289.59</v>
      </c>
      <c r="M364" s="38"/>
      <c r="N364" s="38"/>
      <c r="O364" s="38"/>
      <c r="P364" s="38">
        <v>4800169.59</v>
      </c>
      <c r="Q364" s="38">
        <v>7349120</v>
      </c>
      <c r="R364" s="38">
        <v>12149289.59</v>
      </c>
      <c r="S364" s="47"/>
      <c r="T364" s="50"/>
      <c r="U364" s="50"/>
      <c r="V364" s="47"/>
      <c r="W364" s="47" t="s">
        <v>972</v>
      </c>
      <c r="X364" s="47"/>
      <c r="Y364" s="47"/>
      <c r="Z364" s="47"/>
      <c r="AA364" s="47"/>
      <c r="AB364" s="47"/>
    </row>
    <row r="365" spans="1:28" ht="36" x14ac:dyDescent="0.3">
      <c r="A365" s="22" t="s">
        <v>973</v>
      </c>
      <c r="B365" s="23" t="s">
        <v>788</v>
      </c>
      <c r="C365" s="23"/>
      <c r="D365" s="24" t="s">
        <v>58</v>
      </c>
      <c r="E365" s="31">
        <v>1</v>
      </c>
      <c r="F365" s="30">
        <v>9186.4</v>
      </c>
      <c r="G365" s="36">
        <f>IFERROR(ROUND(SUM(J366,J367,J368,J369,J370,J371,J372,J373,J374,J375,J376)/F365, 2), 0)</f>
        <v>522.53</v>
      </c>
      <c r="H365" s="39">
        <v>800</v>
      </c>
      <c r="I365" s="36">
        <f>G365+H365</f>
        <v>1322.53</v>
      </c>
      <c r="J365" s="36">
        <f>ROUND(G365*F365, 2)</f>
        <v>4800169.59</v>
      </c>
      <c r="K365" s="36">
        <f>ROUND(F365*H365, 2)</f>
        <v>7349120</v>
      </c>
      <c r="L365" s="36">
        <f>J365+K365</f>
        <v>12149289.59</v>
      </c>
      <c r="M365" s="36">
        <v>522.53</v>
      </c>
      <c r="N365" s="45">
        <v>800</v>
      </c>
      <c r="O365" s="36">
        <v>1322.53</v>
      </c>
      <c r="P365" s="36">
        <v>4800169.59</v>
      </c>
      <c r="Q365" s="36">
        <v>7349120</v>
      </c>
      <c r="R365" s="36">
        <v>12149289.59</v>
      </c>
      <c r="S365" s="47"/>
      <c r="T365" s="50">
        <v>1</v>
      </c>
      <c r="U365" s="50">
        <v>9186.4</v>
      </c>
      <c r="V365" s="47"/>
      <c r="W365" s="47" t="s">
        <v>974</v>
      </c>
      <c r="X365" s="47"/>
      <c r="Y365" s="47"/>
      <c r="Z365" s="47"/>
      <c r="AA365" s="47"/>
      <c r="AB365" s="47"/>
    </row>
    <row r="366" spans="1:28" ht="36" x14ac:dyDescent="0.3">
      <c r="A366" s="22" t="s">
        <v>975</v>
      </c>
      <c r="B366" s="25" t="s">
        <v>450</v>
      </c>
      <c r="C366" s="23"/>
      <c r="D366" s="24" t="s">
        <v>136</v>
      </c>
      <c r="E366" s="31">
        <v>0.4</v>
      </c>
      <c r="F366" s="31">
        <v>3674.56</v>
      </c>
      <c r="G366" s="39">
        <v>158.22999999999999</v>
      </c>
      <c r="H366" s="36"/>
      <c r="I366" s="36"/>
      <c r="J366" s="36">
        <f t="shared" ref="J366:J376" si="21">ROUND(F366*G366, 2)</f>
        <v>581425.63</v>
      </c>
      <c r="K366" s="36"/>
      <c r="L366" s="36"/>
      <c r="M366" s="45">
        <v>158.22999999999999</v>
      </c>
      <c r="N366" s="36"/>
      <c r="O366" s="36"/>
      <c r="P366" s="36">
        <f t="shared" ref="P366:P376" si="22">ROUND(F366*M366, 2)</f>
        <v>581425.63</v>
      </c>
      <c r="Q366" s="36"/>
      <c r="R366" s="36"/>
      <c r="S366" s="47"/>
      <c r="T366" s="50">
        <v>1</v>
      </c>
      <c r="U366" s="50">
        <v>9186.4</v>
      </c>
      <c r="V366" s="47"/>
      <c r="W366" s="47" t="s">
        <v>976</v>
      </c>
      <c r="X366" s="47"/>
      <c r="Y366" s="47"/>
      <c r="Z366" s="47"/>
      <c r="AA366" s="47"/>
      <c r="AB366" s="47"/>
    </row>
    <row r="367" spans="1:28" ht="36" x14ac:dyDescent="0.3">
      <c r="A367" s="22" t="s">
        <v>977</v>
      </c>
      <c r="B367" s="25" t="s">
        <v>793</v>
      </c>
      <c r="C367" s="23"/>
      <c r="D367" s="24" t="s">
        <v>58</v>
      </c>
      <c r="E367" s="31">
        <v>2.0499999999999998</v>
      </c>
      <c r="F367" s="32">
        <v>18832.12</v>
      </c>
      <c r="G367" s="39">
        <v>137.1</v>
      </c>
      <c r="H367" s="36"/>
      <c r="I367" s="36"/>
      <c r="J367" s="36">
        <f t="shared" si="21"/>
        <v>2581883.65</v>
      </c>
      <c r="K367" s="36"/>
      <c r="L367" s="36"/>
      <c r="M367" s="45">
        <v>137.1</v>
      </c>
      <c r="N367" s="36"/>
      <c r="O367" s="36"/>
      <c r="P367" s="36">
        <f t="shared" si="22"/>
        <v>2581883.65</v>
      </c>
      <c r="Q367" s="36"/>
      <c r="R367" s="36"/>
      <c r="S367" s="47"/>
      <c r="T367" s="50">
        <v>1</v>
      </c>
      <c r="U367" s="50">
        <v>9186.4</v>
      </c>
      <c r="V367" s="47"/>
      <c r="W367" s="47" t="s">
        <v>978</v>
      </c>
      <c r="X367" s="47"/>
      <c r="Y367" s="47"/>
      <c r="Z367" s="47"/>
      <c r="AA367" s="47"/>
      <c r="AB367" s="47"/>
    </row>
    <row r="368" spans="1:28" ht="18" x14ac:dyDescent="0.3">
      <c r="A368" s="22" t="s">
        <v>979</v>
      </c>
      <c r="B368" s="25" t="s">
        <v>337</v>
      </c>
      <c r="C368" s="23"/>
      <c r="D368" s="24" t="s">
        <v>277</v>
      </c>
      <c r="E368" s="31">
        <v>0.1</v>
      </c>
      <c r="F368" s="31">
        <v>918.64</v>
      </c>
      <c r="G368" s="39">
        <v>37.299999999999997</v>
      </c>
      <c r="H368" s="36"/>
      <c r="I368" s="36"/>
      <c r="J368" s="36">
        <f t="shared" si="21"/>
        <v>34265.269999999997</v>
      </c>
      <c r="K368" s="36"/>
      <c r="L368" s="36"/>
      <c r="M368" s="45">
        <v>37.299999999999997</v>
      </c>
      <c r="N368" s="36"/>
      <c r="O368" s="36"/>
      <c r="P368" s="36">
        <f t="shared" si="22"/>
        <v>34265.269999999997</v>
      </c>
      <c r="Q368" s="36"/>
      <c r="R368" s="36"/>
      <c r="S368" s="47"/>
      <c r="T368" s="50">
        <v>1</v>
      </c>
      <c r="U368" s="50">
        <v>9186.4</v>
      </c>
      <c r="V368" s="47"/>
      <c r="W368" s="47" t="s">
        <v>980</v>
      </c>
      <c r="X368" s="47"/>
      <c r="Y368" s="47"/>
      <c r="Z368" s="47"/>
      <c r="AA368" s="47"/>
      <c r="AB368" s="47"/>
    </row>
    <row r="369" spans="1:28" ht="18" x14ac:dyDescent="0.3">
      <c r="A369" s="22" t="s">
        <v>981</v>
      </c>
      <c r="B369" s="25" t="s">
        <v>798</v>
      </c>
      <c r="C369" s="23"/>
      <c r="D369" s="24" t="s">
        <v>136</v>
      </c>
      <c r="E369" s="31">
        <v>10</v>
      </c>
      <c r="F369" s="31">
        <v>91864</v>
      </c>
      <c r="G369" s="39">
        <v>1</v>
      </c>
      <c r="H369" s="36"/>
      <c r="I369" s="36"/>
      <c r="J369" s="36">
        <f t="shared" si="21"/>
        <v>91864</v>
      </c>
      <c r="K369" s="36"/>
      <c r="L369" s="36"/>
      <c r="M369" s="45">
        <v>1</v>
      </c>
      <c r="N369" s="36"/>
      <c r="O369" s="36"/>
      <c r="P369" s="36">
        <f t="shared" si="22"/>
        <v>91864</v>
      </c>
      <c r="Q369" s="36"/>
      <c r="R369" s="36"/>
      <c r="S369" s="47"/>
      <c r="T369" s="50">
        <v>1</v>
      </c>
      <c r="U369" s="50">
        <v>9186.4</v>
      </c>
      <c r="V369" s="47"/>
      <c r="W369" s="47" t="s">
        <v>982</v>
      </c>
      <c r="X369" s="47"/>
      <c r="Y369" s="47"/>
      <c r="Z369" s="47"/>
      <c r="AA369" s="47"/>
      <c r="AB369" s="47"/>
    </row>
    <row r="370" spans="1:28" ht="18" x14ac:dyDescent="0.3">
      <c r="A370" s="22" t="s">
        <v>983</v>
      </c>
      <c r="B370" s="25" t="s">
        <v>471</v>
      </c>
      <c r="C370" s="23"/>
      <c r="D370" s="24" t="s">
        <v>149</v>
      </c>
      <c r="E370" s="31">
        <v>0.85</v>
      </c>
      <c r="F370" s="31">
        <v>7808.44</v>
      </c>
      <c r="G370" s="39">
        <v>1.42</v>
      </c>
      <c r="H370" s="36"/>
      <c r="I370" s="36"/>
      <c r="J370" s="36">
        <f t="shared" si="21"/>
        <v>11087.98</v>
      </c>
      <c r="K370" s="36"/>
      <c r="L370" s="36"/>
      <c r="M370" s="45">
        <v>1.42</v>
      </c>
      <c r="N370" s="36"/>
      <c r="O370" s="36"/>
      <c r="P370" s="36">
        <f t="shared" si="22"/>
        <v>11087.98</v>
      </c>
      <c r="Q370" s="36"/>
      <c r="R370" s="36"/>
      <c r="S370" s="47"/>
      <c r="T370" s="50">
        <v>1</v>
      </c>
      <c r="U370" s="50">
        <v>9186.4</v>
      </c>
      <c r="V370" s="47"/>
      <c r="W370" s="47" t="s">
        <v>984</v>
      </c>
      <c r="X370" s="47"/>
      <c r="Y370" s="47"/>
      <c r="Z370" s="47"/>
      <c r="AA370" s="47"/>
      <c r="AB370" s="47"/>
    </row>
    <row r="371" spans="1:28" ht="18" x14ac:dyDescent="0.3">
      <c r="A371" s="22" t="s">
        <v>985</v>
      </c>
      <c r="B371" s="25" t="s">
        <v>803</v>
      </c>
      <c r="C371" s="23"/>
      <c r="D371" s="24" t="s">
        <v>149</v>
      </c>
      <c r="E371" s="31">
        <v>1.7</v>
      </c>
      <c r="F371" s="31">
        <v>15616.88</v>
      </c>
      <c r="G371" s="39">
        <v>4.5999999999999996</v>
      </c>
      <c r="H371" s="36"/>
      <c r="I371" s="36"/>
      <c r="J371" s="36">
        <f t="shared" si="21"/>
        <v>71837.649999999994</v>
      </c>
      <c r="K371" s="36"/>
      <c r="L371" s="36"/>
      <c r="M371" s="45">
        <v>4.5999999999999996</v>
      </c>
      <c r="N371" s="36"/>
      <c r="O371" s="36"/>
      <c r="P371" s="36">
        <f t="shared" si="22"/>
        <v>71837.649999999994</v>
      </c>
      <c r="Q371" s="36"/>
      <c r="R371" s="36"/>
      <c r="S371" s="47"/>
      <c r="T371" s="50">
        <v>1</v>
      </c>
      <c r="U371" s="50">
        <v>9186.4</v>
      </c>
      <c r="V371" s="47"/>
      <c r="W371" s="47" t="s">
        <v>986</v>
      </c>
      <c r="X371" s="47"/>
      <c r="Y371" s="47"/>
      <c r="Z371" s="47"/>
      <c r="AA371" s="47"/>
      <c r="AB371" s="47"/>
    </row>
    <row r="372" spans="1:28" ht="18" x14ac:dyDescent="0.3">
      <c r="A372" s="22" t="s">
        <v>987</v>
      </c>
      <c r="B372" s="25" t="s">
        <v>806</v>
      </c>
      <c r="C372" s="23"/>
      <c r="D372" s="24" t="s">
        <v>149</v>
      </c>
      <c r="E372" s="31">
        <v>3.02</v>
      </c>
      <c r="F372" s="31">
        <v>27742.928</v>
      </c>
      <c r="G372" s="39">
        <v>15.46</v>
      </c>
      <c r="H372" s="36"/>
      <c r="I372" s="36"/>
      <c r="J372" s="36">
        <f t="shared" si="21"/>
        <v>428905.67</v>
      </c>
      <c r="K372" s="36"/>
      <c r="L372" s="36"/>
      <c r="M372" s="45">
        <v>15.46</v>
      </c>
      <c r="N372" s="36"/>
      <c r="O372" s="36"/>
      <c r="P372" s="36">
        <f t="shared" si="22"/>
        <v>428905.67</v>
      </c>
      <c r="Q372" s="36"/>
      <c r="R372" s="36"/>
      <c r="S372" s="47"/>
      <c r="T372" s="50">
        <v>1</v>
      </c>
      <c r="U372" s="50">
        <v>9186.4</v>
      </c>
      <c r="V372" s="47"/>
      <c r="W372" s="47" t="s">
        <v>988</v>
      </c>
      <c r="X372" s="47"/>
      <c r="Y372" s="47"/>
      <c r="Z372" s="47"/>
      <c r="AA372" s="47"/>
      <c r="AB372" s="47"/>
    </row>
    <row r="373" spans="1:28" ht="18" x14ac:dyDescent="0.3">
      <c r="A373" s="22" t="s">
        <v>989</v>
      </c>
      <c r="B373" s="25" t="s">
        <v>809</v>
      </c>
      <c r="C373" s="23"/>
      <c r="D373" s="24" t="s">
        <v>149</v>
      </c>
      <c r="E373" s="31">
        <v>2</v>
      </c>
      <c r="F373" s="31">
        <v>18372.8</v>
      </c>
      <c r="G373" s="39">
        <v>44.2</v>
      </c>
      <c r="H373" s="36"/>
      <c r="I373" s="36"/>
      <c r="J373" s="36">
        <f t="shared" si="21"/>
        <v>812077.76</v>
      </c>
      <c r="K373" s="36"/>
      <c r="L373" s="36"/>
      <c r="M373" s="45">
        <v>44.2</v>
      </c>
      <c r="N373" s="36"/>
      <c r="O373" s="36"/>
      <c r="P373" s="36">
        <f t="shared" si="22"/>
        <v>812077.76</v>
      </c>
      <c r="Q373" s="36"/>
      <c r="R373" s="36"/>
      <c r="S373" s="47"/>
      <c r="T373" s="50">
        <v>1</v>
      </c>
      <c r="U373" s="50">
        <v>9186.4</v>
      </c>
      <c r="V373" s="47"/>
      <c r="W373" s="47" t="s">
        <v>990</v>
      </c>
      <c r="X373" s="47"/>
      <c r="Y373" s="47"/>
      <c r="Z373" s="47"/>
      <c r="AA373" s="47"/>
      <c r="AB373" s="47"/>
    </row>
    <row r="374" spans="1:28" ht="18" x14ac:dyDescent="0.3">
      <c r="A374" s="22" t="s">
        <v>991</v>
      </c>
      <c r="B374" s="25" t="s">
        <v>435</v>
      </c>
      <c r="C374" s="23"/>
      <c r="D374" s="24" t="s">
        <v>277</v>
      </c>
      <c r="E374" s="31">
        <v>0.35</v>
      </c>
      <c r="F374" s="31">
        <v>3215.24</v>
      </c>
      <c r="G374" s="39">
        <v>34.950000000000003</v>
      </c>
      <c r="H374" s="36"/>
      <c r="I374" s="36"/>
      <c r="J374" s="36">
        <f t="shared" si="21"/>
        <v>112372.64</v>
      </c>
      <c r="K374" s="36"/>
      <c r="L374" s="36"/>
      <c r="M374" s="45">
        <v>34.950000000000003</v>
      </c>
      <c r="N374" s="36"/>
      <c r="O374" s="36"/>
      <c r="P374" s="36">
        <f t="shared" si="22"/>
        <v>112372.64</v>
      </c>
      <c r="Q374" s="36"/>
      <c r="R374" s="36"/>
      <c r="S374" s="47"/>
      <c r="T374" s="50">
        <v>1</v>
      </c>
      <c r="U374" s="50">
        <v>9186.4</v>
      </c>
      <c r="V374" s="47"/>
      <c r="W374" s="47" t="s">
        <v>992</v>
      </c>
      <c r="X374" s="47"/>
      <c r="Y374" s="47"/>
      <c r="Z374" s="47"/>
      <c r="AA374" s="47"/>
      <c r="AB374" s="47"/>
    </row>
    <row r="375" spans="1:28" ht="18" x14ac:dyDescent="0.3">
      <c r="A375" s="22" t="s">
        <v>993</v>
      </c>
      <c r="B375" s="25" t="s">
        <v>814</v>
      </c>
      <c r="C375" s="23"/>
      <c r="D375" s="24" t="s">
        <v>136</v>
      </c>
      <c r="E375" s="31">
        <v>15</v>
      </c>
      <c r="F375" s="31">
        <v>137796</v>
      </c>
      <c r="G375" s="39">
        <v>0.26</v>
      </c>
      <c r="H375" s="36"/>
      <c r="I375" s="36"/>
      <c r="J375" s="36">
        <f t="shared" si="21"/>
        <v>35826.959999999999</v>
      </c>
      <c r="K375" s="36"/>
      <c r="L375" s="36"/>
      <c r="M375" s="45">
        <v>0.26</v>
      </c>
      <c r="N375" s="36"/>
      <c r="O375" s="36"/>
      <c r="P375" s="36">
        <f t="shared" si="22"/>
        <v>35826.959999999999</v>
      </c>
      <c r="Q375" s="36"/>
      <c r="R375" s="36"/>
      <c r="S375" s="47"/>
      <c r="T375" s="50">
        <v>1</v>
      </c>
      <c r="U375" s="50">
        <v>9186.4</v>
      </c>
      <c r="V375" s="47"/>
      <c r="W375" s="47" t="s">
        <v>994</v>
      </c>
      <c r="X375" s="47"/>
      <c r="Y375" s="47"/>
      <c r="Z375" s="47"/>
      <c r="AA375" s="47"/>
      <c r="AB375" s="47"/>
    </row>
    <row r="376" spans="1:28" ht="18" x14ac:dyDescent="0.3">
      <c r="A376" s="22" t="s">
        <v>995</v>
      </c>
      <c r="B376" s="25" t="s">
        <v>459</v>
      </c>
      <c r="C376" s="23"/>
      <c r="D376" s="24" t="s">
        <v>136</v>
      </c>
      <c r="E376" s="31">
        <v>15</v>
      </c>
      <c r="F376" s="31">
        <v>137796</v>
      </c>
      <c r="G376" s="39">
        <v>0.28000000000000003</v>
      </c>
      <c r="H376" s="36"/>
      <c r="I376" s="36"/>
      <c r="J376" s="36">
        <f t="shared" si="21"/>
        <v>38582.879999999997</v>
      </c>
      <c r="K376" s="36"/>
      <c r="L376" s="36"/>
      <c r="M376" s="45">
        <v>0.28000000000000003</v>
      </c>
      <c r="N376" s="36"/>
      <c r="O376" s="36"/>
      <c r="P376" s="36">
        <f t="shared" si="22"/>
        <v>38582.879999999997</v>
      </c>
      <c r="Q376" s="36"/>
      <c r="R376" s="36"/>
      <c r="S376" s="47"/>
      <c r="T376" s="50">
        <v>1</v>
      </c>
      <c r="U376" s="50">
        <v>9186.4</v>
      </c>
      <c r="V376" s="47"/>
      <c r="W376" s="47" t="s">
        <v>996</v>
      </c>
      <c r="X376" s="47"/>
      <c r="Y376" s="47"/>
      <c r="Z376" s="47"/>
      <c r="AA376" s="47"/>
      <c r="AB376" s="47"/>
    </row>
    <row r="377" spans="1:28" ht="16.8" x14ac:dyDescent="0.3">
      <c r="A377" s="22" t="s">
        <v>997</v>
      </c>
      <c r="B377" s="66" t="s">
        <v>998</v>
      </c>
      <c r="C377" s="56"/>
      <c r="D377" s="67"/>
      <c r="E377" s="68"/>
      <c r="F377" s="37"/>
      <c r="G377" s="38"/>
      <c r="H377" s="38"/>
      <c r="I377" s="38"/>
      <c r="J377" s="38">
        <f>SUM(J378)</f>
        <v>0</v>
      </c>
      <c r="K377" s="38">
        <f>SUM(K378)</f>
        <v>3840000</v>
      </c>
      <c r="L377" s="38">
        <f>SUM(L378)</f>
        <v>3840000</v>
      </c>
      <c r="M377" s="38"/>
      <c r="N377" s="38"/>
      <c r="O377" s="38"/>
      <c r="P377" s="38">
        <v>0</v>
      </c>
      <c r="Q377" s="38">
        <v>3840000</v>
      </c>
      <c r="R377" s="38">
        <v>3840000</v>
      </c>
      <c r="S377" s="47"/>
      <c r="T377" s="50"/>
      <c r="U377" s="50"/>
      <c r="V377" s="47"/>
      <c r="W377" s="47" t="s">
        <v>999</v>
      </c>
      <c r="X377" s="47"/>
      <c r="Y377" s="47"/>
      <c r="Z377" s="47"/>
      <c r="AA377" s="47"/>
      <c r="AB377" s="47"/>
    </row>
    <row r="378" spans="1:28" ht="36" x14ac:dyDescent="0.3">
      <c r="A378" s="22" t="s">
        <v>1000</v>
      </c>
      <c r="B378" s="23" t="s">
        <v>1001</v>
      </c>
      <c r="C378" s="23"/>
      <c r="D378" s="24" t="s">
        <v>1002</v>
      </c>
      <c r="E378" s="31">
        <v>1</v>
      </c>
      <c r="F378" s="30">
        <v>12</v>
      </c>
      <c r="G378" s="36"/>
      <c r="H378" s="39">
        <v>320000</v>
      </c>
      <c r="I378" s="36">
        <f>G378+H378</f>
        <v>320000</v>
      </c>
      <c r="J378" s="36"/>
      <c r="K378" s="36">
        <f>ROUND(F378*H378, 2)</f>
        <v>3840000</v>
      </c>
      <c r="L378" s="36">
        <f>J378+K378</f>
        <v>3840000</v>
      </c>
      <c r="M378" s="36">
        <v>0</v>
      </c>
      <c r="N378" s="45">
        <v>320000</v>
      </c>
      <c r="O378" s="36">
        <v>320000</v>
      </c>
      <c r="P378" s="36">
        <v>0</v>
      </c>
      <c r="Q378" s="36">
        <v>3840000</v>
      </c>
      <c r="R378" s="36">
        <v>3840000</v>
      </c>
      <c r="S378" s="47"/>
      <c r="T378" s="50">
        <v>1</v>
      </c>
      <c r="U378" s="50">
        <v>12</v>
      </c>
      <c r="V378" s="47"/>
      <c r="W378" s="47" t="s">
        <v>1003</v>
      </c>
      <c r="X378" s="47"/>
      <c r="Y378" s="47"/>
      <c r="Z378" s="47"/>
      <c r="AA378" s="47"/>
      <c r="AB378" s="47"/>
    </row>
    <row r="379" spans="1:28" ht="24" customHeight="1" x14ac:dyDescent="0.3">
      <c r="A379" s="27"/>
      <c r="B379" s="29" t="s">
        <v>1004</v>
      </c>
      <c r="C379" s="28"/>
      <c r="D379" s="40"/>
      <c r="E379" s="41"/>
      <c r="F379" s="42"/>
      <c r="G379" s="43"/>
      <c r="H379" s="43"/>
      <c r="I379" s="43"/>
      <c r="J379" s="43">
        <f>SUM(J8)</f>
        <v>55066604.740000002</v>
      </c>
      <c r="K379" s="43">
        <f>SUM(K8)</f>
        <v>93506629.780000001</v>
      </c>
      <c r="L379" s="43">
        <f>J379+K379</f>
        <v>148573234.52000001</v>
      </c>
      <c r="M379" s="43"/>
      <c r="N379" s="43"/>
      <c r="O379" s="43"/>
      <c r="P379" s="43">
        <f>SUM(P8)</f>
        <v>55569655.530000001</v>
      </c>
      <c r="Q379" s="43">
        <f>SUM(Q8)</f>
        <v>93711379.780000001</v>
      </c>
      <c r="R379" s="43">
        <f>P379+Q379</f>
        <v>149281035.31</v>
      </c>
      <c r="S379" s="47"/>
      <c r="T379" s="50"/>
      <c r="U379" s="50"/>
      <c r="V379" s="47"/>
      <c r="W379" s="47"/>
      <c r="X379" s="47"/>
      <c r="Y379" s="47"/>
      <c r="Z379" s="47"/>
      <c r="AA379" s="47"/>
      <c r="AB379" s="47"/>
    </row>
    <row r="380" spans="1:28" s="13" customFormat="1" ht="21" customHeight="1" x14ac:dyDescent="0.4">
      <c r="A380" s="60" t="s">
        <v>1005</v>
      </c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1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s="18" customFormat="1" ht="15.6" customHeight="1" x14ac:dyDescent="0.3">
      <c r="A381" s="14" t="s">
        <v>1006</v>
      </c>
      <c r="B381" s="15" t="s">
        <v>1007</v>
      </c>
      <c r="C381" s="46" t="s">
        <v>1008</v>
      </c>
      <c r="D381" s="16"/>
      <c r="E381" s="16"/>
      <c r="F381" s="17"/>
      <c r="G381" s="61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 spans="1:28" s="18" customFormat="1" ht="15.6" customHeight="1" x14ac:dyDescent="0.3">
      <c r="A382" s="14" t="s">
        <v>1009</v>
      </c>
      <c r="B382" s="15" t="s">
        <v>1010</v>
      </c>
      <c r="C382" s="46" t="s">
        <v>1011</v>
      </c>
      <c r="D382" s="16"/>
      <c r="E382" s="16"/>
      <c r="F382" s="17"/>
      <c r="G382" s="61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 spans="1:28" ht="31.2" customHeight="1" x14ac:dyDescent="0.3">
      <c r="A383" s="14" t="s">
        <v>1012</v>
      </c>
      <c r="B383" s="15" t="s">
        <v>1013</v>
      </c>
      <c r="C383" s="46" t="s">
        <v>1014</v>
      </c>
      <c r="D383" s="19"/>
      <c r="E383" s="19"/>
      <c r="F383" s="17"/>
      <c r="G383" s="61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 spans="1:28" ht="15.6" customHeight="1" x14ac:dyDescent="0.3">
      <c r="A384" s="14" t="s">
        <v>1015</v>
      </c>
      <c r="B384" s="15" t="s">
        <v>1016</v>
      </c>
      <c r="C384" s="46" t="s">
        <v>1002</v>
      </c>
      <c r="D384" s="19"/>
      <c r="E384" s="19"/>
      <c r="F384" s="17"/>
      <c r="G384" s="61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 spans="1:28" ht="15.6" customHeight="1" x14ac:dyDescent="0.3">
      <c r="A385" s="14" t="s">
        <v>1017</v>
      </c>
      <c r="B385" s="15" t="s">
        <v>1018</v>
      </c>
      <c r="C385" s="46" t="s">
        <v>1011</v>
      </c>
      <c r="D385" s="19"/>
      <c r="E385" s="19"/>
      <c r="F385" s="17"/>
      <c r="G385" s="61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 spans="1:28" ht="31.2" customHeight="1" x14ac:dyDescent="0.3">
      <c r="A386" s="14" t="s">
        <v>1019</v>
      </c>
      <c r="B386" s="15" t="s">
        <v>1020</v>
      </c>
      <c r="C386" s="46" t="s">
        <v>1021</v>
      </c>
      <c r="D386" s="19"/>
      <c r="E386" s="19"/>
      <c r="F386" s="17"/>
      <c r="G386" s="61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 spans="1:28" ht="31.2" customHeight="1" x14ac:dyDescent="0.3">
      <c r="A387" s="14" t="s">
        <v>1022</v>
      </c>
      <c r="B387" s="15" t="s">
        <v>1023</v>
      </c>
      <c r="C387" s="46" t="s">
        <v>1024</v>
      </c>
      <c r="D387" s="19"/>
      <c r="E387" s="19"/>
      <c r="F387" s="17"/>
      <c r="G387" s="61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 spans="1:28" ht="15.6" customHeight="1" x14ac:dyDescent="0.3">
      <c r="A388" s="14" t="s">
        <v>1025</v>
      </c>
      <c r="B388" s="15" t="s">
        <v>1026</v>
      </c>
      <c r="C388" s="46" t="s">
        <v>1027</v>
      </c>
      <c r="D388" s="19"/>
      <c r="E388" s="19"/>
      <c r="F388" s="17"/>
      <c r="G388" s="61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 spans="1:28" ht="15.6" customHeight="1" x14ac:dyDescent="0.3">
      <c r="A389" s="14" t="s">
        <v>1028</v>
      </c>
      <c r="B389" s="15" t="s">
        <v>1029</v>
      </c>
      <c r="C389" s="46" t="s">
        <v>1030</v>
      </c>
      <c r="D389" s="19"/>
      <c r="E389" s="19"/>
      <c r="F389" s="17"/>
      <c r="G389" s="61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 spans="1:28" ht="31.2" customHeight="1" x14ac:dyDescent="0.3">
      <c r="A390" s="14" t="s">
        <v>1031</v>
      </c>
      <c r="B390" s="15" t="s">
        <v>1032</v>
      </c>
      <c r="C390" s="46" t="s">
        <v>1033</v>
      </c>
      <c r="D390" s="19"/>
      <c r="E390" s="19"/>
      <c r="F390" s="17"/>
      <c r="G390" s="61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 spans="1:28" ht="46.8" customHeight="1" x14ac:dyDescent="0.3">
      <c r="A391" s="14" t="s">
        <v>1034</v>
      </c>
      <c r="B391" s="20" t="s">
        <v>1035</v>
      </c>
      <c r="C391" s="46" t="s">
        <v>1036</v>
      </c>
      <c r="D391" s="19"/>
      <c r="E391" s="19"/>
      <c r="F391" s="17"/>
      <c r="G391" s="61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 spans="1:28" ht="31.2" customHeight="1" x14ac:dyDescent="0.3">
      <c r="A392" s="14" t="s">
        <v>1037</v>
      </c>
      <c r="B392" s="15" t="s">
        <v>1038</v>
      </c>
      <c r="C392" s="46" t="s">
        <v>1039</v>
      </c>
      <c r="D392" s="19"/>
      <c r="E392" s="19"/>
      <c r="F392" s="17"/>
      <c r="G392" s="61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 spans="1:28" ht="15.6" customHeight="1" x14ac:dyDescent="0.3">
      <c r="A393" s="14" t="s">
        <v>1040</v>
      </c>
      <c r="B393" s="20" t="s">
        <v>1041</v>
      </c>
      <c r="C393" s="46" t="s">
        <v>1042</v>
      </c>
      <c r="D393" s="19"/>
      <c r="E393" s="19"/>
      <c r="F393" s="17"/>
      <c r="G393" s="61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 spans="1:28" ht="46.8" customHeight="1" x14ac:dyDescent="0.3">
      <c r="A394" s="14" t="s">
        <v>1043</v>
      </c>
      <c r="B394" s="20" t="s">
        <v>1044</v>
      </c>
      <c r="C394" s="46" t="s">
        <v>1045</v>
      </c>
      <c r="D394" s="19"/>
      <c r="E394" s="19"/>
      <c r="F394" s="17"/>
      <c r="G394" s="61" t="s">
        <v>1046</v>
      </c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 spans="1:28" ht="15.6" customHeight="1" x14ac:dyDescent="0.3">
      <c r="A395" s="14" t="s">
        <v>1047</v>
      </c>
      <c r="B395" s="15" t="s">
        <v>1048</v>
      </c>
      <c r="C395" s="46" t="s">
        <v>1049</v>
      </c>
      <c r="D395" s="19"/>
      <c r="E395" s="19"/>
      <c r="F395" s="17"/>
      <c r="G395" s="61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 spans="1:28" ht="15.6" customHeight="1" x14ac:dyDescent="0.3">
      <c r="A396" s="14" t="s">
        <v>1050</v>
      </c>
      <c r="B396" s="21" t="s">
        <v>1051</v>
      </c>
      <c r="C396" s="46"/>
      <c r="D396" s="19"/>
      <c r="E396" s="19"/>
      <c r="F396" s="17"/>
      <c r="G396" s="61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 spans="1:28" ht="15.6" customHeight="1" x14ac:dyDescent="0.3">
      <c r="A397" s="14" t="s">
        <v>1052</v>
      </c>
      <c r="B397" s="15" t="s">
        <v>1053</v>
      </c>
      <c r="C397" s="46"/>
      <c r="D397" s="19"/>
      <c r="E397" s="19"/>
      <c r="F397" s="17"/>
      <c r="G397" s="61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 spans="1:28" ht="15.6" customHeight="1" x14ac:dyDescent="0.3">
      <c r="A398" s="14" t="s">
        <v>1054</v>
      </c>
      <c r="B398" s="15" t="s">
        <v>1055</v>
      </c>
      <c r="C398" s="46"/>
      <c r="D398" s="19"/>
      <c r="E398" s="19"/>
      <c r="F398" s="17"/>
      <c r="G398" s="61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</sheetData>
  <sheetProtection password="DFB7" sheet="1" objects="1" scenarios="1" formatColumns="0" sort="0" autoFilter="0" pivotTables="0"/>
  <mergeCells count="75">
    <mergeCell ref="B364:E364"/>
    <mergeCell ref="B377:E377"/>
    <mergeCell ref="B334:E334"/>
    <mergeCell ref="B337:E337"/>
    <mergeCell ref="B338:E338"/>
    <mergeCell ref="B350:E350"/>
    <mergeCell ref="B361:E361"/>
    <mergeCell ref="B282:E282"/>
    <mergeCell ref="B307:E307"/>
    <mergeCell ref="B308:E308"/>
    <mergeCell ref="B319:E319"/>
    <mergeCell ref="B328:E328"/>
    <mergeCell ref="G396:R396"/>
    <mergeCell ref="G397:R397"/>
    <mergeCell ref="G398:R398"/>
    <mergeCell ref="A8:E8"/>
    <mergeCell ref="B9:E9"/>
    <mergeCell ref="B10:E10"/>
    <mergeCell ref="B11:E11"/>
    <mergeCell ref="B15:E15"/>
    <mergeCell ref="B16:E16"/>
    <mergeCell ref="B23:E23"/>
    <mergeCell ref="B43:E43"/>
    <mergeCell ref="B44:E44"/>
    <mergeCell ref="B45:E45"/>
    <mergeCell ref="B49:E49"/>
    <mergeCell ref="B76:E76"/>
    <mergeCell ref="B96:E96"/>
    <mergeCell ref="G391:R391"/>
    <mergeCell ref="G392:R392"/>
    <mergeCell ref="G393:R393"/>
    <mergeCell ref="G394:R394"/>
    <mergeCell ref="G395:R395"/>
    <mergeCell ref="G386:R386"/>
    <mergeCell ref="G387:R387"/>
    <mergeCell ref="G388:R388"/>
    <mergeCell ref="G389:R389"/>
    <mergeCell ref="G390:R390"/>
    <mergeCell ref="G381:R381"/>
    <mergeCell ref="G382:R382"/>
    <mergeCell ref="G383:R383"/>
    <mergeCell ref="G384:R384"/>
    <mergeCell ref="G385:R385"/>
    <mergeCell ref="M6:N6"/>
    <mergeCell ref="O6:O7"/>
    <mergeCell ref="P6:Q6"/>
    <mergeCell ref="R6:R7"/>
    <mergeCell ref="A380:Q380"/>
    <mergeCell ref="B106:E106"/>
    <mergeCell ref="B107:E107"/>
    <mergeCell ref="B108:E108"/>
    <mergeCell ref="B120:E120"/>
    <mergeCell ref="B135:E135"/>
    <mergeCell ref="B136:E136"/>
    <mergeCell ref="B163:E163"/>
    <mergeCell ref="B164:E164"/>
    <mergeCell ref="B165:E165"/>
    <mergeCell ref="B245:E245"/>
    <mergeCell ref="B264:E264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B1" sqref="B1"/>
    </sheetView>
  </sheetViews>
  <sheetFormatPr defaultRowHeight="13.2" x14ac:dyDescent="0.25"/>
  <cols>
    <col min="3" max="3" width="70" customWidth="1"/>
    <col min="5" max="7" width="25" customWidth="1"/>
  </cols>
  <sheetData>
    <row r="1" spans="1:7" ht="19.95" customHeight="1" x14ac:dyDescent="0.3">
      <c r="B1" s="51">
        <v>28414.2</v>
      </c>
      <c r="C1">
        <v>30057</v>
      </c>
      <c r="E1" t="s">
        <v>1056</v>
      </c>
      <c r="F1" t="s">
        <v>1056</v>
      </c>
      <c r="G1" t="s">
        <v>1056</v>
      </c>
    </row>
    <row r="2" spans="1:7" ht="19.95" customHeight="1" x14ac:dyDescent="0.25">
      <c r="C2" t="s">
        <v>1057</v>
      </c>
      <c r="E2" t="s">
        <v>1058</v>
      </c>
      <c r="F2" t="s">
        <v>1059</v>
      </c>
      <c r="G2" t="s">
        <v>1060</v>
      </c>
    </row>
    <row r="3" spans="1:7" x14ac:dyDescent="0.25">
      <c r="A3" t="s">
        <v>1061</v>
      </c>
      <c r="C3">
        <v>1256</v>
      </c>
      <c r="E3">
        <v>4959.78</v>
      </c>
      <c r="F3">
        <v>18010.099999999999</v>
      </c>
      <c r="G3">
        <v>22969.88</v>
      </c>
    </row>
    <row r="5" spans="1:7" x14ac:dyDescent="0.25">
      <c r="A5" t="s">
        <v>1062</v>
      </c>
      <c r="B5" t="s">
        <v>1063</v>
      </c>
    </row>
    <row r="7" spans="1:7" x14ac:dyDescent="0.25">
      <c r="A7" t="s">
        <v>1064</v>
      </c>
      <c r="B7" t="s">
        <v>1065</v>
      </c>
    </row>
    <row r="9" spans="1:7" x14ac:dyDescent="0.25">
      <c r="A9" t="s">
        <v>1066</v>
      </c>
      <c r="B9" t="s">
        <v>1067</v>
      </c>
    </row>
    <row r="10" spans="1:7" x14ac:dyDescent="0.25">
      <c r="B10" t="s">
        <v>1068</v>
      </c>
      <c r="C10" t="s">
        <v>1069</v>
      </c>
    </row>
    <row r="11" spans="1:7" x14ac:dyDescent="0.25">
      <c r="B11" t="s">
        <v>1070</v>
      </c>
      <c r="C11" t="s">
        <v>1071</v>
      </c>
    </row>
    <row r="12" spans="1:7" x14ac:dyDescent="0.25">
      <c r="B12" t="s">
        <v>1072</v>
      </c>
      <c r="C12" t="s">
        <v>1073</v>
      </c>
    </row>
    <row r="13" spans="1:7" x14ac:dyDescent="0.25">
      <c r="B13" t="s">
        <v>1074</v>
      </c>
      <c r="C13" t="s">
        <v>1075</v>
      </c>
    </row>
    <row r="14" spans="1:7" x14ac:dyDescent="0.25">
      <c r="B14" t="s">
        <v>1076</v>
      </c>
      <c r="C14" t="s">
        <v>1077</v>
      </c>
    </row>
    <row r="15" spans="1:7" x14ac:dyDescent="0.25">
      <c r="B15" t="s">
        <v>1078</v>
      </c>
      <c r="C15" t="s">
        <v>1079</v>
      </c>
    </row>
    <row r="16" spans="1:7" x14ac:dyDescent="0.25">
      <c r="B16" t="s">
        <v>1080</v>
      </c>
      <c r="C16" t="s">
        <v>1081</v>
      </c>
    </row>
    <row r="17" spans="1:7" x14ac:dyDescent="0.25">
      <c r="B17" t="s">
        <v>1082</v>
      </c>
      <c r="C17" t="s">
        <v>1083</v>
      </c>
    </row>
    <row r="19" spans="1:7" x14ac:dyDescent="0.25">
      <c r="A19" t="s">
        <v>1084</v>
      </c>
      <c r="B19" t="s">
        <v>1085</v>
      </c>
      <c r="F19">
        <v>332.99</v>
      </c>
      <c r="G19">
        <v>332.99</v>
      </c>
    </row>
    <row r="20" spans="1:7" x14ac:dyDescent="0.25">
      <c r="B20" t="s">
        <v>1086</v>
      </c>
      <c r="C20" t="s">
        <v>1087</v>
      </c>
    </row>
    <row r="21" spans="1:7" x14ac:dyDescent="0.25">
      <c r="B21" t="s">
        <v>1088</v>
      </c>
      <c r="C21" t="s">
        <v>1089</v>
      </c>
    </row>
    <row r="22" spans="1:7" x14ac:dyDescent="0.25">
      <c r="B22" t="s">
        <v>1090</v>
      </c>
      <c r="C22" t="s">
        <v>1091</v>
      </c>
    </row>
    <row r="23" spans="1:7" x14ac:dyDescent="0.25">
      <c r="B23" t="s">
        <v>1092</v>
      </c>
      <c r="C23" t="s">
        <v>1093</v>
      </c>
      <c r="F23">
        <v>332.99</v>
      </c>
      <c r="G23">
        <v>332.99</v>
      </c>
    </row>
    <row r="25" spans="1:7" x14ac:dyDescent="0.25">
      <c r="A25" t="s">
        <v>1094</v>
      </c>
      <c r="B25" t="s">
        <v>1095</v>
      </c>
    </row>
    <row r="26" spans="1:7" x14ac:dyDescent="0.25">
      <c r="B26" t="s">
        <v>1096</v>
      </c>
      <c r="C26" t="s">
        <v>1097</v>
      </c>
    </row>
    <row r="28" spans="1:7" x14ac:dyDescent="0.25">
      <c r="A28" t="s">
        <v>1098</v>
      </c>
      <c r="B28" t="s">
        <v>1099</v>
      </c>
      <c r="F28">
        <v>160.30000000000001</v>
      </c>
      <c r="G28">
        <v>160.30000000000001</v>
      </c>
    </row>
    <row r="29" spans="1:7" x14ac:dyDescent="0.25">
      <c r="B29" t="s">
        <v>1100</v>
      </c>
      <c r="C29" t="s">
        <v>1101</v>
      </c>
      <c r="F29">
        <v>135.1</v>
      </c>
      <c r="G29">
        <v>135.1</v>
      </c>
    </row>
    <row r="30" spans="1:7" x14ac:dyDescent="0.25">
      <c r="B30" t="s">
        <v>1102</v>
      </c>
      <c r="C30" t="s">
        <v>1103</v>
      </c>
    </row>
    <row r="31" spans="1:7" x14ac:dyDescent="0.25">
      <c r="B31" t="s">
        <v>1104</v>
      </c>
      <c r="C31" t="s">
        <v>1105</v>
      </c>
    </row>
    <row r="32" spans="1:7" x14ac:dyDescent="0.25">
      <c r="B32" t="s">
        <v>1106</v>
      </c>
      <c r="C32" t="s">
        <v>1107</v>
      </c>
      <c r="F32">
        <v>25.2</v>
      </c>
      <c r="G32">
        <v>25.2</v>
      </c>
    </row>
    <row r="33" spans="1:7" x14ac:dyDescent="0.25">
      <c r="B33" t="s">
        <v>1108</v>
      </c>
      <c r="C33" t="s">
        <v>1109</v>
      </c>
    </row>
    <row r="35" spans="1:7" x14ac:dyDescent="0.25">
      <c r="A35" t="s">
        <v>1110</v>
      </c>
      <c r="B35" t="s">
        <v>1111</v>
      </c>
      <c r="F35">
        <v>624.83000000000004</v>
      </c>
      <c r="G35">
        <v>624.83000000000004</v>
      </c>
    </row>
    <row r="36" spans="1:7" x14ac:dyDescent="0.25">
      <c r="B36" t="s">
        <v>1112</v>
      </c>
      <c r="C36" t="s">
        <v>1113</v>
      </c>
      <c r="F36">
        <v>436.32</v>
      </c>
      <c r="G36">
        <v>436.32</v>
      </c>
    </row>
    <row r="37" spans="1:7" x14ac:dyDescent="0.25">
      <c r="B37" t="s">
        <v>1114</v>
      </c>
      <c r="C37" t="s">
        <v>1115</v>
      </c>
    </row>
    <row r="38" spans="1:7" x14ac:dyDescent="0.25">
      <c r="B38" t="s">
        <v>1116</v>
      </c>
      <c r="C38" t="s">
        <v>1117</v>
      </c>
    </row>
    <row r="39" spans="1:7" x14ac:dyDescent="0.25">
      <c r="B39" t="s">
        <v>1118</v>
      </c>
      <c r="C39" t="s">
        <v>1119</v>
      </c>
    </row>
    <row r="40" spans="1:7" x14ac:dyDescent="0.25">
      <c r="B40" t="s">
        <v>1120</v>
      </c>
      <c r="C40" t="s">
        <v>1121</v>
      </c>
      <c r="F40">
        <v>138.26</v>
      </c>
      <c r="G40">
        <v>138.26</v>
      </c>
    </row>
    <row r="41" spans="1:7" x14ac:dyDescent="0.25">
      <c r="B41" t="s">
        <v>1122</v>
      </c>
      <c r="C41" t="s">
        <v>1123</v>
      </c>
      <c r="F41">
        <v>50.24</v>
      </c>
      <c r="G41">
        <v>50.24</v>
      </c>
    </row>
    <row r="43" spans="1:7" x14ac:dyDescent="0.25">
      <c r="A43" t="s">
        <v>1124</v>
      </c>
      <c r="B43" t="s">
        <v>1125</v>
      </c>
      <c r="E43">
        <v>266.89</v>
      </c>
      <c r="F43">
        <v>15197.21</v>
      </c>
      <c r="G43">
        <v>15464.1</v>
      </c>
    </row>
    <row r="44" spans="1:7" x14ac:dyDescent="0.25">
      <c r="B44" t="s">
        <v>1126</v>
      </c>
      <c r="C44" t="s">
        <v>1127</v>
      </c>
      <c r="F44">
        <v>5829.52</v>
      </c>
      <c r="G44">
        <v>5829.52</v>
      </c>
    </row>
    <row r="45" spans="1:7" x14ac:dyDescent="0.25">
      <c r="B45" t="s">
        <v>1128</v>
      </c>
      <c r="C45">
        <v>1900</v>
      </c>
      <c r="E45">
        <v>1.7</v>
      </c>
      <c r="F45">
        <v>9367.68</v>
      </c>
      <c r="G45">
        <v>9369.3799999999992</v>
      </c>
    </row>
    <row r="46" spans="1:7" x14ac:dyDescent="0.25">
      <c r="B46" t="s">
        <v>1129</v>
      </c>
      <c r="C46" t="s">
        <v>1130</v>
      </c>
    </row>
    <row r="47" spans="1:7" x14ac:dyDescent="0.25">
      <c r="B47" t="s">
        <v>1131</v>
      </c>
      <c r="C47">
        <v>900</v>
      </c>
      <c r="E47">
        <v>687.38</v>
      </c>
      <c r="F47">
        <v>372.65</v>
      </c>
      <c r="G47">
        <v>1060.03</v>
      </c>
    </row>
    <row r="48" spans="1:7" x14ac:dyDescent="0.25">
      <c r="B48" t="s">
        <v>1132</v>
      </c>
      <c r="C48" t="s">
        <v>1133</v>
      </c>
    </row>
    <row r="49" spans="1:7" x14ac:dyDescent="0.25">
      <c r="B49" t="s">
        <v>1134</v>
      </c>
      <c r="C49" t="s">
        <v>1135</v>
      </c>
    </row>
    <row r="50" spans="1:7" x14ac:dyDescent="0.25">
      <c r="B50" t="s">
        <v>1136</v>
      </c>
      <c r="C50" t="s">
        <v>1137</v>
      </c>
    </row>
    <row r="51" spans="1:7" x14ac:dyDescent="0.25">
      <c r="B51" t="s">
        <v>1138</v>
      </c>
      <c r="C51" t="s">
        <v>1139</v>
      </c>
    </row>
    <row r="53" spans="1:7" x14ac:dyDescent="0.25">
      <c r="A53" t="s">
        <v>1140</v>
      </c>
      <c r="B53" t="s">
        <v>1141</v>
      </c>
    </row>
    <row r="54" spans="1:7" x14ac:dyDescent="0.25">
      <c r="B54" t="s">
        <v>1142</v>
      </c>
      <c r="C54" t="s">
        <v>1143</v>
      </c>
    </row>
    <row r="55" spans="1:7" x14ac:dyDescent="0.25">
      <c r="B55" t="s">
        <v>1144</v>
      </c>
      <c r="C55" t="s">
        <v>1145</v>
      </c>
    </row>
    <row r="56" spans="1:7" x14ac:dyDescent="0.25">
      <c r="B56" t="s">
        <v>1146</v>
      </c>
      <c r="C56" t="s">
        <v>1147</v>
      </c>
    </row>
    <row r="57" spans="1:7" x14ac:dyDescent="0.25">
      <c r="B57" t="s">
        <v>1148</v>
      </c>
      <c r="C57" t="s">
        <v>1149</v>
      </c>
    </row>
    <row r="58" spans="1:7" x14ac:dyDescent="0.25">
      <c r="B58" t="s">
        <v>1150</v>
      </c>
      <c r="C58" t="s">
        <v>1151</v>
      </c>
    </row>
    <row r="59" spans="1:7" x14ac:dyDescent="0.25">
      <c r="B59" t="s">
        <v>1152</v>
      </c>
      <c r="C59" t="s">
        <v>1153</v>
      </c>
    </row>
    <row r="60" spans="1:7" x14ac:dyDescent="0.25">
      <c r="B60" t="s">
        <v>1154</v>
      </c>
      <c r="C60" t="s">
        <v>1155</v>
      </c>
    </row>
    <row r="61" spans="1:7" x14ac:dyDescent="0.25">
      <c r="B61" t="s">
        <v>1156</v>
      </c>
      <c r="C61" t="s">
        <v>1157</v>
      </c>
    </row>
    <row r="63" spans="1:7" x14ac:dyDescent="0.25">
      <c r="A63" t="s">
        <v>1158</v>
      </c>
      <c r="B63" t="s">
        <v>1159</v>
      </c>
      <c r="C63">
        <v>1256</v>
      </c>
      <c r="E63">
        <v>118.37</v>
      </c>
      <c r="G63">
        <v>118.37</v>
      </c>
    </row>
    <row r="64" spans="1:7" x14ac:dyDescent="0.25">
      <c r="B64" t="s">
        <v>1160</v>
      </c>
      <c r="C64" t="s">
        <v>1161</v>
      </c>
    </row>
    <row r="65" spans="2:7" x14ac:dyDescent="0.25">
      <c r="B65" t="s">
        <v>1162</v>
      </c>
      <c r="C65" t="s">
        <v>1163</v>
      </c>
    </row>
    <row r="66" spans="2:7" x14ac:dyDescent="0.25">
      <c r="B66" t="s">
        <v>1164</v>
      </c>
      <c r="C66" t="s">
        <v>1165</v>
      </c>
    </row>
    <row r="67" spans="2:7" x14ac:dyDescent="0.25">
      <c r="B67" t="s">
        <v>1166</v>
      </c>
      <c r="C67" t="s">
        <v>1167</v>
      </c>
    </row>
    <row r="68" spans="2:7" x14ac:dyDescent="0.25">
      <c r="B68" t="s">
        <v>1168</v>
      </c>
      <c r="C68" t="s">
        <v>1169</v>
      </c>
    </row>
    <row r="69" spans="2:7" x14ac:dyDescent="0.25">
      <c r="B69" t="s">
        <v>1170</v>
      </c>
      <c r="C69" t="s">
        <v>1171</v>
      </c>
    </row>
    <row r="70" spans="2:7" x14ac:dyDescent="0.25">
      <c r="B70" t="s">
        <v>1172</v>
      </c>
      <c r="C70" t="s">
        <v>1173</v>
      </c>
    </row>
    <row r="71" spans="2:7" x14ac:dyDescent="0.25">
      <c r="B71" t="s">
        <v>1174</v>
      </c>
      <c r="C71" t="s">
        <v>1175</v>
      </c>
    </row>
    <row r="72" spans="2:7" x14ac:dyDescent="0.25">
      <c r="B72" t="s">
        <v>1176</v>
      </c>
      <c r="C72" t="s">
        <v>1177</v>
      </c>
    </row>
    <row r="73" spans="2:7" x14ac:dyDescent="0.25">
      <c r="B73" t="s">
        <v>1178</v>
      </c>
      <c r="E73">
        <v>118.37</v>
      </c>
      <c r="G73">
        <v>118.37</v>
      </c>
    </row>
    <row r="74" spans="2:7" x14ac:dyDescent="0.25">
      <c r="B74" t="s">
        <v>1179</v>
      </c>
      <c r="C74" t="s">
        <v>1180</v>
      </c>
    </row>
    <row r="75" spans="2:7" x14ac:dyDescent="0.25">
      <c r="B75" t="s">
        <v>1181</v>
      </c>
      <c r="C75" t="s">
        <v>1182</v>
      </c>
    </row>
    <row r="76" spans="2:7" x14ac:dyDescent="0.25">
      <c r="B76" t="s">
        <v>1183</v>
      </c>
      <c r="C76" t="s">
        <v>1184</v>
      </c>
    </row>
    <row r="77" spans="2:7" x14ac:dyDescent="0.25">
      <c r="B77" t="s">
        <v>1185</v>
      </c>
      <c r="C77" t="s">
        <v>1186</v>
      </c>
    </row>
    <row r="78" spans="2:7" x14ac:dyDescent="0.25">
      <c r="B78" t="s">
        <v>1187</v>
      </c>
      <c r="C78" t="s">
        <v>1188</v>
      </c>
    </row>
    <row r="79" spans="2:7" x14ac:dyDescent="0.25">
      <c r="B79" t="s">
        <v>1189</v>
      </c>
      <c r="C79" t="s">
        <v>1190</v>
      </c>
    </row>
    <row r="80" spans="2:7" x14ac:dyDescent="0.25">
      <c r="B80" t="s">
        <v>1191</v>
      </c>
      <c r="C80" t="s">
        <v>1192</v>
      </c>
    </row>
    <row r="81" spans="2:3" x14ac:dyDescent="0.25">
      <c r="B81" t="s">
        <v>1193</v>
      </c>
      <c r="C81" t="s">
        <v>1194</v>
      </c>
    </row>
    <row r="82" spans="2:3" x14ac:dyDescent="0.25">
      <c r="B82" t="s">
        <v>1195</v>
      </c>
      <c r="C82" t="s">
        <v>1196</v>
      </c>
    </row>
    <row r="83" spans="2:3" x14ac:dyDescent="0.25">
      <c r="B83" t="s">
        <v>1197</v>
      </c>
      <c r="C83" t="s">
        <v>1198</v>
      </c>
    </row>
    <row r="84" spans="2:3" x14ac:dyDescent="0.25">
      <c r="B84" t="s">
        <v>1199</v>
      </c>
      <c r="C84" t="s">
        <v>1200</v>
      </c>
    </row>
    <row r="85" spans="2:3" x14ac:dyDescent="0.25">
      <c r="B85" t="s">
        <v>1201</v>
      </c>
      <c r="C85" t="s">
        <v>1202</v>
      </c>
    </row>
    <row r="86" spans="2:3" x14ac:dyDescent="0.25">
      <c r="B86" t="s">
        <v>1203</v>
      </c>
      <c r="C86" t="s">
        <v>1204</v>
      </c>
    </row>
    <row r="87" spans="2:3" x14ac:dyDescent="0.25">
      <c r="B87" t="s">
        <v>1205</v>
      </c>
      <c r="C87" t="s">
        <v>1206</v>
      </c>
    </row>
    <row r="88" spans="2:3" x14ac:dyDescent="0.25">
      <c r="B88" t="s">
        <v>1207</v>
      </c>
      <c r="C88" t="s">
        <v>1208</v>
      </c>
    </row>
    <row r="89" spans="2:3" x14ac:dyDescent="0.25">
      <c r="B89" t="s">
        <v>1209</v>
      </c>
      <c r="C89" t="s">
        <v>1210</v>
      </c>
    </row>
    <row r="90" spans="2:3" x14ac:dyDescent="0.25">
      <c r="B90" t="s">
        <v>1211</v>
      </c>
      <c r="C90" t="s">
        <v>1212</v>
      </c>
    </row>
    <row r="91" spans="2:3" x14ac:dyDescent="0.25">
      <c r="B91" t="s">
        <v>1213</v>
      </c>
      <c r="C91" t="s">
        <v>1214</v>
      </c>
    </row>
    <row r="92" spans="2:3" x14ac:dyDescent="0.25">
      <c r="B92" t="s">
        <v>1215</v>
      </c>
      <c r="C92" t="s">
        <v>1216</v>
      </c>
    </row>
    <row r="93" spans="2:3" x14ac:dyDescent="0.25">
      <c r="B93" t="s">
        <v>1217</v>
      </c>
      <c r="C93" t="s">
        <v>1218</v>
      </c>
    </row>
    <row r="94" spans="2:3" x14ac:dyDescent="0.25">
      <c r="B94" t="s">
        <v>1219</v>
      </c>
      <c r="C94" t="s">
        <v>1220</v>
      </c>
    </row>
    <row r="95" spans="2:3" x14ac:dyDescent="0.25">
      <c r="B95" t="s">
        <v>1221</v>
      </c>
      <c r="C95" t="s">
        <v>1222</v>
      </c>
    </row>
    <row r="96" spans="2:3" x14ac:dyDescent="0.25">
      <c r="B96" t="s">
        <v>1223</v>
      </c>
      <c r="C96" t="s">
        <v>1224</v>
      </c>
    </row>
    <row r="97" spans="1:7" x14ac:dyDescent="0.25">
      <c r="B97" t="s">
        <v>1225</v>
      </c>
      <c r="C97" t="s">
        <v>1226</v>
      </c>
    </row>
    <row r="98" spans="1:7" x14ac:dyDescent="0.25">
      <c r="B98" t="s">
        <v>1227</v>
      </c>
      <c r="C98" t="s">
        <v>1228</v>
      </c>
    </row>
    <row r="99" spans="1:7" x14ac:dyDescent="0.25">
      <c r="B99" t="s">
        <v>1229</v>
      </c>
      <c r="C99" t="s">
        <v>1230</v>
      </c>
    </row>
    <row r="100" spans="1:7" x14ac:dyDescent="0.25">
      <c r="B100" t="s">
        <v>1231</v>
      </c>
      <c r="C100" t="s">
        <v>1232</v>
      </c>
    </row>
    <row r="101" spans="1:7" x14ac:dyDescent="0.25">
      <c r="B101" t="s">
        <v>1233</v>
      </c>
      <c r="C101" t="s">
        <v>1234</v>
      </c>
    </row>
    <row r="102" spans="1:7" x14ac:dyDescent="0.25">
      <c r="B102" t="s">
        <v>1235</v>
      </c>
      <c r="C102" t="s">
        <v>1236</v>
      </c>
    </row>
    <row r="103" spans="1:7" x14ac:dyDescent="0.25">
      <c r="B103" t="s">
        <v>1237</v>
      </c>
      <c r="C103" t="s">
        <v>1238</v>
      </c>
    </row>
    <row r="104" spans="1:7" x14ac:dyDescent="0.25">
      <c r="B104" t="s">
        <v>1239</v>
      </c>
      <c r="C104" t="s">
        <v>1240</v>
      </c>
    </row>
    <row r="106" spans="1:7" x14ac:dyDescent="0.25">
      <c r="A106" t="s">
        <v>1241</v>
      </c>
      <c r="B106" t="s">
        <v>1242</v>
      </c>
      <c r="F106">
        <v>917.64</v>
      </c>
      <c r="G106">
        <v>917.64</v>
      </c>
    </row>
    <row r="107" spans="1:7" x14ac:dyDescent="0.25">
      <c r="B107" t="s">
        <v>1243</v>
      </c>
      <c r="C107" t="s">
        <v>1244</v>
      </c>
      <c r="F107">
        <v>631.74</v>
      </c>
      <c r="G107">
        <v>631.74</v>
      </c>
    </row>
    <row r="108" spans="1:7" x14ac:dyDescent="0.25">
      <c r="B108" t="s">
        <v>1245</v>
      </c>
      <c r="C108" t="s">
        <v>1246</v>
      </c>
      <c r="F108">
        <v>285.89999999999998</v>
      </c>
      <c r="G108">
        <v>285.89999999999998</v>
      </c>
    </row>
    <row r="110" spans="1:7" x14ac:dyDescent="0.25">
      <c r="A110" t="s">
        <v>1247</v>
      </c>
      <c r="B110" t="s">
        <v>485</v>
      </c>
      <c r="E110">
        <v>1203.3900000000001</v>
      </c>
      <c r="G110">
        <v>1203.3900000000001</v>
      </c>
    </row>
    <row r="111" spans="1:7" x14ac:dyDescent="0.25">
      <c r="B111" t="s">
        <v>1248</v>
      </c>
      <c r="C111">
        <v>150</v>
      </c>
      <c r="E111">
        <v>109.58</v>
      </c>
      <c r="G111">
        <v>109.58</v>
      </c>
    </row>
    <row r="112" spans="1:7" x14ac:dyDescent="0.25">
      <c r="B112" t="s">
        <v>1249</v>
      </c>
      <c r="C112">
        <v>1726</v>
      </c>
      <c r="E112">
        <v>1093.81</v>
      </c>
      <c r="G112">
        <v>1093.81</v>
      </c>
    </row>
    <row r="113" spans="1:7" x14ac:dyDescent="0.25">
      <c r="B113" t="s">
        <v>1250</v>
      </c>
      <c r="C113" t="s">
        <v>1251</v>
      </c>
    </row>
    <row r="115" spans="1:7" x14ac:dyDescent="0.25">
      <c r="A115" t="s">
        <v>1252</v>
      </c>
      <c r="B115" t="s">
        <v>324</v>
      </c>
      <c r="E115">
        <v>2948.94</v>
      </c>
      <c r="G115">
        <v>2948.94</v>
      </c>
    </row>
    <row r="116" spans="1:7" x14ac:dyDescent="0.25">
      <c r="B116" t="s">
        <v>1253</v>
      </c>
      <c r="C116">
        <v>5346</v>
      </c>
      <c r="E116">
        <v>1792.2</v>
      </c>
      <c r="G116">
        <v>1792.2</v>
      </c>
    </row>
    <row r="117" spans="1:7" x14ac:dyDescent="0.25">
      <c r="B117" t="s">
        <v>1254</v>
      </c>
      <c r="C117" t="s">
        <v>1255</v>
      </c>
    </row>
    <row r="118" spans="1:7" x14ac:dyDescent="0.25">
      <c r="B118" t="s">
        <v>1256</v>
      </c>
      <c r="C118">
        <v>250</v>
      </c>
      <c r="E118">
        <v>1156.74</v>
      </c>
      <c r="G118">
        <v>1156.74</v>
      </c>
    </row>
    <row r="119" spans="1:7" x14ac:dyDescent="0.25">
      <c r="B119" t="s">
        <v>1257</v>
      </c>
      <c r="C119" t="s">
        <v>1258</v>
      </c>
    </row>
    <row r="120" spans="1:7" x14ac:dyDescent="0.25">
      <c r="B120" t="s">
        <v>1259</v>
      </c>
      <c r="C120" t="s">
        <v>1260</v>
      </c>
    </row>
    <row r="122" spans="1:7" x14ac:dyDescent="0.25">
      <c r="A122" t="s">
        <v>1261</v>
      </c>
      <c r="B122" t="s">
        <v>1262</v>
      </c>
      <c r="F122">
        <v>404.5</v>
      </c>
      <c r="G122">
        <v>404.5</v>
      </c>
    </row>
    <row r="123" spans="1:7" x14ac:dyDescent="0.25">
      <c r="B123" t="s">
        <v>1263</v>
      </c>
      <c r="C123" t="s">
        <v>1264</v>
      </c>
      <c r="F123">
        <v>213.6</v>
      </c>
      <c r="G123">
        <v>213.6</v>
      </c>
    </row>
    <row r="124" spans="1:7" x14ac:dyDescent="0.25">
      <c r="B124" t="s">
        <v>1265</v>
      </c>
      <c r="C124" t="s">
        <v>1262</v>
      </c>
      <c r="F124">
        <v>78.22</v>
      </c>
      <c r="G124">
        <v>78.22</v>
      </c>
    </row>
    <row r="125" spans="1:7" x14ac:dyDescent="0.25">
      <c r="B125" t="s">
        <v>1266</v>
      </c>
      <c r="C125" t="s">
        <v>1267</v>
      </c>
      <c r="F125">
        <v>112.68</v>
      </c>
      <c r="G125">
        <v>112.68</v>
      </c>
    </row>
    <row r="127" spans="1:7" x14ac:dyDescent="0.25">
      <c r="A127" t="s">
        <v>1268</v>
      </c>
      <c r="B127" t="s">
        <v>1269</v>
      </c>
    </row>
    <row r="128" spans="1:7" x14ac:dyDescent="0.25">
      <c r="B128" t="s">
        <v>1270</v>
      </c>
      <c r="C128" t="s">
        <v>1271</v>
      </c>
    </row>
    <row r="129" spans="1:3" x14ac:dyDescent="0.25">
      <c r="B129" t="s">
        <v>1272</v>
      </c>
      <c r="C129" t="s">
        <v>1273</v>
      </c>
    </row>
    <row r="130" spans="1:3" x14ac:dyDescent="0.25">
      <c r="B130" t="s">
        <v>1274</v>
      </c>
      <c r="C130" t="s">
        <v>1275</v>
      </c>
    </row>
    <row r="131" spans="1:3" x14ac:dyDescent="0.25">
      <c r="B131" t="s">
        <v>1276</v>
      </c>
      <c r="C131" t="s">
        <v>1277</v>
      </c>
    </row>
    <row r="132" spans="1:3" x14ac:dyDescent="0.25">
      <c r="B132" t="s">
        <v>1278</v>
      </c>
      <c r="C132" t="s">
        <v>1279</v>
      </c>
    </row>
    <row r="134" spans="1:3" x14ac:dyDescent="0.25">
      <c r="A134" t="s">
        <v>1280</v>
      </c>
      <c r="B134" t="s">
        <v>1281</v>
      </c>
    </row>
    <row r="135" spans="1:3" x14ac:dyDescent="0.25">
      <c r="B135" t="s">
        <v>1282</v>
      </c>
      <c r="C135" t="s">
        <v>1283</v>
      </c>
    </row>
    <row r="136" spans="1:3" x14ac:dyDescent="0.25">
      <c r="B136" t="s">
        <v>1284</v>
      </c>
      <c r="C136" t="s">
        <v>1285</v>
      </c>
    </row>
    <row r="137" spans="1:3" x14ac:dyDescent="0.25">
      <c r="B137" t="s">
        <v>1286</v>
      </c>
      <c r="C137" t="s">
        <v>1287</v>
      </c>
    </row>
    <row r="138" spans="1:3" x14ac:dyDescent="0.25">
      <c r="B138" t="s">
        <v>1288</v>
      </c>
      <c r="C138" t="s">
        <v>1289</v>
      </c>
    </row>
    <row r="139" spans="1:3" x14ac:dyDescent="0.25">
      <c r="B139" t="s">
        <v>1290</v>
      </c>
      <c r="C139" t="s">
        <v>1291</v>
      </c>
    </row>
    <row r="140" spans="1:3" x14ac:dyDescent="0.25">
      <c r="B140" t="s">
        <v>1292</v>
      </c>
      <c r="C140" t="s">
        <v>1293</v>
      </c>
    </row>
    <row r="142" spans="1:3" x14ac:dyDescent="0.25">
      <c r="A142" t="s">
        <v>1294</v>
      </c>
      <c r="B142" t="s">
        <v>1295</v>
      </c>
    </row>
    <row r="143" spans="1:3" x14ac:dyDescent="0.25">
      <c r="B143" t="s">
        <v>1296</v>
      </c>
      <c r="C143" t="s">
        <v>1069</v>
      </c>
    </row>
    <row r="144" spans="1:3" x14ac:dyDescent="0.25">
      <c r="B144" t="s">
        <v>1297</v>
      </c>
      <c r="C144" t="s">
        <v>1298</v>
      </c>
    </row>
    <row r="145" spans="1:3" x14ac:dyDescent="0.25">
      <c r="B145" t="s">
        <v>1299</v>
      </c>
      <c r="C145" t="s">
        <v>1300</v>
      </c>
    </row>
    <row r="146" spans="1:3" x14ac:dyDescent="0.25">
      <c r="B146" t="s">
        <v>1301</v>
      </c>
      <c r="C146" t="s">
        <v>1302</v>
      </c>
    </row>
    <row r="147" spans="1:3" x14ac:dyDescent="0.25">
      <c r="B147" t="s">
        <v>1303</v>
      </c>
      <c r="C147" t="s">
        <v>1304</v>
      </c>
    </row>
    <row r="149" spans="1:3" x14ac:dyDescent="0.25">
      <c r="A149" t="s">
        <v>1305</v>
      </c>
      <c r="B149" t="s">
        <v>1306</v>
      </c>
    </row>
    <row r="150" spans="1:3" x14ac:dyDescent="0.25">
      <c r="B150" t="s">
        <v>1307</v>
      </c>
      <c r="C150" t="s">
        <v>1308</v>
      </c>
    </row>
    <row r="151" spans="1:3" x14ac:dyDescent="0.25">
      <c r="B151" t="s">
        <v>1309</v>
      </c>
      <c r="C151" t="s">
        <v>1310</v>
      </c>
    </row>
    <row r="152" spans="1:3" x14ac:dyDescent="0.25">
      <c r="B152" t="s">
        <v>1311</v>
      </c>
      <c r="C152" t="s">
        <v>1312</v>
      </c>
    </row>
    <row r="153" spans="1:3" x14ac:dyDescent="0.25">
      <c r="B153" t="s">
        <v>1313</v>
      </c>
      <c r="C153" t="s">
        <v>1314</v>
      </c>
    </row>
    <row r="155" spans="1:3" x14ac:dyDescent="0.25">
      <c r="A155" t="s">
        <v>1315</v>
      </c>
      <c r="B155" t="s">
        <v>1316</v>
      </c>
    </row>
    <row r="156" spans="1:3" x14ac:dyDescent="0.25">
      <c r="B156" t="s">
        <v>1317</v>
      </c>
      <c r="C156" t="s">
        <v>1318</v>
      </c>
    </row>
    <row r="157" spans="1:3" x14ac:dyDescent="0.25">
      <c r="B157" t="s">
        <v>1319</v>
      </c>
      <c r="C157" t="s">
        <v>1320</v>
      </c>
    </row>
    <row r="159" spans="1:3" x14ac:dyDescent="0.25">
      <c r="A159" t="s">
        <v>1321</v>
      </c>
      <c r="B159" t="s">
        <v>1322</v>
      </c>
    </row>
    <row r="160" spans="1:3" x14ac:dyDescent="0.25">
      <c r="B160" t="s">
        <v>1323</v>
      </c>
      <c r="C160" t="s">
        <v>1324</v>
      </c>
    </row>
    <row r="161" spans="1:3" x14ac:dyDescent="0.25">
      <c r="B161" t="s">
        <v>1325</v>
      </c>
      <c r="C161" t="s">
        <v>1326</v>
      </c>
    </row>
    <row r="162" spans="1:3" x14ac:dyDescent="0.25">
      <c r="B162" t="s">
        <v>1327</v>
      </c>
      <c r="C162" t="s">
        <v>1328</v>
      </c>
    </row>
    <row r="163" spans="1:3" x14ac:dyDescent="0.25">
      <c r="B163" t="s">
        <v>1329</v>
      </c>
      <c r="C163" t="s">
        <v>1330</v>
      </c>
    </row>
    <row r="165" spans="1:3" x14ac:dyDescent="0.25">
      <c r="A165" t="s">
        <v>1331</v>
      </c>
      <c r="B165" t="s">
        <v>1332</v>
      </c>
    </row>
    <row r="166" spans="1:3" x14ac:dyDescent="0.25">
      <c r="B166" t="s">
        <v>1333</v>
      </c>
      <c r="C166" t="s">
        <v>1334</v>
      </c>
    </row>
    <row r="167" spans="1:3" x14ac:dyDescent="0.25">
      <c r="B167" t="s">
        <v>1335</v>
      </c>
      <c r="C167" t="s">
        <v>1336</v>
      </c>
    </row>
    <row r="169" spans="1:3" x14ac:dyDescent="0.25">
      <c r="A169" t="s">
        <v>1337</v>
      </c>
      <c r="B169" t="s">
        <v>1338</v>
      </c>
    </row>
    <row r="170" spans="1:3" x14ac:dyDescent="0.25">
      <c r="B170" t="s">
        <v>1339</v>
      </c>
      <c r="C170" t="s">
        <v>1340</v>
      </c>
    </row>
    <row r="171" spans="1:3" x14ac:dyDescent="0.25">
      <c r="B171" t="s">
        <v>1341</v>
      </c>
      <c r="C171" t="s">
        <v>1342</v>
      </c>
    </row>
    <row r="172" spans="1:3" x14ac:dyDescent="0.25">
      <c r="B172" t="s">
        <v>1343</v>
      </c>
      <c r="C172" t="s">
        <v>1344</v>
      </c>
    </row>
    <row r="174" spans="1:3" x14ac:dyDescent="0.25">
      <c r="A174" t="s">
        <v>1345</v>
      </c>
      <c r="B174" t="s">
        <v>1346</v>
      </c>
    </row>
    <row r="175" spans="1:3" x14ac:dyDescent="0.25">
      <c r="B175" t="s">
        <v>1347</v>
      </c>
      <c r="C175" t="s">
        <v>1348</v>
      </c>
    </row>
    <row r="176" spans="1:3" x14ac:dyDescent="0.25">
      <c r="B176" t="s">
        <v>1349</v>
      </c>
      <c r="C176" t="s">
        <v>1350</v>
      </c>
    </row>
    <row r="178" spans="1:2" x14ac:dyDescent="0.25">
      <c r="A178" t="s">
        <v>1351</v>
      </c>
      <c r="B178" t="s">
        <v>1352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Стикер</vt:lpstr>
      <vt:lpstr>Лист1!Область_печати</vt:lpstr>
    </vt:vector>
  </TitlesOfParts>
  <Manager/>
  <Company>Pik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sharova</dc:creator>
  <cp:keywords/>
  <dc:description/>
  <cp:lastModifiedBy>Шманов Андрей</cp:lastModifiedBy>
  <dcterms:created xsi:type="dcterms:W3CDTF">2008-07-01T11:09:43Z</dcterms:created>
  <dcterms:modified xsi:type="dcterms:W3CDTF">2021-03-03T10:49:02Z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