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owledge" sheetId="1" r:id="rId3"/>
    <sheet state="visible" name="Options" sheetId="2" r:id="rId4"/>
    <sheet state="visible" name="Criterias" sheetId="3" r:id="rId5"/>
    <sheet state="visible" name="WHAT" sheetId="4" r:id="rId6"/>
    <sheet state="visible" name="comparison" sheetId="5" r:id="rId7"/>
    <sheet state="visible" name="Problems" sheetId="6" r:id="rId8"/>
    <sheet state="visible" name="Database" sheetId="7" r:id="rId9"/>
    <sheet state="visible" name="Cache Engine" sheetId="8" r:id="rId10"/>
    <sheet state="visible" name="Programming Languages" sheetId="9" r:id="rId11"/>
    <sheet state="visible" name="Channels of Acquisition" sheetId="10" r:id="rId12"/>
    <sheet state="visible" name="Hosting Provider" sheetId="11" r:id="rId13"/>
    <sheet state="visible" name="Frontend " sheetId="12" r:id="rId14"/>
    <sheet state="visible" name="Data Providers" sheetId="13" r:id="rId15"/>
    <sheet state="visible" name="Ranking Algorithm" sheetId="14" r:id="rId16"/>
    <sheet state="visible" name="Backend Framework" sheetId="15" r:id="rId17"/>
    <sheet state="hidden" name="Products Database" sheetId="16" r:id="rId18"/>
    <sheet state="hidden" name="Frontend Framework" sheetId="17" r:id="rId19"/>
  </sheets>
  <definedNames>
    <definedName hidden="1" localSheetId="0" name="Z_D211EC53_5963_4FB2_9786_9C88584D47D3_.wvu.FilterData">Knowledge!$A$1:$G$32</definedName>
  </definedNames>
  <calcPr/>
  <customWorkbookViews>
    <customWorkbookView activeSheetId="0" maximized="1" tabRatio="600" windowHeight="0" windowWidth="0" guid="{D211EC53-5963-4FB2-9786-9C88584D47D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Based on articles - https://www.inexture.com/nodejs-vs-spring-boot-choosing-the-best-technology/ &amp; https://www.g2.com/compare/django-vs-spring-boot
	-Антон Разумовский</t>
      </text>
    </comment>
    <comment authorId="0" ref="A7">
      <text>
        <t xml:space="preserve">Amount of blockchain repositories on github across different frameworks (with &gt; 100 stars)
	-Антон Разумовский</t>
      </text>
    </comment>
  </commentList>
</comments>
</file>

<file path=xl/sharedStrings.xml><?xml version="1.0" encoding="utf-8"?>
<sst xmlns="http://schemas.openxmlformats.org/spreadsheetml/2006/main" count="615" uniqueCount="428">
  <si>
    <t>#</t>
  </si>
  <si>
    <t>Person</t>
  </si>
  <si>
    <t>Programming Languages</t>
  </si>
  <si>
    <t>Frontend Frameworks</t>
  </si>
  <si>
    <t>Backend Frameworks</t>
  </si>
  <si>
    <t>Databases</t>
  </si>
  <si>
    <t>Factor</t>
  </si>
  <si>
    <t>Юрченко Юрий</t>
  </si>
  <si>
    <t>Python, SQL</t>
  </si>
  <si>
    <t>Flask (a little)</t>
  </si>
  <si>
    <t>MS SQL, Mongo, MySQL, Vertika, Oracle</t>
  </si>
  <si>
    <t>Programming Language</t>
  </si>
  <si>
    <t>Savchuk Stanislav</t>
  </si>
  <si>
    <t>Python</t>
  </si>
  <si>
    <t>Django, Flask</t>
  </si>
  <si>
    <t>Postgres, MySQL, Redis</t>
  </si>
  <si>
    <t>Backend Framework</t>
  </si>
  <si>
    <t>Онищенко Наталія</t>
  </si>
  <si>
    <t>Ruby, JS, Python, Elixir, R</t>
  </si>
  <si>
    <t>Vue.js</t>
  </si>
  <si>
    <t>Ruby on Rails</t>
  </si>
  <si>
    <t>Postgresql, mysql</t>
  </si>
  <si>
    <t>Frontend Framework</t>
  </si>
  <si>
    <t>Кобылянский Александр</t>
  </si>
  <si>
    <t>C#, JS</t>
  </si>
  <si>
    <t>ASP.NET Core</t>
  </si>
  <si>
    <t>MS SQL, MySQL, Postgres, Redis</t>
  </si>
  <si>
    <t>Database</t>
  </si>
  <si>
    <t>Заїка Андрій</t>
  </si>
  <si>
    <t>PHP</t>
  </si>
  <si>
    <t>TypeScript/jQuery</t>
  </si>
  <si>
    <t>Symfony</t>
  </si>
  <si>
    <t>MySQL, MongoDB</t>
  </si>
  <si>
    <t>Data Provider</t>
  </si>
  <si>
    <t>Заграновський Віктор</t>
  </si>
  <si>
    <t>Python, JS, Rust</t>
  </si>
  <si>
    <t>jQuery</t>
  </si>
  <si>
    <t>Django, Flask, Chalice, Bottle, Tornado, FastAPI, Uvicorn</t>
  </si>
  <si>
    <t>PostgreSQL, Redis</t>
  </si>
  <si>
    <t>Ranking Algorithm</t>
  </si>
  <si>
    <t>Yepick Grigoriy</t>
  </si>
  <si>
    <t>C#</t>
  </si>
  <si>
    <t>ms sql, sql lite</t>
  </si>
  <si>
    <t>Hosting Provider</t>
  </si>
  <si>
    <t>Malovanyi Roman</t>
  </si>
  <si>
    <t>jQuery, Angular</t>
  </si>
  <si>
    <t>MySQL, ElasticSearch</t>
  </si>
  <si>
    <t>Channels of Acquisition</t>
  </si>
  <si>
    <t>Павлюк Дмитрий</t>
  </si>
  <si>
    <t>Angular, Vue.js</t>
  </si>
  <si>
    <t>Symfony, Yii2</t>
  </si>
  <si>
    <t>MySQL, PostgreSQL, MongoDB, ElasticSearch, Redis</t>
  </si>
  <si>
    <t>Кулик Олександра</t>
  </si>
  <si>
    <t>Java</t>
  </si>
  <si>
    <t>-</t>
  </si>
  <si>
    <t>Spring, Reactor</t>
  </si>
  <si>
    <t>MySQL, Couchbase, Aerospike</t>
  </si>
  <si>
    <t>Курась Петро</t>
  </si>
  <si>
    <t>Spring</t>
  </si>
  <si>
    <t>MS SQL</t>
  </si>
  <si>
    <t>Slesar Alexander</t>
  </si>
  <si>
    <t>Java, Kotlin, Bash</t>
  </si>
  <si>
    <t>Postgres, Mysql, Oracle</t>
  </si>
  <si>
    <t>Дегтярев Андрей</t>
  </si>
  <si>
    <t>Angular5+, Vue.js</t>
  </si>
  <si>
    <t>.Net Core</t>
  </si>
  <si>
    <t>Прозоров Михайло</t>
  </si>
  <si>
    <t>JQuery/Bootstrap</t>
  </si>
  <si>
    <t>Ms SQL,Redis, ElasticSearch, Mongo</t>
  </si>
  <si>
    <t>Чанков Єгор</t>
  </si>
  <si>
    <t>jquery/React</t>
  </si>
  <si>
    <t>Flask/django</t>
  </si>
  <si>
    <t>Postgres, Redis, ElasticSearch</t>
  </si>
  <si>
    <t>Podolian Oleg</t>
  </si>
  <si>
    <t>Angular 2+</t>
  </si>
  <si>
    <t>MySQL, Postgresql, MS SQL, Mongo</t>
  </si>
  <si>
    <t>Любунь Кирило</t>
  </si>
  <si>
    <t>Java, Kotlin, JS</t>
  </si>
  <si>
    <t>React / JQuery</t>
  </si>
  <si>
    <t>PostgresSQL, MySQL, Mongo, Cassandra, Redis</t>
  </si>
  <si>
    <t>Polukov Yevgen</t>
  </si>
  <si>
    <t>Java, Kotlin</t>
  </si>
  <si>
    <t>Vue.js, Bulma</t>
  </si>
  <si>
    <t>MySQL, Mongo, Postgresql, Oracle, Redis, ElasticSearch</t>
  </si>
  <si>
    <t>Глущенко Катерина</t>
  </si>
  <si>
    <t>Scala (java)</t>
  </si>
  <si>
    <t>akka, play, scalaJdbc</t>
  </si>
  <si>
    <t>MySql,Redis, (немного cassandra, elastic)</t>
  </si>
  <si>
    <t>Курельчук Дмитро</t>
  </si>
  <si>
    <t>Java, JavaScript</t>
  </si>
  <si>
    <t>React</t>
  </si>
  <si>
    <t>Spring, JEE</t>
  </si>
  <si>
    <t>Oracle, MS SQL, MongoDB, Redis</t>
  </si>
  <si>
    <t>Дубневич Ирина</t>
  </si>
  <si>
    <r>
      <rPr>
        <color rgb="FF1155CC"/>
        <u/>
      </rPr>
      <t>Asp.net</t>
    </r>
    <r>
      <rPr/>
      <t xml:space="preserve"> core</t>
    </r>
  </si>
  <si>
    <t>PostgreSql, ElasticSearch, redis, aerospike</t>
  </si>
  <si>
    <t>Бондаренко Сергій</t>
  </si>
  <si>
    <t>PHP, JS</t>
  </si>
  <si>
    <t>Angular, jQuery</t>
  </si>
  <si>
    <t>Symfony, Laravel</t>
  </si>
  <si>
    <t>PostgreSql, Mysql, Mongo, Redis</t>
  </si>
  <si>
    <t>Saienko Bohdan</t>
  </si>
  <si>
    <t>MySQL, Postgresql, Mongo, Redis, Influx</t>
  </si>
  <si>
    <t>Бельдяга Кирилл</t>
  </si>
  <si>
    <t>Go, JS, PHP</t>
  </si>
  <si>
    <t>Vue, React</t>
  </si>
  <si>
    <t>Echo, CosmosSDK, Node.js(Express), Laravel</t>
  </si>
  <si>
    <t>PostgreSQL, MongoDB</t>
  </si>
  <si>
    <t>Прокопенко Андрій</t>
  </si>
  <si>
    <t>javascript, php</t>
  </si>
  <si>
    <t>React, Redux</t>
  </si>
  <si>
    <t>node.js Express</t>
  </si>
  <si>
    <t>MySQL, MongoDB, ElasticSearch</t>
  </si>
  <si>
    <t>Разумовский Антон</t>
  </si>
  <si>
    <t>JavaScript, R</t>
  </si>
  <si>
    <t>React, Vue.js, Angular, Ember</t>
  </si>
  <si>
    <t>Node.js (Express)</t>
  </si>
  <si>
    <t>MySQL, ElasticSearch, DynamoDB, Redis, MongoDB</t>
  </si>
  <si>
    <t>Колодій Роман</t>
  </si>
  <si>
    <t>js</t>
  </si>
  <si>
    <t>node.js</t>
  </si>
  <si>
    <t>mongodb, redis, Elasticsearch</t>
  </si>
  <si>
    <t>Pastushok Pavlo</t>
  </si>
  <si>
    <t>Java, Javascript</t>
  </si>
  <si>
    <t>Vue.js Angular 5+</t>
  </si>
  <si>
    <t>MySQL, MongoDB, Cassandra, ElasticSearch, Firestore</t>
  </si>
  <si>
    <t>Diachuk Ivan</t>
  </si>
  <si>
    <t xml:space="preserve"> </t>
  </si>
  <si>
    <t>Кабаченко Дмитрий</t>
  </si>
  <si>
    <t>MySQL, MongoDB, ElasticSearch, MongoDB, Redis</t>
  </si>
  <si>
    <t>Бурденюк Руслан</t>
  </si>
  <si>
    <t>MySQL, PostgreSQL, Mongo, Cassandra</t>
  </si>
  <si>
    <t>Name</t>
  </si>
  <si>
    <t>Description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</si>
  <si>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</si>
  <si>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</si>
  <si>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</si>
  <si>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</si>
  <si>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</si>
  <si>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</si>
  <si>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</si>
  <si>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</si>
  <si>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</si>
  <si>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</si>
  <si>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</si>
  <si>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</si>
  <si>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</si>
  <si>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</si>
  <si>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Weight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</si>
  <si>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</si>
  <si>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</si>
  <si>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</si>
  <si>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</si>
  <si>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</si>
  <si>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</si>
  <si>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</si>
  <si>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</si>
  <si>
    <t>Criteria 9</t>
  </si>
  <si>
    <t>Criteria 10</t>
  </si>
  <si>
    <t>Problem Description</t>
  </si>
  <si>
    <t>n.e.</t>
  </si>
  <si>
    <t>total</t>
  </si>
  <si>
    <t>nodejs</t>
  </si>
  <si>
    <t>express</t>
  </si>
  <si>
    <t>angular</t>
  </si>
  <si>
    <t>mongo</t>
  </si>
  <si>
    <t>dfuse</t>
  </si>
  <si>
    <t>hyperion</t>
  </si>
  <si>
    <t>sales per view</t>
  </si>
  <si>
    <t>aws</t>
  </si>
  <si>
    <t>hetzner</t>
  </si>
  <si>
    <t>direct/messengers</t>
  </si>
  <si>
    <t>MySQL</t>
  </si>
  <si>
    <t>PostgreSQL</t>
  </si>
  <si>
    <t>MongoDB</t>
  </si>
  <si>
    <t>Notes</t>
  </si>
  <si>
    <t>Team expertise</t>
  </si>
  <si>
    <t>number of teammates in the Knowledge tab</t>
  </si>
  <si>
    <t>People on a market</t>
  </si>
  <si>
    <t>https://insights.stackoverflow.com/survey/2020#technology-databases-professional-developers4</t>
  </si>
  <si>
    <t>Popularity</t>
  </si>
  <si>
    <r>
      <rPr>
        <color rgb="FF1155CC"/>
        <u/>
      </rPr>
      <t>https://db-engines.com/en/ranking</t>
    </r>
    <r>
      <rPr/>
      <t xml:space="preserve"> Dec 2020 score</t>
    </r>
  </si>
  <si>
    <t>DBaaS in major clouds</t>
  </si>
  <si>
    <t>AWS + Azure + GCP (1 point for each, 0.5 for non-native offerings)</t>
  </si>
  <si>
    <t>Documentation &amp; support</t>
  </si>
  <si>
    <t>number of question on stackoverflow</t>
  </si>
  <si>
    <t>License restrictions</t>
  </si>
  <si>
    <t>1 - proprietary, 2 - has limitations, 3 - free</t>
  </si>
  <si>
    <t>ACID</t>
  </si>
  <si>
    <t>0 - no, 1 - yes</t>
  </si>
  <si>
    <t>Schema changes/flexibility</t>
  </si>
  <si>
    <t>Read-heavy scenarios perf</t>
  </si>
  <si>
    <t>Write-heavy scenarios perf</t>
  </si>
  <si>
    <t>Scalability</t>
  </si>
  <si>
    <t>Redis</t>
  </si>
  <si>
    <t>Memcached</t>
  </si>
  <si>
    <t>Aerospike</t>
  </si>
  <si>
    <t>comment</t>
  </si>
  <si>
    <t>Expertise/Knowledge</t>
  </si>
  <si>
    <t>Ownership costs</t>
  </si>
  <si>
    <t>http://pages.aerospike.com/rs/229-XUE-318/images/Aerospike_Whitepaper__5-Signs-Outgrown-Redis.pdf</t>
  </si>
  <si>
    <t>Cluster(sharding/replication). P.S. Memcached - need to have additional software</t>
  </si>
  <si>
    <t>Data consistency</t>
  </si>
  <si>
    <t>https://www.aerospike.com/docs/architecture/consistency.html</t>
  </si>
  <si>
    <t>Availability</t>
  </si>
  <si>
    <t xml:space="preserve"> Aerospike - five 9s, Redis - need to play with Sentinel + Cluster</t>
  </si>
  <si>
    <t>Flexible data structure </t>
  </si>
  <si>
    <t>Market</t>
  </si>
  <si>
    <t>AutoScale</t>
  </si>
  <si>
    <t>Aerospike cost-effectively scale up and out</t>
  </si>
  <si>
    <t>Update heavy workload[Throughput]</t>
  </si>
  <si>
    <t>Update heavy workload[read latency]</t>
  </si>
  <si>
    <t>Update heavy workload[cleanup latency]</t>
  </si>
  <si>
    <t>Update heavy workload[update latency]</t>
  </si>
  <si>
    <t>Read mostly workload[Throughput]</t>
  </si>
  <si>
    <t>Read mostly workload[read latency]</t>
  </si>
  <si>
    <t>Read mostly workload[cleanup latency]</t>
  </si>
  <si>
    <t>Read mostly workload[update latency]</t>
  </si>
  <si>
    <t>Read only[Throughput]</t>
  </si>
  <si>
    <t>Read only[read latency]</t>
  </si>
  <si>
    <t>Read only[cleanup latency]</t>
  </si>
  <si>
    <t>Read-modify-write[Throughput]</t>
  </si>
  <si>
    <t>Read-modify-write[read latency]</t>
  </si>
  <si>
    <t>Read-modify-write[read-modify-write latency]</t>
  </si>
  <si>
    <t>Read-modify-write[cleanup latency]</t>
  </si>
  <si>
    <t>Read-modify-write[update latency]</t>
  </si>
  <si>
    <t>Read latest workload[Throughput]</t>
  </si>
  <si>
    <t>Read latest workload[read latency]</t>
  </si>
  <si>
    <t>Read latest workload[cleanup latency]</t>
  </si>
  <si>
    <t>Read latest workload[insert latency]</t>
  </si>
  <si>
    <t>Java (Azul)</t>
  </si>
  <si>
    <t>JS (NodeJS)</t>
  </si>
  <si>
    <t>Current expertise</t>
  </si>
  <si>
    <t>Python - 6, Java - 10, PHP - 6, JS - 4, C# - 5</t>
  </si>
  <si>
    <t xml:space="preserve">Employee on Ukrainian market </t>
  </si>
  <si>
    <t xml:space="preserve">https://www.linkedin.com/search/results/people/?geoUrn=%5B%22102264497%22%5D&amp;keywords=java&amp;origin=FACETED_SEARCH
https://www.linkedin.com/search/results/people/?geoUrn=%5B%22102264497%22%5D&amp;keywords=PHP&amp;origin=GLOBAL_SEARCH_HEADER
https://www.linkedin.com/search/results/people/?geoUrn=%5B%22102264497%22%5D&amp;keywords=python&amp;origin=GLOBAL_SEARCH_HEADER
https://www.linkedin.com/search/results/people/?geoUrn=%5B%22102264497%22%5D&amp;keywords=nodejs&amp;origin=GLOBAL_SEARCH_HEADER
https://www.linkedin.com/search/results/people/?geoUrn=%5B%22102264497%22%5D&amp;keywords=C%23&amp;origin=GLOBAL_SEARCH_HEADER
</t>
  </si>
  <si>
    <t>Cost of employee</t>
  </si>
  <si>
    <r>
      <rPr>
        <color rgb="FF1155CC"/>
        <u/>
      </rPr>
      <t>https://jobs.dou.ua/salaries</t>
    </r>
    <r>
      <rPr/>
      <t xml:space="preserve"> 3 years, median formula = 1/(sallary/100)</t>
    </r>
  </si>
  <si>
    <t>Language popularity</t>
  </si>
  <si>
    <r>
      <rPr>
        <color rgb="FF1155CC"/>
        <u/>
      </rPr>
      <t>https://madnight.github.io/githut/#/pull_requests/2020/3</t>
    </r>
    <r>
      <rPr/>
      <t xml:space="preserve"> How intresring it will be for new people</t>
    </r>
  </si>
  <si>
    <t>Dfuse client lib</t>
  </si>
  <si>
    <r>
      <rPr>
        <color rgb="FF1155CC"/>
        <u/>
      </rPr>
      <t>https://github.com/dfuse-io/client-js</t>
    </r>
    <r>
      <rPr/>
      <t xml:space="preserve">, </t>
    </r>
    <r>
      <rPr>
        <color rgb="FF1155CC"/>
        <u/>
      </rPr>
      <t>https://pypi.org/project/dfuse/</t>
    </r>
    <r>
      <rPr/>
      <t xml:space="preserve">,
1 -- library, 0.5 -- call REST API directly </t>
    </r>
  </si>
  <si>
    <t>Length of LTS versions</t>
  </si>
  <si>
    <t>https://endoflife.date/
https://www.azul.com/products/azul-support-roadmap</t>
  </si>
  <si>
    <t>Multithreading (multi cores)</t>
  </si>
  <si>
    <r>
      <rPr>
        <rFont val="Montserrat"/>
        <color rgb="FF000000"/>
      </rPr>
      <t>Good support -- 2
Have but with limitations -- 1 (python GIL --</t>
    </r>
    <r>
      <rPr>
        <rFont val="Montserrat"/>
        <color rgb="FF000000"/>
      </rPr>
      <t xml:space="preserve"> </t>
    </r>
    <r>
      <rPr>
        <rFont val="Montserrat"/>
        <color rgb="FF1155CC"/>
        <u/>
      </rPr>
      <t xml:space="preserve">http://anuragjain67.github.io/writing/2016/01/15/problem-with-multithreading-in-python#what-is-the-problem-if-it-exists-)
</t>
    </r>
    <r>
      <rPr>
        <rFont val="Montserrat"/>
        <color rgb="FF000000"/>
      </rPr>
      <t xml:space="preserve">Don't have -- 0 (PHP </t>
    </r>
    <r>
      <rPr>
        <rFont val="Montserrat"/>
        <color rgb="FF1155CC"/>
        <u/>
      </rPr>
      <t>https://www.php.net/manual/en/intro.pthreads.php)</t>
    </r>
    <r>
      <rPr>
        <rFont val="Montserrat"/>
        <color rgb="FF000000"/>
      </rPr>
      <t xml:space="preserve">
Important for high load traffic</t>
    </r>
  </si>
  <si>
    <t>Async I/O native support</t>
  </si>
  <si>
    <t>Открытые вопросы:</t>
  </si>
  <si>
    <t>1) Какую функцию (функции) ключевые будет данный язык выполнять?</t>
  </si>
  <si>
    <t>Digital</t>
  </si>
  <si>
    <t>Referrals</t>
  </si>
  <si>
    <t>Search</t>
  </si>
  <si>
    <t>Social (FB, Tw)</t>
  </si>
  <si>
    <t>Messengers (Tg, Discord)</t>
  </si>
  <si>
    <t>Mail</t>
  </si>
  <si>
    <t>Display</t>
  </si>
  <si>
    <t>Comment</t>
  </si>
  <si>
    <t>Traffic Sources</t>
  </si>
  <si>
    <t>Number of instances</t>
  </si>
  <si>
    <t>Customer Aquisition cost (CAC)</t>
  </si>
  <si>
    <t>Conversion rate</t>
  </si>
  <si>
    <t>Monthly Active Users (MAU)</t>
  </si>
  <si>
    <t xml:space="preserve">Search Results </t>
  </si>
  <si>
    <t>307 000</t>
  </si>
  <si>
    <t>Cost Per Click (CPC)</t>
  </si>
  <si>
    <t xml:space="preserve">Users </t>
  </si>
  <si>
    <t>AWS</t>
  </si>
  <si>
    <t>Azure</t>
  </si>
  <si>
    <t>GCP</t>
  </si>
  <si>
    <t>DigitalOcean</t>
  </si>
  <si>
    <t>Community</t>
  </si>
  <si>
    <t>And also google trends</t>
  </si>
  <si>
    <t>Supported OS (Linux, Windows, macOS)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</si>
  <si>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does not support MacOs / </t>
    </r>
    <r>
      <rPr>
        <rFont val="Arial"/>
        <color rgb="FF1155CC"/>
        <u/>
      </rPr>
      <t>DigitalOcean</t>
    </r>
    <r>
      <rPr>
        <rFont val="Arial"/>
      </rPr>
      <t xml:space="preserve"> does not support Windows</t>
    </r>
  </si>
  <si>
    <t>SDK programming languages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</si>
  <si>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 xml:space="preserve">DigitalOcean </t>
    </r>
    <r>
      <rPr>
        <rFont val="Arial"/>
      </rPr>
      <t>(.Net languages counted as 1)</t>
    </r>
  </si>
  <si>
    <t>Autoscaling detection mechanism (update frequency)</t>
  </si>
  <si>
    <r>
      <rPr>
        <rFont val="Arial"/>
        <color rgb="FF1155CC"/>
        <u/>
      </rPr>
      <t xml:space="preserve">AWS </t>
    </r>
    <r>
      <rPr>
        <rFont val="Arial"/>
      </rPr>
      <t xml:space="preserve">- up to 1 min / </t>
    </r>
    <r>
      <rPr>
        <rFont val="Arial"/>
        <color rgb="FF1155CC"/>
        <u/>
      </rPr>
      <t>Azure</t>
    </r>
    <r>
      <rPr>
        <rFont val="Arial"/>
      </rPr>
      <t xml:space="preserve"> - 5 min for Web App / </t>
    </r>
    <r>
      <rPr>
        <rFont val="Arial"/>
        <color rgb="FF1155CC"/>
        <u/>
      </rPr>
      <t xml:space="preserve">GCP </t>
    </r>
    <r>
      <rPr>
        <rFont val="Arial"/>
      </rPr>
      <t>- 10 min / DigitalOcean does not support Auto scaling out of the box?</t>
    </r>
  </si>
  <si>
    <t>Billing per time range (0 - per hour, 2 - per minute, 4 - per second)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</si>
  <si>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>DO</t>
    </r>
  </si>
  <si>
    <t>Resource Reserve plan (exist)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</si>
  <si>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DO</t>
    </r>
  </si>
  <si>
    <t>Cross-region DB replication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</si>
  <si>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>/ (for AWS info is in specific DB pages)</t>
    </r>
  </si>
  <si>
    <t>Backups solution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</si>
  <si>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/ </t>
    </r>
    <r>
      <rPr>
        <rFont val="Arial"/>
        <color rgb="FF1155CC"/>
        <u/>
      </rPr>
      <t>DigitalOcean</t>
    </r>
  </si>
  <si>
    <t>CI/CD solution (exists)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</si>
  <si>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>DO</t>
    </r>
  </si>
  <si>
    <t>Serverless solution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</si>
  <si>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/ </t>
    </r>
    <r>
      <rPr>
        <rFont val="Arial"/>
        <color rgb="FF1155CC"/>
        <u/>
      </rPr>
      <t xml:space="preserve">DigitalOcean </t>
    </r>
    <r>
      <rPr>
        <rFont val="Arial"/>
      </rPr>
      <t>(Community solution)</t>
    </r>
  </si>
  <si>
    <t>Load balancer solution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</si>
  <si>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>GCP</t>
    </r>
    <r>
      <rPr>
        <rFont val="Arial"/>
      </rPr>
      <t xml:space="preserve">/ </t>
    </r>
    <r>
      <rPr>
        <rFont val="Arial"/>
        <color rgb="FF1155CC"/>
        <u/>
      </rPr>
      <t>DigitalOcean</t>
    </r>
  </si>
  <si>
    <t>File storage (exist)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</si>
  <si>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>GCP / DigitalOcean</t>
    </r>
  </si>
  <si>
    <t>DB (SQL + NoSQL) (esist)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</si>
  <si>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/ </t>
    </r>
    <r>
      <rPr>
        <rFont val="Arial"/>
        <color rgb="FF1155CC"/>
        <u/>
      </rPr>
      <t>DigitalOcean</t>
    </r>
  </si>
  <si>
    <t>In memory cash (exist)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</si>
  <si>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/ </t>
    </r>
    <r>
      <rPr>
        <rFont val="Arial"/>
        <color rgb="FF1155CC"/>
        <u/>
      </rPr>
      <t>DigitalOcean</t>
    </r>
  </si>
  <si>
    <t>Official Mobile App (exist)</t>
  </si>
  <si>
    <t>Blockchain tools (exist)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</si>
  <si>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 xml:space="preserve">Azure </t>
    </r>
  </si>
  <si>
    <t>Data centers geography (regions number)</t>
  </si>
  <si>
    <r>
      <rPr>
        <rFont val="Arial"/>
        <color rgb="FF1155CC"/>
        <u/>
      </rPr>
      <t xml:space="preserve">AWS </t>
    </r>
    <r>
      <rPr>
        <rFont val="Arial"/>
      </rPr>
      <t xml:space="preserve">/ </t>
    </r>
    <r>
      <rPr>
        <rFont val="Arial"/>
        <color rgb="FF1155CC"/>
        <u/>
      </rPr>
      <t xml:space="preserve">Azure </t>
    </r>
    <r>
      <rPr>
        <rFont val="Arial"/>
      </rPr>
      <t xml:space="preserve">/ </t>
    </r>
    <r>
      <rPr>
        <rFont val="Arial"/>
        <color rgb="FF1155CC"/>
        <u/>
      </rPr>
      <t xml:space="preserve">GCP </t>
    </r>
    <r>
      <rPr>
        <rFont val="Arial"/>
      </rPr>
      <t xml:space="preserve">/ </t>
    </r>
    <r>
      <rPr>
        <rFont val="Arial"/>
        <color rgb="FF1155CC"/>
        <u/>
      </rPr>
      <t>DigitalOcean</t>
    </r>
  </si>
  <si>
    <t>Flexible support plans</t>
  </si>
  <si>
    <t>aws.support</t>
  </si>
  <si>
    <t>azure.support</t>
  </si>
  <si>
    <t>cloud.google.support</t>
  </si>
  <si>
    <t>SLA</t>
  </si>
  <si>
    <r>
      <rPr>
        <color rgb="FF1155CC"/>
        <u/>
      </rPr>
      <t>AWS</t>
    </r>
    <r>
      <rPr/>
      <t xml:space="preserve"> / </t>
    </r>
    <r>
      <rPr>
        <color rgb="FF1155CC"/>
        <u/>
      </rPr>
      <t>Azure</t>
    </r>
    <r>
      <rPr/>
      <t xml:space="preserve"> / </t>
    </r>
    <r>
      <rPr>
        <color rgb="FF1155CC"/>
        <u/>
      </rPr>
      <t>GCP</t>
    </r>
    <r>
      <rPr/>
      <t xml:space="preserve"> / </t>
    </r>
    <r>
      <rPr>
        <color rgb="FF1155CC"/>
        <u/>
      </rPr>
      <t>DO</t>
    </r>
  </si>
  <si>
    <t>Documentation quality (%name% documentation sucks - number of searches in google, lower - better)</t>
  </si>
  <si>
    <t>Minimal billing period per instance (seconds, lower - better)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</si>
  <si>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>DO</t>
    </r>
  </si>
  <si>
    <t>Minimal support response time on premium tier (minutes, lower - better)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</si>
  <si>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>DO</t>
    </r>
  </si>
  <si>
    <t>Security (any data breaches over 5 last years)</t>
  </si>
  <si>
    <r>
      <rPr>
        <rFont val="Arial"/>
        <color rgb="FF1155CC"/>
        <u/>
      </rPr>
      <t>AWS</t>
    </r>
    <r>
      <rPr>
        <rFont val="Arial"/>
      </rPr>
      <t xml:space="preserve"> / </t>
    </r>
    <r>
      <rPr>
        <rFont val="Arial"/>
        <color rgb="FF1155CC"/>
        <u/>
      </rPr>
      <t>Azure</t>
    </r>
    <r>
      <rPr>
        <rFont val="Arial"/>
      </rPr>
      <t xml:space="preserve"> / </t>
    </r>
    <r>
      <rPr>
        <rFont val="Arial"/>
        <color rgb="FF1155CC"/>
        <u/>
      </rPr>
      <t>GCP</t>
    </r>
    <r>
      <rPr>
        <rFont val="Arial"/>
      </rPr>
      <t xml:space="preserve"> / </t>
    </r>
    <r>
      <rPr>
        <rFont val="Arial"/>
        <color rgb="FF1155CC"/>
        <u/>
      </rPr>
      <t>DO</t>
    </r>
  </si>
  <si>
    <t>Trial Period</t>
  </si>
  <si>
    <t>AWS - 1 рік тріал, обмежання по ресурсам і зразу знімає $ при використанні більше порога; Azure - 200$; GCP - 300$ на 90 дн. + не знімає сходу $ з карти; DO - 100$ на 60 дн.</t>
  </si>
  <si>
    <t>Cost cpu 4 | ram 16</t>
  </si>
  <si>
    <t>AWS - (t3 xlarge):  cpu 4 | ram 16; DO - cpu 8 | ram 16</t>
  </si>
  <si>
    <t>~ cost (per min /hour)</t>
  </si>
  <si>
    <t>Replication solution</t>
  </si>
  <si>
    <t>Profiling solution</t>
  </si>
  <si>
    <t>?</t>
  </si>
  <si>
    <t>CI/CD solution</t>
  </si>
  <si>
    <t>Storage solution</t>
  </si>
  <si>
    <t>File storage</t>
  </si>
  <si>
    <t>DB (SQL + NoSQL)</t>
  </si>
  <si>
    <t>Orchestration Service cost</t>
  </si>
  <si>
    <t>Mobile App (exist)</t>
  </si>
  <si>
    <t>Blockchain tools</t>
  </si>
  <si>
    <t>Host reliability</t>
  </si>
  <si>
    <t>Vendor reliability</t>
  </si>
  <si>
    <t>Source Repository</t>
  </si>
  <si>
    <t>Artifacts Repository</t>
  </si>
  <si>
    <t>Api Gateway (exist)</t>
  </si>
  <si>
    <t>Angular</t>
  </si>
  <si>
    <t>Vue</t>
  </si>
  <si>
    <t>Market expertise</t>
  </si>
  <si>
    <t>кількість кандидатів на jinni станом на 17.12</t>
  </si>
  <si>
    <t>Performance</t>
  </si>
  <si>
    <t>allegedly React and Vue perform somewhat better thanks to Virtual DOM, angular is "heavier"</t>
  </si>
  <si>
    <t>Available features</t>
  </si>
  <si>
    <t>Angular has MVC, React and Vue only V</t>
  </si>
  <si>
    <t>based on popular opinion that Vue's template-based syntax might be an impediment in large projects</t>
  </si>
  <si>
    <t>Complexity</t>
  </si>
  <si>
    <t>Average dev salary</t>
  </si>
  <si>
    <t>Stability</t>
  </si>
  <si>
    <t>dFuse</t>
  </si>
  <si>
    <t>Hyperion</t>
  </si>
  <si>
    <t>n.e</t>
  </si>
  <si>
    <t>Comments</t>
  </si>
  <si>
    <t>Price</t>
  </si>
  <si>
    <t>dFuse (Ethereum Mainnet,WAX),Private Network</t>
  </si>
  <si>
    <t>API Flexibility</t>
  </si>
  <si>
    <t>Support</t>
  </si>
  <si>
    <t>Documentation</t>
  </si>
  <si>
    <t>Libraries &amp; SDKs</t>
  </si>
  <si>
    <t xml:space="preserve">dFuse supports GraphQL </t>
  </si>
  <si>
    <t>Blockchain platform support</t>
  </si>
  <si>
    <t>Ethereum,EOSRIO,WAX</t>
  </si>
  <si>
    <t>Complexivity</t>
  </si>
  <si>
    <t>Click-through rate</t>
  </si>
  <si>
    <t>Sales Per Views</t>
  </si>
  <si>
    <t>Machine Learning</t>
  </si>
  <si>
    <t>Sales-to-time-on-site</t>
  </si>
  <si>
    <t>Number of sales</t>
  </si>
  <si>
    <t>Accessibility of new products</t>
  </si>
  <si>
    <t>we must regard reviews, popularity, feedback etc for this t work.</t>
  </si>
  <si>
    <t>Easy to implement</t>
  </si>
  <si>
    <t>sensitive to low quality automated traffic</t>
  </si>
  <si>
    <t>Personallization</t>
  </si>
  <si>
    <t>Appearing of new products must be handled somehow. SPV can handle it by assigning them a medium starting value.</t>
  </si>
  <si>
    <t xml:space="preserve">spv = sales/views
for (new) products with views less than threshold, 
spv = avg(spv) in category </t>
  </si>
  <si>
    <t>Score depends on item attributes(price, views, rank, profit etc.) and user attributes (avg order, favorite categories etc)</t>
  </si>
  <si>
    <t>Flask</t>
  </si>
  <si>
    <t>Django</t>
  </si>
  <si>
    <t>Chalice</t>
  </si>
  <si>
    <t>Bottle</t>
  </si>
  <si>
    <t>Tornado</t>
  </si>
  <si>
    <t>FastAPI</t>
  </si>
  <si>
    <t>Uvicorn</t>
  </si>
  <si>
    <t>Express.js</t>
  </si>
  <si>
    <t>Yii2</t>
  </si>
  <si>
    <t>Laravel</t>
  </si>
  <si>
    <t>Reactor</t>
  </si>
  <si>
    <t>Akka</t>
  </si>
  <si>
    <t>Play</t>
  </si>
  <si>
    <t>Echo</t>
  </si>
  <si>
    <t>People in the team that know framework</t>
  </si>
  <si>
    <t>People in the team that know language</t>
  </si>
  <si>
    <t>Market expertise 
(People in Ukraine)</t>
  </si>
  <si>
    <t>Average salary, $</t>
  </si>
  <si>
    <t>Blockchain repositories</t>
  </si>
  <si>
    <t>rank</t>
  </si>
  <si>
    <t>Couchbase</t>
  </si>
  <si>
    <t>Elasticsearch</t>
  </si>
  <si>
    <t>Monthly price for 100G storage, $</t>
  </si>
  <si>
    <t>---</t>
  </si>
  <si>
    <t>Price convenience</t>
  </si>
  <si>
    <t>Knowledge</t>
  </si>
  <si>
    <t>Scalability (1 - 5)</t>
  </si>
  <si>
    <t>Fulltext search (0 | 1)</t>
  </si>
  <si>
    <t>Search by criterias convenience (1 - 5)</t>
  </si>
  <si>
    <t>Simplicity to work with not-structurized data (1 - 5)</t>
  </si>
  <si>
    <t>Search weights integration (JOIN support) (0 | 1)</t>
  </si>
  <si>
    <t>RAM usage convenience (1 - 5)</t>
  </si>
  <si>
    <t>Problem description</t>
  </si>
  <si>
    <t>We need to store millions of products from different sites and perform a search by criteria or a fulltext search. Also it's necessary to integrate volatile products weights into the search.</t>
  </si>
  <si>
    <t>Criterias</t>
  </si>
  <si>
    <t>Options</t>
  </si>
  <si>
    <t>Monthly price</t>
  </si>
  <si>
    <t>Fulltext search</t>
  </si>
  <si>
    <t>Search by criterias convenience</t>
  </si>
  <si>
    <t>Ability to store not-structurized data</t>
  </si>
  <si>
    <t>Search weights integration</t>
  </si>
  <si>
    <t>RAM usage convenience</t>
  </si>
  <si>
    <t>AngularJS</t>
  </si>
  <si>
    <t>Npm stars</t>
  </si>
  <si>
    <r>
      <rPr/>
      <t xml:space="preserve">according to </t>
    </r>
    <r>
      <rPr>
        <color rgb="FF1155CC"/>
        <u/>
      </rPr>
      <t>https://www.npmtrends.com/react-vs-vue-vs-@angular/core?ref=hackernoon.com</t>
    </r>
  </si>
  <si>
    <t>Minzipped size</t>
  </si>
  <si>
    <r>
      <rPr/>
      <t xml:space="preserve">according to </t>
    </r>
    <r>
      <rPr>
        <color rgb="FF1155CC"/>
        <u/>
      </rPr>
      <t>https://www.npmtrends.com/react-vs-vue-vs-@angular/core?ref=hackernoon.com</t>
    </r>
  </si>
  <si>
    <t>Learning curve</t>
  </si>
  <si>
    <r>
      <rPr/>
      <t xml:space="preserve">based on </t>
    </r>
    <r>
      <rPr>
        <color rgb="FF1155CC"/>
        <u/>
      </rPr>
      <t>https://blog.logrocket.com/angular-vs-react-vs-vue-a-performance-comparison/</t>
    </r>
  </si>
  <si>
    <t>Flexibility</t>
  </si>
  <si>
    <t>Total Education Courses</t>
  </si>
  <si>
    <t>Udemy + Coursera</t>
  </si>
  <si>
    <t>Opened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</si>
</sst>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#,##0.0"/>
  </numFmts>
  <fonts count="38">
    <font>
      <sz val="10.0"/>
      <color rgb="FF000000"/>
      <name val="Arial"/>
    </font>
    <font>
      <b/>
    </font>
    <font/>
    <font>
      <sz val="11.0"/>
      <color rgb="FF000000"/>
      <name val="Arial"/>
    </font>
    <font>
      <u/>
      <color rgb="FF1155CC"/>
    </font>
    <font>
      <color rgb="FF000000"/>
      <name val="Arial"/>
    </font>
    <font>
      <u/>
      <color rgb="FF0000FF"/>
    </font>
    <font>
      <b/>
      <name val="Montserrat"/>
    </font>
    <font>
      <name val="Montserrat"/>
    </font>
    <font>
      <color rgb="FF38761D"/>
      <name val="Montserrat"/>
    </font>
    <font>
      <sz val="11.0"/>
      <color rgb="FF38761D"/>
      <name val="Montserrat"/>
    </font>
    <font>
      <sz val="11.0"/>
      <color rgb="FF000000"/>
      <name val="Montserrat"/>
    </font>
    <font>
      <sz val="11.0"/>
      <name val="Arial"/>
    </font>
    <font>
      <sz val="18.0"/>
      <color rgb="FF000000"/>
      <name val="Raleway"/>
    </font>
    <font>
      <name val="Arial"/>
    </font>
    <font>
      <u/>
      <color rgb="FF0000FF"/>
    </font>
    <font>
      <u/>
      <color rgb="FF0000FF"/>
    </font>
    <font>
      <color rgb="FF000000"/>
      <name val="Montserrat"/>
    </font>
    <font>
      <u/>
      <color rgb="FF0000FF"/>
    </font>
    <font>
      <b/>
      <color rgb="FF000000"/>
      <name val="Montserrat"/>
    </font>
    <font>
      <color rgb="FF000000"/>
      <name val="Docs-Montserrat"/>
    </font>
    <font>
      <u/>
      <color rgb="FF1155CC"/>
    </font>
    <font>
      <u/>
      <color rgb="FF0000FF"/>
    </font>
    <font>
      <u/>
      <color rgb="FF000000"/>
      <name val="Montserrat"/>
    </font>
    <font>
      <b/>
      <sz val="10.0"/>
      <color rgb="FF000000"/>
      <name val="Montserrat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1.0"/>
      <color rgb="FF4285F4"/>
      <name val="Inconsolata"/>
    </font>
    <font>
      <sz val="11.0"/>
      <color rgb="FF000000"/>
      <name val="Inconsolata"/>
    </font>
    <font>
      <sz val="11.0"/>
      <color rgb="FF11A9CC"/>
      <name val="Inconsolata"/>
    </font>
    <font>
      <sz val="10.0"/>
      <color rgb="FF38761D"/>
      <name val="Montserrat"/>
    </font>
    <font>
      <sz val="10.0"/>
      <color rgb="FF000000"/>
      <name val="Montserrat"/>
    </font>
    <font>
      <color rgb="FF000000"/>
    </font>
    <font>
      <b/>
      <sz val="12.0"/>
      <name val="Roboto"/>
    </font>
    <font>
      <sz val="10.0"/>
      <name val="Roboto"/>
    </font>
    <font>
      <name val="Roboto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double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2" fontId="5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6" numFmtId="0" xfId="0" applyAlignment="1" applyBorder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2" fillId="0" fontId="7" numFmtId="3" xfId="0" applyAlignment="1" applyBorder="1" applyFont="1" applyNumberFormat="1">
      <alignment readingOrder="0"/>
    </xf>
    <xf borderId="0" fillId="0" fontId="9" numFmtId="4" xfId="0" applyAlignment="1" applyFont="1" applyNumberFormat="1">
      <alignment horizontal="right" readingOrder="0"/>
    </xf>
    <xf borderId="0" fillId="2" fontId="10" numFmtId="4" xfId="0" applyAlignment="1" applyFont="1" applyNumberFormat="1">
      <alignment horizontal="right" readingOrder="0"/>
    </xf>
    <xf borderId="0" fillId="0" fontId="8" numFmtId="0" xfId="0" applyAlignment="1" applyFont="1">
      <alignment readingOrder="0"/>
    </xf>
    <xf borderId="2" fillId="0" fontId="7" numFmtId="0" xfId="0" applyAlignment="1" applyBorder="1" applyFont="1">
      <alignment horizontal="center" readingOrder="0"/>
    </xf>
    <xf borderId="2" fillId="0" fontId="2" numFmtId="0" xfId="0" applyBorder="1" applyFont="1"/>
    <xf borderId="2" fillId="0" fontId="7" numFmtId="0" xfId="0" applyBorder="1" applyFont="1"/>
    <xf borderId="2" fillId="0" fontId="7" numFmtId="3" xfId="0" applyAlignment="1" applyBorder="1" applyFont="1" applyNumberFormat="1">
      <alignment readingOrder="0" shrinkToFit="0" wrapText="1"/>
    </xf>
    <xf borderId="2" fillId="3" fontId="7" numFmtId="2" xfId="0" applyAlignment="1" applyBorder="1" applyFill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 shrinkToFit="0" wrapText="1"/>
    </xf>
    <xf borderId="0" fillId="3" fontId="7" numFmtId="2" xfId="0" applyAlignment="1" applyFont="1" applyNumberFormat="1">
      <alignment horizontal="right"/>
    </xf>
    <xf borderId="0" fillId="0" fontId="8" numFmtId="3" xfId="0" applyAlignment="1" applyFont="1" applyNumberFormat="1">
      <alignment readingOrder="0" shrinkToFit="0" wrapText="1"/>
    </xf>
    <xf borderId="0" fillId="0" fontId="8" numFmtId="3" xfId="0" applyAlignment="1" applyFont="1" applyNumberFormat="1">
      <alignment horizontal="right" shrinkToFit="0" wrapText="1"/>
    </xf>
    <xf borderId="0" fillId="0" fontId="8" numFmtId="3" xfId="0" applyAlignment="1" applyFont="1" applyNumberFormat="1">
      <alignment shrinkToFit="0" wrapText="1"/>
    </xf>
    <xf borderId="0" fillId="2" fontId="11" numFmtId="3" xfId="0" applyAlignment="1" applyFont="1" applyNumberFormat="1">
      <alignment horizontal="right" readingOrder="0" shrinkToFit="0" wrapText="1"/>
    </xf>
    <xf borderId="0" fillId="0" fontId="8" numFmtId="3" xfId="0" applyFont="1" applyNumberFormat="1"/>
    <xf borderId="0" fillId="3" fontId="8" numFmtId="2" xfId="0" applyAlignment="1" applyFont="1" applyNumberFormat="1">
      <alignment horizontal="right"/>
    </xf>
    <xf borderId="3" fillId="0" fontId="7" numFmtId="0" xfId="0" applyAlignment="1" applyBorder="1" applyFont="1">
      <alignment readingOrder="0"/>
    </xf>
    <xf borderId="3" fillId="0" fontId="7" numFmtId="3" xfId="0" applyBorder="1" applyFont="1" applyNumberFormat="1"/>
    <xf borderId="3" fillId="0" fontId="7" numFmtId="3" xfId="0" applyAlignment="1" applyBorder="1" applyFont="1" applyNumberFormat="1">
      <alignment shrinkToFit="0" wrapText="1"/>
    </xf>
    <xf borderId="3" fillId="3" fontId="7" numFmtId="2" xfId="0" applyAlignment="1" applyBorder="1" applyFont="1" applyNumberFormat="1">
      <alignment horizontal="right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4" fillId="0" fontId="14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right" vertical="bottom"/>
    </xf>
    <xf borderId="4" fillId="0" fontId="7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5" fillId="0" fontId="9" numFmtId="0" xfId="0" applyAlignment="1" applyBorder="1" applyFont="1">
      <alignment horizontal="right" readingOrder="0" vertical="bottom"/>
    </xf>
    <xf borderId="5" fillId="0" fontId="8" numFmtId="2" xfId="0" applyAlignment="1" applyBorder="1" applyFont="1" applyNumberFormat="1">
      <alignment horizontal="right" readingOrder="0" shrinkToFit="0" vertical="bottom" wrapText="1"/>
    </xf>
    <xf borderId="5" fillId="3" fontId="7" numFmtId="2" xfId="0" applyAlignment="1" applyBorder="1" applyFont="1" applyNumberFormat="1">
      <alignment horizontal="right" vertical="bottom"/>
    </xf>
    <xf borderId="0" fillId="3" fontId="7" numFmtId="2" xfId="0" applyAlignment="1" applyFont="1" applyNumberFormat="1">
      <alignment horizontal="right" vertical="bottom"/>
    </xf>
    <xf borderId="5" fillId="0" fontId="2" numFmtId="0" xfId="0" applyAlignment="1" applyBorder="1" applyFont="1">
      <alignment readingOrder="0"/>
    </xf>
    <xf borderId="6" fillId="0" fontId="7" numFmtId="0" xfId="0" applyAlignment="1" applyBorder="1" applyFont="1">
      <alignment readingOrder="0" vertical="bottom"/>
    </xf>
    <xf borderId="6" fillId="0" fontId="9" numFmtId="0" xfId="0" applyAlignment="1" applyBorder="1" applyFont="1">
      <alignment horizontal="right" readingOrder="0" vertical="bottom"/>
    </xf>
    <xf borderId="6" fillId="0" fontId="8" numFmtId="2" xfId="0" applyAlignment="1" applyBorder="1" applyFont="1" applyNumberFormat="1">
      <alignment horizontal="right" readingOrder="0" shrinkToFit="0" vertical="bottom" wrapText="1"/>
    </xf>
    <xf borderId="6" fillId="0" fontId="15" numFmtId="0" xfId="0" applyAlignment="1" applyBorder="1" applyFont="1">
      <alignment readingOrder="0"/>
    </xf>
    <xf borderId="6" fillId="0" fontId="9" numFmtId="0" xfId="0" applyAlignment="1" applyBorder="1" applyFont="1">
      <alignment horizontal="right" vertical="bottom"/>
    </xf>
    <xf borderId="6" fillId="0" fontId="16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8" numFmtId="2" xfId="0" applyAlignment="1" applyBorder="1" applyFont="1" applyNumberFormat="1">
      <alignment horizontal="right" shrinkToFit="0" vertical="bottom" wrapText="1"/>
    </xf>
    <xf borderId="6" fillId="0" fontId="2" numFmtId="0" xfId="0" applyBorder="1" applyFont="1"/>
    <xf borderId="4" fillId="3" fontId="14" numFmtId="0" xfId="0" applyAlignment="1" applyBorder="1" applyFont="1">
      <alignment vertical="bottom"/>
    </xf>
    <xf borderId="4" fillId="0" fontId="2" numFmtId="0" xfId="0" applyBorder="1" applyFont="1"/>
    <xf borderId="0" fillId="0" fontId="7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4" fontId="7" numFmtId="2" xfId="0" applyAlignment="1" applyFill="1" applyFont="1" applyNumberFormat="1">
      <alignment horizontal="right" vertical="bottom"/>
    </xf>
    <xf borderId="0" fillId="4" fontId="7" numFmtId="2" xfId="0" applyAlignment="1" applyFont="1" applyNumberFormat="1">
      <alignment horizontal="right" vertical="bottom"/>
    </xf>
    <xf borderId="2" fillId="0" fontId="7" numFmtId="3" xfId="0" applyAlignment="1" applyBorder="1" applyFont="1" applyNumberFormat="1">
      <alignment readingOrder="0" shrinkToFit="0" wrapText="1"/>
    </xf>
    <xf borderId="0" fillId="0" fontId="8" numFmtId="3" xfId="0" applyAlignment="1" applyFont="1" applyNumberFormat="1">
      <alignment horizontal="right" readingOrder="0" shrinkToFit="0" wrapText="1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4" xfId="0" applyAlignment="1" applyFont="1" applyNumberFormat="1">
      <alignment horizontal="right" readingOrder="0"/>
    </xf>
    <xf borderId="0" fillId="2" fontId="8" numFmtId="3" xfId="0" applyAlignment="1" applyFont="1" applyNumberFormat="1">
      <alignment horizontal="right" readingOrder="0" shrinkToFit="0" wrapText="1"/>
    </xf>
    <xf borderId="0" fillId="2" fontId="7" numFmtId="2" xfId="0" applyAlignment="1" applyFont="1" applyNumberFormat="1">
      <alignment horizontal="right"/>
    </xf>
    <xf borderId="0" fillId="2" fontId="8" numFmtId="3" xfId="0" applyAlignment="1" applyFont="1" applyNumberFormat="1">
      <alignment readingOrder="0" shrinkToFit="0" wrapText="1"/>
    </xf>
    <xf borderId="0" fillId="0" fontId="9" numFmtId="4" xfId="0" applyAlignment="1" applyFont="1" applyNumberFormat="1">
      <alignment horizontal="right" readingOrder="0" vertical="bottom"/>
    </xf>
    <xf borderId="0" fillId="3" fontId="7" numFmtId="2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8" numFmtId="3" xfId="0" applyAlignment="1" applyFont="1" applyNumberFormat="1">
      <alignment shrinkToFit="0" wrapText="1"/>
    </xf>
    <xf borderId="0" fillId="0" fontId="2" numFmtId="1" xfId="0" applyFont="1" applyNumberFormat="1"/>
    <xf borderId="3" fillId="0" fontId="7" numFmtId="3" xfId="0" applyAlignment="1" applyBorder="1" applyFont="1" applyNumberFormat="1">
      <alignment shrinkToFit="0" wrapText="1"/>
    </xf>
    <xf borderId="0" fillId="0" fontId="7" numFmtId="3" xfId="0" applyFont="1" applyNumberFormat="1"/>
    <xf borderId="0" fillId="0" fontId="7" numFmtId="3" xfId="0" applyAlignment="1" applyFont="1" applyNumberFormat="1">
      <alignment shrinkToFit="0" wrapText="1"/>
    </xf>
    <xf borderId="0" fillId="0" fontId="7" numFmtId="3" xfId="0" applyAlignment="1" applyFont="1" applyNumberFormat="1">
      <alignment shrinkToFit="0" wrapText="1"/>
    </xf>
    <xf borderId="0" fillId="2" fontId="19" numFmtId="0" xfId="0" applyAlignment="1" applyFont="1">
      <alignment horizontal="left" readingOrder="0"/>
    </xf>
    <xf borderId="0" fillId="0" fontId="7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7" numFmtId="3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2" fontId="17" numFmtId="3" xfId="0" applyAlignment="1" applyFont="1" applyNumberFormat="1">
      <alignment horizontal="left" readingOrder="0"/>
    </xf>
    <xf borderId="0" fillId="0" fontId="2" numFmtId="3" xfId="0" applyFont="1" applyNumberFormat="1"/>
    <xf borderId="0" fillId="2" fontId="20" numFmtId="3" xfId="0" applyAlignment="1" applyFont="1" applyNumberFormat="1">
      <alignment horizontal="left" readingOrder="0"/>
    </xf>
    <xf borderId="0" fillId="0" fontId="8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8" numFmtId="4" xfId="0" applyAlignment="1" applyFont="1" applyNumberFormat="1">
      <alignment horizontal="right" readingOrder="0" shrinkToFit="0" wrapText="1"/>
    </xf>
    <xf borderId="0" fillId="0" fontId="22" numFmtId="0" xfId="0" applyAlignment="1" applyFont="1">
      <alignment readingOrder="0"/>
    </xf>
    <xf borderId="0" fillId="0" fontId="8" numFmtId="4" xfId="0" applyAlignment="1" applyFont="1" applyNumberFormat="1">
      <alignment readingOrder="0" shrinkToFit="0" wrapText="1"/>
    </xf>
    <xf borderId="0" fillId="2" fontId="23" numFmtId="0" xfId="0" applyAlignment="1" applyFont="1">
      <alignment horizontal="left" readingOrder="0"/>
    </xf>
    <xf borderId="2" fillId="2" fontId="19" numFmtId="0" xfId="0" applyAlignment="1" applyBorder="1" applyFont="1">
      <alignment horizontal="left" readingOrder="0"/>
    </xf>
    <xf borderId="0" fillId="2" fontId="11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8" numFmtId="2" xfId="0" applyFont="1" applyNumberFormat="1"/>
    <xf borderId="3" fillId="2" fontId="17" numFmtId="0" xfId="0" applyAlignment="1" applyBorder="1" applyFont="1">
      <alignment horizontal="left" readingOrder="0"/>
    </xf>
    <xf borderId="3" fillId="4" fontId="24" numFmtId="2" xfId="0" applyBorder="1" applyFont="1" applyNumberFormat="1"/>
    <xf borderId="3" fillId="0" fontId="2" numFmtId="0" xfId="0" applyBorder="1" applyFont="1"/>
    <xf borderId="4" fillId="0" fontId="7" numFmtId="3" xfId="0" applyAlignment="1" applyBorder="1" applyFont="1" applyNumberFormat="1">
      <alignment vertical="bottom"/>
    </xf>
    <xf borderId="4" fillId="0" fontId="7" numFmtId="3" xfId="0" applyAlignment="1" applyBorder="1" applyFont="1" applyNumberFormat="1">
      <alignment shrinkToFit="0" vertical="bottom" wrapText="1"/>
    </xf>
    <xf borderId="4" fillId="3" fontId="7" numFmtId="2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9" numFmtId="4" xfId="0" applyAlignment="1" applyFont="1" applyNumberFormat="1">
      <alignment horizontal="right" vertical="bottom"/>
    </xf>
    <xf borderId="0" fillId="0" fontId="14" numFmtId="3" xfId="0" applyAlignment="1" applyFont="1" applyNumberFormat="1">
      <alignment horizontal="right" vertical="bottom"/>
    </xf>
    <xf borderId="0" fillId="0" fontId="14" numFmtId="3" xfId="0" applyAlignment="1" applyFont="1" applyNumberFormat="1">
      <alignment horizontal="right" vertical="bottom"/>
    </xf>
    <xf borderId="0" fillId="0" fontId="25" numFmtId="0" xfId="0" applyAlignment="1" applyFont="1">
      <alignment readingOrder="0" vertical="bottom"/>
    </xf>
    <xf borderId="0" fillId="0" fontId="26" numFmtId="0" xfId="0" applyAlignment="1" applyFont="1">
      <alignment readingOrder="0" vertical="bottom"/>
    </xf>
    <xf borderId="0" fillId="0" fontId="14" numFmtId="3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4" fillId="0" fontId="27" numFmtId="0" xfId="0" applyAlignment="1" applyBorder="1" applyFont="1">
      <alignment readingOrder="0" shrinkToFit="0" vertical="bottom" wrapText="0"/>
    </xf>
    <xf borderId="0" fillId="0" fontId="14" numFmtId="3" xfId="0" applyAlignment="1" applyFont="1" applyNumberFormat="1">
      <alignment readingOrder="0" vertical="bottom"/>
    </xf>
    <xf borderId="0" fillId="0" fontId="14" numFmtId="3" xfId="0" applyAlignment="1" applyFont="1" applyNumberFormat="1">
      <alignment readingOrder="0" vertical="bottom"/>
    </xf>
    <xf borderId="0" fillId="2" fontId="14" numFmtId="3" xfId="0" applyAlignment="1" applyFont="1" applyNumberFormat="1">
      <alignment readingOrder="0" vertical="bottom"/>
    </xf>
    <xf borderId="0" fillId="2" fontId="7" numFmtId="2" xfId="0" applyAlignment="1" applyFont="1" applyNumberFormat="1">
      <alignment horizontal="right" vertical="bottom"/>
    </xf>
    <xf borderId="0" fillId="2" fontId="14" numFmtId="3" xfId="0" applyAlignment="1" applyFont="1" applyNumberFormat="1">
      <alignment readingOrder="0" vertical="bottom"/>
    </xf>
    <xf borderId="0" fillId="0" fontId="14" numFmtId="4" xfId="0" applyAlignment="1" applyFont="1" applyNumberFormat="1">
      <alignment readingOrder="0" vertical="bottom"/>
    </xf>
    <xf borderId="0" fillId="3" fontId="7" numFmtId="2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14" numFmtId="3" xfId="0" applyAlignment="1" applyFont="1" applyNumberFormat="1">
      <alignment vertical="bottom"/>
    </xf>
    <xf borderId="0" fillId="0" fontId="14" numFmtId="3" xfId="0" applyAlignment="1" applyFont="1" applyNumberFormat="1">
      <alignment vertical="bottom"/>
    </xf>
    <xf borderId="4" fillId="0" fontId="14" numFmtId="3" xfId="0" applyAlignment="1" applyBorder="1" applyFont="1" applyNumberFormat="1">
      <alignment vertical="bottom"/>
    </xf>
    <xf borderId="4" fillId="0" fontId="14" numFmtId="3" xfId="0" applyAlignment="1" applyBorder="1" applyFont="1" applyNumberFormat="1">
      <alignment vertical="bottom"/>
    </xf>
    <xf borderId="4" fillId="0" fontId="14" numFmtId="2" xfId="0" applyAlignment="1" applyBorder="1" applyFont="1" applyNumberFormat="1">
      <alignment vertical="bottom"/>
    </xf>
    <xf borderId="4" fillId="0" fontId="7" numFmtId="0" xfId="0" applyAlignment="1" applyBorder="1" applyFont="1">
      <alignment vertical="bottom"/>
    </xf>
    <xf borderId="4" fillId="2" fontId="7" numFmtId="2" xfId="0" applyAlignment="1" applyBorder="1" applyFont="1" applyNumberFormat="1">
      <alignment horizontal="right" vertical="bottom"/>
    </xf>
    <xf borderId="0" fillId="2" fontId="14" numFmtId="0" xfId="0" applyAlignment="1" applyFont="1">
      <alignment vertical="bottom"/>
    </xf>
    <xf borderId="0" fillId="2" fontId="2" numFmtId="0" xfId="0" applyFont="1"/>
    <xf borderId="4" fillId="0" fontId="14" numFmtId="0" xfId="0" applyAlignment="1" applyBorder="1" applyFont="1">
      <alignment shrinkToFit="0" vertical="bottom" wrapText="0"/>
    </xf>
    <xf borderId="0" fillId="5" fontId="5" numFmtId="0" xfId="0" applyAlignment="1" applyFill="1" applyFont="1">
      <alignment vertical="bottom"/>
    </xf>
    <xf borderId="4" fillId="5" fontId="5" numFmtId="0" xfId="0" applyAlignment="1" applyBorder="1" applyFont="1">
      <alignment readingOrder="0" shrinkToFit="0" vertical="bottom" wrapText="0"/>
    </xf>
    <xf borderId="0" fillId="5" fontId="14" numFmtId="0" xfId="0" applyAlignment="1" applyFont="1">
      <alignment vertical="bottom"/>
    </xf>
    <xf borderId="0" fillId="5" fontId="14" numFmtId="0" xfId="0" applyAlignment="1" applyFont="1">
      <alignment readingOrder="0" vertical="bottom"/>
    </xf>
    <xf borderId="0" fillId="2" fontId="28" numFmtId="0" xfId="0" applyFont="1"/>
    <xf borderId="0" fillId="2" fontId="28" numFmtId="2" xfId="0" applyFont="1" applyNumberFormat="1"/>
    <xf borderId="0" fillId="2" fontId="28" numFmtId="1" xfId="0" applyFont="1" applyNumberFormat="1"/>
    <xf borderId="0" fillId="2" fontId="29" numFmtId="0" xfId="0" applyFont="1"/>
    <xf borderId="2" fillId="0" fontId="7" numFmtId="4" xfId="0" applyAlignment="1" applyBorder="1" applyFont="1" applyNumberFormat="1">
      <alignment readingOrder="0"/>
    </xf>
    <xf borderId="0" fillId="2" fontId="28" numFmtId="4" xfId="0" applyFont="1" applyNumberFormat="1"/>
    <xf borderId="0" fillId="0" fontId="17" numFmtId="0" xfId="0" applyAlignment="1" applyFont="1">
      <alignment horizontal="right" readingOrder="0"/>
    </xf>
    <xf borderId="0" fillId="2" fontId="30" numFmtId="4" xfId="0" applyFont="1" applyNumberFormat="1"/>
    <xf borderId="0" fillId="2" fontId="31" numFmtId="4" xfId="0" applyAlignment="1" applyFont="1" applyNumberFormat="1">
      <alignment horizontal="right" readingOrder="0"/>
    </xf>
    <xf borderId="0" fillId="2" fontId="32" numFmtId="0" xfId="0" applyAlignment="1" applyFont="1">
      <alignment horizontal="right" readingOrder="0"/>
    </xf>
    <xf borderId="0" fillId="0" fontId="33" numFmtId="0" xfId="0" applyAlignment="1" applyFont="1">
      <alignment readingOrder="0"/>
    </xf>
    <xf borderId="3" fillId="0" fontId="2" numFmtId="4" xfId="0" applyBorder="1" applyFont="1" applyNumberFormat="1"/>
    <xf borderId="0" fillId="0" fontId="2" numFmtId="4" xfId="0" applyFont="1" applyNumberFormat="1"/>
    <xf borderId="4" fillId="0" fontId="7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horizontal="right" readingOrder="0" shrinkToFit="0" vertical="bottom" wrapText="1"/>
    </xf>
    <xf borderId="5" fillId="3" fontId="7" numFmtId="0" xfId="0" applyAlignment="1" applyBorder="1" applyFont="1">
      <alignment horizontal="right" vertical="bottom"/>
    </xf>
    <xf borderId="5" fillId="0" fontId="8" numFmtId="0" xfId="0" applyAlignment="1" applyBorder="1" applyFont="1">
      <alignment horizontal="right" shrinkToFit="0" vertical="bottom" wrapText="1"/>
    </xf>
    <xf borderId="5" fillId="3" fontId="7" numFmtId="0" xfId="0" applyAlignment="1" applyBorder="1" applyFont="1">
      <alignment horizontal="right" readingOrder="0" vertical="bottom"/>
    </xf>
    <xf borderId="0" fillId="3" fontId="7" numFmtId="0" xfId="0" applyAlignment="1" applyFont="1">
      <alignment horizontal="right" vertical="bottom"/>
    </xf>
    <xf borderId="6" fillId="0" fontId="8" numFmtId="0" xfId="0" applyAlignment="1" applyBorder="1" applyFont="1">
      <alignment horizontal="right" shrinkToFit="0" vertical="bottom" wrapText="1"/>
    </xf>
    <xf borderId="6" fillId="0" fontId="8" numFmtId="0" xfId="0" applyAlignment="1" applyBorder="1" applyFont="1">
      <alignment horizontal="right" readingOrder="0" shrinkToFit="0" vertical="bottom" wrapText="1"/>
    </xf>
    <xf borderId="0" fillId="4" fontId="7" numFmtId="0" xfId="0" applyAlignment="1" applyFont="1">
      <alignment horizontal="right" vertical="bottom"/>
    </xf>
    <xf borderId="4" fillId="0" fontId="34" numFmtId="0" xfId="0" applyAlignment="1" applyBorder="1" applyFont="1">
      <alignment readingOrder="0" vertical="bottom"/>
    </xf>
    <xf borderId="4" fillId="0" fontId="34" numFmtId="0" xfId="0" applyAlignment="1" applyBorder="1" applyFont="1">
      <alignment vertical="bottom"/>
    </xf>
    <xf borderId="4" fillId="0" fontId="35" numFmtId="0" xfId="0" applyAlignment="1" applyBorder="1" applyFont="1">
      <alignment readingOrder="0" shrinkToFit="0" vertical="center" wrapText="1"/>
    </xf>
    <xf borderId="4" fillId="0" fontId="9" numFmtId="10" xfId="0" applyAlignment="1" applyBorder="1" applyFont="1" applyNumberFormat="1">
      <alignment horizontal="right" vertical="bottom"/>
    </xf>
    <xf borderId="4" fillId="0" fontId="36" numFmtId="0" xfId="0" applyAlignment="1" applyBorder="1" applyFont="1">
      <alignment horizontal="right" shrinkToFit="0" wrapText="1"/>
    </xf>
    <xf borderId="0" fillId="0" fontId="36" numFmtId="0" xfId="0" applyAlignment="1" applyFont="1">
      <alignment horizontal="right" shrinkToFit="0" wrapText="1"/>
    </xf>
    <xf borderId="4" fillId="0" fontId="36" numFmtId="0" xfId="0" applyAlignment="1" applyBorder="1" applyFont="1">
      <alignment horizontal="right" readingOrder="0" shrinkToFit="0" wrapText="1"/>
    </xf>
    <xf borderId="4" fillId="0" fontId="2" numFmtId="0" xfId="0" applyAlignment="1" applyBorder="1" applyFont="1">
      <alignment readingOrder="0"/>
    </xf>
    <xf borderId="4" fillId="0" fontId="14" numFmtId="0" xfId="0" applyAlignment="1" applyBorder="1" applyFont="1">
      <alignment horizontal="right" vertical="bottom"/>
    </xf>
    <xf borderId="0" fillId="0" fontId="14" numFmtId="0" xfId="0" applyAlignment="1" applyFont="1">
      <alignment horizontal="right" vertical="bottom"/>
    </xf>
    <xf borderId="4" fillId="0" fontId="14" numFmtId="0" xfId="0" applyAlignment="1" applyBorder="1" applyFont="1">
      <alignment vertical="bottom"/>
    </xf>
    <xf borderId="4" fillId="0" fontId="14" numFmtId="0" xfId="0" applyAlignment="1" applyBorder="1" applyFont="1">
      <alignment readingOrder="0" vertical="bottom"/>
    </xf>
    <xf borderId="4" fillId="0" fontId="37" numFmtId="0" xfId="0" applyAlignment="1" applyBorder="1" applyFont="1">
      <alignment readingOrder="0" shrinkToFit="0" vertical="center" wrapText="1"/>
    </xf>
    <xf borderId="4" fillId="0" fontId="14" numFmtId="10" xfId="0" applyAlignment="1" applyBorder="1" applyFont="1" applyNumberFormat="1">
      <alignment vertical="bottom"/>
    </xf>
    <xf borderId="0" fillId="0" fontId="14" numFmtId="4" xfId="0" applyAlignment="1" applyFont="1" applyNumberFormat="1">
      <alignment vertical="bottom"/>
    </xf>
    <xf borderId="0" fillId="3" fontId="7" numFmtId="2" xfId="0" applyAlignment="1" applyFont="1" applyNumberFormat="1">
      <alignment horizontal="right" readingOrder="0"/>
    </xf>
    <xf borderId="7" fillId="0" fontId="8" numFmtId="3" xfId="0" applyAlignment="1" applyBorder="1" applyFont="1" applyNumberFormat="1">
      <alignment shrinkToFit="0" wrapText="1"/>
    </xf>
    <xf borderId="7" fillId="3" fontId="8" numFmtId="2" xfId="0" applyAlignment="1" applyBorder="1" applyFont="1" applyNumberFormat="1">
      <alignment horizontal="right"/>
    </xf>
    <xf borderId="0" fillId="2" fontId="11" numFmtId="165" xfId="0" applyAlignment="1" applyFont="1" applyNumberFormat="1">
      <alignment horizontal="right" readingOrder="0" shrinkToFit="0" wrapText="1"/>
    </xf>
    <xf borderId="0" fillId="0" fontId="8" numFmtId="165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ws.amazon.com/compute/sla/" TargetMode="External"/><Relationship Id="rId22" Type="http://schemas.openxmlformats.org/officeDocument/2006/relationships/hyperlink" Target="https://aws.amazon.com/premiumsupport/plans/enterprise/" TargetMode="External"/><Relationship Id="rId21" Type="http://schemas.openxmlformats.org/officeDocument/2006/relationships/hyperlink" Target="https://aws.amazon.com/ec2/pricing/" TargetMode="External"/><Relationship Id="rId24" Type="http://schemas.openxmlformats.org/officeDocument/2006/relationships/hyperlink" Target="https://aws.amazon.com/ru/premiumsupport/plans/" TargetMode="External"/><Relationship Id="rId23" Type="http://schemas.openxmlformats.org/officeDocument/2006/relationships/hyperlink" Target="https://www.computerweekly.com/news/252491842/Leaky-AWS-S3-bucket-once-again-at-centre-of-data-breach" TargetMode="External"/><Relationship Id="rId1" Type="http://schemas.openxmlformats.org/officeDocument/2006/relationships/hyperlink" Target="https://trends.google.com/trends/explore?geo=UA&amp;q=AWS,Azure,GCP,digital%20ocean" TargetMode="External"/><Relationship Id="rId2" Type="http://schemas.openxmlformats.org/officeDocument/2006/relationships/hyperlink" Target="https://docs.aws.amazon.com/systems-manager/latest/userguide/prereqs-operating-systems.html" TargetMode="External"/><Relationship Id="rId3" Type="http://schemas.openxmlformats.org/officeDocument/2006/relationships/hyperlink" Target="https://aws.amazon.com/tools/?nc1=h_ls" TargetMode="External"/><Relationship Id="rId4" Type="http://schemas.openxmlformats.org/officeDocument/2006/relationships/hyperlink" Target="https://docs.aws.amazon.com/autoscaling/plans/userguide/gs-best-practices.html" TargetMode="External"/><Relationship Id="rId9" Type="http://schemas.openxmlformats.org/officeDocument/2006/relationships/hyperlink" Target="https://aws.amazon.com/ru/getting-started/projects/set-up-ci-cd-pipeline/" TargetMode="External"/><Relationship Id="rId26" Type="http://schemas.openxmlformats.org/officeDocument/2006/relationships/hyperlink" Target="https://cloud.google.com/support/?_ga=2.264384907.-523567403.1607784810" TargetMode="External"/><Relationship Id="rId25" Type="http://schemas.openxmlformats.org/officeDocument/2006/relationships/hyperlink" Target="https://azure.microsoft.com/ru-ru/support/plans/" TargetMode="External"/><Relationship Id="rId27" Type="http://schemas.openxmlformats.org/officeDocument/2006/relationships/drawing" Target="../drawings/drawing11.xml"/><Relationship Id="rId5" Type="http://schemas.openxmlformats.org/officeDocument/2006/relationships/hyperlink" Target="https://aws.amazon.com/ec2/pricing/" TargetMode="External"/><Relationship Id="rId6" Type="http://schemas.openxmlformats.org/officeDocument/2006/relationships/hyperlink" Target="https://docs.aws.amazon.com/AWSEC2/latest/UserGuide/capacity-reservations-using.html" TargetMode="External"/><Relationship Id="rId7" Type="http://schemas.openxmlformats.org/officeDocument/2006/relationships/hyperlink" Target="https://aws.amazon.com/products/databases/?nc2=h_ql_prod_db" TargetMode="External"/><Relationship Id="rId8" Type="http://schemas.openxmlformats.org/officeDocument/2006/relationships/hyperlink" Target="https://aws.amazon.com/backup-restore/" TargetMode="External"/><Relationship Id="rId11" Type="http://schemas.openxmlformats.org/officeDocument/2006/relationships/hyperlink" Target="https://aws.amazon.com/elasticloadbalancing/?nc1=h_ls" TargetMode="External"/><Relationship Id="rId10" Type="http://schemas.openxmlformats.org/officeDocument/2006/relationships/hyperlink" Target="https://aws.amazon.com/serverless/" TargetMode="External"/><Relationship Id="rId13" Type="http://schemas.openxmlformats.org/officeDocument/2006/relationships/hyperlink" Target="https://aws.amazon.com/products/databases/" TargetMode="External"/><Relationship Id="rId12" Type="http://schemas.openxmlformats.org/officeDocument/2006/relationships/hyperlink" Target="https://aws.amazon.com/products/storage/" TargetMode="External"/><Relationship Id="rId15" Type="http://schemas.openxmlformats.org/officeDocument/2006/relationships/hyperlink" Target="https://aws.amazon.com/blockchain/" TargetMode="External"/><Relationship Id="rId14" Type="http://schemas.openxmlformats.org/officeDocument/2006/relationships/hyperlink" Target="https://aws.amazon.com/products/databases/" TargetMode="External"/><Relationship Id="rId17" Type="http://schemas.openxmlformats.org/officeDocument/2006/relationships/hyperlink" Target="https://aws.amazon.com/ru/premiumsupport/plans/" TargetMode="External"/><Relationship Id="rId16" Type="http://schemas.openxmlformats.org/officeDocument/2006/relationships/hyperlink" Target="https://aws.amazon.com/about-aws/global-infrastructure/" TargetMode="External"/><Relationship Id="rId19" Type="http://schemas.openxmlformats.org/officeDocument/2006/relationships/hyperlink" Target="https://cloud.google.com/support/?_ga=2.264384907.-523567403.1607784810" TargetMode="External"/><Relationship Id="rId18" Type="http://schemas.openxmlformats.org/officeDocument/2006/relationships/hyperlink" Target="https://azure.microsoft.com/ru-ru/support/plans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pmtrends.com/react-vs-vue-vs-@angular/core?ref=hackernoon.com" TargetMode="External"/><Relationship Id="rId2" Type="http://schemas.openxmlformats.org/officeDocument/2006/relationships/hyperlink" Target="https://www.npmtrends.com/react-vs-vue-vs-@angular/core?ref=hackernoon.com" TargetMode="External"/><Relationship Id="rId3" Type="http://schemas.openxmlformats.org/officeDocument/2006/relationships/hyperlink" Target="https://blog.logrocket.com/angular-vs-react-vs-vue-a-performance-comparison/" TargetMode="External"/><Relationship Id="rId4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insights.stackoverflow.com/survey/2020" TargetMode="External"/><Relationship Id="rId2" Type="http://schemas.openxmlformats.org/officeDocument/2006/relationships/hyperlink" Target="https://db-engines.com/en/ranking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ages.aerospike.com/rs/229-XUE-318/images/Aerospike_Whitepaper__5-Signs-Outgrown-Redis.pdf" TargetMode="External"/><Relationship Id="rId2" Type="http://schemas.openxmlformats.org/officeDocument/2006/relationships/hyperlink" Target="https://www.aerospike.com/docs/architecture/consistency.html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search/results/people/?geoUrn=%5B%22102264497%22%5D&amp;keywords=java&amp;origin=FACETED_SEARCH" TargetMode="External"/><Relationship Id="rId2" Type="http://schemas.openxmlformats.org/officeDocument/2006/relationships/hyperlink" Target="https://jobs.dou.ua/salaries" TargetMode="External"/><Relationship Id="rId3" Type="http://schemas.openxmlformats.org/officeDocument/2006/relationships/hyperlink" Target="https://madnight.github.io/githut/" TargetMode="External"/><Relationship Id="rId4" Type="http://schemas.openxmlformats.org/officeDocument/2006/relationships/hyperlink" Target="https://github.com/dfuse-io/client-js" TargetMode="External"/><Relationship Id="rId5" Type="http://schemas.openxmlformats.org/officeDocument/2006/relationships/hyperlink" Target="https://endoflife.date/" TargetMode="External"/><Relationship Id="rId6" Type="http://schemas.openxmlformats.org/officeDocument/2006/relationships/hyperlink" Target="http://anuragjain67.github.io/writing/2016/01/15/problem-with-multithreading-in-python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7.14"/>
    <col customWidth="1" min="2" max="2" width="25.57"/>
    <col customWidth="1" min="3" max="3" width="24.29"/>
    <col customWidth="1" min="4" max="4" width="27.43"/>
    <col customWidth="1" min="5" max="5" width="35.57"/>
    <col customWidth="1" min="6" max="6" width="48.57"/>
    <col customWidth="1" min="7" max="7" width="2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>
      <c r="A2" s="5">
        <v>1.0</v>
      </c>
      <c r="B2" s="5" t="s">
        <v>7</v>
      </c>
      <c r="C2" s="5" t="s">
        <v>8</v>
      </c>
      <c r="D2" s="5"/>
      <c r="E2" s="6" t="s">
        <v>9</v>
      </c>
      <c r="F2" s="6" t="s">
        <v>10</v>
      </c>
      <c r="G2" s="7" t="s">
        <v>11</v>
      </c>
    </row>
    <row r="3">
      <c r="A3" s="5">
        <v>2.0</v>
      </c>
      <c r="B3" s="5" t="s">
        <v>12</v>
      </c>
      <c r="C3" s="5" t="s">
        <v>13</v>
      </c>
      <c r="D3" s="5"/>
      <c r="E3" s="6" t="s">
        <v>14</v>
      </c>
      <c r="F3" s="6" t="s">
        <v>15</v>
      </c>
      <c r="G3" s="7" t="s">
        <v>16</v>
      </c>
    </row>
    <row r="4">
      <c r="A4" s="5">
        <v>3.0</v>
      </c>
      <c r="B4" s="5" t="s">
        <v>17</v>
      </c>
      <c r="C4" s="5" t="s">
        <v>18</v>
      </c>
      <c r="D4" s="5" t="s">
        <v>19</v>
      </c>
      <c r="E4" s="8" t="s">
        <v>20</v>
      </c>
      <c r="F4" s="6" t="s">
        <v>21</v>
      </c>
      <c r="G4" s="7" t="s">
        <v>22</v>
      </c>
    </row>
    <row r="5">
      <c r="A5" s="5">
        <v>4.0</v>
      </c>
      <c r="B5" s="5" t="s">
        <v>23</v>
      </c>
      <c r="C5" s="5" t="s">
        <v>24</v>
      </c>
      <c r="D5" s="5"/>
      <c r="E5" s="8" t="s">
        <v>25</v>
      </c>
      <c r="F5" s="6" t="s">
        <v>26</v>
      </c>
      <c r="G5" s="7" t="s">
        <v>27</v>
      </c>
    </row>
    <row r="6">
      <c r="A6" s="5">
        <v>5.0</v>
      </c>
      <c r="B6" s="5" t="s">
        <v>28</v>
      </c>
      <c r="C6" s="5" t="s">
        <v>29</v>
      </c>
      <c r="D6" s="5" t="s">
        <v>30</v>
      </c>
      <c r="E6" s="6" t="s">
        <v>31</v>
      </c>
      <c r="F6" s="6" t="s">
        <v>32</v>
      </c>
      <c r="G6" s="7" t="s">
        <v>33</v>
      </c>
    </row>
    <row r="7">
      <c r="A7" s="5">
        <v>6.0</v>
      </c>
      <c r="B7" s="5" t="s">
        <v>34</v>
      </c>
      <c r="C7" s="5" t="s">
        <v>35</v>
      </c>
      <c r="D7" s="5" t="s">
        <v>36</v>
      </c>
      <c r="E7" s="6" t="s">
        <v>37</v>
      </c>
      <c r="F7" s="6" t="s">
        <v>38</v>
      </c>
      <c r="G7" s="7" t="s">
        <v>39</v>
      </c>
    </row>
    <row r="8">
      <c r="A8" s="5">
        <v>7.0</v>
      </c>
      <c r="B8" s="5" t="s">
        <v>40</v>
      </c>
      <c r="C8" s="5" t="s">
        <v>41</v>
      </c>
      <c r="D8" s="5"/>
      <c r="E8" s="9"/>
      <c r="F8" s="10" t="s">
        <v>42</v>
      </c>
      <c r="G8" s="7" t="s">
        <v>43</v>
      </c>
    </row>
    <row r="9">
      <c r="A9" s="5">
        <v>8.0</v>
      </c>
      <c r="B9" s="5" t="s">
        <v>44</v>
      </c>
      <c r="C9" s="5" t="s">
        <v>29</v>
      </c>
      <c r="D9" s="5" t="s">
        <v>45</v>
      </c>
      <c r="E9" s="6" t="s">
        <v>31</v>
      </c>
      <c r="F9" s="6" t="s">
        <v>46</v>
      </c>
      <c r="G9" s="7" t="s">
        <v>47</v>
      </c>
    </row>
    <row r="10">
      <c r="A10" s="5">
        <v>9.0</v>
      </c>
      <c r="B10" s="5" t="s">
        <v>48</v>
      </c>
      <c r="C10" s="5" t="s">
        <v>29</v>
      </c>
      <c r="D10" s="5" t="s">
        <v>49</v>
      </c>
      <c r="E10" s="6" t="s">
        <v>50</v>
      </c>
      <c r="F10" s="6" t="s">
        <v>51</v>
      </c>
      <c r="G10" s="7" t="s">
        <v>11</v>
      </c>
    </row>
    <row r="11">
      <c r="A11" s="5">
        <v>10.0</v>
      </c>
      <c r="B11" s="5" t="s">
        <v>52</v>
      </c>
      <c r="C11" s="5" t="s">
        <v>53</v>
      </c>
      <c r="D11" s="5" t="s">
        <v>54</v>
      </c>
      <c r="E11" s="6" t="s">
        <v>55</v>
      </c>
      <c r="F11" s="11" t="s">
        <v>56</v>
      </c>
      <c r="G11" s="7" t="s">
        <v>16</v>
      </c>
    </row>
    <row r="12">
      <c r="A12" s="5">
        <v>11.0</v>
      </c>
      <c r="B12" s="5" t="s">
        <v>57</v>
      </c>
      <c r="C12" s="5" t="s">
        <v>53</v>
      </c>
      <c r="D12" s="5"/>
      <c r="E12" s="6" t="s">
        <v>58</v>
      </c>
      <c r="F12" s="6" t="s">
        <v>59</v>
      </c>
      <c r="G12" s="7" t="s">
        <v>22</v>
      </c>
      <c r="H12" s="12"/>
    </row>
    <row r="13">
      <c r="A13" s="5">
        <v>12.0</v>
      </c>
      <c r="B13" s="5" t="s">
        <v>60</v>
      </c>
      <c r="C13" s="5" t="s">
        <v>61</v>
      </c>
      <c r="D13" s="5" t="s">
        <v>54</v>
      </c>
      <c r="E13" s="6" t="s">
        <v>58</v>
      </c>
      <c r="F13" s="6" t="s">
        <v>62</v>
      </c>
      <c r="G13" s="7" t="s">
        <v>27</v>
      </c>
    </row>
    <row r="14">
      <c r="A14" s="5">
        <v>13.0</v>
      </c>
      <c r="B14" s="5" t="s">
        <v>63</v>
      </c>
      <c r="C14" s="5" t="s">
        <v>41</v>
      </c>
      <c r="D14" s="5" t="s">
        <v>64</v>
      </c>
      <c r="E14" s="6" t="s">
        <v>65</v>
      </c>
      <c r="F14" s="6" t="s">
        <v>59</v>
      </c>
      <c r="G14" s="7" t="s">
        <v>33</v>
      </c>
    </row>
    <row r="15">
      <c r="A15" s="5">
        <v>14.0</v>
      </c>
      <c r="B15" s="5" t="s">
        <v>66</v>
      </c>
      <c r="C15" s="5" t="s">
        <v>41</v>
      </c>
      <c r="D15" s="5" t="s">
        <v>67</v>
      </c>
      <c r="E15" s="6" t="s">
        <v>25</v>
      </c>
      <c r="F15" s="6" t="s">
        <v>68</v>
      </c>
      <c r="G15" s="7" t="s">
        <v>39</v>
      </c>
    </row>
    <row r="16">
      <c r="A16" s="5">
        <v>15.0</v>
      </c>
      <c r="B16" s="5" t="s">
        <v>69</v>
      </c>
      <c r="C16" s="5" t="s">
        <v>13</v>
      </c>
      <c r="D16" s="5" t="s">
        <v>70</v>
      </c>
      <c r="E16" s="6" t="s">
        <v>71</v>
      </c>
      <c r="F16" s="6" t="s">
        <v>72</v>
      </c>
      <c r="G16" s="7" t="s">
        <v>43</v>
      </c>
    </row>
    <row r="17">
      <c r="A17" s="5">
        <v>16.0</v>
      </c>
      <c r="B17" s="5" t="s">
        <v>73</v>
      </c>
      <c r="C17" s="5" t="s">
        <v>53</v>
      </c>
      <c r="D17" s="5" t="s">
        <v>74</v>
      </c>
      <c r="E17" s="6" t="s">
        <v>58</v>
      </c>
      <c r="F17" s="6" t="s">
        <v>75</v>
      </c>
      <c r="G17" s="7" t="s">
        <v>47</v>
      </c>
    </row>
    <row r="18">
      <c r="A18" s="5">
        <v>17.0</v>
      </c>
      <c r="B18" s="5" t="s">
        <v>76</v>
      </c>
      <c r="C18" s="5" t="s">
        <v>77</v>
      </c>
      <c r="D18" s="5" t="s">
        <v>78</v>
      </c>
      <c r="E18" s="6" t="s">
        <v>58</v>
      </c>
      <c r="F18" s="6" t="s">
        <v>79</v>
      </c>
      <c r="G18" s="7" t="s">
        <v>11</v>
      </c>
    </row>
    <row r="19">
      <c r="A19" s="5">
        <v>18.0</v>
      </c>
      <c r="B19" s="5" t="s">
        <v>80</v>
      </c>
      <c r="C19" s="5" t="s">
        <v>81</v>
      </c>
      <c r="D19" s="5" t="s">
        <v>82</v>
      </c>
      <c r="E19" s="6" t="s">
        <v>58</v>
      </c>
      <c r="F19" s="6" t="s">
        <v>83</v>
      </c>
      <c r="G19" s="7" t="s">
        <v>16</v>
      </c>
    </row>
    <row r="20">
      <c r="A20" s="5">
        <v>19.0</v>
      </c>
      <c r="B20" s="5" t="s">
        <v>84</v>
      </c>
      <c r="C20" s="5" t="s">
        <v>85</v>
      </c>
      <c r="D20" s="5" t="s">
        <v>54</v>
      </c>
      <c r="E20" s="6" t="s">
        <v>86</v>
      </c>
      <c r="F20" s="6" t="s">
        <v>87</v>
      </c>
      <c r="G20" s="7" t="s">
        <v>22</v>
      </c>
    </row>
    <row r="21">
      <c r="A21" s="5">
        <v>20.0</v>
      </c>
      <c r="B21" s="5" t="s">
        <v>88</v>
      </c>
      <c r="C21" s="5" t="s">
        <v>89</v>
      </c>
      <c r="D21" s="5" t="s">
        <v>90</v>
      </c>
      <c r="E21" s="6" t="s">
        <v>91</v>
      </c>
      <c r="F21" s="6" t="s">
        <v>92</v>
      </c>
      <c r="G21" s="7" t="s">
        <v>27</v>
      </c>
    </row>
    <row r="22">
      <c r="A22" s="5">
        <v>21.0</v>
      </c>
      <c r="B22" s="5" t="s">
        <v>93</v>
      </c>
      <c r="C22" s="5" t="s">
        <v>41</v>
      </c>
      <c r="D22" s="5"/>
      <c r="E22" s="13" t="s">
        <v>94</v>
      </c>
      <c r="F22" s="6" t="s">
        <v>95</v>
      </c>
      <c r="G22" s="7" t="s">
        <v>33</v>
      </c>
    </row>
    <row r="23">
      <c r="A23" s="5">
        <v>22.0</v>
      </c>
      <c r="B23" s="5" t="s">
        <v>96</v>
      </c>
      <c r="C23" s="5" t="s">
        <v>97</v>
      </c>
      <c r="D23" s="5" t="s">
        <v>98</v>
      </c>
      <c r="E23" s="6" t="s">
        <v>99</v>
      </c>
      <c r="F23" s="6" t="s">
        <v>100</v>
      </c>
      <c r="G23" s="7" t="s">
        <v>39</v>
      </c>
    </row>
    <row r="24">
      <c r="A24" s="5">
        <v>23.0</v>
      </c>
      <c r="B24" s="5" t="s">
        <v>101</v>
      </c>
      <c r="C24" s="5" t="s">
        <v>13</v>
      </c>
      <c r="D24" s="5"/>
      <c r="E24" s="6"/>
      <c r="F24" s="14" t="s">
        <v>102</v>
      </c>
      <c r="G24" s="7" t="s">
        <v>43</v>
      </c>
    </row>
    <row r="25">
      <c r="A25" s="5">
        <v>24.0</v>
      </c>
      <c r="B25" s="5" t="s">
        <v>103</v>
      </c>
      <c r="C25" s="5" t="s">
        <v>104</v>
      </c>
      <c r="D25" s="5" t="s">
        <v>105</v>
      </c>
      <c r="E25" s="6" t="s">
        <v>106</v>
      </c>
      <c r="F25" s="6" t="s">
        <v>107</v>
      </c>
      <c r="G25" s="7" t="s">
        <v>47</v>
      </c>
    </row>
    <row r="26">
      <c r="A26" s="5">
        <v>25.0</v>
      </c>
      <c r="B26" s="5" t="s">
        <v>108</v>
      </c>
      <c r="C26" s="5" t="s">
        <v>109</v>
      </c>
      <c r="D26" s="5" t="s">
        <v>110</v>
      </c>
      <c r="E26" s="6" t="s">
        <v>111</v>
      </c>
      <c r="F26" s="6" t="s">
        <v>112</v>
      </c>
      <c r="G26" s="7" t="s">
        <v>11</v>
      </c>
    </row>
    <row r="27">
      <c r="A27" s="5">
        <v>26.0</v>
      </c>
      <c r="B27" s="12" t="s">
        <v>113</v>
      </c>
      <c r="C27" s="5" t="s">
        <v>114</v>
      </c>
      <c r="D27" s="5" t="s">
        <v>115</v>
      </c>
      <c r="E27" s="6" t="s">
        <v>116</v>
      </c>
      <c r="F27" s="6" t="s">
        <v>117</v>
      </c>
      <c r="G27" s="7" t="s">
        <v>16</v>
      </c>
    </row>
    <row r="28">
      <c r="A28" s="5">
        <v>27.0</v>
      </c>
      <c r="B28" s="5" t="s">
        <v>118</v>
      </c>
      <c r="C28" s="5" t="s">
        <v>119</v>
      </c>
      <c r="D28" s="5"/>
      <c r="E28" s="6" t="s">
        <v>120</v>
      </c>
      <c r="F28" s="6" t="s">
        <v>121</v>
      </c>
      <c r="G28" s="7" t="s">
        <v>22</v>
      </c>
    </row>
    <row r="29">
      <c r="A29" s="5">
        <v>28.0</v>
      </c>
      <c r="B29" s="5" t="s">
        <v>122</v>
      </c>
      <c r="C29" s="5" t="s">
        <v>123</v>
      </c>
      <c r="D29" s="5" t="s">
        <v>124</v>
      </c>
      <c r="E29" s="6" t="s">
        <v>58</v>
      </c>
      <c r="F29" s="6" t="s">
        <v>125</v>
      </c>
      <c r="G29" s="7" t="s">
        <v>27</v>
      </c>
    </row>
    <row r="30">
      <c r="A30" s="5">
        <v>29.0</v>
      </c>
      <c r="B30" s="5" t="s">
        <v>126</v>
      </c>
      <c r="C30" s="5" t="s">
        <v>53</v>
      </c>
      <c r="D30" s="5" t="s">
        <v>127</v>
      </c>
      <c r="E30" s="15"/>
      <c r="F30" s="15"/>
      <c r="G30" s="7" t="s">
        <v>33</v>
      </c>
    </row>
    <row r="31">
      <c r="A31" s="5">
        <v>30.0</v>
      </c>
      <c r="B31" s="12" t="s">
        <v>128</v>
      </c>
      <c r="C31" s="5" t="s">
        <v>97</v>
      </c>
      <c r="D31" s="12" t="s">
        <v>90</v>
      </c>
      <c r="E31" s="6" t="s">
        <v>99</v>
      </c>
      <c r="F31" s="6" t="s">
        <v>129</v>
      </c>
      <c r="G31" s="7" t="s">
        <v>39</v>
      </c>
    </row>
    <row r="32">
      <c r="A32" s="5">
        <v>31.0</v>
      </c>
      <c r="B32" s="12" t="s">
        <v>130</v>
      </c>
      <c r="C32" s="12" t="s">
        <v>53</v>
      </c>
      <c r="D32" s="12" t="s">
        <v>54</v>
      </c>
      <c r="E32" s="10" t="s">
        <v>58</v>
      </c>
      <c r="F32" s="10" t="s">
        <v>131</v>
      </c>
      <c r="G32" s="7" t="s">
        <v>43</v>
      </c>
    </row>
    <row r="33">
      <c r="A33" s="5"/>
      <c r="E33" s="16"/>
      <c r="F33" s="16"/>
      <c r="G33" s="7"/>
    </row>
    <row r="34">
      <c r="A34" s="5"/>
      <c r="E34" s="16"/>
      <c r="F34" s="16"/>
      <c r="G34" s="7"/>
    </row>
    <row r="35">
      <c r="A35" s="5"/>
      <c r="E35" s="16"/>
      <c r="F35" s="16"/>
      <c r="G35" s="7"/>
    </row>
    <row r="36">
      <c r="A36" s="5"/>
      <c r="E36" s="16"/>
      <c r="F36" s="16"/>
      <c r="G36" s="7"/>
    </row>
    <row r="37">
      <c r="A37" s="5"/>
      <c r="E37" s="16"/>
      <c r="F37" s="16"/>
    </row>
    <row r="38">
      <c r="A38" s="5"/>
      <c r="E38" s="16"/>
      <c r="F38" s="16"/>
    </row>
    <row r="39">
      <c r="E39" s="16"/>
      <c r="F39" s="16"/>
    </row>
    <row r="40">
      <c r="E40" s="16"/>
      <c r="F40" s="16"/>
    </row>
    <row r="41">
      <c r="E41" s="16"/>
      <c r="F41" s="16"/>
    </row>
    <row r="42">
      <c r="E42" s="16"/>
      <c r="F42" s="16"/>
    </row>
    <row r="43">
      <c r="E43" s="16"/>
      <c r="F43" s="16"/>
    </row>
    <row r="44">
      <c r="E44" s="16"/>
      <c r="F44" s="16"/>
    </row>
    <row r="45">
      <c r="E45" s="16"/>
      <c r="F45" s="16"/>
    </row>
    <row r="46">
      <c r="E46" s="16"/>
      <c r="F46" s="16"/>
    </row>
    <row r="47">
      <c r="E47" s="16"/>
      <c r="F47" s="16"/>
    </row>
    <row r="48">
      <c r="E48" s="16"/>
      <c r="F48" s="16"/>
    </row>
    <row r="49">
      <c r="E49" s="16"/>
      <c r="F49" s="16"/>
    </row>
    <row r="50">
      <c r="E50" s="16"/>
      <c r="F50" s="16"/>
    </row>
    <row r="51">
      <c r="E51" s="16"/>
      <c r="F51" s="16"/>
    </row>
    <row r="52">
      <c r="E52" s="16"/>
      <c r="F52" s="16"/>
    </row>
    <row r="53">
      <c r="E53" s="16"/>
      <c r="F53" s="16"/>
    </row>
    <row r="54">
      <c r="E54" s="16"/>
      <c r="F54" s="16"/>
    </row>
    <row r="55">
      <c r="E55" s="16"/>
      <c r="F55" s="16"/>
    </row>
    <row r="56">
      <c r="E56" s="16"/>
      <c r="F56" s="16"/>
    </row>
    <row r="57">
      <c r="E57" s="16"/>
      <c r="F57" s="16"/>
    </row>
    <row r="58">
      <c r="E58" s="16"/>
      <c r="F58" s="16"/>
    </row>
    <row r="59">
      <c r="E59" s="16"/>
      <c r="F59" s="16"/>
    </row>
    <row r="60">
      <c r="E60" s="16"/>
      <c r="F60" s="16"/>
    </row>
    <row r="61">
      <c r="E61" s="16"/>
      <c r="F61" s="16"/>
    </row>
    <row r="62">
      <c r="E62" s="16"/>
      <c r="F62" s="16"/>
    </row>
    <row r="63">
      <c r="E63" s="16"/>
      <c r="F63" s="16"/>
    </row>
    <row r="64">
      <c r="E64" s="16"/>
      <c r="F64" s="16"/>
    </row>
    <row r="65">
      <c r="E65" s="16"/>
      <c r="F65" s="16"/>
    </row>
    <row r="66">
      <c r="E66" s="16"/>
      <c r="F66" s="16"/>
    </row>
    <row r="67">
      <c r="E67" s="16"/>
      <c r="F67" s="16"/>
    </row>
    <row r="68">
      <c r="E68" s="16"/>
      <c r="F68" s="16"/>
    </row>
    <row r="69">
      <c r="E69" s="16"/>
      <c r="F69" s="16"/>
    </row>
    <row r="70">
      <c r="E70" s="16"/>
      <c r="F70" s="16"/>
    </row>
    <row r="71">
      <c r="E71" s="16"/>
      <c r="F71" s="16"/>
    </row>
    <row r="72">
      <c r="E72" s="16"/>
      <c r="F72" s="16"/>
    </row>
    <row r="73">
      <c r="E73" s="16"/>
      <c r="F73" s="16"/>
    </row>
    <row r="74">
      <c r="E74" s="16"/>
      <c r="F74" s="16"/>
    </row>
    <row r="75">
      <c r="E75" s="16"/>
      <c r="F75" s="16"/>
    </row>
    <row r="76">
      <c r="E76" s="16"/>
      <c r="F76" s="16"/>
    </row>
    <row r="77">
      <c r="E77" s="16"/>
      <c r="F77" s="16"/>
    </row>
    <row r="78">
      <c r="E78" s="16"/>
      <c r="F78" s="16"/>
    </row>
    <row r="79">
      <c r="E79" s="16"/>
      <c r="F79" s="16"/>
    </row>
    <row r="80">
      <c r="E80" s="16"/>
      <c r="F80" s="16"/>
    </row>
    <row r="81">
      <c r="E81" s="16"/>
      <c r="F81" s="16"/>
    </row>
    <row r="82">
      <c r="E82" s="16"/>
      <c r="F82" s="16"/>
    </row>
    <row r="83">
      <c r="E83" s="16"/>
      <c r="F83" s="16"/>
    </row>
    <row r="84">
      <c r="E84" s="16"/>
      <c r="F84" s="16"/>
    </row>
    <row r="85">
      <c r="E85" s="16"/>
      <c r="F85" s="16"/>
    </row>
    <row r="86">
      <c r="E86" s="16"/>
      <c r="F86" s="16"/>
    </row>
    <row r="87">
      <c r="E87" s="16"/>
      <c r="F87" s="16"/>
    </row>
    <row r="88">
      <c r="E88" s="16"/>
      <c r="F88" s="16"/>
    </row>
    <row r="89">
      <c r="E89" s="16"/>
      <c r="F89" s="16"/>
    </row>
    <row r="90">
      <c r="E90" s="16"/>
      <c r="F90" s="16"/>
    </row>
    <row r="91">
      <c r="E91" s="16"/>
      <c r="F91" s="16"/>
    </row>
    <row r="92">
      <c r="E92" s="16"/>
      <c r="F92" s="16"/>
    </row>
    <row r="93">
      <c r="E93" s="16"/>
      <c r="F93" s="16"/>
    </row>
    <row r="94">
      <c r="E94" s="16"/>
      <c r="F94" s="16"/>
    </row>
    <row r="95">
      <c r="E95" s="16"/>
      <c r="F95" s="16"/>
    </row>
    <row r="96">
      <c r="E96" s="16"/>
      <c r="F96" s="16"/>
    </row>
    <row r="97">
      <c r="E97" s="16"/>
      <c r="F97" s="16"/>
    </row>
    <row r="98">
      <c r="E98" s="16"/>
      <c r="F98" s="16"/>
    </row>
    <row r="99">
      <c r="E99" s="16"/>
      <c r="F99" s="16"/>
    </row>
    <row r="100">
      <c r="E100" s="16"/>
      <c r="F100" s="16"/>
    </row>
    <row r="101">
      <c r="E101" s="16"/>
      <c r="F101" s="16"/>
    </row>
    <row r="102">
      <c r="E102" s="16"/>
      <c r="F102" s="16"/>
    </row>
    <row r="103">
      <c r="E103" s="16"/>
      <c r="F103" s="16"/>
    </row>
    <row r="104">
      <c r="E104" s="16"/>
      <c r="F104" s="16"/>
    </row>
    <row r="105">
      <c r="E105" s="16"/>
      <c r="F105" s="16"/>
    </row>
    <row r="106">
      <c r="E106" s="16"/>
      <c r="F106" s="16"/>
    </row>
    <row r="107">
      <c r="E107" s="16"/>
      <c r="F107" s="16"/>
    </row>
    <row r="108">
      <c r="E108" s="16"/>
      <c r="F108" s="16"/>
    </row>
    <row r="109">
      <c r="E109" s="16"/>
      <c r="F109" s="16"/>
    </row>
    <row r="110">
      <c r="E110" s="16"/>
      <c r="F110" s="16"/>
    </row>
    <row r="111">
      <c r="E111" s="16"/>
      <c r="F111" s="16"/>
    </row>
    <row r="112">
      <c r="E112" s="16"/>
      <c r="F112" s="16"/>
    </row>
    <row r="113">
      <c r="E113" s="16"/>
      <c r="F113" s="16"/>
    </row>
    <row r="114">
      <c r="E114" s="16"/>
      <c r="F114" s="16"/>
    </row>
    <row r="115">
      <c r="E115" s="16"/>
      <c r="F115" s="16"/>
    </row>
    <row r="116">
      <c r="E116" s="16"/>
      <c r="F116" s="16"/>
    </row>
    <row r="117">
      <c r="E117" s="16"/>
      <c r="F117" s="16"/>
    </row>
    <row r="118">
      <c r="E118" s="16"/>
      <c r="F118" s="16"/>
    </row>
    <row r="119">
      <c r="E119" s="16"/>
      <c r="F119" s="16"/>
    </row>
    <row r="120">
      <c r="E120" s="16"/>
      <c r="F120" s="16"/>
    </row>
    <row r="121">
      <c r="E121" s="16"/>
      <c r="F121" s="16"/>
    </row>
    <row r="122">
      <c r="E122" s="16"/>
      <c r="F122" s="16"/>
    </row>
    <row r="123">
      <c r="E123" s="16"/>
      <c r="F123" s="16"/>
    </row>
    <row r="124">
      <c r="E124" s="16"/>
      <c r="F124" s="16"/>
    </row>
    <row r="125">
      <c r="E125" s="16"/>
      <c r="F125" s="16"/>
    </row>
    <row r="126">
      <c r="E126" s="16"/>
      <c r="F126" s="16"/>
    </row>
    <row r="127">
      <c r="E127" s="16"/>
      <c r="F127" s="16"/>
    </row>
    <row r="128">
      <c r="E128" s="16"/>
      <c r="F128" s="16"/>
    </row>
    <row r="129">
      <c r="E129" s="16"/>
      <c r="F129" s="16"/>
    </row>
    <row r="130">
      <c r="E130" s="16"/>
      <c r="F130" s="16"/>
    </row>
    <row r="131">
      <c r="E131" s="16"/>
      <c r="F131" s="16"/>
    </row>
    <row r="132">
      <c r="E132" s="16"/>
      <c r="F132" s="16"/>
    </row>
    <row r="133">
      <c r="E133" s="16"/>
      <c r="F133" s="16"/>
    </row>
    <row r="134">
      <c r="E134" s="16"/>
      <c r="F134" s="16"/>
    </row>
    <row r="135">
      <c r="E135" s="16"/>
      <c r="F135" s="16"/>
    </row>
    <row r="136">
      <c r="E136" s="16"/>
      <c r="F136" s="16"/>
    </row>
    <row r="137">
      <c r="E137" s="16"/>
      <c r="F137" s="16"/>
    </row>
    <row r="138">
      <c r="E138" s="16"/>
      <c r="F138" s="16"/>
    </row>
    <row r="139">
      <c r="E139" s="16"/>
      <c r="F139" s="16"/>
    </row>
    <row r="140">
      <c r="E140" s="16"/>
      <c r="F140" s="16"/>
    </row>
    <row r="141">
      <c r="E141" s="16"/>
      <c r="F141" s="16"/>
    </row>
    <row r="142">
      <c r="E142" s="16"/>
      <c r="F142" s="16"/>
    </row>
    <row r="143">
      <c r="E143" s="16"/>
      <c r="F143" s="16"/>
    </row>
    <row r="144">
      <c r="E144" s="16"/>
      <c r="F144" s="16"/>
    </row>
    <row r="145">
      <c r="E145" s="16"/>
      <c r="F145" s="16"/>
    </row>
    <row r="146">
      <c r="E146" s="16"/>
      <c r="F146" s="16"/>
    </row>
    <row r="147">
      <c r="E147" s="16"/>
      <c r="F147" s="16"/>
    </row>
    <row r="148">
      <c r="E148" s="16"/>
      <c r="F148" s="16"/>
    </row>
    <row r="149">
      <c r="E149" s="16"/>
      <c r="F149" s="16"/>
    </row>
    <row r="150">
      <c r="E150" s="16"/>
      <c r="F150" s="16"/>
    </row>
    <row r="151">
      <c r="E151" s="16"/>
      <c r="F151" s="16"/>
    </row>
    <row r="152">
      <c r="E152" s="16"/>
      <c r="F152" s="16"/>
    </row>
    <row r="153">
      <c r="E153" s="16"/>
      <c r="F153" s="16"/>
    </row>
    <row r="154">
      <c r="E154" s="16"/>
      <c r="F154" s="16"/>
    </row>
    <row r="155">
      <c r="E155" s="16"/>
      <c r="F155" s="16"/>
    </row>
    <row r="156">
      <c r="E156" s="16"/>
      <c r="F156" s="16"/>
    </row>
    <row r="157">
      <c r="E157" s="16"/>
      <c r="F157" s="16"/>
    </row>
    <row r="158">
      <c r="E158" s="16"/>
      <c r="F158" s="16"/>
    </row>
    <row r="159">
      <c r="E159" s="16"/>
      <c r="F159" s="16"/>
    </row>
    <row r="160">
      <c r="E160" s="16"/>
      <c r="F160" s="16"/>
    </row>
    <row r="161">
      <c r="E161" s="16"/>
      <c r="F161" s="16"/>
    </row>
    <row r="162">
      <c r="E162" s="16"/>
      <c r="F162" s="16"/>
    </row>
    <row r="163">
      <c r="E163" s="16"/>
      <c r="F163" s="16"/>
    </row>
    <row r="164">
      <c r="E164" s="16"/>
      <c r="F164" s="16"/>
    </row>
    <row r="165">
      <c r="E165" s="16"/>
      <c r="F165" s="16"/>
    </row>
    <row r="166">
      <c r="E166" s="16"/>
      <c r="F166" s="16"/>
    </row>
    <row r="167">
      <c r="E167" s="16"/>
      <c r="F167" s="16"/>
    </row>
    <row r="168">
      <c r="E168" s="16"/>
      <c r="F168" s="16"/>
    </row>
    <row r="169">
      <c r="E169" s="16"/>
      <c r="F169" s="16"/>
    </row>
    <row r="170">
      <c r="E170" s="16"/>
      <c r="F170" s="16"/>
    </row>
    <row r="171">
      <c r="E171" s="16"/>
      <c r="F171" s="16"/>
    </row>
    <row r="172">
      <c r="E172" s="16"/>
      <c r="F172" s="16"/>
    </row>
    <row r="173">
      <c r="E173" s="16"/>
      <c r="F173" s="16"/>
    </row>
    <row r="174">
      <c r="E174" s="16"/>
      <c r="F174" s="16"/>
    </row>
    <row r="175">
      <c r="E175" s="16"/>
      <c r="F175" s="16"/>
    </row>
    <row r="176">
      <c r="E176" s="16"/>
      <c r="F176" s="16"/>
    </row>
    <row r="177">
      <c r="E177" s="16"/>
      <c r="F177" s="16"/>
    </row>
    <row r="178">
      <c r="E178" s="16"/>
      <c r="F178" s="16"/>
    </row>
    <row r="179">
      <c r="E179" s="16"/>
      <c r="F179" s="16"/>
    </row>
    <row r="180">
      <c r="E180" s="16"/>
      <c r="F180" s="16"/>
    </row>
    <row r="181">
      <c r="E181" s="16"/>
      <c r="F181" s="16"/>
    </row>
    <row r="182">
      <c r="E182" s="16"/>
      <c r="F182" s="16"/>
    </row>
    <row r="183">
      <c r="E183" s="16"/>
      <c r="F183" s="16"/>
    </row>
    <row r="184">
      <c r="E184" s="16"/>
      <c r="F184" s="16"/>
    </row>
    <row r="185">
      <c r="E185" s="16"/>
      <c r="F185" s="16"/>
    </row>
    <row r="186">
      <c r="E186" s="16"/>
      <c r="F186" s="16"/>
    </row>
    <row r="187">
      <c r="E187" s="16"/>
      <c r="F187" s="16"/>
    </row>
    <row r="188">
      <c r="E188" s="16"/>
      <c r="F188" s="16"/>
    </row>
    <row r="189">
      <c r="E189" s="16"/>
      <c r="F189" s="16"/>
    </row>
    <row r="190">
      <c r="E190" s="16"/>
      <c r="F190" s="16"/>
    </row>
    <row r="191">
      <c r="E191" s="16"/>
      <c r="F191" s="16"/>
    </row>
    <row r="192">
      <c r="E192" s="16"/>
      <c r="F192" s="16"/>
    </row>
    <row r="193">
      <c r="E193" s="16"/>
      <c r="F193" s="16"/>
    </row>
    <row r="194">
      <c r="E194" s="16"/>
      <c r="F194" s="16"/>
    </row>
    <row r="195">
      <c r="E195" s="16"/>
      <c r="F195" s="16"/>
    </row>
    <row r="196">
      <c r="E196" s="16"/>
      <c r="F196" s="16"/>
    </row>
    <row r="197">
      <c r="E197" s="16"/>
      <c r="F197" s="16"/>
    </row>
    <row r="198">
      <c r="E198" s="16"/>
      <c r="F198" s="16"/>
    </row>
    <row r="199">
      <c r="E199" s="16"/>
      <c r="F199" s="16"/>
    </row>
    <row r="200">
      <c r="E200" s="16"/>
      <c r="F200" s="16"/>
    </row>
    <row r="201">
      <c r="E201" s="16"/>
      <c r="F201" s="16"/>
    </row>
    <row r="202">
      <c r="E202" s="16"/>
      <c r="F202" s="16"/>
    </row>
    <row r="203">
      <c r="E203" s="16"/>
      <c r="F203" s="16"/>
    </row>
    <row r="204">
      <c r="E204" s="16"/>
      <c r="F204" s="16"/>
    </row>
    <row r="205">
      <c r="E205" s="16"/>
      <c r="F205" s="16"/>
    </row>
    <row r="206">
      <c r="E206" s="16"/>
      <c r="F206" s="16"/>
    </row>
    <row r="207">
      <c r="E207" s="16"/>
      <c r="F207" s="16"/>
    </row>
    <row r="208">
      <c r="E208" s="16"/>
      <c r="F208" s="16"/>
    </row>
    <row r="209">
      <c r="E209" s="16"/>
      <c r="F209" s="16"/>
    </row>
    <row r="210">
      <c r="E210" s="16"/>
      <c r="F210" s="16"/>
    </row>
    <row r="211">
      <c r="E211" s="16"/>
      <c r="F211" s="16"/>
    </row>
    <row r="212">
      <c r="E212" s="16"/>
      <c r="F212" s="16"/>
    </row>
    <row r="213">
      <c r="E213" s="16"/>
      <c r="F213" s="16"/>
    </row>
    <row r="214">
      <c r="E214" s="16"/>
      <c r="F214" s="16"/>
    </row>
    <row r="215">
      <c r="E215" s="16"/>
      <c r="F215" s="16"/>
    </row>
    <row r="216">
      <c r="E216" s="16"/>
      <c r="F216" s="16"/>
    </row>
    <row r="217">
      <c r="E217" s="16"/>
      <c r="F217" s="16"/>
    </row>
    <row r="218">
      <c r="E218" s="16"/>
      <c r="F218" s="16"/>
    </row>
    <row r="219">
      <c r="E219" s="16"/>
      <c r="F219" s="16"/>
    </row>
    <row r="220">
      <c r="E220" s="16"/>
      <c r="F220" s="16"/>
    </row>
    <row r="221">
      <c r="E221" s="16"/>
      <c r="F221" s="16"/>
    </row>
    <row r="222">
      <c r="E222" s="16"/>
      <c r="F222" s="16"/>
    </row>
    <row r="223">
      <c r="E223" s="16"/>
      <c r="F223" s="16"/>
    </row>
    <row r="224">
      <c r="E224" s="16"/>
      <c r="F224" s="16"/>
    </row>
    <row r="225">
      <c r="E225" s="16"/>
      <c r="F225" s="16"/>
    </row>
    <row r="226">
      <c r="E226" s="16"/>
      <c r="F226" s="16"/>
    </row>
    <row r="227">
      <c r="E227" s="16"/>
      <c r="F227" s="16"/>
    </row>
    <row r="228">
      <c r="E228" s="16"/>
      <c r="F228" s="16"/>
    </row>
    <row r="229">
      <c r="E229" s="16"/>
      <c r="F229" s="16"/>
    </row>
    <row r="230">
      <c r="E230" s="16"/>
      <c r="F230" s="16"/>
    </row>
    <row r="231">
      <c r="E231" s="16"/>
      <c r="F231" s="16"/>
    </row>
    <row r="232">
      <c r="E232" s="16"/>
      <c r="F232" s="16"/>
    </row>
    <row r="233">
      <c r="E233" s="16"/>
      <c r="F233" s="16"/>
    </row>
    <row r="234">
      <c r="E234" s="16"/>
      <c r="F234" s="16"/>
    </row>
    <row r="235">
      <c r="E235" s="16"/>
      <c r="F235" s="16"/>
    </row>
    <row r="236">
      <c r="E236" s="16"/>
      <c r="F236" s="16"/>
    </row>
    <row r="237">
      <c r="E237" s="16"/>
      <c r="F237" s="16"/>
    </row>
    <row r="238">
      <c r="E238" s="16"/>
      <c r="F238" s="16"/>
    </row>
    <row r="239">
      <c r="E239" s="16"/>
      <c r="F239" s="16"/>
    </row>
    <row r="240">
      <c r="E240" s="16"/>
      <c r="F240" s="16"/>
    </row>
    <row r="241">
      <c r="E241" s="16"/>
      <c r="F241" s="16"/>
    </row>
    <row r="242">
      <c r="E242" s="16"/>
      <c r="F242" s="16"/>
    </row>
    <row r="243">
      <c r="E243" s="16"/>
      <c r="F243" s="16"/>
    </row>
    <row r="244">
      <c r="E244" s="16"/>
      <c r="F244" s="16"/>
    </row>
    <row r="245">
      <c r="E245" s="16"/>
      <c r="F245" s="16"/>
    </row>
    <row r="246">
      <c r="E246" s="16"/>
      <c r="F246" s="16"/>
    </row>
    <row r="247">
      <c r="E247" s="16"/>
      <c r="F247" s="16"/>
    </row>
    <row r="248">
      <c r="E248" s="16"/>
      <c r="F248" s="16"/>
    </row>
    <row r="249">
      <c r="E249" s="16"/>
      <c r="F249" s="16"/>
    </row>
    <row r="250">
      <c r="E250" s="16"/>
      <c r="F250" s="16"/>
    </row>
    <row r="251">
      <c r="E251" s="16"/>
      <c r="F251" s="16"/>
    </row>
    <row r="252">
      <c r="E252" s="16"/>
      <c r="F252" s="16"/>
    </row>
    <row r="253">
      <c r="E253" s="16"/>
      <c r="F253" s="16"/>
    </row>
    <row r="254">
      <c r="E254" s="16"/>
      <c r="F254" s="16"/>
    </row>
    <row r="255">
      <c r="E255" s="16"/>
      <c r="F255" s="16"/>
    </row>
    <row r="256">
      <c r="E256" s="16"/>
      <c r="F256" s="16"/>
    </row>
    <row r="257">
      <c r="E257" s="16"/>
      <c r="F257" s="16"/>
    </row>
    <row r="258">
      <c r="E258" s="16"/>
      <c r="F258" s="16"/>
    </row>
    <row r="259">
      <c r="E259" s="16"/>
      <c r="F259" s="16"/>
    </row>
    <row r="260">
      <c r="E260" s="16"/>
      <c r="F260" s="16"/>
    </row>
    <row r="261">
      <c r="E261" s="16"/>
      <c r="F261" s="16"/>
    </row>
    <row r="262">
      <c r="E262" s="16"/>
      <c r="F262" s="16"/>
    </row>
    <row r="263">
      <c r="E263" s="16"/>
      <c r="F263" s="16"/>
    </row>
    <row r="264">
      <c r="E264" s="16"/>
      <c r="F264" s="16"/>
    </row>
    <row r="265">
      <c r="E265" s="16"/>
      <c r="F265" s="16"/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</sheetData>
  <customSheetViews>
    <customSheetView guid="{D211EC53-5963-4FB2-9786-9C88584D47D3}" filter="1" showAutoFilter="1">
      <autoFilter ref="$A$1:$G$32"/>
    </customSheetView>
  </customSheetViews>
  <hyperlinks>
    <hyperlink r:id="rId1" ref="E2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9" max="9" width="17.43"/>
    <col customWidth="1" min="11" max="11" width="23.43"/>
  </cols>
  <sheetData>
    <row r="1">
      <c r="A1" s="26"/>
      <c r="B1" s="20" t="s">
        <v>148</v>
      </c>
      <c r="C1" s="70" t="s">
        <v>249</v>
      </c>
      <c r="D1" s="28" t="s">
        <v>160</v>
      </c>
      <c r="E1" s="27" t="s">
        <v>250</v>
      </c>
      <c r="F1" s="28" t="s">
        <v>160</v>
      </c>
      <c r="G1" s="27" t="s">
        <v>251</v>
      </c>
      <c r="H1" s="28" t="s">
        <v>160</v>
      </c>
      <c r="I1" s="27" t="s">
        <v>252</v>
      </c>
      <c r="J1" s="28" t="s">
        <v>160</v>
      </c>
      <c r="K1" s="17" t="s">
        <v>253</v>
      </c>
      <c r="L1" s="105" t="s">
        <v>160</v>
      </c>
      <c r="M1" s="17" t="s">
        <v>254</v>
      </c>
      <c r="N1" s="105" t="s">
        <v>160</v>
      </c>
      <c r="O1" s="17" t="s">
        <v>255</v>
      </c>
      <c r="P1" s="105" t="s">
        <v>160</v>
      </c>
      <c r="Q1" s="18" t="s">
        <v>256</v>
      </c>
    </row>
    <row r="2">
      <c r="A2" s="106" t="s">
        <v>257</v>
      </c>
      <c r="B2" s="21">
        <v>4.0</v>
      </c>
      <c r="C2" s="71"/>
      <c r="D2" s="30"/>
      <c r="E2" s="71"/>
      <c r="F2" s="30"/>
      <c r="G2" s="71">
        <v>140.0</v>
      </c>
      <c r="H2" s="30"/>
      <c r="I2" s="71"/>
      <c r="J2" s="30"/>
      <c r="L2" s="107"/>
      <c r="N2" s="107"/>
      <c r="P2" s="107"/>
    </row>
    <row r="3">
      <c r="A3" s="72" t="s">
        <v>258</v>
      </c>
      <c r="B3" s="21">
        <v>1.0</v>
      </c>
      <c r="C3" s="101"/>
      <c r="D3" s="30"/>
      <c r="E3" s="101"/>
      <c r="F3" s="30"/>
      <c r="G3" s="101"/>
      <c r="H3" s="30"/>
      <c r="I3" s="101"/>
      <c r="J3" s="30"/>
      <c r="K3" s="108"/>
      <c r="L3" s="107"/>
      <c r="N3" s="107"/>
      <c r="P3" s="107"/>
    </row>
    <row r="4">
      <c r="A4" s="23" t="s">
        <v>259</v>
      </c>
      <c r="B4" s="79">
        <v>2.0</v>
      </c>
      <c r="C4" s="71"/>
      <c r="D4" s="30"/>
      <c r="E4" s="31"/>
      <c r="F4" s="30"/>
      <c r="G4" s="31"/>
      <c r="H4" s="30"/>
      <c r="I4" s="31">
        <f>AVERAGE(28.57*27.77)</f>
        <v>793.3889</v>
      </c>
      <c r="J4" s="30"/>
      <c r="K4" s="31">
        <f>AVERAGE(35.56*27.77)</f>
        <v>987.5012</v>
      </c>
      <c r="L4" s="107"/>
      <c r="M4" s="12">
        <v>0.05</v>
      </c>
      <c r="N4" s="107"/>
      <c r="P4" s="107"/>
    </row>
    <row r="5">
      <c r="A5" s="23" t="s">
        <v>260</v>
      </c>
      <c r="B5" s="21"/>
      <c r="C5" s="101"/>
      <c r="D5" s="30"/>
      <c r="E5" s="101"/>
      <c r="F5" s="30"/>
      <c r="G5" s="71"/>
      <c r="H5" s="30"/>
      <c r="I5" s="71"/>
      <c r="J5" s="30"/>
      <c r="K5" s="108"/>
      <c r="L5" s="107"/>
      <c r="M5" s="12">
        <v>0.03</v>
      </c>
      <c r="N5" s="107"/>
      <c r="P5" s="107"/>
    </row>
    <row r="6">
      <c r="A6" s="23" t="s">
        <v>261</v>
      </c>
      <c r="B6" s="79">
        <v>3.0</v>
      </c>
      <c r="C6" s="71"/>
      <c r="D6" s="30"/>
      <c r="E6" s="31"/>
      <c r="F6" s="30"/>
      <c r="G6" s="31"/>
      <c r="H6" s="30"/>
      <c r="I6" s="103"/>
      <c r="J6" s="30"/>
      <c r="K6" s="100"/>
      <c r="L6" s="107"/>
      <c r="P6" s="107"/>
    </row>
    <row r="7">
      <c r="A7" s="23" t="s">
        <v>262</v>
      </c>
      <c r="B7" s="79"/>
      <c r="C7" s="71"/>
      <c r="D7" s="30"/>
      <c r="E7" s="31"/>
      <c r="F7" s="30"/>
      <c r="G7" s="71" t="s">
        <v>263</v>
      </c>
      <c r="H7" s="30"/>
      <c r="I7" s="31"/>
      <c r="J7" s="30"/>
      <c r="K7" s="109"/>
      <c r="L7" s="107"/>
      <c r="N7" s="107"/>
      <c r="P7" s="107"/>
    </row>
    <row r="8">
      <c r="A8" s="12" t="s">
        <v>264</v>
      </c>
      <c r="B8" s="12">
        <v>2.0</v>
      </c>
      <c r="I8" s="12">
        <v>526.0</v>
      </c>
      <c r="K8" s="12">
        <v>281.0</v>
      </c>
    </row>
    <row r="9">
      <c r="A9" s="12" t="s">
        <v>265</v>
      </c>
      <c r="B9" s="12">
        <v>1.0</v>
      </c>
    </row>
    <row r="14">
      <c r="P14" s="110"/>
    </row>
    <row r="15">
      <c r="A15" s="37" t="s">
        <v>161</v>
      </c>
      <c r="B15" s="38"/>
      <c r="C15" s="84"/>
      <c r="D15" s="40">
        <f>SUM(D6:D14)</f>
        <v>0</v>
      </c>
      <c r="E15" s="39"/>
      <c r="F15" s="40">
        <f>SUM(F6:F14)</f>
        <v>0</v>
      </c>
      <c r="G15" s="39"/>
      <c r="H15" s="40">
        <f>SUM(H6:H14)</f>
        <v>0</v>
      </c>
      <c r="I15" s="39"/>
      <c r="J15" s="40">
        <f>SUM(J6:J14)</f>
        <v>0</v>
      </c>
      <c r="K15" s="111"/>
      <c r="L15" s="112">
        <f>SUM(L6:L14)</f>
        <v>0</v>
      </c>
      <c r="M15" s="113"/>
      <c r="N15" s="112">
        <f>SUM(N6:N14)</f>
        <v>0</v>
      </c>
      <c r="O15" s="113"/>
      <c r="P15" s="112">
        <f>SUM(P6:P14)</f>
        <v>0</v>
      </c>
    </row>
  </sheetData>
  <conditionalFormatting sqref="D15 F15 H15 J15 L15 N15 P15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29"/>
  </cols>
  <sheetData>
    <row r="1">
      <c r="A1" s="67"/>
      <c r="B1" s="114" t="s">
        <v>148</v>
      </c>
      <c r="C1" s="115" t="s">
        <v>266</v>
      </c>
      <c r="D1" s="116" t="s">
        <v>160</v>
      </c>
      <c r="E1" s="115" t="s">
        <v>267</v>
      </c>
      <c r="F1" s="116" t="s">
        <v>160</v>
      </c>
      <c r="G1" s="115" t="s">
        <v>268</v>
      </c>
      <c r="H1" s="116" t="s">
        <v>160</v>
      </c>
      <c r="I1" s="116" t="s">
        <v>269</v>
      </c>
      <c r="J1" s="116" t="s">
        <v>160</v>
      </c>
      <c r="K1" s="67"/>
    </row>
    <row r="2">
      <c r="A2" s="117" t="s">
        <v>270</v>
      </c>
      <c r="B2" s="118">
        <v>1.0</v>
      </c>
      <c r="C2" s="119">
        <v>4.0</v>
      </c>
      <c r="D2" s="80">
        <f t="shared" ref="D2:D19" si="1">C2/MAX($C2,$E2,$G2,$I2)*B2</f>
        <v>1</v>
      </c>
      <c r="E2" s="120">
        <v>3.0</v>
      </c>
      <c r="F2" s="80">
        <f t="shared" ref="F2:F19" si="2">E2/MAX($C2,$E2,$G2,$I2)*B2</f>
        <v>0.75</v>
      </c>
      <c r="G2" s="120">
        <v>2.0</v>
      </c>
      <c r="H2" s="80">
        <f t="shared" ref="H2:H19" si="3">G2/MAX($C2,$E2,$G2,$I2)*B2</f>
        <v>0.5</v>
      </c>
      <c r="I2" s="120">
        <v>1.0</v>
      </c>
      <c r="J2" s="80">
        <f t="shared" ref="J2:J19" si="4">I2/MAX($C2,$E2,$G2,$I2)*B2</f>
        <v>0.25</v>
      </c>
      <c r="K2" s="121" t="s">
        <v>271</v>
      </c>
    </row>
    <row r="3">
      <c r="A3" s="117" t="s">
        <v>272</v>
      </c>
      <c r="B3" s="79">
        <v>1.0</v>
      </c>
      <c r="C3" s="119">
        <v>3.0</v>
      </c>
      <c r="D3" s="80">
        <f t="shared" si="1"/>
        <v>1</v>
      </c>
      <c r="E3" s="120">
        <v>3.0</v>
      </c>
      <c r="F3" s="80">
        <f t="shared" si="2"/>
        <v>1</v>
      </c>
      <c r="G3" s="120">
        <v>2.0</v>
      </c>
      <c r="H3" s="80">
        <f t="shared" si="3"/>
        <v>0.6666666667</v>
      </c>
      <c r="I3" s="120">
        <v>2.0</v>
      </c>
      <c r="J3" s="80">
        <f t="shared" si="4"/>
        <v>0.6666666667</v>
      </c>
      <c r="K3" s="122" t="s">
        <v>273</v>
      </c>
    </row>
    <row r="4">
      <c r="A4" s="117" t="s">
        <v>274</v>
      </c>
      <c r="B4" s="79">
        <v>0.8</v>
      </c>
      <c r="C4" s="119">
        <v>9.0</v>
      </c>
      <c r="D4" s="80">
        <f t="shared" si="1"/>
        <v>0.6</v>
      </c>
      <c r="E4" s="120">
        <v>7.0</v>
      </c>
      <c r="F4" s="80">
        <f t="shared" si="2"/>
        <v>0.4666666667</v>
      </c>
      <c r="G4" s="123">
        <v>7.0</v>
      </c>
      <c r="H4" s="80">
        <f t="shared" si="3"/>
        <v>0.4666666667</v>
      </c>
      <c r="I4" s="120">
        <v>12.0</v>
      </c>
      <c r="J4" s="80">
        <f t="shared" si="4"/>
        <v>0.8</v>
      </c>
      <c r="K4" s="122" t="s">
        <v>275</v>
      </c>
    </row>
    <row r="5">
      <c r="A5" s="124" t="s">
        <v>276</v>
      </c>
      <c r="B5" s="118">
        <v>1.0</v>
      </c>
      <c r="C5" s="119">
        <v>100.0</v>
      </c>
      <c r="D5" s="80">
        <f t="shared" si="1"/>
        <v>1</v>
      </c>
      <c r="E5" s="120">
        <v>75.0</v>
      </c>
      <c r="F5" s="80">
        <f t="shared" si="2"/>
        <v>0.75</v>
      </c>
      <c r="G5" s="123">
        <v>50.0</v>
      </c>
      <c r="H5" s="80">
        <f t="shared" si="3"/>
        <v>0.5</v>
      </c>
      <c r="I5" s="120">
        <v>0.0</v>
      </c>
      <c r="J5" s="80">
        <f t="shared" si="4"/>
        <v>0</v>
      </c>
      <c r="K5" s="125" t="s">
        <v>277</v>
      </c>
    </row>
    <row r="6">
      <c r="A6" s="124" t="s">
        <v>278</v>
      </c>
      <c r="B6" s="118">
        <v>1.0</v>
      </c>
      <c r="C6" s="126">
        <v>4.0</v>
      </c>
      <c r="D6" s="80">
        <f t="shared" si="1"/>
        <v>1</v>
      </c>
      <c r="E6" s="127">
        <v>2.0</v>
      </c>
      <c r="F6" s="80">
        <f t="shared" si="2"/>
        <v>0.5</v>
      </c>
      <c r="G6" s="127">
        <v>4.0</v>
      </c>
      <c r="H6" s="80">
        <f t="shared" si="3"/>
        <v>1</v>
      </c>
      <c r="I6" s="127">
        <v>0.0</v>
      </c>
      <c r="J6" s="80">
        <f t="shared" si="4"/>
        <v>0</v>
      </c>
      <c r="K6" s="122" t="s">
        <v>279</v>
      </c>
    </row>
    <row r="7">
      <c r="A7" s="124" t="s">
        <v>280</v>
      </c>
      <c r="B7" s="118">
        <v>1.0</v>
      </c>
      <c r="C7" s="128">
        <v>1.0</v>
      </c>
      <c r="D7" s="129">
        <f t="shared" si="1"/>
        <v>1</v>
      </c>
      <c r="E7" s="130">
        <v>1.0</v>
      </c>
      <c r="F7" s="129">
        <f t="shared" si="2"/>
        <v>1</v>
      </c>
      <c r="G7" s="130">
        <v>1.0</v>
      </c>
      <c r="H7" s="129">
        <f t="shared" si="3"/>
        <v>1</v>
      </c>
      <c r="I7" s="130">
        <v>0.0</v>
      </c>
      <c r="J7" s="129">
        <f t="shared" si="4"/>
        <v>0</v>
      </c>
      <c r="K7" s="122" t="s">
        <v>281</v>
      </c>
    </row>
    <row r="8">
      <c r="A8" s="124" t="s">
        <v>282</v>
      </c>
      <c r="B8" s="79">
        <v>1.3</v>
      </c>
      <c r="C8" s="128">
        <v>1.0</v>
      </c>
      <c r="D8" s="129">
        <f t="shared" si="1"/>
        <v>1.3</v>
      </c>
      <c r="E8" s="130">
        <v>1.0</v>
      </c>
      <c r="F8" s="129">
        <f t="shared" si="2"/>
        <v>1.3</v>
      </c>
      <c r="G8" s="130">
        <v>1.0</v>
      </c>
      <c r="H8" s="129">
        <f t="shared" si="3"/>
        <v>1.3</v>
      </c>
      <c r="I8" s="130">
        <v>0.0</v>
      </c>
      <c r="J8" s="129">
        <f t="shared" si="4"/>
        <v>0</v>
      </c>
      <c r="K8" s="122" t="s">
        <v>283</v>
      </c>
    </row>
    <row r="9">
      <c r="A9" s="66" t="s">
        <v>284</v>
      </c>
      <c r="B9" s="118">
        <v>1.0</v>
      </c>
      <c r="C9" s="126">
        <v>1.0</v>
      </c>
      <c r="D9" s="80">
        <f t="shared" si="1"/>
        <v>1</v>
      </c>
      <c r="E9" s="127">
        <v>1.0</v>
      </c>
      <c r="F9" s="80">
        <f t="shared" si="2"/>
        <v>1</v>
      </c>
      <c r="G9" s="127">
        <v>1.0</v>
      </c>
      <c r="H9" s="80">
        <f t="shared" si="3"/>
        <v>1</v>
      </c>
      <c r="I9" s="127">
        <v>1.0</v>
      </c>
      <c r="J9" s="80">
        <f t="shared" si="4"/>
        <v>1</v>
      </c>
      <c r="K9" s="122" t="s">
        <v>285</v>
      </c>
    </row>
    <row r="10">
      <c r="A10" s="124" t="s">
        <v>286</v>
      </c>
      <c r="B10" s="79">
        <v>0.3</v>
      </c>
      <c r="C10" s="126">
        <v>1.0</v>
      </c>
      <c r="D10" s="80">
        <f t="shared" si="1"/>
        <v>0.3</v>
      </c>
      <c r="E10" s="127">
        <v>1.0</v>
      </c>
      <c r="F10" s="80">
        <f t="shared" si="2"/>
        <v>0.3</v>
      </c>
      <c r="G10" s="127">
        <v>1.0</v>
      </c>
      <c r="H10" s="80">
        <f t="shared" si="3"/>
        <v>0.3</v>
      </c>
      <c r="I10" s="127">
        <v>1.0</v>
      </c>
      <c r="J10" s="80">
        <f t="shared" si="4"/>
        <v>0.3</v>
      </c>
      <c r="K10" s="122" t="s">
        <v>287</v>
      </c>
    </row>
    <row r="11">
      <c r="A11" s="66" t="s">
        <v>288</v>
      </c>
      <c r="B11" s="118">
        <v>1.0</v>
      </c>
      <c r="C11" s="126">
        <v>2.0</v>
      </c>
      <c r="D11" s="80">
        <f t="shared" si="1"/>
        <v>1</v>
      </c>
      <c r="E11" s="127">
        <v>2.0</v>
      </c>
      <c r="F11" s="80">
        <f t="shared" si="2"/>
        <v>1</v>
      </c>
      <c r="G11" s="127">
        <v>2.0</v>
      </c>
      <c r="H11" s="80">
        <f t="shared" si="3"/>
        <v>1</v>
      </c>
      <c r="I11" s="127">
        <v>1.0</v>
      </c>
      <c r="J11" s="80">
        <f t="shared" si="4"/>
        <v>0.5</v>
      </c>
      <c r="K11" s="122" t="s">
        <v>289</v>
      </c>
    </row>
    <row r="12">
      <c r="A12" s="66" t="s">
        <v>290</v>
      </c>
      <c r="B12" s="118">
        <v>1.0</v>
      </c>
      <c r="C12" s="126">
        <v>1.0</v>
      </c>
      <c r="D12" s="80">
        <f t="shared" si="1"/>
        <v>1</v>
      </c>
      <c r="E12" s="127">
        <v>1.0</v>
      </c>
      <c r="F12" s="80">
        <f t="shared" si="2"/>
        <v>1</v>
      </c>
      <c r="G12" s="127">
        <v>1.0</v>
      </c>
      <c r="H12" s="80">
        <f t="shared" si="3"/>
        <v>1</v>
      </c>
      <c r="I12" s="127">
        <v>1.0</v>
      </c>
      <c r="J12" s="80">
        <f t="shared" si="4"/>
        <v>1</v>
      </c>
      <c r="K12" s="122" t="s">
        <v>291</v>
      </c>
    </row>
    <row r="13">
      <c r="A13" s="124" t="s">
        <v>292</v>
      </c>
      <c r="B13" s="118">
        <v>1.0</v>
      </c>
      <c r="C13" s="126">
        <v>1.0</v>
      </c>
      <c r="D13" s="80">
        <f t="shared" si="1"/>
        <v>1</v>
      </c>
      <c r="E13" s="127">
        <v>1.0</v>
      </c>
      <c r="F13" s="80">
        <f t="shared" si="2"/>
        <v>1</v>
      </c>
      <c r="G13" s="127">
        <v>1.0</v>
      </c>
      <c r="H13" s="80">
        <f t="shared" si="3"/>
        <v>1</v>
      </c>
      <c r="I13" s="127">
        <v>1.0</v>
      </c>
      <c r="J13" s="80">
        <f t="shared" si="4"/>
        <v>1</v>
      </c>
      <c r="K13" s="122" t="s">
        <v>293</v>
      </c>
    </row>
    <row r="14">
      <c r="A14" s="124" t="s">
        <v>294</v>
      </c>
      <c r="B14" s="118">
        <v>1.0</v>
      </c>
      <c r="C14" s="126">
        <v>1.0</v>
      </c>
      <c r="D14" s="80">
        <f t="shared" si="1"/>
        <v>1</v>
      </c>
      <c r="E14" s="127">
        <v>1.0</v>
      </c>
      <c r="F14" s="80">
        <f t="shared" si="2"/>
        <v>1</v>
      </c>
      <c r="G14" s="127">
        <v>1.0</v>
      </c>
      <c r="H14" s="80">
        <f t="shared" si="3"/>
        <v>1</v>
      </c>
      <c r="I14" s="127">
        <v>1.0</v>
      </c>
      <c r="J14" s="80">
        <f t="shared" si="4"/>
        <v>1</v>
      </c>
      <c r="K14" s="122" t="s">
        <v>295</v>
      </c>
    </row>
    <row r="15">
      <c r="A15" s="124" t="s">
        <v>296</v>
      </c>
      <c r="B15" s="118">
        <v>1.0</v>
      </c>
      <c r="C15" s="126">
        <v>1.0</v>
      </c>
      <c r="D15" s="80">
        <f t="shared" si="1"/>
        <v>1</v>
      </c>
      <c r="E15" s="127">
        <v>1.0</v>
      </c>
      <c r="F15" s="80">
        <f t="shared" si="2"/>
        <v>1</v>
      </c>
      <c r="G15" s="127">
        <v>1.0</v>
      </c>
      <c r="H15" s="80">
        <f t="shared" si="3"/>
        <v>1</v>
      </c>
      <c r="I15" s="127">
        <v>1.0</v>
      </c>
      <c r="J15" s="80">
        <f t="shared" si="4"/>
        <v>1</v>
      </c>
      <c r="K15" s="122" t="s">
        <v>297</v>
      </c>
    </row>
    <row r="16">
      <c r="A16" s="18" t="s">
        <v>298</v>
      </c>
      <c r="B16" s="79">
        <v>0.1</v>
      </c>
      <c r="C16" s="126">
        <v>1.0</v>
      </c>
      <c r="D16" s="80">
        <f t="shared" si="1"/>
        <v>0.1</v>
      </c>
      <c r="E16" s="127">
        <v>1.0</v>
      </c>
      <c r="F16" s="80">
        <f t="shared" si="2"/>
        <v>0.1</v>
      </c>
      <c r="G16" s="127">
        <v>1.0</v>
      </c>
      <c r="H16" s="80">
        <f t="shared" si="3"/>
        <v>0.1</v>
      </c>
      <c r="I16" s="127">
        <v>0.0</v>
      </c>
      <c r="J16" s="80">
        <f t="shared" si="4"/>
        <v>0</v>
      </c>
      <c r="K16" s="67"/>
    </row>
    <row r="17">
      <c r="A17" s="124" t="s">
        <v>299</v>
      </c>
      <c r="B17" s="79">
        <v>0.7</v>
      </c>
      <c r="C17" s="126">
        <v>1.0</v>
      </c>
      <c r="D17" s="80">
        <f t="shared" si="1"/>
        <v>0.7</v>
      </c>
      <c r="E17" s="127">
        <v>1.0</v>
      </c>
      <c r="F17" s="80">
        <f t="shared" si="2"/>
        <v>0.7</v>
      </c>
      <c r="G17" s="127">
        <v>0.0</v>
      </c>
      <c r="H17" s="80">
        <f t="shared" si="3"/>
        <v>0</v>
      </c>
      <c r="I17" s="127">
        <v>0.0</v>
      </c>
      <c r="J17" s="80">
        <f t="shared" si="4"/>
        <v>0</v>
      </c>
      <c r="K17" s="122" t="s">
        <v>300</v>
      </c>
    </row>
    <row r="18">
      <c r="A18" s="124" t="s">
        <v>301</v>
      </c>
      <c r="B18" s="79">
        <v>1.5</v>
      </c>
      <c r="C18" s="126">
        <v>77.0</v>
      </c>
      <c r="D18" s="80">
        <f t="shared" si="1"/>
        <v>1.5</v>
      </c>
      <c r="E18" s="127">
        <v>60.0</v>
      </c>
      <c r="F18" s="80">
        <f t="shared" si="2"/>
        <v>1.168831169</v>
      </c>
      <c r="G18" s="127">
        <v>73.0</v>
      </c>
      <c r="H18" s="80">
        <f t="shared" si="3"/>
        <v>1.422077922</v>
      </c>
      <c r="I18" s="127">
        <v>13.0</v>
      </c>
      <c r="J18" s="80">
        <f t="shared" si="4"/>
        <v>0.2532467532</v>
      </c>
      <c r="K18" s="122" t="s">
        <v>302</v>
      </c>
    </row>
    <row r="19">
      <c r="A19" s="66" t="s">
        <v>303</v>
      </c>
      <c r="B19" s="118">
        <v>1.0</v>
      </c>
      <c r="C19" s="126">
        <v>10.0</v>
      </c>
      <c r="D19" s="80">
        <f t="shared" si="1"/>
        <v>0.1</v>
      </c>
      <c r="E19" s="127">
        <v>70.0</v>
      </c>
      <c r="F19" s="80">
        <f t="shared" si="2"/>
        <v>0.7</v>
      </c>
      <c r="G19" s="127">
        <v>30.0</v>
      </c>
      <c r="H19" s="80">
        <f t="shared" si="3"/>
        <v>0.3</v>
      </c>
      <c r="I19" s="127">
        <v>100.0</v>
      </c>
      <c r="J19" s="80">
        <f t="shared" si="4"/>
        <v>1</v>
      </c>
      <c r="K19" s="121" t="s">
        <v>304</v>
      </c>
      <c r="L19" s="100" t="s">
        <v>305</v>
      </c>
      <c r="M19" s="121" t="s">
        <v>306</v>
      </c>
    </row>
    <row r="20">
      <c r="A20" s="124" t="s">
        <v>307</v>
      </c>
      <c r="B20" s="79">
        <v>2.0</v>
      </c>
      <c r="C20" s="131">
        <v>99.99</v>
      </c>
      <c r="D20" s="132">
        <f>1*B20</f>
        <v>2</v>
      </c>
      <c r="E20" s="133">
        <v>99.9</v>
      </c>
      <c r="F20" s="132">
        <f>0.1*B20</f>
        <v>0.2</v>
      </c>
      <c r="G20" s="131">
        <v>99.9</v>
      </c>
      <c r="H20" s="132">
        <f>0.1*B20</f>
        <v>0.2</v>
      </c>
      <c r="I20" s="133">
        <v>99.9</v>
      </c>
      <c r="J20" s="132">
        <f>0.1*B20</f>
        <v>0.2</v>
      </c>
      <c r="K20" s="102" t="s">
        <v>308</v>
      </c>
    </row>
    <row r="21">
      <c r="A21" s="124" t="s">
        <v>309</v>
      </c>
      <c r="B21" s="79">
        <v>0.7</v>
      </c>
      <c r="C21" s="92">
        <v>1500000.0</v>
      </c>
      <c r="D21" s="80">
        <f t="shared" ref="D21:D24" si="5">B21*MIN($C21,$E21,$G21,$I21)/C21</f>
        <v>0.5506666667</v>
      </c>
      <c r="E21" s="134">
        <v>2960000.0</v>
      </c>
      <c r="F21" s="80">
        <f t="shared" ref="F21:F24" si="6">B21*MIN($C21,$E21,$G21,$I21)/E21</f>
        <v>0.2790540541</v>
      </c>
      <c r="G21" s="127">
        <v>1180000.0</v>
      </c>
      <c r="H21" s="80">
        <f t="shared" ref="H21:H24" si="7">B21*MIN($C21,$E21,$G21,$I21)/G21</f>
        <v>0.7</v>
      </c>
      <c r="I21" s="134">
        <v>9820000.0</v>
      </c>
      <c r="J21" s="80">
        <f t="shared" ref="J21:J24" si="8">B21*MIN($C21,$E21,$G21,$I21)/I21</f>
        <v>0.08411405295</v>
      </c>
      <c r="K21" s="67"/>
    </row>
    <row r="22">
      <c r="A22" s="124" t="s">
        <v>310</v>
      </c>
      <c r="B22" s="79">
        <v>0.4</v>
      </c>
      <c r="C22" s="126">
        <v>60.0</v>
      </c>
      <c r="D22" s="80">
        <f t="shared" si="5"/>
        <v>0.4</v>
      </c>
      <c r="E22" s="127">
        <v>3600.0</v>
      </c>
      <c r="F22" s="80">
        <f t="shared" si="6"/>
        <v>0.006666666667</v>
      </c>
      <c r="G22" s="127">
        <v>3600.0</v>
      </c>
      <c r="H22" s="80">
        <f t="shared" si="7"/>
        <v>0.006666666667</v>
      </c>
      <c r="I22" s="127">
        <v>3600.0</v>
      </c>
      <c r="J22" s="80">
        <f t="shared" si="8"/>
        <v>0.006666666667</v>
      </c>
      <c r="K22" s="122" t="s">
        <v>311</v>
      </c>
    </row>
    <row r="23">
      <c r="A23" s="124" t="s">
        <v>312</v>
      </c>
      <c r="B23" s="118">
        <v>1.0</v>
      </c>
      <c r="C23" s="126">
        <v>15.0</v>
      </c>
      <c r="D23" s="80">
        <f t="shared" si="5"/>
        <v>1</v>
      </c>
      <c r="E23" s="127">
        <v>15.0</v>
      </c>
      <c r="F23" s="80">
        <f t="shared" si="6"/>
        <v>1</v>
      </c>
      <c r="G23" s="127">
        <v>15.0</v>
      </c>
      <c r="H23" s="80">
        <f t="shared" si="7"/>
        <v>1</v>
      </c>
      <c r="I23" s="127">
        <f>12*60</f>
        <v>720</v>
      </c>
      <c r="J23" s="80">
        <f t="shared" si="8"/>
        <v>0.02083333333</v>
      </c>
      <c r="K23" s="122" t="s">
        <v>313</v>
      </c>
    </row>
    <row r="24">
      <c r="A24" s="124" t="s">
        <v>314</v>
      </c>
      <c r="B24" s="79">
        <v>-1.0</v>
      </c>
      <c r="C24" s="126">
        <v>1.0</v>
      </c>
      <c r="D24" s="80">
        <f t="shared" si="5"/>
        <v>-1</v>
      </c>
      <c r="E24" s="127">
        <v>1.0</v>
      </c>
      <c r="F24" s="80">
        <f t="shared" si="6"/>
        <v>-1</v>
      </c>
      <c r="G24" s="127">
        <v>1.0</v>
      </c>
      <c r="H24" s="80">
        <f t="shared" si="7"/>
        <v>-1</v>
      </c>
      <c r="I24" s="127">
        <v>1.0</v>
      </c>
      <c r="J24" s="80">
        <f t="shared" si="8"/>
        <v>-1</v>
      </c>
      <c r="K24" s="122" t="s">
        <v>315</v>
      </c>
    </row>
    <row r="25">
      <c r="A25" s="124" t="s">
        <v>316</v>
      </c>
      <c r="B25" s="79">
        <v>0.1</v>
      </c>
      <c r="C25" s="126">
        <v>2.0</v>
      </c>
      <c r="D25" s="80">
        <f>C25/MAX($C25,$E25,$G25,$I25)*B25</f>
        <v>0.05</v>
      </c>
      <c r="E25" s="127">
        <v>3.0</v>
      </c>
      <c r="F25" s="80">
        <f>E25/MAX($C25,$E25,$G25,$I25)*B25</f>
        <v>0.075</v>
      </c>
      <c r="G25" s="127">
        <v>4.0</v>
      </c>
      <c r="H25" s="80">
        <f>G25/MAX($C25,$E25,$G25,$I25)*B25</f>
        <v>0.1</v>
      </c>
      <c r="I25" s="127">
        <v>1.0</v>
      </c>
      <c r="J25" s="80">
        <f>I25/MAX($C25,$E25,$G25,$I25)*B25</f>
        <v>0.025</v>
      </c>
      <c r="K25" s="135" t="s">
        <v>317</v>
      </c>
    </row>
    <row r="26">
      <c r="A26" s="124" t="s">
        <v>318</v>
      </c>
      <c r="B26" s="79">
        <v>2.0</v>
      </c>
      <c r="C26" s="126">
        <v>130.0</v>
      </c>
      <c r="D26" s="80">
        <f>MIN($C26,$E26,$G26,$I26)*B26/C26</f>
        <v>1.230769231</v>
      </c>
      <c r="E26" s="127">
        <v>171.0</v>
      </c>
      <c r="F26" s="80">
        <f>MIN($C26,$E26,$G26,$I26)*B26/E26</f>
        <v>0.9356725146</v>
      </c>
      <c r="G26" s="127">
        <v>127.0</v>
      </c>
      <c r="H26" s="80">
        <f>MIN($C26,$E26,$G26,$I26)*B26/G26</f>
        <v>1.25984252</v>
      </c>
      <c r="I26" s="127">
        <v>80.0</v>
      </c>
      <c r="J26" s="80">
        <f>MIN($C26,$E26,$G26,$I26)*B26/I26</f>
        <v>2</v>
      </c>
      <c r="K26" s="135" t="s">
        <v>319</v>
      </c>
    </row>
    <row r="27">
      <c r="A27" s="117"/>
      <c r="B27" s="118"/>
      <c r="C27" s="136"/>
      <c r="D27" s="80"/>
      <c r="E27" s="137"/>
      <c r="F27" s="80"/>
      <c r="G27" s="137"/>
      <c r="H27" s="80"/>
      <c r="I27" s="137"/>
      <c r="J27" s="80"/>
      <c r="K27" s="135"/>
    </row>
    <row r="28">
      <c r="A28" s="117"/>
      <c r="B28" s="118"/>
      <c r="C28" s="136"/>
      <c r="D28" s="80"/>
      <c r="E28" s="137"/>
      <c r="F28" s="80"/>
      <c r="G28" s="137"/>
      <c r="H28" s="80"/>
      <c r="I28" s="137"/>
      <c r="J28" s="80"/>
      <c r="K28" s="67"/>
    </row>
    <row r="29">
      <c r="A29" s="117"/>
      <c r="B29" s="118"/>
      <c r="C29" s="136"/>
      <c r="D29" s="80"/>
      <c r="E29" s="137"/>
      <c r="F29" s="80"/>
      <c r="G29" s="137"/>
      <c r="H29" s="80"/>
      <c r="I29" s="137"/>
      <c r="J29" s="80"/>
      <c r="K29" s="67"/>
    </row>
    <row r="30">
      <c r="A30" s="117"/>
      <c r="B30" s="118"/>
      <c r="C30" s="136"/>
      <c r="D30" s="80"/>
      <c r="E30" s="137"/>
      <c r="F30" s="80"/>
      <c r="G30" s="137"/>
      <c r="H30" s="80"/>
      <c r="I30" s="137"/>
      <c r="J30" s="80"/>
      <c r="K30" s="67"/>
    </row>
    <row r="31">
      <c r="A31" s="44"/>
      <c r="B31" s="138"/>
      <c r="C31" s="139"/>
      <c r="D31" s="140"/>
      <c r="E31" s="138"/>
      <c r="F31" s="140"/>
      <c r="G31" s="138"/>
      <c r="H31" s="140"/>
      <c r="I31" s="44"/>
      <c r="J31" s="44"/>
      <c r="K31" s="67"/>
    </row>
    <row r="32">
      <c r="A32" s="141" t="s">
        <v>161</v>
      </c>
      <c r="B32" s="138"/>
      <c r="C32" s="139"/>
      <c r="D32" s="142">
        <f>SUM(D2:D31)</f>
        <v>19.8314359</v>
      </c>
      <c r="E32" s="138"/>
      <c r="F32" s="142">
        <f>SUM(F2:F31)</f>
        <v>16.23189107</v>
      </c>
      <c r="G32" s="139"/>
      <c r="H32" s="142">
        <f>SUM(H2:H31)</f>
        <v>15.82192044</v>
      </c>
      <c r="I32" s="138"/>
      <c r="J32" s="142">
        <f>SUM(J2:J31)</f>
        <v>10.10652747</v>
      </c>
      <c r="K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143"/>
      <c r="K34" s="143"/>
      <c r="L34" s="144"/>
      <c r="M34" s="144"/>
    </row>
    <row r="35">
      <c r="B35" s="67"/>
      <c r="C35" s="67"/>
      <c r="D35" s="67"/>
      <c r="E35" s="67"/>
      <c r="F35" s="67"/>
      <c r="G35" s="67"/>
      <c r="H35" s="67"/>
      <c r="I35" s="67"/>
      <c r="J35" s="143"/>
      <c r="K35" s="143"/>
      <c r="L35" s="144"/>
      <c r="M35" s="144"/>
    </row>
    <row r="36">
      <c r="A36" s="135" t="s">
        <v>320</v>
      </c>
      <c r="B36" s="67"/>
      <c r="C36" s="67"/>
      <c r="D36" s="67"/>
      <c r="E36" s="67"/>
      <c r="F36" s="67"/>
      <c r="G36" s="67"/>
      <c r="H36" s="67"/>
      <c r="I36" s="67"/>
      <c r="J36" s="143"/>
      <c r="K36" s="143"/>
      <c r="L36" s="144"/>
      <c r="M36" s="144"/>
    </row>
    <row r="37">
      <c r="A37" s="67" t="s">
        <v>321</v>
      </c>
      <c r="B37" s="145"/>
      <c r="C37" s="67"/>
      <c r="D37" s="67"/>
      <c r="E37" s="67"/>
      <c r="F37" s="67"/>
      <c r="G37" s="67"/>
      <c r="H37" s="67"/>
      <c r="I37" s="67"/>
      <c r="J37" s="143"/>
      <c r="K37" s="143"/>
      <c r="L37" s="144"/>
      <c r="M37" s="144"/>
    </row>
    <row r="38">
      <c r="A38" s="67" t="s">
        <v>284</v>
      </c>
      <c r="B38" s="145"/>
      <c r="C38" s="67"/>
      <c r="D38" s="67"/>
      <c r="E38" s="67"/>
      <c r="F38" s="67"/>
      <c r="G38" s="67"/>
      <c r="H38" s="67"/>
      <c r="I38" s="67"/>
      <c r="J38" s="143"/>
      <c r="K38" s="143"/>
      <c r="L38" s="144"/>
      <c r="M38" s="144"/>
    </row>
    <row r="39">
      <c r="A39" s="146" t="s">
        <v>322</v>
      </c>
      <c r="B39" s="147" t="s">
        <v>323</v>
      </c>
      <c r="C39" s="67"/>
      <c r="D39" s="67"/>
      <c r="E39" s="67"/>
      <c r="F39" s="67"/>
      <c r="G39" s="67"/>
      <c r="H39" s="67"/>
      <c r="I39" s="67"/>
      <c r="J39" s="143"/>
      <c r="K39" s="143"/>
      <c r="L39" s="144"/>
      <c r="M39" s="144"/>
    </row>
    <row r="40">
      <c r="A40" s="67" t="s">
        <v>324</v>
      </c>
      <c r="B40" s="145"/>
      <c r="C40" s="67"/>
      <c r="D40" s="67"/>
      <c r="E40" s="67"/>
      <c r="F40" s="67"/>
      <c r="G40" s="67"/>
      <c r="H40" s="67"/>
      <c r="I40" s="67"/>
      <c r="J40" s="143"/>
      <c r="K40" s="143"/>
      <c r="L40" s="144"/>
      <c r="M40" s="144"/>
    </row>
    <row r="41">
      <c r="A41" s="67" t="s">
        <v>288</v>
      </c>
      <c r="B41" s="145"/>
      <c r="C41" s="67"/>
      <c r="D41" s="67"/>
      <c r="E41" s="67"/>
      <c r="F41" s="67"/>
      <c r="G41" s="67"/>
      <c r="H41" s="67"/>
      <c r="I41" s="67"/>
      <c r="J41" s="67"/>
      <c r="K41" s="67"/>
    </row>
    <row r="42">
      <c r="A42" s="67" t="s">
        <v>290</v>
      </c>
      <c r="B42" s="145"/>
      <c r="C42" s="67"/>
      <c r="D42" s="67"/>
      <c r="E42" s="67"/>
      <c r="F42" s="67"/>
      <c r="G42" s="67"/>
      <c r="H42" s="67"/>
      <c r="I42" s="67"/>
      <c r="J42" s="67"/>
      <c r="K42" s="67"/>
    </row>
    <row r="43">
      <c r="A43" s="67" t="s">
        <v>325</v>
      </c>
      <c r="B43" s="145"/>
      <c r="C43" s="67"/>
      <c r="D43" s="67"/>
      <c r="E43" s="67"/>
      <c r="F43" s="67"/>
      <c r="G43" s="67"/>
      <c r="H43" s="67"/>
      <c r="I43" s="67"/>
      <c r="J43" s="67"/>
      <c r="K43" s="67"/>
    </row>
    <row r="44">
      <c r="A44" s="135" t="s">
        <v>326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</row>
    <row r="45">
      <c r="A45" s="135" t="s">
        <v>327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</row>
    <row r="46">
      <c r="A46" s="135" t="s">
        <v>296</v>
      </c>
      <c r="B46" s="67"/>
      <c r="C46" s="135"/>
      <c r="D46" s="67"/>
      <c r="E46" s="135"/>
      <c r="F46" s="67"/>
      <c r="G46" s="135"/>
      <c r="H46" s="67"/>
      <c r="I46" s="135"/>
      <c r="J46" s="67"/>
      <c r="K46" s="67"/>
    </row>
    <row r="47">
      <c r="A47" s="148" t="s">
        <v>328</v>
      </c>
      <c r="B47" s="149" t="s">
        <v>323</v>
      </c>
      <c r="C47" s="67"/>
      <c r="D47" s="67"/>
      <c r="E47" s="67"/>
      <c r="F47" s="67"/>
      <c r="G47" s="67"/>
      <c r="H47" s="67"/>
      <c r="I47" s="67"/>
      <c r="J47" s="67"/>
      <c r="K47" s="67"/>
    </row>
    <row r="48">
      <c r="B48" s="67"/>
      <c r="C48" s="67"/>
      <c r="D48" s="67"/>
      <c r="E48" s="67"/>
      <c r="F48" s="67"/>
      <c r="G48" s="67"/>
      <c r="H48" s="67"/>
      <c r="I48" s="67"/>
      <c r="J48" s="67"/>
      <c r="K48" s="67"/>
    </row>
    <row r="49">
      <c r="A49" s="12" t="s">
        <v>329</v>
      </c>
      <c r="B49" s="67"/>
      <c r="C49" s="135"/>
      <c r="D49" s="67"/>
      <c r="E49" s="135"/>
      <c r="F49" s="67"/>
      <c r="G49" s="135"/>
      <c r="H49" s="67"/>
      <c r="I49" s="135"/>
      <c r="J49" s="67"/>
      <c r="K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</row>
    <row r="51">
      <c r="A51" s="67" t="s">
        <v>330</v>
      </c>
      <c r="B51" s="67"/>
      <c r="C51" s="135"/>
      <c r="D51" s="67"/>
      <c r="E51" s="135"/>
      <c r="F51" s="67"/>
      <c r="G51" s="135"/>
      <c r="H51" s="67"/>
      <c r="I51" s="135"/>
      <c r="J51" s="67"/>
      <c r="K51" s="67"/>
    </row>
    <row r="52">
      <c r="A52" s="135" t="s">
        <v>301</v>
      </c>
      <c r="B52" s="67"/>
      <c r="C52" s="135"/>
      <c r="D52" s="67"/>
      <c r="E52" s="135"/>
      <c r="F52" s="67"/>
      <c r="G52" s="135"/>
      <c r="H52" s="67"/>
      <c r="I52" s="135"/>
      <c r="J52" s="67"/>
      <c r="K52" s="67"/>
    </row>
    <row r="53">
      <c r="A53" s="67" t="s">
        <v>303</v>
      </c>
      <c r="B53" s="67"/>
      <c r="C53" s="121" t="s">
        <v>304</v>
      </c>
      <c r="D53" s="67"/>
      <c r="E53" s="100" t="s">
        <v>305</v>
      </c>
      <c r="F53" s="67"/>
      <c r="G53" s="121" t="s">
        <v>306</v>
      </c>
      <c r="H53" s="67"/>
      <c r="I53" s="67"/>
      <c r="J53" s="67"/>
      <c r="K53" s="67"/>
    </row>
    <row r="54">
      <c r="A54" s="67" t="s">
        <v>331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</row>
    <row r="55">
      <c r="A55" s="67" t="s">
        <v>332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</row>
    <row r="57">
      <c r="A57" s="12" t="s">
        <v>333</v>
      </c>
    </row>
    <row r="58">
      <c r="A58" s="12" t="s">
        <v>334</v>
      </c>
    </row>
    <row r="59">
      <c r="A59" s="12" t="s">
        <v>335</v>
      </c>
    </row>
  </sheetData>
  <conditionalFormatting sqref="D32 F32 H32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7"/>
    <hyperlink r:id="rId16" ref="K18"/>
    <hyperlink r:id="rId17" ref="K19"/>
    <hyperlink r:id="rId18" ref="L19"/>
    <hyperlink r:id="rId19" location="tab1" ref="M19"/>
    <hyperlink r:id="rId20" ref="K20"/>
    <hyperlink r:id="rId21" ref="K22"/>
    <hyperlink r:id="rId22" ref="K23"/>
    <hyperlink r:id="rId23" ref="K24"/>
    <hyperlink r:id="rId24" ref="C53"/>
    <hyperlink r:id="rId25" ref="E53"/>
    <hyperlink r:id="rId26" location="tab1" ref="G53"/>
  </hyperlinks>
  <drawing r:id="rId2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B1" s="89"/>
      <c r="C1" s="20" t="s">
        <v>148</v>
      </c>
      <c r="D1" s="70" t="s">
        <v>336</v>
      </c>
      <c r="E1" s="28" t="s">
        <v>160</v>
      </c>
      <c r="F1" s="27" t="s">
        <v>90</v>
      </c>
      <c r="G1" s="28" t="s">
        <v>160</v>
      </c>
      <c r="H1" s="27" t="s">
        <v>337</v>
      </c>
      <c r="I1" s="28" t="s">
        <v>160</v>
      </c>
    </row>
    <row r="2">
      <c r="A2" s="12" t="s">
        <v>176</v>
      </c>
      <c r="B2" s="12"/>
      <c r="C2" s="12">
        <v>3.0</v>
      </c>
      <c r="D2" s="12">
        <v>7.0</v>
      </c>
      <c r="E2" s="150">
        <f>D2/MAX($D2,$F2,$H2)*C2</f>
        <v>3</v>
      </c>
      <c r="F2" s="12">
        <v>6.0</v>
      </c>
      <c r="G2" s="150">
        <f t="shared" ref="G2:G6" si="1">ROUND((F2/MAX($D2,$F2,$H2)*C2),2)</f>
        <v>2.57</v>
      </c>
      <c r="H2" s="12">
        <v>7.0</v>
      </c>
      <c r="I2" s="150">
        <f t="shared" ref="I2:I6" si="2">ROUND((H2/MAX($D2,$F2,$H2)*C2),2)</f>
        <v>3</v>
      </c>
    </row>
    <row r="3">
      <c r="A3" s="12" t="s">
        <v>338</v>
      </c>
      <c r="B3" s="12"/>
      <c r="C3" s="12">
        <v>3.0</v>
      </c>
      <c r="D3" s="12">
        <v>387.0</v>
      </c>
      <c r="E3" s="150">
        <f t="shared" ref="E3:E6" si="3">ROUND((D3/MAX($D3,$F3,$H3)*C3),2)</f>
        <v>1.04</v>
      </c>
      <c r="F3" s="12">
        <v>1112.0</v>
      </c>
      <c r="G3" s="150">
        <f t="shared" si="1"/>
        <v>3</v>
      </c>
      <c r="H3" s="12">
        <v>413.0</v>
      </c>
      <c r="I3" s="150">
        <f t="shared" si="2"/>
        <v>1.11</v>
      </c>
      <c r="J3" s="12" t="s">
        <v>339</v>
      </c>
    </row>
    <row r="4">
      <c r="A4" s="12" t="s">
        <v>340</v>
      </c>
      <c r="B4" s="12"/>
      <c r="C4" s="12">
        <v>2.0</v>
      </c>
      <c r="D4" s="12">
        <v>1.0</v>
      </c>
      <c r="E4" s="150">
        <f t="shared" si="3"/>
        <v>1</v>
      </c>
      <c r="F4" s="12">
        <v>2.0</v>
      </c>
      <c r="G4" s="150">
        <f t="shared" si="1"/>
        <v>2</v>
      </c>
      <c r="H4" s="12">
        <v>2.0</v>
      </c>
      <c r="I4" s="150">
        <f t="shared" si="2"/>
        <v>2</v>
      </c>
      <c r="J4" s="12" t="s">
        <v>341</v>
      </c>
    </row>
    <row r="5">
      <c r="A5" s="12" t="s">
        <v>342</v>
      </c>
      <c r="B5" s="12"/>
      <c r="C5" s="12">
        <v>1.0</v>
      </c>
      <c r="D5" s="12">
        <v>3.0</v>
      </c>
      <c r="E5" s="150">
        <f t="shared" si="3"/>
        <v>1</v>
      </c>
      <c r="F5" s="12">
        <v>1.0</v>
      </c>
      <c r="G5" s="150">
        <f t="shared" si="1"/>
        <v>0.33</v>
      </c>
      <c r="H5" s="12">
        <v>1.0</v>
      </c>
      <c r="I5" s="150">
        <f t="shared" si="2"/>
        <v>0.33</v>
      </c>
      <c r="J5" s="12" t="s">
        <v>343</v>
      </c>
    </row>
    <row r="6">
      <c r="A6" s="12" t="s">
        <v>193</v>
      </c>
      <c r="B6" s="12"/>
      <c r="C6" s="12">
        <v>2.0</v>
      </c>
      <c r="D6" s="12">
        <v>2.0</v>
      </c>
      <c r="E6" s="150">
        <f t="shared" si="3"/>
        <v>2</v>
      </c>
      <c r="F6" s="12">
        <v>2.0</v>
      </c>
      <c r="G6" s="150">
        <f t="shared" si="1"/>
        <v>2</v>
      </c>
      <c r="H6" s="12">
        <v>1.0</v>
      </c>
      <c r="I6" s="150">
        <f t="shared" si="2"/>
        <v>1</v>
      </c>
      <c r="J6" s="12" t="s">
        <v>344</v>
      </c>
    </row>
    <row r="7">
      <c r="A7" s="12" t="s">
        <v>345</v>
      </c>
      <c r="B7" s="12"/>
      <c r="C7" s="12">
        <v>3.0</v>
      </c>
      <c r="D7" s="12">
        <v>3.0</v>
      </c>
      <c r="E7" s="151">
        <f>1/ROUND((D7/MAX($D7,$F7,$H7)*C7),2)</f>
        <v>0.3333333333</v>
      </c>
      <c r="F7" s="12">
        <v>2.0</v>
      </c>
      <c r="G7" s="150">
        <f>1/ROUND((F7/MAX($D7,$F7,$H7)*C7),2)</f>
        <v>0.5</v>
      </c>
      <c r="H7" s="12">
        <v>1.0</v>
      </c>
      <c r="I7" s="152">
        <f>1/ROUND((H7/MAX($D7,$F7,$H7)*C7),2)</f>
        <v>1</v>
      </c>
    </row>
    <row r="8">
      <c r="A8" s="12" t="s">
        <v>346</v>
      </c>
      <c r="B8" s="12"/>
      <c r="C8" s="12">
        <v>1.0</v>
      </c>
      <c r="D8" s="12">
        <v>1.0</v>
      </c>
      <c r="E8" s="150">
        <f t="shared" ref="E8:E9" si="4">ROUND((D8/MAX($D8,$F8,$H8)*C8),2)</f>
        <v>0.33</v>
      </c>
      <c r="F8" s="12">
        <v>2.0</v>
      </c>
      <c r="G8" s="150">
        <f t="shared" ref="G8:G9" si="5">ROUND((F8/MAX($D8,$F8,$H8)*C8),2)</f>
        <v>0.67</v>
      </c>
      <c r="H8" s="12">
        <v>3.0</v>
      </c>
      <c r="I8" s="150">
        <f t="shared" ref="I8:I9" si="6">ROUND((H8/MAX($D8,$F8,$H8)*C8),2)</f>
        <v>1</v>
      </c>
    </row>
    <row r="9">
      <c r="A9" s="12" t="s">
        <v>347</v>
      </c>
      <c r="C9" s="12">
        <v>1.0</v>
      </c>
      <c r="D9" s="12">
        <v>1.0</v>
      </c>
      <c r="E9" s="150">
        <f t="shared" si="4"/>
        <v>0.5</v>
      </c>
      <c r="F9" s="12">
        <v>2.0</v>
      </c>
      <c r="G9" s="150">
        <f t="shared" si="5"/>
        <v>1</v>
      </c>
      <c r="H9" s="12">
        <v>2.0</v>
      </c>
      <c r="I9" s="150">
        <f t="shared" si="6"/>
        <v>1</v>
      </c>
    </row>
    <row r="11">
      <c r="E11">
        <f>SUM(E2:E8)</f>
        <v>8.703333333</v>
      </c>
      <c r="G11">
        <f>SUM(G2:G8)</f>
        <v>11.07</v>
      </c>
      <c r="I11">
        <f>SUM(I2:I8)</f>
        <v>9.44</v>
      </c>
    </row>
    <row r="16">
      <c r="G16" s="1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7" max="7" width="45.29"/>
  </cols>
  <sheetData>
    <row r="1">
      <c r="A1" s="17" t="s">
        <v>132</v>
      </c>
      <c r="B1" s="20" t="s">
        <v>148</v>
      </c>
      <c r="C1" s="17" t="s">
        <v>348</v>
      </c>
      <c r="D1" s="154" t="s">
        <v>160</v>
      </c>
      <c r="E1" s="20" t="s">
        <v>349</v>
      </c>
      <c r="F1" s="154" t="s">
        <v>350</v>
      </c>
      <c r="G1" s="17" t="s">
        <v>351</v>
      </c>
    </row>
    <row r="2">
      <c r="A2" s="18" t="s">
        <v>352</v>
      </c>
      <c r="B2" s="21">
        <v>3.0</v>
      </c>
      <c r="C2" s="23">
        <v>2.5</v>
      </c>
      <c r="D2" s="155">
        <f t="shared" ref="D2:D8" si="1">C2/MAX($C2,$E2)*B2</f>
        <v>2.5</v>
      </c>
      <c r="E2" s="156">
        <v>3.0</v>
      </c>
      <c r="F2" s="157">
        <f t="shared" ref="F2:F8" si="2">E2/MAX($C2,$E2)*B2</f>
        <v>3</v>
      </c>
      <c r="G2" s="12" t="s">
        <v>353</v>
      </c>
    </row>
    <row r="3">
      <c r="A3" s="18" t="s">
        <v>354</v>
      </c>
      <c r="B3" s="21">
        <v>5.0</v>
      </c>
      <c r="C3" s="23">
        <v>5.0</v>
      </c>
      <c r="D3" s="155">
        <f t="shared" si="1"/>
        <v>5</v>
      </c>
      <c r="E3" s="156">
        <v>3.5</v>
      </c>
      <c r="F3" s="155">
        <f t="shared" si="2"/>
        <v>3.5</v>
      </c>
    </row>
    <row r="4">
      <c r="A4" s="18" t="s">
        <v>355</v>
      </c>
      <c r="B4" s="21">
        <v>1.5</v>
      </c>
      <c r="C4" s="23">
        <v>2.0</v>
      </c>
      <c r="D4" s="155">
        <f t="shared" si="1"/>
        <v>1.5</v>
      </c>
      <c r="E4" s="156">
        <v>1.0</v>
      </c>
      <c r="F4" s="155">
        <f t="shared" si="2"/>
        <v>0.75</v>
      </c>
    </row>
    <row r="5">
      <c r="A5" s="18" t="s">
        <v>356</v>
      </c>
      <c r="B5" s="158">
        <v>2.5</v>
      </c>
      <c r="C5" s="23">
        <v>3.0</v>
      </c>
      <c r="D5" s="155">
        <f t="shared" si="1"/>
        <v>2.5</v>
      </c>
      <c r="E5" s="159">
        <v>1.5</v>
      </c>
      <c r="F5" s="155">
        <f t="shared" si="2"/>
        <v>1.25</v>
      </c>
    </row>
    <row r="6">
      <c r="A6" s="18" t="s">
        <v>357</v>
      </c>
      <c r="B6" s="21">
        <v>2.5</v>
      </c>
      <c r="C6" s="23">
        <v>2.0</v>
      </c>
      <c r="D6" s="155">
        <f t="shared" si="1"/>
        <v>2.5</v>
      </c>
      <c r="E6" s="156">
        <v>0.0</v>
      </c>
      <c r="F6" s="155">
        <f t="shared" si="2"/>
        <v>0</v>
      </c>
      <c r="G6" s="12" t="s">
        <v>358</v>
      </c>
    </row>
    <row r="7">
      <c r="A7" s="18" t="s">
        <v>359</v>
      </c>
      <c r="B7" s="21">
        <v>2.5</v>
      </c>
      <c r="C7" s="23">
        <v>3.0</v>
      </c>
      <c r="D7" s="155">
        <f t="shared" si="1"/>
        <v>2.5</v>
      </c>
      <c r="E7" s="156">
        <v>1.0</v>
      </c>
      <c r="F7" s="155">
        <f t="shared" si="2"/>
        <v>0.8333333333</v>
      </c>
      <c r="G7" s="12" t="s">
        <v>360</v>
      </c>
    </row>
    <row r="8">
      <c r="A8" s="18" t="s">
        <v>361</v>
      </c>
      <c r="B8" s="21">
        <v>2.5</v>
      </c>
      <c r="C8" s="12">
        <v>2.0</v>
      </c>
      <c r="D8" s="155">
        <f t="shared" si="1"/>
        <v>1.666666667</v>
      </c>
      <c r="E8" s="160">
        <v>3.0</v>
      </c>
      <c r="F8" s="155">
        <f t="shared" si="2"/>
        <v>2.5</v>
      </c>
    </row>
    <row r="9">
      <c r="A9" s="113"/>
      <c r="B9" s="113"/>
      <c r="C9" s="113"/>
      <c r="D9" s="161">
        <f>SUM(D2:D8)</f>
        <v>18.16666667</v>
      </c>
      <c r="E9" s="113"/>
      <c r="F9" s="161">
        <f>SUM(F2:F8)</f>
        <v>11.83333333</v>
      </c>
      <c r="G9" s="113"/>
    </row>
    <row r="10">
      <c r="F10" s="162"/>
    </row>
    <row r="11">
      <c r="D11" s="162"/>
      <c r="F11" s="162"/>
    </row>
    <row r="12">
      <c r="D12" s="162"/>
      <c r="F12" s="162"/>
    </row>
    <row r="13">
      <c r="D13" s="162"/>
      <c r="F13" s="162"/>
    </row>
    <row r="14">
      <c r="D14" s="162"/>
      <c r="F14" s="162"/>
    </row>
    <row r="15">
      <c r="D15" s="162"/>
      <c r="F15" s="162"/>
    </row>
    <row r="16">
      <c r="D16" s="162"/>
      <c r="F16" s="162"/>
    </row>
    <row r="17">
      <c r="D17" s="162"/>
      <c r="F17" s="162"/>
    </row>
    <row r="18">
      <c r="D18" s="162"/>
      <c r="F18" s="162"/>
    </row>
    <row r="19">
      <c r="D19" s="162"/>
      <c r="F19" s="162"/>
    </row>
    <row r="20">
      <c r="D20" s="162"/>
      <c r="F20" s="162"/>
    </row>
    <row r="21">
      <c r="D21" s="162"/>
      <c r="F21" s="162"/>
    </row>
    <row r="22">
      <c r="D22" s="162"/>
      <c r="F22" s="162"/>
    </row>
    <row r="23">
      <c r="D23" s="162"/>
      <c r="F23" s="162"/>
    </row>
    <row r="24">
      <c r="D24" s="162"/>
      <c r="F24" s="162"/>
    </row>
    <row r="25">
      <c r="D25" s="162"/>
      <c r="F25" s="162"/>
    </row>
    <row r="26">
      <c r="D26" s="162"/>
      <c r="F26" s="162"/>
    </row>
    <row r="27">
      <c r="D27" s="162"/>
      <c r="F27" s="162"/>
    </row>
    <row r="28">
      <c r="D28" s="162"/>
      <c r="F28" s="162"/>
    </row>
    <row r="29">
      <c r="D29" s="162"/>
      <c r="F29" s="162"/>
    </row>
    <row r="30">
      <c r="D30" s="162"/>
      <c r="F30" s="162"/>
    </row>
    <row r="31">
      <c r="D31" s="162"/>
      <c r="F31" s="162"/>
    </row>
    <row r="32">
      <c r="D32" s="162"/>
      <c r="F32" s="162"/>
    </row>
    <row r="33">
      <c r="D33" s="162"/>
      <c r="F33" s="162"/>
    </row>
    <row r="34">
      <c r="D34" s="162"/>
      <c r="F34" s="162"/>
    </row>
    <row r="35">
      <c r="D35" s="162"/>
      <c r="F35" s="162"/>
    </row>
    <row r="36">
      <c r="D36" s="162"/>
      <c r="F36" s="162"/>
    </row>
    <row r="37">
      <c r="D37" s="162"/>
      <c r="F37" s="162"/>
    </row>
    <row r="38">
      <c r="D38" s="162"/>
      <c r="F38" s="162"/>
    </row>
    <row r="39">
      <c r="D39" s="162"/>
      <c r="F39" s="162"/>
    </row>
    <row r="40">
      <c r="D40" s="162"/>
      <c r="F40" s="162"/>
    </row>
    <row r="41">
      <c r="D41" s="162"/>
      <c r="F41" s="162"/>
    </row>
    <row r="42">
      <c r="D42" s="162"/>
      <c r="F42" s="162"/>
    </row>
    <row r="43">
      <c r="D43" s="162"/>
      <c r="F43" s="162"/>
    </row>
    <row r="44">
      <c r="D44" s="162"/>
      <c r="F44" s="162"/>
    </row>
    <row r="45">
      <c r="D45" s="162"/>
      <c r="F45" s="162"/>
    </row>
    <row r="46">
      <c r="D46" s="162"/>
      <c r="F46" s="162"/>
    </row>
    <row r="47">
      <c r="D47" s="162"/>
      <c r="F47" s="162"/>
    </row>
    <row r="48">
      <c r="D48" s="162"/>
      <c r="F48" s="162"/>
    </row>
    <row r="49">
      <c r="D49" s="162"/>
      <c r="F49" s="162"/>
    </row>
    <row r="50">
      <c r="D50" s="162"/>
      <c r="F50" s="162"/>
    </row>
    <row r="51">
      <c r="D51" s="162"/>
      <c r="F51" s="162"/>
    </row>
    <row r="52">
      <c r="D52" s="162"/>
      <c r="F52" s="162"/>
    </row>
    <row r="53">
      <c r="D53" s="162"/>
      <c r="F53" s="162"/>
    </row>
    <row r="54">
      <c r="D54" s="162"/>
      <c r="F54" s="162"/>
    </row>
    <row r="55">
      <c r="D55" s="162"/>
      <c r="F55" s="162"/>
    </row>
    <row r="56">
      <c r="D56" s="162"/>
      <c r="F56" s="162"/>
    </row>
    <row r="57">
      <c r="D57" s="162"/>
      <c r="F57" s="162"/>
    </row>
    <row r="58">
      <c r="D58" s="162"/>
      <c r="F58" s="162"/>
    </row>
    <row r="59">
      <c r="D59" s="162"/>
      <c r="F59" s="162"/>
    </row>
    <row r="60">
      <c r="D60" s="162"/>
      <c r="F60" s="162"/>
    </row>
    <row r="61">
      <c r="D61" s="162"/>
      <c r="F61" s="162"/>
    </row>
    <row r="62">
      <c r="D62" s="162"/>
      <c r="F62" s="162"/>
    </row>
    <row r="63">
      <c r="D63" s="162"/>
      <c r="F63" s="162"/>
    </row>
    <row r="64">
      <c r="D64" s="162"/>
      <c r="F64" s="162"/>
    </row>
    <row r="65">
      <c r="D65" s="162"/>
      <c r="F65" s="162"/>
    </row>
    <row r="66">
      <c r="D66" s="162"/>
      <c r="F66" s="162"/>
    </row>
    <row r="67">
      <c r="D67" s="162"/>
      <c r="F67" s="162"/>
    </row>
    <row r="68">
      <c r="D68" s="162"/>
      <c r="F68" s="162"/>
    </row>
    <row r="69">
      <c r="D69" s="162"/>
      <c r="F69" s="162"/>
    </row>
    <row r="70">
      <c r="D70" s="162"/>
      <c r="F70" s="162"/>
    </row>
    <row r="71">
      <c r="D71" s="162"/>
      <c r="F71" s="162"/>
    </row>
    <row r="72">
      <c r="D72" s="162"/>
      <c r="F72" s="162"/>
    </row>
    <row r="73">
      <c r="D73" s="162"/>
      <c r="F73" s="162"/>
    </row>
    <row r="74">
      <c r="D74" s="162"/>
      <c r="F74" s="162"/>
    </row>
    <row r="75">
      <c r="D75" s="162"/>
      <c r="F75" s="162"/>
    </row>
    <row r="76">
      <c r="D76" s="162"/>
      <c r="F76" s="162"/>
    </row>
    <row r="77">
      <c r="D77" s="162"/>
      <c r="F77" s="162"/>
    </row>
    <row r="78">
      <c r="D78" s="162"/>
      <c r="F78" s="162"/>
    </row>
    <row r="79">
      <c r="D79" s="162"/>
      <c r="F79" s="162"/>
    </row>
    <row r="80">
      <c r="D80" s="162"/>
      <c r="F80" s="162"/>
    </row>
    <row r="81">
      <c r="D81" s="162"/>
      <c r="F81" s="162"/>
    </row>
    <row r="82">
      <c r="D82" s="162"/>
      <c r="F82" s="162"/>
    </row>
    <row r="83">
      <c r="D83" s="162"/>
      <c r="F83" s="162"/>
    </row>
    <row r="84">
      <c r="D84" s="162"/>
      <c r="F84" s="162"/>
    </row>
    <row r="85">
      <c r="D85" s="162"/>
      <c r="F85" s="162"/>
    </row>
    <row r="86">
      <c r="D86" s="162"/>
      <c r="F86" s="162"/>
    </row>
    <row r="87">
      <c r="D87" s="162"/>
      <c r="F87" s="162"/>
    </row>
    <row r="88">
      <c r="D88" s="162"/>
      <c r="F88" s="162"/>
    </row>
    <row r="89">
      <c r="D89" s="162"/>
      <c r="F89" s="162"/>
    </row>
    <row r="90">
      <c r="D90" s="162"/>
      <c r="F90" s="162"/>
    </row>
    <row r="91">
      <c r="D91" s="162"/>
      <c r="F91" s="162"/>
    </row>
    <row r="92">
      <c r="D92" s="162"/>
      <c r="F92" s="162"/>
    </row>
    <row r="93">
      <c r="D93" s="162"/>
      <c r="F93" s="162"/>
    </row>
    <row r="94">
      <c r="D94" s="162"/>
      <c r="F94" s="162"/>
    </row>
    <row r="95">
      <c r="D95" s="162"/>
      <c r="F95" s="162"/>
    </row>
    <row r="96">
      <c r="D96" s="162"/>
      <c r="F96" s="162"/>
    </row>
    <row r="97">
      <c r="D97" s="162"/>
      <c r="F97" s="162"/>
    </row>
    <row r="98">
      <c r="D98" s="162"/>
      <c r="F98" s="162"/>
    </row>
    <row r="99">
      <c r="D99" s="162"/>
      <c r="F99" s="162"/>
    </row>
    <row r="100">
      <c r="D100" s="162"/>
      <c r="F100" s="162"/>
    </row>
    <row r="101">
      <c r="D101" s="162"/>
      <c r="F101" s="162"/>
    </row>
    <row r="102">
      <c r="D102" s="162"/>
      <c r="F102" s="162"/>
    </row>
    <row r="103">
      <c r="D103" s="162"/>
      <c r="F103" s="162"/>
    </row>
    <row r="104">
      <c r="D104" s="162"/>
      <c r="F104" s="162"/>
    </row>
    <row r="105">
      <c r="D105" s="162"/>
      <c r="F105" s="162"/>
    </row>
    <row r="106">
      <c r="D106" s="162"/>
      <c r="F106" s="162"/>
    </row>
    <row r="107">
      <c r="D107" s="162"/>
      <c r="F107" s="162"/>
    </row>
    <row r="108">
      <c r="D108" s="162"/>
      <c r="F108" s="162"/>
    </row>
    <row r="109">
      <c r="D109" s="162"/>
      <c r="F109" s="162"/>
    </row>
    <row r="110">
      <c r="D110" s="162"/>
      <c r="F110" s="162"/>
    </row>
    <row r="111">
      <c r="D111" s="162"/>
      <c r="F111" s="162"/>
    </row>
    <row r="112">
      <c r="D112" s="162"/>
      <c r="F112" s="162"/>
    </row>
    <row r="113">
      <c r="D113" s="162"/>
      <c r="F113" s="162"/>
    </row>
    <row r="114">
      <c r="D114" s="162"/>
      <c r="F114" s="162"/>
    </row>
    <row r="115">
      <c r="D115" s="162"/>
      <c r="F115" s="162"/>
    </row>
    <row r="116">
      <c r="D116" s="162"/>
      <c r="F116" s="162"/>
    </row>
    <row r="117">
      <c r="D117" s="162"/>
      <c r="F117" s="162"/>
    </row>
    <row r="118">
      <c r="D118" s="162"/>
      <c r="F118" s="162"/>
    </row>
    <row r="119">
      <c r="D119" s="162"/>
      <c r="F119" s="162"/>
    </row>
    <row r="120">
      <c r="D120" s="162"/>
      <c r="F120" s="162"/>
    </row>
    <row r="121">
      <c r="D121" s="162"/>
      <c r="F121" s="162"/>
    </row>
    <row r="122">
      <c r="D122" s="162"/>
      <c r="F122" s="162"/>
    </row>
    <row r="123">
      <c r="D123" s="162"/>
      <c r="F123" s="162"/>
    </row>
    <row r="124">
      <c r="D124" s="162"/>
      <c r="F124" s="162"/>
    </row>
    <row r="125">
      <c r="D125" s="162"/>
      <c r="F125" s="162"/>
    </row>
    <row r="126">
      <c r="D126" s="162"/>
      <c r="F126" s="162"/>
    </row>
    <row r="127">
      <c r="D127" s="162"/>
      <c r="F127" s="162"/>
    </row>
    <row r="128">
      <c r="D128" s="162"/>
      <c r="F128" s="162"/>
    </row>
    <row r="129">
      <c r="D129" s="162"/>
      <c r="F129" s="162"/>
    </row>
    <row r="130">
      <c r="D130" s="162"/>
      <c r="F130" s="162"/>
    </row>
    <row r="131">
      <c r="D131" s="162"/>
      <c r="F131" s="162"/>
    </row>
    <row r="132">
      <c r="D132" s="162"/>
      <c r="F132" s="162"/>
    </row>
    <row r="133">
      <c r="D133" s="162"/>
      <c r="F133" s="162"/>
    </row>
    <row r="134">
      <c r="D134" s="162"/>
      <c r="F134" s="162"/>
    </row>
    <row r="135">
      <c r="D135" s="162"/>
      <c r="F135" s="162"/>
    </row>
    <row r="136">
      <c r="D136" s="162"/>
      <c r="F136" s="162"/>
    </row>
    <row r="137">
      <c r="D137" s="162"/>
      <c r="F137" s="162"/>
    </row>
    <row r="138">
      <c r="D138" s="162"/>
      <c r="F138" s="162"/>
    </row>
    <row r="139">
      <c r="D139" s="162"/>
      <c r="F139" s="162"/>
    </row>
    <row r="140">
      <c r="D140" s="162"/>
      <c r="F140" s="162"/>
    </row>
    <row r="141">
      <c r="D141" s="162"/>
      <c r="F141" s="162"/>
    </row>
    <row r="142">
      <c r="D142" s="162"/>
      <c r="F142" s="162"/>
    </row>
    <row r="143">
      <c r="D143" s="162"/>
      <c r="F143" s="162"/>
    </row>
    <row r="144">
      <c r="D144" s="162"/>
      <c r="F144" s="162"/>
    </row>
    <row r="145">
      <c r="D145" s="162"/>
      <c r="F145" s="162"/>
    </row>
    <row r="146">
      <c r="D146" s="162"/>
      <c r="F146" s="162"/>
    </row>
    <row r="147">
      <c r="D147" s="162"/>
      <c r="F147" s="162"/>
    </row>
    <row r="148">
      <c r="D148" s="162"/>
      <c r="F148" s="162"/>
    </row>
    <row r="149">
      <c r="D149" s="162"/>
      <c r="F149" s="162"/>
    </row>
    <row r="150">
      <c r="D150" s="162"/>
      <c r="F150" s="162"/>
    </row>
    <row r="151">
      <c r="D151" s="162"/>
      <c r="F151" s="162"/>
    </row>
    <row r="152">
      <c r="D152" s="162"/>
      <c r="F152" s="162"/>
    </row>
    <row r="153">
      <c r="D153" s="162"/>
      <c r="F153" s="162"/>
    </row>
    <row r="154">
      <c r="D154" s="162"/>
      <c r="F154" s="162"/>
    </row>
    <row r="155">
      <c r="D155" s="162"/>
      <c r="F155" s="162"/>
    </row>
    <row r="156">
      <c r="D156" s="162"/>
      <c r="F156" s="162"/>
    </row>
    <row r="157">
      <c r="D157" s="162"/>
      <c r="F157" s="162"/>
    </row>
    <row r="158">
      <c r="D158" s="162"/>
      <c r="F158" s="162"/>
    </row>
    <row r="159">
      <c r="D159" s="162"/>
      <c r="F159" s="162"/>
    </row>
    <row r="160">
      <c r="D160" s="162"/>
      <c r="F160" s="162"/>
    </row>
    <row r="161">
      <c r="D161" s="162"/>
      <c r="F161" s="162"/>
    </row>
    <row r="162">
      <c r="D162" s="162"/>
      <c r="F162" s="162"/>
    </row>
    <row r="163">
      <c r="D163" s="162"/>
      <c r="F163" s="162"/>
    </row>
    <row r="164">
      <c r="D164" s="162"/>
      <c r="F164" s="162"/>
    </row>
    <row r="165">
      <c r="D165" s="162"/>
      <c r="F165" s="162"/>
    </row>
    <row r="166">
      <c r="D166" s="162"/>
      <c r="F166" s="162"/>
    </row>
    <row r="167">
      <c r="D167" s="162"/>
      <c r="F167" s="162"/>
    </row>
    <row r="168">
      <c r="D168" s="162"/>
      <c r="F168" s="162"/>
    </row>
    <row r="169">
      <c r="D169" s="162"/>
      <c r="F169" s="162"/>
    </row>
    <row r="170">
      <c r="D170" s="162"/>
      <c r="F170" s="162"/>
    </row>
    <row r="171">
      <c r="D171" s="162"/>
      <c r="F171" s="162"/>
    </row>
    <row r="172">
      <c r="D172" s="162"/>
      <c r="F172" s="162"/>
    </row>
    <row r="173">
      <c r="D173" s="162"/>
      <c r="F173" s="162"/>
    </row>
    <row r="174">
      <c r="D174" s="162"/>
      <c r="F174" s="162"/>
    </row>
    <row r="175">
      <c r="D175" s="162"/>
      <c r="F175" s="162"/>
    </row>
    <row r="176">
      <c r="D176" s="162"/>
      <c r="F176" s="162"/>
    </row>
    <row r="177">
      <c r="D177" s="162"/>
      <c r="F177" s="162"/>
    </row>
    <row r="178">
      <c r="D178" s="162"/>
      <c r="F178" s="162"/>
    </row>
    <row r="179">
      <c r="D179" s="162"/>
      <c r="F179" s="162"/>
    </row>
    <row r="180">
      <c r="D180" s="162"/>
      <c r="F180" s="162"/>
    </row>
    <row r="181">
      <c r="D181" s="162"/>
      <c r="F181" s="162"/>
    </row>
    <row r="182">
      <c r="D182" s="162"/>
      <c r="F182" s="162"/>
    </row>
    <row r="183">
      <c r="D183" s="162"/>
      <c r="F183" s="162"/>
    </row>
    <row r="184">
      <c r="D184" s="162"/>
      <c r="F184" s="162"/>
    </row>
    <row r="185">
      <c r="D185" s="162"/>
      <c r="F185" s="162"/>
    </row>
    <row r="186">
      <c r="D186" s="162"/>
      <c r="F186" s="162"/>
    </row>
    <row r="187">
      <c r="D187" s="162"/>
      <c r="F187" s="162"/>
    </row>
    <row r="188">
      <c r="D188" s="162"/>
      <c r="F188" s="162"/>
    </row>
    <row r="189">
      <c r="D189" s="162"/>
      <c r="F189" s="162"/>
    </row>
    <row r="190">
      <c r="D190" s="162"/>
      <c r="F190" s="162"/>
    </row>
    <row r="191">
      <c r="D191" s="162"/>
      <c r="F191" s="162"/>
    </row>
    <row r="192">
      <c r="D192" s="162"/>
      <c r="F192" s="162"/>
    </row>
    <row r="193">
      <c r="D193" s="162"/>
      <c r="F193" s="162"/>
    </row>
    <row r="194">
      <c r="D194" s="162"/>
      <c r="F194" s="162"/>
    </row>
    <row r="195">
      <c r="D195" s="162"/>
      <c r="F195" s="162"/>
    </row>
    <row r="196">
      <c r="D196" s="162"/>
      <c r="F196" s="162"/>
    </row>
    <row r="197">
      <c r="D197" s="162"/>
      <c r="F197" s="162"/>
    </row>
    <row r="198">
      <c r="D198" s="162"/>
      <c r="F198" s="162"/>
    </row>
    <row r="199">
      <c r="D199" s="162"/>
      <c r="F199" s="162"/>
    </row>
    <row r="200">
      <c r="D200" s="162"/>
      <c r="F200" s="162"/>
    </row>
    <row r="201">
      <c r="D201" s="162"/>
      <c r="F201" s="162"/>
    </row>
    <row r="202">
      <c r="D202" s="162"/>
      <c r="F202" s="162"/>
    </row>
    <row r="203">
      <c r="D203" s="162"/>
      <c r="F203" s="162"/>
    </row>
    <row r="204">
      <c r="D204" s="162"/>
      <c r="F204" s="162"/>
    </row>
    <row r="205">
      <c r="D205" s="162"/>
      <c r="F205" s="162"/>
    </row>
    <row r="206">
      <c r="D206" s="162"/>
      <c r="F206" s="162"/>
    </row>
    <row r="207">
      <c r="D207" s="162"/>
      <c r="F207" s="162"/>
    </row>
    <row r="208">
      <c r="D208" s="162"/>
      <c r="F208" s="162"/>
    </row>
    <row r="209">
      <c r="D209" s="162"/>
      <c r="F209" s="162"/>
    </row>
    <row r="210">
      <c r="D210" s="162"/>
      <c r="F210" s="162"/>
    </row>
    <row r="211">
      <c r="D211" s="162"/>
      <c r="F211" s="162"/>
    </row>
    <row r="212">
      <c r="D212" s="162"/>
      <c r="F212" s="162"/>
    </row>
    <row r="213">
      <c r="D213" s="162"/>
      <c r="F213" s="162"/>
    </row>
    <row r="214">
      <c r="D214" s="162"/>
      <c r="F214" s="162"/>
    </row>
    <row r="215">
      <c r="D215" s="162"/>
      <c r="F215" s="162"/>
    </row>
    <row r="216">
      <c r="D216" s="162"/>
      <c r="F216" s="162"/>
    </row>
    <row r="217">
      <c r="D217" s="162"/>
      <c r="F217" s="162"/>
    </row>
    <row r="218">
      <c r="D218" s="162"/>
      <c r="F218" s="162"/>
    </row>
    <row r="219">
      <c r="D219" s="162"/>
      <c r="F219" s="162"/>
    </row>
    <row r="220">
      <c r="D220" s="162"/>
      <c r="F220" s="162"/>
    </row>
    <row r="221">
      <c r="D221" s="162"/>
      <c r="F221" s="162"/>
    </row>
    <row r="222">
      <c r="D222" s="162"/>
      <c r="F222" s="162"/>
    </row>
    <row r="223">
      <c r="D223" s="162"/>
      <c r="F223" s="162"/>
    </row>
    <row r="224">
      <c r="D224" s="162"/>
      <c r="F224" s="162"/>
    </row>
    <row r="225">
      <c r="D225" s="162"/>
      <c r="F225" s="162"/>
    </row>
    <row r="226">
      <c r="D226" s="162"/>
      <c r="F226" s="162"/>
    </row>
    <row r="227">
      <c r="D227" s="162"/>
      <c r="F227" s="162"/>
    </row>
    <row r="228">
      <c r="D228" s="162"/>
      <c r="F228" s="162"/>
    </row>
    <row r="229">
      <c r="D229" s="162"/>
      <c r="F229" s="162"/>
    </row>
    <row r="230">
      <c r="D230" s="162"/>
      <c r="F230" s="162"/>
    </row>
    <row r="231">
      <c r="D231" s="162"/>
      <c r="F231" s="162"/>
    </row>
    <row r="232">
      <c r="D232" s="162"/>
      <c r="F232" s="162"/>
    </row>
    <row r="233">
      <c r="D233" s="162"/>
      <c r="F233" s="162"/>
    </row>
    <row r="234">
      <c r="D234" s="162"/>
      <c r="F234" s="162"/>
    </row>
    <row r="235">
      <c r="D235" s="162"/>
      <c r="F235" s="162"/>
    </row>
    <row r="236">
      <c r="D236" s="162"/>
      <c r="F236" s="162"/>
    </row>
    <row r="237">
      <c r="D237" s="162"/>
      <c r="F237" s="162"/>
    </row>
    <row r="238">
      <c r="D238" s="162"/>
      <c r="F238" s="162"/>
    </row>
    <row r="239">
      <c r="D239" s="162"/>
      <c r="F239" s="162"/>
    </row>
    <row r="240">
      <c r="D240" s="162"/>
      <c r="F240" s="162"/>
    </row>
    <row r="241">
      <c r="D241" s="162"/>
      <c r="F241" s="162"/>
    </row>
    <row r="242">
      <c r="D242" s="162"/>
      <c r="F242" s="162"/>
    </row>
    <row r="243">
      <c r="D243" s="162"/>
      <c r="F243" s="162"/>
    </row>
    <row r="244">
      <c r="D244" s="162"/>
      <c r="F244" s="162"/>
    </row>
    <row r="245">
      <c r="D245" s="162"/>
      <c r="F245" s="162"/>
    </row>
    <row r="246">
      <c r="D246" s="162"/>
      <c r="F246" s="162"/>
    </row>
    <row r="247">
      <c r="D247" s="162"/>
      <c r="F247" s="162"/>
    </row>
    <row r="248">
      <c r="D248" s="162"/>
      <c r="F248" s="162"/>
    </row>
    <row r="249">
      <c r="D249" s="162"/>
      <c r="F249" s="162"/>
    </row>
    <row r="250">
      <c r="D250" s="162"/>
      <c r="F250" s="162"/>
    </row>
    <row r="251">
      <c r="D251" s="162"/>
      <c r="F251" s="162"/>
    </row>
    <row r="252">
      <c r="D252" s="162"/>
      <c r="F252" s="162"/>
    </row>
    <row r="253">
      <c r="D253" s="162"/>
      <c r="F253" s="162"/>
    </row>
    <row r="254">
      <c r="D254" s="162"/>
      <c r="F254" s="162"/>
    </row>
    <row r="255">
      <c r="D255" s="162"/>
      <c r="F255" s="162"/>
    </row>
    <row r="256">
      <c r="D256" s="162"/>
      <c r="F256" s="162"/>
    </row>
    <row r="257">
      <c r="D257" s="162"/>
      <c r="F257" s="162"/>
    </row>
    <row r="258">
      <c r="D258" s="162"/>
      <c r="F258" s="162"/>
    </row>
    <row r="259">
      <c r="D259" s="162"/>
      <c r="F259" s="162"/>
    </row>
    <row r="260">
      <c r="D260" s="162"/>
      <c r="F260" s="162"/>
    </row>
    <row r="261">
      <c r="D261" s="162"/>
      <c r="F261" s="162"/>
    </row>
    <row r="262">
      <c r="D262" s="162"/>
      <c r="F262" s="162"/>
    </row>
    <row r="263">
      <c r="D263" s="162"/>
      <c r="F263" s="162"/>
    </row>
    <row r="264">
      <c r="D264" s="162"/>
      <c r="F264" s="162"/>
    </row>
    <row r="265">
      <c r="D265" s="162"/>
      <c r="F265" s="162"/>
    </row>
    <row r="266">
      <c r="D266" s="162"/>
      <c r="F266" s="162"/>
    </row>
    <row r="267">
      <c r="D267" s="162"/>
      <c r="F267" s="162"/>
    </row>
    <row r="268">
      <c r="D268" s="162"/>
      <c r="F268" s="162"/>
    </row>
    <row r="269">
      <c r="D269" s="162"/>
      <c r="F269" s="162"/>
    </row>
    <row r="270">
      <c r="D270" s="162"/>
      <c r="F270" s="162"/>
    </row>
    <row r="271">
      <c r="D271" s="162"/>
      <c r="F271" s="162"/>
    </row>
    <row r="272">
      <c r="D272" s="162"/>
      <c r="F272" s="162"/>
    </row>
    <row r="273">
      <c r="D273" s="162"/>
      <c r="F273" s="162"/>
    </row>
    <row r="274">
      <c r="D274" s="162"/>
      <c r="F274" s="162"/>
    </row>
    <row r="275">
      <c r="D275" s="162"/>
      <c r="F275" s="162"/>
    </row>
    <row r="276">
      <c r="D276" s="162"/>
      <c r="F276" s="162"/>
    </row>
    <row r="277">
      <c r="D277" s="162"/>
      <c r="F277" s="162"/>
    </row>
    <row r="278">
      <c r="D278" s="162"/>
      <c r="F278" s="162"/>
    </row>
    <row r="279">
      <c r="D279" s="162"/>
      <c r="F279" s="162"/>
    </row>
    <row r="280">
      <c r="D280" s="162"/>
      <c r="F280" s="162"/>
    </row>
    <row r="281">
      <c r="D281" s="162"/>
      <c r="F281" s="162"/>
    </row>
    <row r="282">
      <c r="D282" s="162"/>
      <c r="F282" s="162"/>
    </row>
    <row r="283">
      <c r="D283" s="162"/>
      <c r="F283" s="162"/>
    </row>
    <row r="284">
      <c r="D284" s="162"/>
      <c r="F284" s="162"/>
    </row>
    <row r="285">
      <c r="D285" s="162"/>
      <c r="F285" s="162"/>
    </row>
    <row r="286">
      <c r="D286" s="162"/>
      <c r="F286" s="162"/>
    </row>
    <row r="287">
      <c r="D287" s="162"/>
      <c r="F287" s="162"/>
    </row>
    <row r="288">
      <c r="D288" s="162"/>
      <c r="F288" s="162"/>
    </row>
    <row r="289">
      <c r="D289" s="162"/>
      <c r="F289" s="162"/>
    </row>
    <row r="290">
      <c r="D290" s="162"/>
      <c r="F290" s="162"/>
    </row>
    <row r="291">
      <c r="D291" s="162"/>
      <c r="F291" s="162"/>
    </row>
    <row r="292">
      <c r="D292" s="162"/>
      <c r="F292" s="162"/>
    </row>
    <row r="293">
      <c r="D293" s="162"/>
      <c r="F293" s="162"/>
    </row>
    <row r="294">
      <c r="D294" s="162"/>
      <c r="F294" s="162"/>
    </row>
    <row r="295">
      <c r="D295" s="162"/>
      <c r="F295" s="162"/>
    </row>
    <row r="296">
      <c r="D296" s="162"/>
      <c r="F296" s="162"/>
    </row>
    <row r="297">
      <c r="D297" s="162"/>
      <c r="F297" s="162"/>
    </row>
    <row r="298">
      <c r="D298" s="162"/>
      <c r="F298" s="162"/>
    </row>
    <row r="299">
      <c r="D299" s="162"/>
      <c r="F299" s="162"/>
    </row>
    <row r="300">
      <c r="D300" s="162"/>
      <c r="F300" s="162"/>
    </row>
    <row r="301">
      <c r="D301" s="162"/>
      <c r="F301" s="162"/>
    </row>
    <row r="302">
      <c r="D302" s="162"/>
      <c r="F302" s="162"/>
    </row>
    <row r="303">
      <c r="D303" s="162"/>
      <c r="F303" s="162"/>
    </row>
    <row r="304">
      <c r="D304" s="162"/>
      <c r="F304" s="162"/>
    </row>
    <row r="305">
      <c r="D305" s="162"/>
      <c r="F305" s="162"/>
    </row>
    <row r="306">
      <c r="D306" s="162"/>
      <c r="F306" s="162"/>
    </row>
    <row r="307">
      <c r="D307" s="162"/>
      <c r="F307" s="162"/>
    </row>
    <row r="308">
      <c r="D308" s="162"/>
      <c r="F308" s="162"/>
    </row>
    <row r="309">
      <c r="D309" s="162"/>
      <c r="F309" s="162"/>
    </row>
    <row r="310">
      <c r="D310" s="162"/>
      <c r="F310" s="162"/>
    </row>
    <row r="311">
      <c r="D311" s="162"/>
      <c r="F311" s="162"/>
    </row>
    <row r="312">
      <c r="D312" s="162"/>
      <c r="F312" s="162"/>
    </row>
    <row r="313">
      <c r="D313" s="162"/>
      <c r="F313" s="162"/>
    </row>
    <row r="314">
      <c r="D314" s="162"/>
      <c r="F314" s="162"/>
    </row>
    <row r="315">
      <c r="D315" s="162"/>
      <c r="F315" s="162"/>
    </row>
    <row r="316">
      <c r="D316" s="162"/>
      <c r="F316" s="162"/>
    </row>
    <row r="317">
      <c r="D317" s="162"/>
      <c r="F317" s="162"/>
    </row>
    <row r="318">
      <c r="D318" s="162"/>
      <c r="F318" s="162"/>
    </row>
    <row r="319">
      <c r="D319" s="162"/>
      <c r="F319" s="162"/>
    </row>
    <row r="320">
      <c r="D320" s="162"/>
      <c r="F320" s="162"/>
    </row>
    <row r="321">
      <c r="D321" s="162"/>
      <c r="F321" s="162"/>
    </row>
    <row r="322">
      <c r="D322" s="162"/>
      <c r="F322" s="162"/>
    </row>
    <row r="323">
      <c r="D323" s="162"/>
      <c r="F323" s="162"/>
    </row>
    <row r="324">
      <c r="D324" s="162"/>
      <c r="F324" s="162"/>
    </row>
    <row r="325">
      <c r="D325" s="162"/>
      <c r="F325" s="162"/>
    </row>
    <row r="326">
      <c r="D326" s="162"/>
      <c r="F326" s="162"/>
    </row>
    <row r="327">
      <c r="D327" s="162"/>
      <c r="F327" s="162"/>
    </row>
    <row r="328">
      <c r="D328" s="162"/>
      <c r="F328" s="162"/>
    </row>
    <row r="329">
      <c r="D329" s="162"/>
      <c r="F329" s="162"/>
    </row>
    <row r="330">
      <c r="D330" s="162"/>
      <c r="F330" s="162"/>
    </row>
    <row r="331">
      <c r="D331" s="162"/>
      <c r="F331" s="162"/>
    </row>
    <row r="332">
      <c r="D332" s="162"/>
      <c r="F332" s="162"/>
    </row>
    <row r="333">
      <c r="D333" s="162"/>
      <c r="F333" s="162"/>
    </row>
    <row r="334">
      <c r="D334" s="162"/>
      <c r="F334" s="162"/>
    </row>
    <row r="335">
      <c r="D335" s="162"/>
      <c r="F335" s="162"/>
    </row>
    <row r="336">
      <c r="D336" s="162"/>
      <c r="F336" s="162"/>
    </row>
    <row r="337">
      <c r="D337" s="162"/>
      <c r="F337" s="162"/>
    </row>
    <row r="338">
      <c r="D338" s="162"/>
      <c r="F338" s="162"/>
    </row>
    <row r="339">
      <c r="D339" s="162"/>
      <c r="F339" s="162"/>
    </row>
    <row r="340">
      <c r="D340" s="162"/>
      <c r="F340" s="162"/>
    </row>
    <row r="341">
      <c r="D341" s="162"/>
      <c r="F341" s="162"/>
    </row>
    <row r="342">
      <c r="D342" s="162"/>
      <c r="F342" s="162"/>
    </row>
    <row r="343">
      <c r="D343" s="162"/>
      <c r="F343" s="162"/>
    </row>
    <row r="344">
      <c r="D344" s="162"/>
      <c r="F344" s="162"/>
    </row>
    <row r="345">
      <c r="D345" s="162"/>
      <c r="F345" s="162"/>
    </row>
    <row r="346">
      <c r="D346" s="162"/>
      <c r="F346" s="162"/>
    </row>
    <row r="347">
      <c r="D347" s="162"/>
      <c r="F347" s="162"/>
    </row>
    <row r="348">
      <c r="D348" s="162"/>
      <c r="F348" s="162"/>
    </row>
    <row r="349">
      <c r="D349" s="162"/>
      <c r="F349" s="162"/>
    </row>
    <row r="350">
      <c r="D350" s="162"/>
      <c r="F350" s="162"/>
    </row>
    <row r="351">
      <c r="D351" s="162"/>
      <c r="F351" s="162"/>
    </row>
    <row r="352">
      <c r="D352" s="162"/>
      <c r="F352" s="162"/>
    </row>
    <row r="353">
      <c r="D353" s="162"/>
      <c r="F353" s="162"/>
    </row>
    <row r="354">
      <c r="D354" s="162"/>
      <c r="F354" s="162"/>
    </row>
    <row r="355">
      <c r="D355" s="162"/>
      <c r="F355" s="162"/>
    </row>
    <row r="356">
      <c r="D356" s="162"/>
      <c r="F356" s="162"/>
    </row>
    <row r="357">
      <c r="D357" s="162"/>
      <c r="F357" s="162"/>
    </row>
    <row r="358">
      <c r="D358" s="162"/>
      <c r="F358" s="162"/>
    </row>
    <row r="359">
      <c r="D359" s="162"/>
      <c r="F359" s="162"/>
    </row>
    <row r="360">
      <c r="D360" s="162"/>
      <c r="F360" s="162"/>
    </row>
    <row r="361">
      <c r="D361" s="162"/>
      <c r="F361" s="162"/>
    </row>
    <row r="362">
      <c r="D362" s="162"/>
      <c r="F362" s="162"/>
    </row>
    <row r="363">
      <c r="D363" s="162"/>
      <c r="F363" s="162"/>
    </row>
    <row r="364">
      <c r="D364" s="162"/>
      <c r="F364" s="162"/>
    </row>
    <row r="365">
      <c r="D365" s="162"/>
      <c r="F365" s="162"/>
    </row>
    <row r="366">
      <c r="D366" s="162"/>
      <c r="F366" s="162"/>
    </row>
    <row r="367">
      <c r="D367" s="162"/>
      <c r="F367" s="162"/>
    </row>
    <row r="368">
      <c r="D368" s="162"/>
      <c r="F368" s="162"/>
    </row>
    <row r="369">
      <c r="D369" s="162"/>
      <c r="F369" s="162"/>
    </row>
    <row r="370">
      <c r="D370" s="162"/>
      <c r="F370" s="162"/>
    </row>
    <row r="371">
      <c r="D371" s="162"/>
      <c r="F371" s="162"/>
    </row>
    <row r="372">
      <c r="D372" s="162"/>
      <c r="F372" s="162"/>
    </row>
    <row r="373">
      <c r="D373" s="162"/>
      <c r="F373" s="162"/>
    </row>
    <row r="374">
      <c r="D374" s="162"/>
      <c r="F374" s="162"/>
    </row>
    <row r="375">
      <c r="D375" s="162"/>
      <c r="F375" s="162"/>
    </row>
    <row r="376">
      <c r="D376" s="162"/>
      <c r="F376" s="162"/>
    </row>
    <row r="377">
      <c r="D377" s="162"/>
      <c r="F377" s="162"/>
    </row>
    <row r="378">
      <c r="D378" s="162"/>
      <c r="F378" s="162"/>
    </row>
    <row r="379">
      <c r="D379" s="162"/>
      <c r="F379" s="162"/>
    </row>
    <row r="380">
      <c r="D380" s="162"/>
      <c r="F380" s="162"/>
    </row>
    <row r="381">
      <c r="D381" s="162"/>
      <c r="F381" s="162"/>
    </row>
    <row r="382">
      <c r="D382" s="162"/>
      <c r="F382" s="162"/>
    </row>
    <row r="383">
      <c r="D383" s="162"/>
      <c r="F383" s="162"/>
    </row>
    <row r="384">
      <c r="D384" s="162"/>
      <c r="F384" s="162"/>
    </row>
    <row r="385">
      <c r="D385" s="162"/>
      <c r="F385" s="162"/>
    </row>
    <row r="386">
      <c r="D386" s="162"/>
      <c r="F386" s="162"/>
    </row>
    <row r="387">
      <c r="D387" s="162"/>
      <c r="F387" s="162"/>
    </row>
    <row r="388">
      <c r="D388" s="162"/>
      <c r="F388" s="162"/>
    </row>
    <row r="389">
      <c r="D389" s="162"/>
      <c r="F389" s="162"/>
    </row>
    <row r="390">
      <c r="D390" s="162"/>
      <c r="F390" s="162"/>
    </row>
    <row r="391">
      <c r="D391" s="162"/>
      <c r="F391" s="162"/>
    </row>
    <row r="392">
      <c r="D392" s="162"/>
      <c r="F392" s="162"/>
    </row>
    <row r="393">
      <c r="D393" s="162"/>
      <c r="F393" s="162"/>
    </row>
    <row r="394">
      <c r="D394" s="162"/>
      <c r="F394" s="162"/>
    </row>
    <row r="395">
      <c r="D395" s="162"/>
      <c r="F395" s="162"/>
    </row>
    <row r="396">
      <c r="D396" s="162"/>
      <c r="F396" s="162"/>
    </row>
    <row r="397">
      <c r="D397" s="162"/>
      <c r="F397" s="162"/>
    </row>
    <row r="398">
      <c r="D398" s="162"/>
      <c r="F398" s="162"/>
    </row>
    <row r="399">
      <c r="D399" s="162"/>
      <c r="F399" s="162"/>
    </row>
    <row r="400">
      <c r="D400" s="162"/>
      <c r="F400" s="162"/>
    </row>
    <row r="401">
      <c r="D401" s="162"/>
      <c r="F401" s="162"/>
    </row>
    <row r="402">
      <c r="D402" s="162"/>
      <c r="F402" s="162"/>
    </row>
    <row r="403">
      <c r="D403" s="162"/>
      <c r="F403" s="162"/>
    </row>
    <row r="404">
      <c r="D404" s="162"/>
      <c r="F404" s="162"/>
    </row>
    <row r="405">
      <c r="D405" s="162"/>
      <c r="F405" s="162"/>
    </row>
    <row r="406">
      <c r="D406" s="162"/>
      <c r="F406" s="162"/>
    </row>
    <row r="407">
      <c r="D407" s="162"/>
      <c r="F407" s="162"/>
    </row>
    <row r="408">
      <c r="D408" s="162"/>
      <c r="F408" s="162"/>
    </row>
    <row r="409">
      <c r="D409" s="162"/>
      <c r="F409" s="162"/>
    </row>
    <row r="410">
      <c r="D410" s="162"/>
      <c r="F410" s="162"/>
    </row>
    <row r="411">
      <c r="D411" s="162"/>
      <c r="F411" s="162"/>
    </row>
    <row r="412">
      <c r="D412" s="162"/>
      <c r="F412" s="162"/>
    </row>
    <row r="413">
      <c r="D413" s="162"/>
      <c r="F413" s="162"/>
    </row>
    <row r="414">
      <c r="D414" s="162"/>
      <c r="F414" s="162"/>
    </row>
    <row r="415">
      <c r="D415" s="162"/>
      <c r="F415" s="162"/>
    </row>
    <row r="416">
      <c r="D416" s="162"/>
      <c r="F416" s="162"/>
    </row>
    <row r="417">
      <c r="D417" s="162"/>
      <c r="F417" s="162"/>
    </row>
    <row r="418">
      <c r="D418" s="162"/>
      <c r="F418" s="162"/>
    </row>
    <row r="419">
      <c r="D419" s="162"/>
      <c r="F419" s="162"/>
    </row>
    <row r="420">
      <c r="D420" s="162"/>
      <c r="F420" s="162"/>
    </row>
    <row r="421">
      <c r="D421" s="162"/>
      <c r="F421" s="162"/>
    </row>
    <row r="422">
      <c r="D422" s="162"/>
      <c r="F422" s="162"/>
    </row>
    <row r="423">
      <c r="D423" s="162"/>
      <c r="F423" s="162"/>
    </row>
    <row r="424">
      <c r="D424" s="162"/>
      <c r="F424" s="162"/>
    </row>
    <row r="425">
      <c r="D425" s="162"/>
      <c r="F425" s="162"/>
    </row>
    <row r="426">
      <c r="D426" s="162"/>
      <c r="F426" s="162"/>
    </row>
    <row r="427">
      <c r="D427" s="162"/>
      <c r="F427" s="162"/>
    </row>
    <row r="428">
      <c r="D428" s="162"/>
      <c r="F428" s="162"/>
    </row>
    <row r="429">
      <c r="D429" s="162"/>
      <c r="F429" s="162"/>
    </row>
    <row r="430">
      <c r="D430" s="162"/>
      <c r="F430" s="162"/>
    </row>
    <row r="431">
      <c r="D431" s="162"/>
      <c r="F431" s="162"/>
    </row>
    <row r="432">
      <c r="D432" s="162"/>
      <c r="F432" s="162"/>
    </row>
    <row r="433">
      <c r="D433" s="162"/>
      <c r="F433" s="162"/>
    </row>
    <row r="434">
      <c r="D434" s="162"/>
      <c r="F434" s="162"/>
    </row>
    <row r="435">
      <c r="D435" s="162"/>
      <c r="F435" s="162"/>
    </row>
    <row r="436">
      <c r="D436" s="162"/>
      <c r="F436" s="162"/>
    </row>
    <row r="437">
      <c r="D437" s="162"/>
      <c r="F437" s="162"/>
    </row>
    <row r="438">
      <c r="D438" s="162"/>
      <c r="F438" s="162"/>
    </row>
    <row r="439">
      <c r="D439" s="162"/>
      <c r="F439" s="162"/>
    </row>
    <row r="440">
      <c r="D440" s="162"/>
      <c r="F440" s="162"/>
    </row>
    <row r="441">
      <c r="D441" s="162"/>
      <c r="F441" s="162"/>
    </row>
    <row r="442">
      <c r="D442" s="162"/>
      <c r="F442" s="162"/>
    </row>
    <row r="443">
      <c r="D443" s="162"/>
      <c r="F443" s="162"/>
    </row>
    <row r="444">
      <c r="D444" s="162"/>
      <c r="F444" s="162"/>
    </row>
    <row r="445">
      <c r="D445" s="162"/>
      <c r="F445" s="162"/>
    </row>
    <row r="446">
      <c r="D446" s="162"/>
      <c r="F446" s="162"/>
    </row>
    <row r="447">
      <c r="D447" s="162"/>
      <c r="F447" s="162"/>
    </row>
    <row r="448">
      <c r="D448" s="162"/>
      <c r="F448" s="162"/>
    </row>
    <row r="449">
      <c r="D449" s="162"/>
      <c r="F449" s="162"/>
    </row>
    <row r="450">
      <c r="D450" s="162"/>
      <c r="F450" s="162"/>
    </row>
    <row r="451">
      <c r="D451" s="162"/>
      <c r="F451" s="162"/>
    </row>
    <row r="452">
      <c r="D452" s="162"/>
      <c r="F452" s="162"/>
    </row>
    <row r="453">
      <c r="D453" s="162"/>
      <c r="F453" s="162"/>
    </row>
    <row r="454">
      <c r="D454" s="162"/>
      <c r="F454" s="162"/>
    </row>
    <row r="455">
      <c r="D455" s="162"/>
      <c r="F455" s="162"/>
    </row>
    <row r="456">
      <c r="D456" s="162"/>
      <c r="F456" s="162"/>
    </row>
    <row r="457">
      <c r="D457" s="162"/>
      <c r="F457" s="162"/>
    </row>
    <row r="458">
      <c r="D458" s="162"/>
      <c r="F458" s="162"/>
    </row>
    <row r="459">
      <c r="D459" s="162"/>
      <c r="F459" s="162"/>
    </row>
    <row r="460">
      <c r="D460" s="162"/>
      <c r="F460" s="162"/>
    </row>
    <row r="461">
      <c r="D461" s="162"/>
      <c r="F461" s="162"/>
    </row>
    <row r="462">
      <c r="D462" s="162"/>
      <c r="F462" s="162"/>
    </row>
    <row r="463">
      <c r="D463" s="162"/>
      <c r="F463" s="162"/>
    </row>
    <row r="464">
      <c r="D464" s="162"/>
      <c r="F464" s="162"/>
    </row>
    <row r="465">
      <c r="D465" s="162"/>
      <c r="F465" s="162"/>
    </row>
    <row r="466">
      <c r="D466" s="162"/>
      <c r="F466" s="162"/>
    </row>
    <row r="467">
      <c r="D467" s="162"/>
      <c r="F467" s="162"/>
    </row>
    <row r="468">
      <c r="D468" s="162"/>
      <c r="F468" s="162"/>
    </row>
    <row r="469">
      <c r="D469" s="162"/>
      <c r="F469" s="162"/>
    </row>
    <row r="470">
      <c r="D470" s="162"/>
      <c r="F470" s="162"/>
    </row>
    <row r="471">
      <c r="D471" s="162"/>
      <c r="F471" s="162"/>
    </row>
    <row r="472">
      <c r="D472" s="162"/>
      <c r="F472" s="162"/>
    </row>
    <row r="473">
      <c r="D473" s="162"/>
      <c r="F473" s="162"/>
    </row>
    <row r="474">
      <c r="D474" s="162"/>
      <c r="F474" s="162"/>
    </row>
    <row r="475">
      <c r="D475" s="162"/>
      <c r="F475" s="162"/>
    </row>
    <row r="476">
      <c r="D476" s="162"/>
      <c r="F476" s="162"/>
    </row>
    <row r="477">
      <c r="D477" s="162"/>
      <c r="F477" s="162"/>
    </row>
    <row r="478">
      <c r="D478" s="162"/>
      <c r="F478" s="162"/>
    </row>
    <row r="479">
      <c r="D479" s="162"/>
      <c r="F479" s="162"/>
    </row>
    <row r="480">
      <c r="D480" s="162"/>
      <c r="F480" s="162"/>
    </row>
    <row r="481">
      <c r="D481" s="162"/>
      <c r="F481" s="162"/>
    </row>
    <row r="482">
      <c r="D482" s="162"/>
      <c r="F482" s="162"/>
    </row>
    <row r="483">
      <c r="D483" s="162"/>
      <c r="F483" s="162"/>
    </row>
    <row r="484">
      <c r="D484" s="162"/>
      <c r="F484" s="162"/>
    </row>
    <row r="485">
      <c r="D485" s="162"/>
      <c r="F485" s="162"/>
    </row>
    <row r="486">
      <c r="D486" s="162"/>
      <c r="F486" s="162"/>
    </row>
    <row r="487">
      <c r="D487" s="162"/>
      <c r="F487" s="162"/>
    </row>
    <row r="488">
      <c r="D488" s="162"/>
      <c r="F488" s="162"/>
    </row>
    <row r="489">
      <c r="D489" s="162"/>
      <c r="F489" s="162"/>
    </row>
    <row r="490">
      <c r="D490" s="162"/>
      <c r="F490" s="162"/>
    </row>
    <row r="491">
      <c r="D491" s="162"/>
      <c r="F491" s="162"/>
    </row>
    <row r="492">
      <c r="D492" s="162"/>
      <c r="F492" s="162"/>
    </row>
    <row r="493">
      <c r="D493" s="162"/>
      <c r="F493" s="162"/>
    </row>
    <row r="494">
      <c r="D494" s="162"/>
      <c r="F494" s="162"/>
    </row>
    <row r="495">
      <c r="D495" s="162"/>
      <c r="F495" s="162"/>
    </row>
    <row r="496">
      <c r="D496" s="162"/>
      <c r="F496" s="162"/>
    </row>
    <row r="497">
      <c r="D497" s="162"/>
      <c r="F497" s="162"/>
    </row>
    <row r="498">
      <c r="D498" s="162"/>
      <c r="F498" s="162"/>
    </row>
    <row r="499">
      <c r="D499" s="162"/>
      <c r="F499" s="162"/>
    </row>
    <row r="500">
      <c r="D500" s="162"/>
      <c r="F500" s="162"/>
    </row>
    <row r="501">
      <c r="D501" s="162"/>
      <c r="F501" s="162"/>
    </row>
    <row r="502">
      <c r="D502" s="162"/>
      <c r="F502" s="162"/>
    </row>
    <row r="503">
      <c r="D503" s="162"/>
      <c r="F503" s="162"/>
    </row>
    <row r="504">
      <c r="D504" s="162"/>
      <c r="F504" s="162"/>
    </row>
    <row r="505">
      <c r="D505" s="162"/>
      <c r="F505" s="162"/>
    </row>
    <row r="506">
      <c r="D506" s="162"/>
      <c r="F506" s="162"/>
    </row>
    <row r="507">
      <c r="D507" s="162"/>
      <c r="F507" s="162"/>
    </row>
    <row r="508">
      <c r="D508" s="162"/>
      <c r="F508" s="162"/>
    </row>
    <row r="509">
      <c r="D509" s="162"/>
      <c r="F509" s="162"/>
    </row>
    <row r="510">
      <c r="D510" s="162"/>
      <c r="F510" s="162"/>
    </row>
    <row r="511">
      <c r="D511" s="162"/>
      <c r="F511" s="162"/>
    </row>
    <row r="512">
      <c r="D512" s="162"/>
      <c r="F512" s="162"/>
    </row>
    <row r="513">
      <c r="D513" s="162"/>
      <c r="F513" s="162"/>
    </row>
    <row r="514">
      <c r="D514" s="162"/>
      <c r="F514" s="162"/>
    </row>
    <row r="515">
      <c r="D515" s="162"/>
      <c r="F515" s="162"/>
    </row>
    <row r="516">
      <c r="D516" s="162"/>
      <c r="F516" s="162"/>
    </row>
    <row r="517">
      <c r="D517" s="162"/>
      <c r="F517" s="162"/>
    </row>
    <row r="518">
      <c r="D518" s="162"/>
      <c r="F518" s="162"/>
    </row>
    <row r="519">
      <c r="D519" s="162"/>
      <c r="F519" s="162"/>
    </row>
    <row r="520">
      <c r="D520" s="162"/>
      <c r="F520" s="162"/>
    </row>
    <row r="521">
      <c r="D521" s="162"/>
      <c r="F521" s="162"/>
    </row>
    <row r="522">
      <c r="D522" s="162"/>
      <c r="F522" s="162"/>
    </row>
    <row r="523">
      <c r="D523" s="162"/>
      <c r="F523" s="162"/>
    </row>
    <row r="524">
      <c r="D524" s="162"/>
      <c r="F524" s="162"/>
    </row>
    <row r="525">
      <c r="D525" s="162"/>
      <c r="F525" s="162"/>
    </row>
    <row r="526">
      <c r="D526" s="162"/>
      <c r="F526" s="162"/>
    </row>
    <row r="527">
      <c r="D527" s="162"/>
      <c r="F527" s="162"/>
    </row>
    <row r="528">
      <c r="D528" s="162"/>
      <c r="F528" s="162"/>
    </row>
    <row r="529">
      <c r="D529" s="162"/>
      <c r="F529" s="162"/>
    </row>
    <row r="530">
      <c r="D530" s="162"/>
      <c r="F530" s="162"/>
    </row>
    <row r="531">
      <c r="D531" s="162"/>
      <c r="F531" s="162"/>
    </row>
    <row r="532">
      <c r="D532" s="162"/>
      <c r="F532" s="162"/>
    </row>
    <row r="533">
      <c r="D533" s="162"/>
      <c r="F533" s="162"/>
    </row>
    <row r="534">
      <c r="D534" s="162"/>
      <c r="F534" s="162"/>
    </row>
    <row r="535">
      <c r="D535" s="162"/>
      <c r="F535" s="162"/>
    </row>
    <row r="536">
      <c r="D536" s="162"/>
      <c r="F536" s="162"/>
    </row>
    <row r="537">
      <c r="D537" s="162"/>
      <c r="F537" s="162"/>
    </row>
    <row r="538">
      <c r="D538" s="162"/>
      <c r="F538" s="162"/>
    </row>
    <row r="539">
      <c r="D539" s="162"/>
      <c r="F539" s="162"/>
    </row>
    <row r="540">
      <c r="D540" s="162"/>
      <c r="F540" s="162"/>
    </row>
    <row r="541">
      <c r="D541" s="162"/>
      <c r="F541" s="162"/>
    </row>
    <row r="542">
      <c r="D542" s="162"/>
      <c r="F542" s="162"/>
    </row>
    <row r="543">
      <c r="D543" s="162"/>
      <c r="F543" s="162"/>
    </row>
    <row r="544">
      <c r="D544" s="162"/>
      <c r="F544" s="162"/>
    </row>
    <row r="545">
      <c r="D545" s="162"/>
      <c r="F545" s="162"/>
    </row>
    <row r="546">
      <c r="D546" s="162"/>
      <c r="F546" s="162"/>
    </row>
    <row r="547">
      <c r="D547" s="162"/>
      <c r="F547" s="162"/>
    </row>
    <row r="548">
      <c r="D548" s="162"/>
      <c r="F548" s="162"/>
    </row>
    <row r="549">
      <c r="D549" s="162"/>
      <c r="F549" s="162"/>
    </row>
    <row r="550">
      <c r="D550" s="162"/>
      <c r="F550" s="162"/>
    </row>
    <row r="551">
      <c r="D551" s="162"/>
      <c r="F551" s="162"/>
    </row>
    <row r="552">
      <c r="D552" s="162"/>
      <c r="F552" s="162"/>
    </row>
    <row r="553">
      <c r="D553" s="162"/>
      <c r="F553" s="162"/>
    </row>
    <row r="554">
      <c r="D554" s="162"/>
      <c r="F554" s="162"/>
    </row>
    <row r="555">
      <c r="D555" s="162"/>
      <c r="F555" s="162"/>
    </row>
    <row r="556">
      <c r="D556" s="162"/>
      <c r="F556" s="162"/>
    </row>
    <row r="557">
      <c r="D557" s="162"/>
      <c r="F557" s="162"/>
    </row>
    <row r="558">
      <c r="D558" s="162"/>
      <c r="F558" s="162"/>
    </row>
    <row r="559">
      <c r="D559" s="162"/>
      <c r="F559" s="162"/>
    </row>
    <row r="560">
      <c r="D560" s="162"/>
      <c r="F560" s="162"/>
    </row>
    <row r="561">
      <c r="D561" s="162"/>
      <c r="F561" s="162"/>
    </row>
    <row r="562">
      <c r="D562" s="162"/>
      <c r="F562" s="162"/>
    </row>
    <row r="563">
      <c r="D563" s="162"/>
      <c r="F563" s="162"/>
    </row>
    <row r="564">
      <c r="D564" s="162"/>
      <c r="F564" s="162"/>
    </row>
    <row r="565">
      <c r="D565" s="162"/>
      <c r="F565" s="162"/>
    </row>
    <row r="566">
      <c r="D566" s="162"/>
      <c r="F566" s="162"/>
    </row>
    <row r="567">
      <c r="D567" s="162"/>
      <c r="F567" s="162"/>
    </row>
    <row r="568">
      <c r="D568" s="162"/>
      <c r="F568" s="162"/>
    </row>
    <row r="569">
      <c r="D569" s="162"/>
      <c r="F569" s="162"/>
    </row>
    <row r="570">
      <c r="D570" s="162"/>
      <c r="F570" s="162"/>
    </row>
    <row r="571">
      <c r="D571" s="162"/>
      <c r="F571" s="162"/>
    </row>
    <row r="572">
      <c r="D572" s="162"/>
      <c r="F572" s="162"/>
    </row>
    <row r="573">
      <c r="D573" s="162"/>
      <c r="F573" s="162"/>
    </row>
    <row r="574">
      <c r="D574" s="162"/>
      <c r="F574" s="162"/>
    </row>
    <row r="575">
      <c r="D575" s="162"/>
      <c r="F575" s="162"/>
    </row>
    <row r="576">
      <c r="D576" s="162"/>
      <c r="F576" s="162"/>
    </row>
    <row r="577">
      <c r="D577" s="162"/>
      <c r="F577" s="162"/>
    </row>
    <row r="578">
      <c r="D578" s="162"/>
      <c r="F578" s="162"/>
    </row>
    <row r="579">
      <c r="D579" s="162"/>
      <c r="F579" s="162"/>
    </row>
    <row r="580">
      <c r="D580" s="162"/>
      <c r="F580" s="162"/>
    </row>
    <row r="581">
      <c r="D581" s="162"/>
      <c r="F581" s="162"/>
    </row>
    <row r="582">
      <c r="D582" s="162"/>
      <c r="F582" s="162"/>
    </row>
    <row r="583">
      <c r="D583" s="162"/>
      <c r="F583" s="162"/>
    </row>
    <row r="584">
      <c r="D584" s="162"/>
      <c r="F584" s="162"/>
    </row>
    <row r="585">
      <c r="D585" s="162"/>
      <c r="F585" s="162"/>
    </row>
    <row r="586">
      <c r="D586" s="162"/>
      <c r="F586" s="162"/>
    </row>
    <row r="587">
      <c r="D587" s="162"/>
      <c r="F587" s="162"/>
    </row>
    <row r="588">
      <c r="D588" s="162"/>
      <c r="F588" s="162"/>
    </row>
    <row r="589">
      <c r="D589" s="162"/>
      <c r="F589" s="162"/>
    </row>
    <row r="590">
      <c r="D590" s="162"/>
      <c r="F590" s="162"/>
    </row>
    <row r="591">
      <c r="D591" s="162"/>
      <c r="F591" s="162"/>
    </row>
    <row r="592">
      <c r="D592" s="162"/>
      <c r="F592" s="162"/>
    </row>
    <row r="593">
      <c r="D593" s="162"/>
      <c r="F593" s="162"/>
    </row>
    <row r="594">
      <c r="D594" s="162"/>
      <c r="F594" s="162"/>
    </row>
    <row r="595">
      <c r="D595" s="162"/>
      <c r="F595" s="162"/>
    </row>
    <row r="596">
      <c r="D596" s="162"/>
      <c r="F596" s="162"/>
    </row>
    <row r="597">
      <c r="D597" s="162"/>
      <c r="F597" s="162"/>
    </row>
    <row r="598">
      <c r="D598" s="162"/>
      <c r="F598" s="162"/>
    </row>
    <row r="599">
      <c r="D599" s="162"/>
      <c r="F599" s="162"/>
    </row>
    <row r="600">
      <c r="D600" s="162"/>
      <c r="F600" s="162"/>
    </row>
    <row r="601">
      <c r="D601" s="162"/>
      <c r="F601" s="162"/>
    </row>
    <row r="602">
      <c r="D602" s="162"/>
      <c r="F602" s="162"/>
    </row>
    <row r="603">
      <c r="D603" s="162"/>
      <c r="F603" s="162"/>
    </row>
    <row r="604">
      <c r="D604" s="162"/>
      <c r="F604" s="162"/>
    </row>
    <row r="605">
      <c r="D605" s="162"/>
      <c r="F605" s="162"/>
    </row>
    <row r="606">
      <c r="D606" s="162"/>
      <c r="F606" s="162"/>
    </row>
    <row r="607">
      <c r="D607" s="162"/>
      <c r="F607" s="162"/>
    </row>
    <row r="608">
      <c r="D608" s="162"/>
      <c r="F608" s="162"/>
    </row>
    <row r="609">
      <c r="D609" s="162"/>
      <c r="F609" s="162"/>
    </row>
    <row r="610">
      <c r="D610" s="162"/>
      <c r="F610" s="162"/>
    </row>
    <row r="611">
      <c r="D611" s="162"/>
      <c r="F611" s="162"/>
    </row>
    <row r="612">
      <c r="D612" s="162"/>
      <c r="F612" s="162"/>
    </row>
    <row r="613">
      <c r="D613" s="162"/>
      <c r="F613" s="162"/>
    </row>
    <row r="614">
      <c r="D614" s="162"/>
      <c r="F614" s="162"/>
    </row>
    <row r="615">
      <c r="D615" s="162"/>
      <c r="F615" s="162"/>
    </row>
    <row r="616">
      <c r="D616" s="162"/>
      <c r="F616" s="162"/>
    </row>
    <row r="617">
      <c r="D617" s="162"/>
      <c r="F617" s="162"/>
    </row>
    <row r="618">
      <c r="D618" s="162"/>
      <c r="F618" s="162"/>
    </row>
    <row r="619">
      <c r="D619" s="162"/>
      <c r="F619" s="162"/>
    </row>
    <row r="620">
      <c r="D620" s="162"/>
      <c r="F620" s="162"/>
    </row>
    <row r="621">
      <c r="D621" s="162"/>
      <c r="F621" s="162"/>
    </row>
    <row r="622">
      <c r="D622" s="162"/>
      <c r="F622" s="162"/>
    </row>
    <row r="623">
      <c r="D623" s="162"/>
      <c r="F623" s="162"/>
    </row>
    <row r="624">
      <c r="D624" s="162"/>
      <c r="F624" s="162"/>
    </row>
    <row r="625">
      <c r="D625" s="162"/>
      <c r="F625" s="162"/>
    </row>
    <row r="626">
      <c r="D626" s="162"/>
      <c r="F626" s="162"/>
    </row>
    <row r="627">
      <c r="D627" s="162"/>
      <c r="F627" s="162"/>
    </row>
    <row r="628">
      <c r="D628" s="162"/>
      <c r="F628" s="162"/>
    </row>
    <row r="629">
      <c r="D629" s="162"/>
      <c r="F629" s="162"/>
    </row>
    <row r="630">
      <c r="D630" s="162"/>
      <c r="F630" s="162"/>
    </row>
    <row r="631">
      <c r="D631" s="162"/>
      <c r="F631" s="162"/>
    </row>
    <row r="632">
      <c r="D632" s="162"/>
      <c r="F632" s="162"/>
    </row>
    <row r="633">
      <c r="D633" s="162"/>
      <c r="F633" s="162"/>
    </row>
    <row r="634">
      <c r="D634" s="162"/>
      <c r="F634" s="162"/>
    </row>
    <row r="635">
      <c r="D635" s="162"/>
      <c r="F635" s="162"/>
    </row>
    <row r="636">
      <c r="D636" s="162"/>
      <c r="F636" s="162"/>
    </row>
    <row r="637">
      <c r="D637" s="162"/>
      <c r="F637" s="162"/>
    </row>
    <row r="638">
      <c r="D638" s="162"/>
      <c r="F638" s="162"/>
    </row>
    <row r="639">
      <c r="D639" s="162"/>
      <c r="F639" s="162"/>
    </row>
    <row r="640">
      <c r="D640" s="162"/>
      <c r="F640" s="162"/>
    </row>
    <row r="641">
      <c r="D641" s="162"/>
      <c r="F641" s="162"/>
    </row>
    <row r="642">
      <c r="D642" s="162"/>
      <c r="F642" s="162"/>
    </row>
    <row r="643">
      <c r="D643" s="162"/>
      <c r="F643" s="162"/>
    </row>
    <row r="644">
      <c r="D644" s="162"/>
      <c r="F644" s="162"/>
    </row>
    <row r="645">
      <c r="D645" s="162"/>
      <c r="F645" s="162"/>
    </row>
    <row r="646">
      <c r="D646" s="162"/>
      <c r="F646" s="162"/>
    </row>
    <row r="647">
      <c r="D647" s="162"/>
      <c r="F647" s="162"/>
    </row>
    <row r="648">
      <c r="D648" s="162"/>
      <c r="F648" s="162"/>
    </row>
    <row r="649">
      <c r="D649" s="162"/>
      <c r="F649" s="162"/>
    </row>
    <row r="650">
      <c r="D650" s="162"/>
      <c r="F650" s="162"/>
    </row>
    <row r="651">
      <c r="D651" s="162"/>
      <c r="F651" s="162"/>
    </row>
    <row r="652">
      <c r="D652" s="162"/>
      <c r="F652" s="162"/>
    </row>
    <row r="653">
      <c r="D653" s="162"/>
      <c r="F653" s="162"/>
    </row>
    <row r="654">
      <c r="D654" s="162"/>
      <c r="F654" s="162"/>
    </row>
    <row r="655">
      <c r="D655" s="162"/>
      <c r="F655" s="162"/>
    </row>
    <row r="656">
      <c r="D656" s="162"/>
      <c r="F656" s="162"/>
    </row>
    <row r="657">
      <c r="D657" s="162"/>
      <c r="F657" s="162"/>
    </row>
    <row r="658">
      <c r="D658" s="162"/>
      <c r="F658" s="162"/>
    </row>
    <row r="659">
      <c r="D659" s="162"/>
      <c r="F659" s="162"/>
    </row>
    <row r="660">
      <c r="D660" s="162"/>
      <c r="F660" s="162"/>
    </row>
    <row r="661">
      <c r="D661" s="162"/>
      <c r="F661" s="162"/>
    </row>
    <row r="662">
      <c r="D662" s="162"/>
      <c r="F662" s="162"/>
    </row>
    <row r="663">
      <c r="D663" s="162"/>
      <c r="F663" s="162"/>
    </row>
    <row r="664">
      <c r="D664" s="162"/>
      <c r="F664" s="162"/>
    </row>
    <row r="665">
      <c r="D665" s="162"/>
      <c r="F665" s="162"/>
    </row>
    <row r="666">
      <c r="D666" s="162"/>
      <c r="F666" s="162"/>
    </row>
    <row r="667">
      <c r="D667" s="162"/>
      <c r="F667" s="162"/>
    </row>
    <row r="668">
      <c r="D668" s="162"/>
      <c r="F668" s="162"/>
    </row>
    <row r="669">
      <c r="D669" s="162"/>
      <c r="F669" s="162"/>
    </row>
    <row r="670">
      <c r="D670" s="162"/>
      <c r="F670" s="162"/>
    </row>
    <row r="671">
      <c r="D671" s="162"/>
      <c r="F671" s="162"/>
    </row>
    <row r="672">
      <c r="D672" s="162"/>
      <c r="F672" s="162"/>
    </row>
    <row r="673">
      <c r="D673" s="162"/>
      <c r="F673" s="162"/>
    </row>
    <row r="674">
      <c r="D674" s="162"/>
      <c r="F674" s="162"/>
    </row>
    <row r="675">
      <c r="D675" s="162"/>
      <c r="F675" s="162"/>
    </row>
    <row r="676">
      <c r="D676" s="162"/>
      <c r="F676" s="162"/>
    </row>
    <row r="677">
      <c r="D677" s="162"/>
      <c r="F677" s="162"/>
    </row>
    <row r="678">
      <c r="D678" s="162"/>
      <c r="F678" s="162"/>
    </row>
    <row r="679">
      <c r="D679" s="162"/>
      <c r="F679" s="162"/>
    </row>
    <row r="680">
      <c r="D680" s="162"/>
      <c r="F680" s="162"/>
    </row>
    <row r="681">
      <c r="D681" s="162"/>
      <c r="F681" s="162"/>
    </row>
    <row r="682">
      <c r="D682" s="162"/>
      <c r="F682" s="162"/>
    </row>
    <row r="683">
      <c r="D683" s="162"/>
      <c r="F683" s="162"/>
    </row>
    <row r="684">
      <c r="D684" s="162"/>
      <c r="F684" s="162"/>
    </row>
    <row r="685">
      <c r="D685" s="162"/>
      <c r="F685" s="162"/>
    </row>
    <row r="686">
      <c r="D686" s="162"/>
      <c r="F686" s="162"/>
    </row>
    <row r="687">
      <c r="D687" s="162"/>
      <c r="F687" s="162"/>
    </row>
    <row r="688">
      <c r="D688" s="162"/>
      <c r="F688" s="162"/>
    </row>
    <row r="689">
      <c r="D689" s="162"/>
      <c r="F689" s="162"/>
    </row>
    <row r="690">
      <c r="D690" s="162"/>
      <c r="F690" s="162"/>
    </row>
    <row r="691">
      <c r="D691" s="162"/>
      <c r="F691" s="162"/>
    </row>
    <row r="692">
      <c r="D692" s="162"/>
      <c r="F692" s="162"/>
    </row>
    <row r="693">
      <c r="D693" s="162"/>
      <c r="F693" s="162"/>
    </row>
    <row r="694">
      <c r="D694" s="162"/>
      <c r="F694" s="162"/>
    </row>
    <row r="695">
      <c r="D695" s="162"/>
      <c r="F695" s="162"/>
    </row>
    <row r="696">
      <c r="D696" s="162"/>
      <c r="F696" s="162"/>
    </row>
    <row r="697">
      <c r="D697" s="162"/>
      <c r="F697" s="162"/>
    </row>
    <row r="698">
      <c r="D698" s="162"/>
      <c r="F698" s="162"/>
    </row>
    <row r="699">
      <c r="D699" s="162"/>
      <c r="F699" s="162"/>
    </row>
    <row r="700">
      <c r="D700" s="162"/>
      <c r="F700" s="162"/>
    </row>
    <row r="701">
      <c r="D701" s="162"/>
      <c r="F701" s="162"/>
    </row>
    <row r="702">
      <c r="D702" s="162"/>
      <c r="F702" s="162"/>
    </row>
    <row r="703">
      <c r="D703" s="162"/>
      <c r="F703" s="162"/>
    </row>
    <row r="704">
      <c r="D704" s="162"/>
      <c r="F704" s="162"/>
    </row>
    <row r="705">
      <c r="D705" s="162"/>
      <c r="F705" s="162"/>
    </row>
    <row r="706">
      <c r="D706" s="162"/>
      <c r="F706" s="162"/>
    </row>
    <row r="707">
      <c r="D707" s="162"/>
      <c r="F707" s="162"/>
    </row>
    <row r="708">
      <c r="D708" s="162"/>
      <c r="F708" s="162"/>
    </row>
    <row r="709">
      <c r="D709" s="162"/>
      <c r="F709" s="162"/>
    </row>
    <row r="710">
      <c r="D710" s="162"/>
      <c r="F710" s="162"/>
    </row>
    <row r="711">
      <c r="D711" s="162"/>
      <c r="F711" s="162"/>
    </row>
    <row r="712">
      <c r="D712" s="162"/>
      <c r="F712" s="162"/>
    </row>
    <row r="713">
      <c r="D713" s="162"/>
      <c r="F713" s="162"/>
    </row>
    <row r="714">
      <c r="D714" s="162"/>
      <c r="F714" s="162"/>
    </row>
    <row r="715">
      <c r="D715" s="162"/>
      <c r="F715" s="162"/>
    </row>
    <row r="716">
      <c r="D716" s="162"/>
      <c r="F716" s="162"/>
    </row>
    <row r="717">
      <c r="D717" s="162"/>
      <c r="F717" s="162"/>
    </row>
    <row r="718">
      <c r="D718" s="162"/>
      <c r="F718" s="162"/>
    </row>
    <row r="719">
      <c r="D719" s="162"/>
      <c r="F719" s="162"/>
    </row>
    <row r="720">
      <c r="D720" s="162"/>
      <c r="F720" s="162"/>
    </row>
    <row r="721">
      <c r="D721" s="162"/>
      <c r="F721" s="162"/>
    </row>
    <row r="722">
      <c r="D722" s="162"/>
      <c r="F722" s="162"/>
    </row>
    <row r="723">
      <c r="D723" s="162"/>
      <c r="F723" s="162"/>
    </row>
    <row r="724">
      <c r="D724" s="162"/>
      <c r="F724" s="162"/>
    </row>
    <row r="725">
      <c r="D725" s="162"/>
      <c r="F725" s="162"/>
    </row>
    <row r="726">
      <c r="D726" s="162"/>
      <c r="F726" s="162"/>
    </row>
    <row r="727">
      <c r="D727" s="162"/>
      <c r="F727" s="162"/>
    </row>
    <row r="728">
      <c r="D728" s="162"/>
      <c r="F728" s="162"/>
    </row>
    <row r="729">
      <c r="D729" s="162"/>
      <c r="F729" s="162"/>
    </row>
    <row r="730">
      <c r="D730" s="162"/>
      <c r="F730" s="162"/>
    </row>
    <row r="731">
      <c r="D731" s="162"/>
      <c r="F731" s="162"/>
    </row>
    <row r="732">
      <c r="D732" s="162"/>
      <c r="F732" s="162"/>
    </row>
    <row r="733">
      <c r="D733" s="162"/>
      <c r="F733" s="162"/>
    </row>
    <row r="734">
      <c r="D734" s="162"/>
      <c r="F734" s="162"/>
    </row>
    <row r="735">
      <c r="D735" s="162"/>
      <c r="F735" s="162"/>
    </row>
    <row r="736">
      <c r="D736" s="162"/>
      <c r="F736" s="162"/>
    </row>
    <row r="737">
      <c r="D737" s="162"/>
      <c r="F737" s="162"/>
    </row>
    <row r="738">
      <c r="D738" s="162"/>
      <c r="F738" s="162"/>
    </row>
    <row r="739">
      <c r="D739" s="162"/>
      <c r="F739" s="162"/>
    </row>
    <row r="740">
      <c r="D740" s="162"/>
      <c r="F740" s="162"/>
    </row>
    <row r="741">
      <c r="D741" s="162"/>
      <c r="F741" s="162"/>
    </row>
    <row r="742">
      <c r="D742" s="162"/>
      <c r="F742" s="162"/>
    </row>
    <row r="743">
      <c r="D743" s="162"/>
      <c r="F743" s="162"/>
    </row>
    <row r="744">
      <c r="D744" s="162"/>
      <c r="F744" s="162"/>
    </row>
    <row r="745">
      <c r="D745" s="162"/>
      <c r="F745" s="162"/>
    </row>
    <row r="746">
      <c r="D746" s="162"/>
      <c r="F746" s="162"/>
    </row>
    <row r="747">
      <c r="D747" s="162"/>
      <c r="F747" s="162"/>
    </row>
    <row r="748">
      <c r="D748" s="162"/>
      <c r="F748" s="162"/>
    </row>
    <row r="749">
      <c r="D749" s="162"/>
      <c r="F749" s="162"/>
    </row>
    <row r="750">
      <c r="D750" s="162"/>
      <c r="F750" s="162"/>
    </row>
    <row r="751">
      <c r="D751" s="162"/>
      <c r="F751" s="162"/>
    </row>
    <row r="752">
      <c r="D752" s="162"/>
      <c r="F752" s="162"/>
    </row>
    <row r="753">
      <c r="D753" s="162"/>
      <c r="F753" s="162"/>
    </row>
    <row r="754">
      <c r="D754" s="162"/>
      <c r="F754" s="162"/>
    </row>
    <row r="755">
      <c r="D755" s="162"/>
      <c r="F755" s="162"/>
    </row>
    <row r="756">
      <c r="D756" s="162"/>
      <c r="F756" s="162"/>
    </row>
    <row r="757">
      <c r="D757" s="162"/>
      <c r="F757" s="162"/>
    </row>
    <row r="758">
      <c r="D758" s="162"/>
      <c r="F758" s="162"/>
    </row>
    <row r="759">
      <c r="D759" s="162"/>
      <c r="F759" s="162"/>
    </row>
    <row r="760">
      <c r="D760" s="162"/>
      <c r="F760" s="162"/>
    </row>
    <row r="761">
      <c r="D761" s="162"/>
      <c r="F761" s="162"/>
    </row>
    <row r="762">
      <c r="D762" s="162"/>
      <c r="F762" s="162"/>
    </row>
    <row r="763">
      <c r="D763" s="162"/>
      <c r="F763" s="162"/>
    </row>
    <row r="764">
      <c r="D764" s="162"/>
      <c r="F764" s="162"/>
    </row>
    <row r="765">
      <c r="D765" s="162"/>
      <c r="F765" s="162"/>
    </row>
    <row r="766">
      <c r="D766" s="162"/>
      <c r="F766" s="162"/>
    </row>
    <row r="767">
      <c r="D767" s="162"/>
      <c r="F767" s="162"/>
    </row>
    <row r="768">
      <c r="D768" s="162"/>
      <c r="F768" s="162"/>
    </row>
    <row r="769">
      <c r="D769" s="162"/>
      <c r="F769" s="162"/>
    </row>
    <row r="770">
      <c r="D770" s="162"/>
      <c r="F770" s="162"/>
    </row>
    <row r="771">
      <c r="D771" s="162"/>
      <c r="F771" s="162"/>
    </row>
    <row r="772">
      <c r="D772" s="162"/>
      <c r="F772" s="162"/>
    </row>
    <row r="773">
      <c r="D773" s="162"/>
      <c r="F773" s="162"/>
    </row>
    <row r="774">
      <c r="D774" s="162"/>
      <c r="F774" s="162"/>
    </row>
    <row r="775">
      <c r="D775" s="162"/>
      <c r="F775" s="162"/>
    </row>
    <row r="776">
      <c r="D776" s="162"/>
      <c r="F776" s="162"/>
    </row>
    <row r="777">
      <c r="D777" s="162"/>
      <c r="F777" s="162"/>
    </row>
    <row r="778">
      <c r="D778" s="162"/>
      <c r="F778" s="162"/>
    </row>
    <row r="779">
      <c r="D779" s="162"/>
      <c r="F779" s="162"/>
    </row>
    <row r="780">
      <c r="D780" s="162"/>
      <c r="F780" s="162"/>
    </row>
    <row r="781">
      <c r="D781" s="162"/>
      <c r="F781" s="162"/>
    </row>
    <row r="782">
      <c r="D782" s="162"/>
      <c r="F782" s="162"/>
    </row>
    <row r="783">
      <c r="D783" s="162"/>
      <c r="F783" s="162"/>
    </row>
    <row r="784">
      <c r="D784" s="162"/>
      <c r="F784" s="162"/>
    </row>
    <row r="785">
      <c r="D785" s="162"/>
      <c r="F785" s="162"/>
    </row>
    <row r="786">
      <c r="D786" s="162"/>
      <c r="F786" s="162"/>
    </row>
    <row r="787">
      <c r="D787" s="162"/>
      <c r="F787" s="162"/>
    </row>
    <row r="788">
      <c r="D788" s="162"/>
      <c r="F788" s="162"/>
    </row>
    <row r="789">
      <c r="D789" s="162"/>
      <c r="F789" s="162"/>
    </row>
    <row r="790">
      <c r="D790" s="162"/>
      <c r="F790" s="162"/>
    </row>
    <row r="791">
      <c r="D791" s="162"/>
      <c r="F791" s="162"/>
    </row>
    <row r="792">
      <c r="D792" s="162"/>
      <c r="F792" s="162"/>
    </row>
    <row r="793">
      <c r="D793" s="162"/>
      <c r="F793" s="162"/>
    </row>
    <row r="794">
      <c r="D794" s="162"/>
      <c r="F794" s="162"/>
    </row>
    <row r="795">
      <c r="D795" s="162"/>
      <c r="F795" s="162"/>
    </row>
    <row r="796">
      <c r="D796" s="162"/>
      <c r="F796" s="162"/>
    </row>
    <row r="797">
      <c r="D797" s="162"/>
      <c r="F797" s="162"/>
    </row>
    <row r="798">
      <c r="D798" s="162"/>
      <c r="F798" s="162"/>
    </row>
    <row r="799">
      <c r="D799" s="162"/>
      <c r="F799" s="162"/>
    </row>
    <row r="800">
      <c r="D800" s="162"/>
      <c r="F800" s="162"/>
    </row>
    <row r="801">
      <c r="D801" s="162"/>
      <c r="F801" s="162"/>
    </row>
    <row r="802">
      <c r="D802" s="162"/>
      <c r="F802" s="162"/>
    </row>
    <row r="803">
      <c r="D803" s="162"/>
      <c r="F803" s="162"/>
    </row>
    <row r="804">
      <c r="D804" s="162"/>
      <c r="F804" s="162"/>
    </row>
    <row r="805">
      <c r="D805" s="162"/>
      <c r="F805" s="162"/>
    </row>
    <row r="806">
      <c r="D806" s="162"/>
      <c r="F806" s="162"/>
    </row>
    <row r="807">
      <c r="D807" s="162"/>
      <c r="F807" s="162"/>
    </row>
    <row r="808">
      <c r="D808" s="162"/>
      <c r="F808" s="162"/>
    </row>
    <row r="809">
      <c r="D809" s="162"/>
      <c r="F809" s="162"/>
    </row>
    <row r="810">
      <c r="D810" s="162"/>
      <c r="F810" s="162"/>
    </row>
    <row r="811">
      <c r="D811" s="162"/>
      <c r="F811" s="162"/>
    </row>
    <row r="812">
      <c r="D812" s="162"/>
      <c r="F812" s="162"/>
    </row>
    <row r="813">
      <c r="D813" s="162"/>
      <c r="F813" s="162"/>
    </row>
    <row r="814">
      <c r="D814" s="162"/>
      <c r="F814" s="162"/>
    </row>
    <row r="815">
      <c r="D815" s="162"/>
      <c r="F815" s="162"/>
    </row>
    <row r="816">
      <c r="D816" s="162"/>
      <c r="F816" s="162"/>
    </row>
    <row r="817">
      <c r="D817" s="162"/>
      <c r="F817" s="162"/>
    </row>
    <row r="818">
      <c r="D818" s="162"/>
      <c r="F818" s="162"/>
    </row>
    <row r="819">
      <c r="D819" s="162"/>
      <c r="F819" s="162"/>
    </row>
    <row r="820">
      <c r="D820" s="162"/>
      <c r="F820" s="162"/>
    </row>
    <row r="821">
      <c r="D821" s="162"/>
      <c r="F821" s="162"/>
    </row>
    <row r="822">
      <c r="D822" s="162"/>
      <c r="F822" s="162"/>
    </row>
    <row r="823">
      <c r="D823" s="162"/>
      <c r="F823" s="162"/>
    </row>
    <row r="824">
      <c r="D824" s="162"/>
      <c r="F824" s="162"/>
    </row>
    <row r="825">
      <c r="D825" s="162"/>
      <c r="F825" s="162"/>
    </row>
    <row r="826">
      <c r="D826" s="162"/>
      <c r="F826" s="162"/>
    </row>
    <row r="827">
      <c r="D827" s="162"/>
      <c r="F827" s="162"/>
    </row>
    <row r="828">
      <c r="D828" s="162"/>
      <c r="F828" s="162"/>
    </row>
    <row r="829">
      <c r="D829" s="162"/>
      <c r="F829" s="162"/>
    </row>
    <row r="830">
      <c r="D830" s="162"/>
      <c r="F830" s="162"/>
    </row>
    <row r="831">
      <c r="D831" s="162"/>
      <c r="F831" s="162"/>
    </row>
    <row r="832">
      <c r="D832" s="162"/>
      <c r="F832" s="162"/>
    </row>
    <row r="833">
      <c r="D833" s="162"/>
      <c r="F833" s="162"/>
    </row>
    <row r="834">
      <c r="D834" s="162"/>
      <c r="F834" s="162"/>
    </row>
    <row r="835">
      <c r="D835" s="162"/>
      <c r="F835" s="162"/>
    </row>
    <row r="836">
      <c r="D836" s="162"/>
      <c r="F836" s="162"/>
    </row>
    <row r="837">
      <c r="D837" s="162"/>
      <c r="F837" s="162"/>
    </row>
    <row r="838">
      <c r="D838" s="162"/>
      <c r="F838" s="162"/>
    </row>
    <row r="839">
      <c r="D839" s="162"/>
      <c r="F839" s="162"/>
    </row>
    <row r="840">
      <c r="D840" s="162"/>
      <c r="F840" s="162"/>
    </row>
    <row r="841">
      <c r="D841" s="162"/>
      <c r="F841" s="162"/>
    </row>
    <row r="842">
      <c r="D842" s="162"/>
      <c r="F842" s="162"/>
    </row>
    <row r="843">
      <c r="D843" s="162"/>
      <c r="F843" s="162"/>
    </row>
    <row r="844">
      <c r="D844" s="162"/>
      <c r="F844" s="162"/>
    </row>
    <row r="845">
      <c r="D845" s="162"/>
      <c r="F845" s="162"/>
    </row>
    <row r="846">
      <c r="D846" s="162"/>
      <c r="F846" s="162"/>
    </row>
    <row r="847">
      <c r="D847" s="162"/>
      <c r="F847" s="162"/>
    </row>
    <row r="848">
      <c r="D848" s="162"/>
      <c r="F848" s="162"/>
    </row>
    <row r="849">
      <c r="D849" s="162"/>
      <c r="F849" s="162"/>
    </row>
    <row r="850">
      <c r="D850" s="162"/>
      <c r="F850" s="162"/>
    </row>
    <row r="851">
      <c r="D851" s="162"/>
      <c r="F851" s="162"/>
    </row>
    <row r="852">
      <c r="D852" s="162"/>
      <c r="F852" s="162"/>
    </row>
    <row r="853">
      <c r="D853" s="162"/>
      <c r="F853" s="162"/>
    </row>
    <row r="854">
      <c r="D854" s="162"/>
      <c r="F854" s="162"/>
    </row>
    <row r="855">
      <c r="D855" s="162"/>
      <c r="F855" s="162"/>
    </row>
    <row r="856">
      <c r="D856" s="162"/>
      <c r="F856" s="162"/>
    </row>
    <row r="857">
      <c r="D857" s="162"/>
      <c r="F857" s="162"/>
    </row>
    <row r="858">
      <c r="D858" s="162"/>
      <c r="F858" s="162"/>
    </row>
    <row r="859">
      <c r="D859" s="162"/>
      <c r="F859" s="162"/>
    </row>
    <row r="860">
      <c r="D860" s="162"/>
      <c r="F860" s="162"/>
    </row>
    <row r="861">
      <c r="D861" s="162"/>
      <c r="F861" s="162"/>
    </row>
    <row r="862">
      <c r="D862" s="162"/>
      <c r="F862" s="162"/>
    </row>
    <row r="863">
      <c r="D863" s="162"/>
      <c r="F863" s="162"/>
    </row>
    <row r="864">
      <c r="D864" s="162"/>
      <c r="F864" s="162"/>
    </row>
    <row r="865">
      <c r="D865" s="162"/>
      <c r="F865" s="162"/>
    </row>
    <row r="866">
      <c r="D866" s="162"/>
      <c r="F866" s="162"/>
    </row>
    <row r="867">
      <c r="D867" s="162"/>
      <c r="F867" s="162"/>
    </row>
    <row r="868">
      <c r="D868" s="162"/>
      <c r="F868" s="162"/>
    </row>
    <row r="869">
      <c r="D869" s="162"/>
      <c r="F869" s="162"/>
    </row>
    <row r="870">
      <c r="D870" s="162"/>
      <c r="F870" s="162"/>
    </row>
    <row r="871">
      <c r="D871" s="162"/>
      <c r="F871" s="162"/>
    </row>
    <row r="872">
      <c r="D872" s="162"/>
      <c r="F872" s="162"/>
    </row>
    <row r="873">
      <c r="D873" s="162"/>
      <c r="F873" s="162"/>
    </row>
    <row r="874">
      <c r="D874" s="162"/>
      <c r="F874" s="162"/>
    </row>
    <row r="875">
      <c r="D875" s="162"/>
      <c r="F875" s="162"/>
    </row>
    <row r="876">
      <c r="D876" s="162"/>
      <c r="F876" s="162"/>
    </row>
    <row r="877">
      <c r="D877" s="162"/>
      <c r="F877" s="162"/>
    </row>
    <row r="878">
      <c r="D878" s="162"/>
      <c r="F878" s="162"/>
    </row>
    <row r="879">
      <c r="D879" s="162"/>
      <c r="F879" s="162"/>
    </row>
    <row r="880">
      <c r="D880" s="162"/>
      <c r="F880" s="162"/>
    </row>
    <row r="881">
      <c r="D881" s="162"/>
      <c r="F881" s="162"/>
    </row>
    <row r="882">
      <c r="D882" s="162"/>
      <c r="F882" s="162"/>
    </row>
    <row r="883">
      <c r="D883" s="162"/>
      <c r="F883" s="162"/>
    </row>
    <row r="884">
      <c r="D884" s="162"/>
      <c r="F884" s="162"/>
    </row>
    <row r="885">
      <c r="D885" s="162"/>
      <c r="F885" s="162"/>
    </row>
    <row r="886">
      <c r="D886" s="162"/>
      <c r="F886" s="162"/>
    </row>
    <row r="887">
      <c r="D887" s="162"/>
      <c r="F887" s="162"/>
    </row>
    <row r="888">
      <c r="D888" s="162"/>
      <c r="F888" s="162"/>
    </row>
    <row r="889">
      <c r="D889" s="162"/>
      <c r="F889" s="162"/>
    </row>
    <row r="890">
      <c r="D890" s="162"/>
      <c r="F890" s="162"/>
    </row>
    <row r="891">
      <c r="D891" s="162"/>
      <c r="F891" s="162"/>
    </row>
    <row r="892">
      <c r="D892" s="162"/>
      <c r="F892" s="162"/>
    </row>
    <row r="893">
      <c r="D893" s="162"/>
      <c r="F893" s="162"/>
    </row>
    <row r="894">
      <c r="D894" s="162"/>
      <c r="F894" s="162"/>
    </row>
    <row r="895">
      <c r="D895" s="162"/>
      <c r="F895" s="162"/>
    </row>
    <row r="896">
      <c r="D896" s="162"/>
      <c r="F896" s="162"/>
    </row>
    <row r="897">
      <c r="D897" s="162"/>
      <c r="F897" s="162"/>
    </row>
    <row r="898">
      <c r="D898" s="162"/>
      <c r="F898" s="162"/>
    </row>
    <row r="899">
      <c r="D899" s="162"/>
      <c r="F899" s="162"/>
    </row>
    <row r="900">
      <c r="D900" s="162"/>
      <c r="F900" s="162"/>
    </row>
    <row r="901">
      <c r="D901" s="162"/>
      <c r="F901" s="162"/>
    </row>
    <row r="902">
      <c r="D902" s="162"/>
      <c r="F902" s="162"/>
    </row>
    <row r="903">
      <c r="D903" s="162"/>
      <c r="F903" s="162"/>
    </row>
    <row r="904">
      <c r="D904" s="162"/>
      <c r="F904" s="162"/>
    </row>
    <row r="905">
      <c r="D905" s="162"/>
      <c r="F905" s="162"/>
    </row>
    <row r="906">
      <c r="D906" s="162"/>
      <c r="F906" s="162"/>
    </row>
    <row r="907">
      <c r="D907" s="162"/>
      <c r="F907" s="162"/>
    </row>
    <row r="908">
      <c r="D908" s="162"/>
      <c r="F908" s="162"/>
    </row>
    <row r="909">
      <c r="D909" s="162"/>
      <c r="F909" s="162"/>
    </row>
    <row r="910">
      <c r="D910" s="162"/>
      <c r="F910" s="162"/>
    </row>
    <row r="911">
      <c r="D911" s="162"/>
      <c r="F911" s="162"/>
    </row>
    <row r="912">
      <c r="D912" s="162"/>
      <c r="F912" s="162"/>
    </row>
    <row r="913">
      <c r="D913" s="162"/>
      <c r="F913" s="162"/>
    </row>
    <row r="914">
      <c r="D914" s="162"/>
      <c r="F914" s="162"/>
    </row>
    <row r="915">
      <c r="D915" s="162"/>
      <c r="F915" s="162"/>
    </row>
    <row r="916">
      <c r="D916" s="162"/>
      <c r="F916" s="162"/>
    </row>
    <row r="917">
      <c r="D917" s="162"/>
      <c r="F917" s="162"/>
    </row>
    <row r="918">
      <c r="D918" s="162"/>
      <c r="F918" s="162"/>
    </row>
    <row r="919">
      <c r="D919" s="162"/>
      <c r="F919" s="162"/>
    </row>
    <row r="920">
      <c r="D920" s="162"/>
      <c r="F920" s="162"/>
    </row>
    <row r="921">
      <c r="D921" s="162"/>
      <c r="F921" s="162"/>
    </row>
    <row r="922">
      <c r="D922" s="162"/>
      <c r="F922" s="162"/>
    </row>
    <row r="923">
      <c r="D923" s="162"/>
      <c r="F923" s="162"/>
    </row>
    <row r="924">
      <c r="D924" s="162"/>
      <c r="F924" s="162"/>
    </row>
    <row r="925">
      <c r="D925" s="162"/>
      <c r="F925" s="162"/>
    </row>
    <row r="926">
      <c r="D926" s="162"/>
      <c r="F926" s="162"/>
    </row>
    <row r="927">
      <c r="D927" s="162"/>
      <c r="F927" s="162"/>
    </row>
    <row r="928">
      <c r="D928" s="162"/>
      <c r="F928" s="162"/>
    </row>
    <row r="929">
      <c r="D929" s="162"/>
      <c r="F929" s="162"/>
    </row>
    <row r="930">
      <c r="D930" s="162"/>
      <c r="F930" s="162"/>
    </row>
    <row r="931">
      <c r="D931" s="162"/>
      <c r="F931" s="162"/>
    </row>
    <row r="932">
      <c r="D932" s="162"/>
      <c r="F932" s="162"/>
    </row>
    <row r="933">
      <c r="D933" s="162"/>
      <c r="F933" s="162"/>
    </row>
    <row r="934">
      <c r="D934" s="162"/>
      <c r="F934" s="162"/>
    </row>
    <row r="935">
      <c r="D935" s="162"/>
      <c r="F935" s="162"/>
    </row>
    <row r="936">
      <c r="D936" s="162"/>
      <c r="F936" s="162"/>
    </row>
    <row r="937">
      <c r="D937" s="162"/>
      <c r="F937" s="162"/>
    </row>
    <row r="938">
      <c r="D938" s="162"/>
      <c r="F938" s="162"/>
    </row>
    <row r="939">
      <c r="D939" s="162"/>
      <c r="F939" s="162"/>
    </row>
    <row r="940">
      <c r="D940" s="162"/>
      <c r="F940" s="162"/>
    </row>
    <row r="941">
      <c r="D941" s="162"/>
      <c r="F941" s="162"/>
    </row>
    <row r="942">
      <c r="D942" s="162"/>
      <c r="F942" s="162"/>
    </row>
    <row r="943">
      <c r="D943" s="162"/>
      <c r="F943" s="162"/>
    </row>
    <row r="944">
      <c r="D944" s="162"/>
      <c r="F944" s="162"/>
    </row>
    <row r="945">
      <c r="D945" s="162"/>
      <c r="F945" s="162"/>
    </row>
    <row r="946">
      <c r="D946" s="162"/>
      <c r="F946" s="162"/>
    </row>
    <row r="947">
      <c r="D947" s="162"/>
      <c r="F947" s="162"/>
    </row>
    <row r="948">
      <c r="D948" s="162"/>
      <c r="F948" s="162"/>
    </row>
    <row r="949">
      <c r="D949" s="162"/>
      <c r="F949" s="162"/>
    </row>
    <row r="950">
      <c r="D950" s="162"/>
      <c r="F950" s="162"/>
    </row>
    <row r="951">
      <c r="D951" s="162"/>
      <c r="F951" s="162"/>
    </row>
    <row r="952">
      <c r="D952" s="162"/>
      <c r="F952" s="162"/>
    </row>
    <row r="953">
      <c r="D953" s="162"/>
      <c r="F953" s="162"/>
    </row>
    <row r="954">
      <c r="D954" s="162"/>
      <c r="F954" s="162"/>
    </row>
    <row r="955">
      <c r="D955" s="162"/>
      <c r="F955" s="162"/>
    </row>
    <row r="956">
      <c r="D956" s="162"/>
      <c r="F956" s="162"/>
    </row>
    <row r="957">
      <c r="D957" s="162"/>
      <c r="F957" s="162"/>
    </row>
    <row r="958">
      <c r="D958" s="162"/>
      <c r="F958" s="162"/>
    </row>
    <row r="959">
      <c r="D959" s="162"/>
      <c r="F959" s="162"/>
    </row>
    <row r="960">
      <c r="D960" s="162"/>
      <c r="F960" s="162"/>
    </row>
    <row r="961">
      <c r="D961" s="162"/>
      <c r="F961" s="162"/>
    </row>
    <row r="962">
      <c r="D962" s="162"/>
      <c r="F962" s="162"/>
    </row>
    <row r="963">
      <c r="D963" s="162"/>
      <c r="F963" s="162"/>
    </row>
    <row r="964">
      <c r="D964" s="162"/>
      <c r="F964" s="162"/>
    </row>
    <row r="965">
      <c r="D965" s="162"/>
      <c r="F965" s="162"/>
    </row>
    <row r="966">
      <c r="D966" s="162"/>
      <c r="F966" s="162"/>
    </row>
    <row r="967">
      <c r="D967" s="162"/>
      <c r="F967" s="162"/>
    </row>
    <row r="968">
      <c r="D968" s="162"/>
      <c r="F968" s="162"/>
    </row>
    <row r="969">
      <c r="D969" s="162"/>
      <c r="F969" s="162"/>
    </row>
    <row r="970">
      <c r="D970" s="162"/>
      <c r="F970" s="162"/>
    </row>
    <row r="971">
      <c r="D971" s="162"/>
      <c r="F971" s="162"/>
    </row>
    <row r="972">
      <c r="D972" s="162"/>
      <c r="F972" s="162"/>
    </row>
    <row r="973">
      <c r="D973" s="162"/>
      <c r="F973" s="162"/>
    </row>
    <row r="974">
      <c r="D974" s="162"/>
      <c r="F974" s="162"/>
    </row>
    <row r="975">
      <c r="D975" s="162"/>
      <c r="F975" s="162"/>
    </row>
    <row r="976">
      <c r="D976" s="162"/>
      <c r="F976" s="162"/>
    </row>
    <row r="977">
      <c r="D977" s="162"/>
      <c r="F977" s="162"/>
    </row>
    <row r="978">
      <c r="D978" s="162"/>
      <c r="F978" s="162"/>
    </row>
    <row r="979">
      <c r="D979" s="162"/>
      <c r="F979" s="162"/>
    </row>
    <row r="980">
      <c r="D980" s="162"/>
      <c r="F980" s="162"/>
    </row>
    <row r="981">
      <c r="D981" s="162"/>
      <c r="F981" s="162"/>
    </row>
    <row r="982">
      <c r="D982" s="162"/>
      <c r="F982" s="162"/>
    </row>
    <row r="983">
      <c r="D983" s="162"/>
      <c r="F983" s="162"/>
    </row>
    <row r="984">
      <c r="D984" s="162"/>
      <c r="F984" s="162"/>
    </row>
    <row r="985">
      <c r="D985" s="162"/>
      <c r="F985" s="162"/>
    </row>
    <row r="986">
      <c r="D986" s="162"/>
      <c r="F986" s="162"/>
    </row>
    <row r="987">
      <c r="D987" s="162"/>
      <c r="F987" s="162"/>
    </row>
    <row r="988">
      <c r="D988" s="162"/>
      <c r="F988" s="162"/>
    </row>
    <row r="989">
      <c r="D989" s="162"/>
      <c r="F989" s="162"/>
    </row>
    <row r="990">
      <c r="D990" s="162"/>
      <c r="F990" s="162"/>
    </row>
    <row r="991">
      <c r="D991" s="162"/>
      <c r="F991" s="162"/>
    </row>
    <row r="992">
      <c r="D992" s="162"/>
      <c r="F992" s="16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14"/>
    <col customWidth="1" min="3" max="3" width="20.14"/>
    <col customWidth="1" min="5" max="5" width="18.14"/>
    <col customWidth="1" min="7" max="7" width="18.14"/>
    <col customWidth="1" min="9" max="9" width="23.0"/>
  </cols>
  <sheetData>
    <row r="1">
      <c r="A1" s="44"/>
      <c r="B1" s="45" t="s">
        <v>148</v>
      </c>
      <c r="C1" s="163" t="s">
        <v>362</v>
      </c>
      <c r="D1" s="47" t="s">
        <v>160</v>
      </c>
      <c r="E1" s="163" t="s">
        <v>363</v>
      </c>
      <c r="F1" s="47" t="s">
        <v>160</v>
      </c>
      <c r="G1" s="163" t="s">
        <v>364</v>
      </c>
      <c r="H1" s="47" t="s">
        <v>160</v>
      </c>
      <c r="I1" s="48" t="s">
        <v>365</v>
      </c>
      <c r="J1" s="47" t="s">
        <v>160</v>
      </c>
    </row>
    <row r="2">
      <c r="A2" s="124" t="s">
        <v>366</v>
      </c>
      <c r="B2" s="50">
        <v>4.0</v>
      </c>
      <c r="C2" s="164">
        <v>0.3</v>
      </c>
      <c r="D2" s="165">
        <f t="shared" ref="D2:D5" si="1">B2*C2</f>
        <v>1.2</v>
      </c>
      <c r="E2" s="164">
        <v>0.8</v>
      </c>
      <c r="F2" s="165">
        <f t="shared" ref="F2:F5" si="2">B2*E2</f>
        <v>3.2</v>
      </c>
      <c r="G2" s="166">
        <v>1.0</v>
      </c>
      <c r="H2" s="167">
        <f t="shared" ref="H2:H5" si="3">B2*G2</f>
        <v>4</v>
      </c>
      <c r="I2" s="166">
        <v>1.0</v>
      </c>
      <c r="J2" s="168">
        <f t="shared" ref="J2:J5" si="4">B2*I2</f>
        <v>4</v>
      </c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>
      <c r="A3" s="124" t="s">
        <v>367</v>
      </c>
      <c r="B3" s="59">
        <v>1.0</v>
      </c>
      <c r="C3" s="169">
        <v>1.0</v>
      </c>
      <c r="D3" s="165">
        <f t="shared" si="1"/>
        <v>1</v>
      </c>
      <c r="E3" s="170">
        <v>2.0</v>
      </c>
      <c r="F3" s="165">
        <f t="shared" si="2"/>
        <v>2</v>
      </c>
      <c r="G3" s="170">
        <v>2.0</v>
      </c>
      <c r="H3" s="167">
        <f t="shared" si="3"/>
        <v>2</v>
      </c>
      <c r="I3" s="170">
        <v>0.0</v>
      </c>
      <c r="J3" s="168">
        <f t="shared" si="4"/>
        <v>0</v>
      </c>
      <c r="K3" s="12" t="s">
        <v>368</v>
      </c>
    </row>
    <row r="4">
      <c r="A4" s="124" t="s">
        <v>369</v>
      </c>
      <c r="B4" s="56">
        <v>2.0</v>
      </c>
      <c r="C4" s="170">
        <v>4.0</v>
      </c>
      <c r="D4" s="165">
        <f t="shared" si="1"/>
        <v>8</v>
      </c>
      <c r="E4" s="170">
        <v>3.0</v>
      </c>
      <c r="F4" s="165">
        <f t="shared" si="2"/>
        <v>6</v>
      </c>
      <c r="G4" s="170">
        <v>0.5</v>
      </c>
      <c r="H4" s="167">
        <f t="shared" si="3"/>
        <v>1</v>
      </c>
      <c r="I4" s="170">
        <v>4.0</v>
      </c>
      <c r="J4" s="168">
        <f t="shared" si="4"/>
        <v>8</v>
      </c>
      <c r="K4" s="12" t="s">
        <v>370</v>
      </c>
    </row>
    <row r="5">
      <c r="A5" s="124" t="s">
        <v>371</v>
      </c>
      <c r="B5" s="56">
        <v>3.0</v>
      </c>
      <c r="C5" s="169">
        <v>1.0</v>
      </c>
      <c r="D5" s="165">
        <f t="shared" si="1"/>
        <v>3</v>
      </c>
      <c r="E5" s="169">
        <v>1.0</v>
      </c>
      <c r="F5" s="165">
        <f t="shared" si="2"/>
        <v>3</v>
      </c>
      <c r="G5" s="170">
        <v>2.0</v>
      </c>
      <c r="H5" s="167">
        <f t="shared" si="3"/>
        <v>6</v>
      </c>
      <c r="I5" s="170">
        <v>0.0</v>
      </c>
      <c r="J5" s="168">
        <f t="shared" si="4"/>
        <v>0</v>
      </c>
      <c r="K5" s="12" t="s">
        <v>372</v>
      </c>
    </row>
    <row r="6">
      <c r="A6" s="124"/>
      <c r="B6" s="59"/>
      <c r="C6" s="169"/>
      <c r="D6" s="165"/>
      <c r="E6" s="169"/>
      <c r="F6" s="165"/>
      <c r="G6" s="169"/>
      <c r="H6" s="167"/>
      <c r="I6" s="169"/>
      <c r="J6" s="168"/>
    </row>
    <row r="7">
      <c r="A7" s="44"/>
      <c r="B7" s="44"/>
      <c r="C7" s="44"/>
      <c r="D7" s="64"/>
      <c r="E7" s="44"/>
      <c r="F7" s="64"/>
      <c r="G7" s="44"/>
      <c r="H7" s="64"/>
      <c r="I7" s="44"/>
      <c r="J7" s="64"/>
    </row>
    <row r="8">
      <c r="A8" s="66" t="s">
        <v>161</v>
      </c>
      <c r="B8" s="67"/>
      <c r="C8" s="67"/>
      <c r="D8" s="171">
        <f>SUM(D2:D7)</f>
        <v>13.2</v>
      </c>
      <c r="E8" s="67"/>
      <c r="F8" s="171">
        <f>SUM(F2:F7)</f>
        <v>14.2</v>
      </c>
      <c r="G8" s="67"/>
      <c r="H8" s="171">
        <f>SUM(H2:H7)</f>
        <v>13</v>
      </c>
      <c r="I8" s="67"/>
      <c r="J8" s="171">
        <f>SUM(J2:J7)</f>
        <v>12</v>
      </c>
    </row>
    <row r="9">
      <c r="E9" s="10" t="s">
        <v>373</v>
      </c>
      <c r="G9" s="10" t="s">
        <v>374</v>
      </c>
    </row>
  </sheetData>
  <mergeCells count="2">
    <mergeCell ref="E9:E15"/>
    <mergeCell ref="G9:G1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14"/>
    <col customWidth="1" min="2" max="2" width="11.86"/>
    <col customWidth="1" min="3" max="9" width="10.14"/>
    <col customWidth="1" min="10" max="10" width="15.57"/>
    <col customWidth="1" min="11" max="11" width="11.29"/>
    <col customWidth="1" min="12" max="12" width="13.71"/>
    <col customWidth="1" min="13" max="13" width="10.14"/>
    <col customWidth="1" min="14" max="14" width="7.14"/>
    <col customWidth="1" min="15" max="20" width="10.14"/>
  </cols>
  <sheetData>
    <row r="1">
      <c r="A1" s="67"/>
      <c r="B1" s="172" t="s">
        <v>148</v>
      </c>
      <c r="C1" s="172" t="s">
        <v>375</v>
      </c>
      <c r="D1" s="173" t="s">
        <v>376</v>
      </c>
      <c r="E1" s="173" t="s">
        <v>377</v>
      </c>
      <c r="F1" s="173" t="s">
        <v>378</v>
      </c>
      <c r="G1" s="173" t="s">
        <v>379</v>
      </c>
      <c r="H1" s="173" t="s">
        <v>380</v>
      </c>
      <c r="I1" s="173" t="s">
        <v>381</v>
      </c>
      <c r="J1" s="173" t="s">
        <v>20</v>
      </c>
      <c r="K1" s="173" t="s">
        <v>25</v>
      </c>
      <c r="L1" s="172" t="s">
        <v>382</v>
      </c>
      <c r="M1" s="173" t="s">
        <v>31</v>
      </c>
      <c r="N1" s="173" t="s">
        <v>383</v>
      </c>
      <c r="O1" s="173" t="s">
        <v>384</v>
      </c>
      <c r="P1" s="173" t="s">
        <v>58</v>
      </c>
      <c r="Q1" s="173" t="s">
        <v>385</v>
      </c>
      <c r="R1" s="173" t="s">
        <v>386</v>
      </c>
      <c r="S1" s="173" t="s">
        <v>387</v>
      </c>
      <c r="T1" s="173" t="s">
        <v>388</v>
      </c>
    </row>
    <row r="2">
      <c r="A2" s="174" t="s">
        <v>389</v>
      </c>
      <c r="B2" s="175">
        <v>0.2898550724637681</v>
      </c>
      <c r="C2" s="176">
        <v>4.0</v>
      </c>
      <c r="D2" s="176">
        <v>3.0</v>
      </c>
      <c r="E2" s="176">
        <v>1.0</v>
      </c>
      <c r="F2" s="176">
        <v>1.0</v>
      </c>
      <c r="G2" s="176">
        <v>1.0</v>
      </c>
      <c r="H2" s="176">
        <v>1.0</v>
      </c>
      <c r="I2" s="176">
        <v>1.0</v>
      </c>
      <c r="J2" s="176">
        <v>1.0</v>
      </c>
      <c r="K2" s="176">
        <v>4.0</v>
      </c>
      <c r="L2" s="176">
        <v>3.0</v>
      </c>
      <c r="M2" s="176">
        <v>4.0</v>
      </c>
      <c r="N2" s="176">
        <v>1.0</v>
      </c>
      <c r="O2" s="176">
        <v>2.0</v>
      </c>
      <c r="P2" s="176">
        <v>8.0</v>
      </c>
      <c r="Q2" s="176">
        <v>1.0</v>
      </c>
      <c r="R2" s="176">
        <v>1.0</v>
      </c>
      <c r="S2" s="176">
        <v>1.0</v>
      </c>
      <c r="T2" s="176">
        <v>1.0</v>
      </c>
      <c r="U2" s="177"/>
    </row>
    <row r="3">
      <c r="A3" s="174" t="s">
        <v>390</v>
      </c>
      <c r="B3" s="175">
        <v>0.14492753623188406</v>
      </c>
      <c r="C3" s="176">
        <v>6.0</v>
      </c>
      <c r="D3" s="176">
        <v>6.0</v>
      </c>
      <c r="E3" s="176">
        <v>6.0</v>
      </c>
      <c r="F3" s="176">
        <v>6.0</v>
      </c>
      <c r="G3" s="176">
        <v>6.0</v>
      </c>
      <c r="H3" s="176">
        <v>6.0</v>
      </c>
      <c r="I3" s="176">
        <v>6.0</v>
      </c>
      <c r="J3" s="176">
        <v>1.0</v>
      </c>
      <c r="K3" s="176">
        <v>5.0</v>
      </c>
      <c r="L3" s="176">
        <v>10.0</v>
      </c>
      <c r="M3" s="176">
        <v>6.0</v>
      </c>
      <c r="N3" s="176">
        <v>6.0</v>
      </c>
      <c r="O3" s="178">
        <v>6.0</v>
      </c>
      <c r="P3" s="176">
        <v>12.0</v>
      </c>
      <c r="Q3" s="176">
        <v>12.0</v>
      </c>
      <c r="R3" s="176">
        <v>12.0</v>
      </c>
      <c r="S3" s="176">
        <v>12.0</v>
      </c>
      <c r="T3" s="176">
        <v>1.0</v>
      </c>
      <c r="U3" s="177"/>
    </row>
    <row r="4">
      <c r="A4" s="179" t="s">
        <v>391</v>
      </c>
      <c r="B4" s="175">
        <v>0.14492753623188406</v>
      </c>
      <c r="C4" s="180">
        <v>2600.0</v>
      </c>
      <c r="D4" s="180">
        <v>5800.0</v>
      </c>
      <c r="E4" s="180">
        <v>4.0</v>
      </c>
      <c r="F4" s="180">
        <v>67.0</v>
      </c>
      <c r="G4" s="180">
        <v>430.0</v>
      </c>
      <c r="H4" s="180">
        <v>64.0</v>
      </c>
      <c r="I4" s="180">
        <v>1.0</v>
      </c>
      <c r="J4" s="180">
        <v>4400.0</v>
      </c>
      <c r="K4" s="180">
        <v>4300.0</v>
      </c>
      <c r="L4" s="180">
        <v>1100.0</v>
      </c>
      <c r="M4" s="180">
        <v>4400.0</v>
      </c>
      <c r="N4" s="180">
        <v>3100.0</v>
      </c>
      <c r="O4" s="180">
        <v>7100.0</v>
      </c>
      <c r="P4" s="180">
        <v>13000.0</v>
      </c>
      <c r="Q4" s="180">
        <v>187.0</v>
      </c>
      <c r="R4" s="180">
        <v>1200.0</v>
      </c>
      <c r="S4" s="180">
        <v>2000.0</v>
      </c>
      <c r="T4" s="180">
        <v>24.0</v>
      </c>
      <c r="U4" s="181"/>
    </row>
    <row r="5">
      <c r="A5" s="182" t="s">
        <v>342</v>
      </c>
      <c r="B5" s="175">
        <v>0.10144927536231885</v>
      </c>
      <c r="C5" s="180">
        <v>7.0</v>
      </c>
      <c r="D5" s="180">
        <v>8.0</v>
      </c>
      <c r="E5" s="180">
        <v>2.0</v>
      </c>
      <c r="F5" s="180">
        <v>3.0</v>
      </c>
      <c r="G5" s="180">
        <v>2.0</v>
      </c>
      <c r="H5" s="180">
        <v>2.0</v>
      </c>
      <c r="I5" s="180">
        <v>1.0</v>
      </c>
      <c r="J5" s="180">
        <v>7.0</v>
      </c>
      <c r="K5" s="180">
        <v>8.0</v>
      </c>
      <c r="L5" s="180">
        <v>7.0</v>
      </c>
      <c r="M5" s="180">
        <v>7.0</v>
      </c>
      <c r="N5" s="180">
        <v>8.0</v>
      </c>
      <c r="O5" s="180">
        <v>8.0</v>
      </c>
      <c r="P5" s="180">
        <v>9.0</v>
      </c>
      <c r="Q5" s="180">
        <v>8.0</v>
      </c>
      <c r="R5" s="180">
        <v>5.0</v>
      </c>
      <c r="S5" s="180">
        <v>4.0</v>
      </c>
      <c r="T5" s="180">
        <v>3.0</v>
      </c>
      <c r="U5" s="181"/>
    </row>
    <row r="6">
      <c r="A6" s="183" t="s">
        <v>392</v>
      </c>
      <c r="B6" s="175">
        <v>0.21739130434782608</v>
      </c>
      <c r="C6" s="180">
        <v>3000.0</v>
      </c>
      <c r="D6" s="180">
        <v>3000.0</v>
      </c>
      <c r="E6" s="180">
        <v>3000.0</v>
      </c>
      <c r="F6" s="180">
        <v>3000.0</v>
      </c>
      <c r="G6" s="180">
        <v>3000.0</v>
      </c>
      <c r="H6" s="180">
        <v>3000.0</v>
      </c>
      <c r="I6" s="180">
        <v>3000.0</v>
      </c>
      <c r="J6" s="180">
        <v>3000.0</v>
      </c>
      <c r="K6" s="180">
        <v>3000.0</v>
      </c>
      <c r="L6" s="180">
        <v>2500.0</v>
      </c>
      <c r="M6" s="180">
        <v>2000.0</v>
      </c>
      <c r="N6" s="180">
        <v>2000.0</v>
      </c>
      <c r="O6" s="180">
        <v>2000.0</v>
      </c>
      <c r="P6" s="180">
        <v>3000.0</v>
      </c>
      <c r="Q6" s="180">
        <v>3000.0</v>
      </c>
      <c r="R6" s="180">
        <v>3000.0</v>
      </c>
      <c r="S6" s="180">
        <v>3500.0</v>
      </c>
      <c r="T6" s="180">
        <v>3000.0</v>
      </c>
      <c r="U6" s="181"/>
    </row>
    <row r="7">
      <c r="A7" s="184" t="s">
        <v>393</v>
      </c>
      <c r="B7" s="175">
        <v>0.10144927536231885</v>
      </c>
      <c r="C7" s="180"/>
      <c r="D7" s="180">
        <v>1.0</v>
      </c>
      <c r="E7" s="180">
        <v>0.0</v>
      </c>
      <c r="F7" s="180">
        <v>0.0</v>
      </c>
      <c r="G7" s="180">
        <v>0.0</v>
      </c>
      <c r="H7" s="180">
        <v>0.0</v>
      </c>
      <c r="I7" s="180">
        <v>0.0</v>
      </c>
      <c r="J7" s="180">
        <v>1.0</v>
      </c>
      <c r="K7" s="180">
        <v>5.0</v>
      </c>
      <c r="L7" s="180">
        <v>16.0</v>
      </c>
      <c r="M7" s="180">
        <v>0.0</v>
      </c>
      <c r="N7" s="180">
        <v>0.0</v>
      </c>
      <c r="O7" s="180">
        <v>0.0</v>
      </c>
      <c r="P7" s="180">
        <v>2.0</v>
      </c>
      <c r="Q7" s="180">
        <v>0.0</v>
      </c>
      <c r="R7" s="180">
        <v>1.0</v>
      </c>
      <c r="S7" s="180">
        <v>0.0</v>
      </c>
      <c r="T7" s="180">
        <v>0.0</v>
      </c>
      <c r="U7" s="181"/>
    </row>
    <row r="8">
      <c r="A8" s="44"/>
      <c r="B8" s="185">
        <f>SUM(B2:B7)</f>
        <v>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</row>
    <row r="9">
      <c r="A9" s="66" t="s">
        <v>161</v>
      </c>
      <c r="B9" s="67"/>
      <c r="C9" s="186">
        <f t="shared" ref="C9:T9" si="1">($B$2*(11-RANK(C2,$C2:$T2)))+($B$3*(11-RANK(C3,$C3:$T3)))+($B$4*(11-RANK(C4,$C4:$T4)))+($B$5*(11-RANK(C5,$C5:$T5)))+($B$6*(11-RANK(C6,$C6:$T6)))+($B$7*(11-RANK(C7,$C7:$T7)))</f>
        <v>6.536231884</v>
      </c>
      <c r="D9" s="186">
        <f t="shared" si="1"/>
        <v>7.202898551</v>
      </c>
      <c r="E9" s="186">
        <f t="shared" si="1"/>
        <v>2.68115942</v>
      </c>
      <c r="F9" s="186">
        <f t="shared" si="1"/>
        <v>3.31884058</v>
      </c>
      <c r="G9" s="186">
        <f t="shared" si="1"/>
        <v>3.405797101</v>
      </c>
      <c r="H9" s="186">
        <f t="shared" si="1"/>
        <v>2.971014493</v>
      </c>
      <c r="I9" s="186">
        <f t="shared" si="1"/>
        <v>2.231884058</v>
      </c>
      <c r="J9" s="186">
        <f t="shared" si="1"/>
        <v>4.086956522</v>
      </c>
      <c r="K9" s="186">
        <f t="shared" si="1"/>
        <v>6.391304348</v>
      </c>
      <c r="L9" s="186">
        <f t="shared" si="1"/>
        <v>3.15942029</v>
      </c>
      <c r="M9" s="186">
        <f t="shared" si="1"/>
        <v>4.072463768</v>
      </c>
      <c r="N9" s="186">
        <f t="shared" si="1"/>
        <v>2.405797101</v>
      </c>
      <c r="O9" s="186">
        <f t="shared" si="1"/>
        <v>3.420289855</v>
      </c>
      <c r="P9" s="186">
        <f t="shared" si="1"/>
        <v>9.579710145</v>
      </c>
      <c r="Q9" s="186">
        <f t="shared" si="1"/>
        <v>5.304347826</v>
      </c>
      <c r="R9" s="186">
        <f t="shared" si="1"/>
        <v>5.130434783</v>
      </c>
      <c r="S9" s="186">
        <f t="shared" si="1"/>
        <v>5.086956522</v>
      </c>
      <c r="T9" s="186">
        <f t="shared" si="1"/>
        <v>1.434782609</v>
      </c>
    </row>
    <row r="10">
      <c r="A10" s="66" t="s">
        <v>394</v>
      </c>
      <c r="C10">
        <f t="shared" ref="C10:T10" si="2">RANK(C9,$C$9:$T$9)</f>
        <v>3</v>
      </c>
      <c r="D10">
        <f t="shared" si="2"/>
        <v>2</v>
      </c>
      <c r="E10">
        <f t="shared" si="2"/>
        <v>15</v>
      </c>
      <c r="F10">
        <f t="shared" si="2"/>
        <v>12</v>
      </c>
      <c r="G10">
        <f t="shared" si="2"/>
        <v>11</v>
      </c>
      <c r="H10">
        <f t="shared" si="2"/>
        <v>14</v>
      </c>
      <c r="I10">
        <f t="shared" si="2"/>
        <v>17</v>
      </c>
      <c r="J10">
        <f t="shared" si="2"/>
        <v>8</v>
      </c>
      <c r="K10">
        <f t="shared" si="2"/>
        <v>4</v>
      </c>
      <c r="L10">
        <f t="shared" si="2"/>
        <v>13</v>
      </c>
      <c r="M10">
        <f t="shared" si="2"/>
        <v>9</v>
      </c>
      <c r="N10">
        <f t="shared" si="2"/>
        <v>16</v>
      </c>
      <c r="O10">
        <f t="shared" si="2"/>
        <v>10</v>
      </c>
      <c r="P10">
        <f t="shared" si="2"/>
        <v>1</v>
      </c>
      <c r="Q10">
        <f t="shared" si="2"/>
        <v>5</v>
      </c>
      <c r="R10">
        <f t="shared" si="2"/>
        <v>6</v>
      </c>
      <c r="S10">
        <f t="shared" si="2"/>
        <v>7</v>
      </c>
      <c r="T10">
        <f t="shared" si="2"/>
        <v>18</v>
      </c>
    </row>
  </sheetData>
  <conditionalFormatting sqref="C9:T9">
    <cfRule type="colorScale" priority="1">
      <colorScale>
        <cfvo type="min"/>
        <cfvo type="max"/>
        <color rgb="FFD9EAD3"/>
        <color rgb="FF00FF00"/>
      </colorScale>
    </cfRule>
  </conditionalFormatting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8.71"/>
    <col customWidth="1" min="3" max="3" width="12.29"/>
    <col customWidth="1" min="4" max="4" width="9.43"/>
    <col customWidth="1" min="5" max="5" width="10.0"/>
    <col customWidth="1" min="6" max="6" width="7.57"/>
    <col customWidth="1" min="8" max="8" width="8.43"/>
    <col customWidth="1" min="10" max="10" width="8.14"/>
    <col customWidth="1" min="12" max="12" width="9.0"/>
    <col customWidth="1" min="14" max="14" width="7.0"/>
  </cols>
  <sheetData>
    <row r="1">
      <c r="A1" s="26"/>
      <c r="B1" s="20" t="s">
        <v>148</v>
      </c>
      <c r="C1" s="20" t="s">
        <v>172</v>
      </c>
      <c r="D1" s="28" t="s">
        <v>160</v>
      </c>
      <c r="E1" s="20" t="s">
        <v>194</v>
      </c>
      <c r="F1" s="28" t="s">
        <v>160</v>
      </c>
      <c r="G1" s="20" t="s">
        <v>174</v>
      </c>
      <c r="H1" s="28" t="s">
        <v>160</v>
      </c>
      <c r="I1" s="20" t="s">
        <v>395</v>
      </c>
      <c r="J1" s="28" t="s">
        <v>160</v>
      </c>
      <c r="K1" s="20" t="s">
        <v>196</v>
      </c>
      <c r="L1" s="28" t="s">
        <v>160</v>
      </c>
      <c r="M1" s="20" t="s">
        <v>396</v>
      </c>
      <c r="N1" s="28" t="s">
        <v>160</v>
      </c>
    </row>
    <row r="2">
      <c r="A2" s="99" t="s">
        <v>397</v>
      </c>
      <c r="B2" s="21" t="s">
        <v>398</v>
      </c>
      <c r="C2" s="29">
        <v>700.0</v>
      </c>
      <c r="D2" s="187" t="s">
        <v>398</v>
      </c>
      <c r="E2" s="31">
        <v>2000.0</v>
      </c>
      <c r="F2" s="187" t="s">
        <v>398</v>
      </c>
      <c r="G2" s="31">
        <v>1600.0</v>
      </c>
      <c r="H2" s="187" t="s">
        <v>398</v>
      </c>
      <c r="I2" s="31">
        <v>15000.0</v>
      </c>
      <c r="J2" s="187" t="s">
        <v>398</v>
      </c>
      <c r="K2" s="31">
        <v>10000.0</v>
      </c>
      <c r="L2" s="187" t="s">
        <v>398</v>
      </c>
      <c r="M2" s="31">
        <v>5500.0</v>
      </c>
      <c r="N2" s="187" t="s">
        <v>398</v>
      </c>
    </row>
    <row r="3">
      <c r="A3" s="99" t="s">
        <v>399</v>
      </c>
      <c r="B3" s="21">
        <v>2.0</v>
      </c>
      <c r="C3" s="29">
        <f>MAX(C2,E2,G2,I2,K2)-C2</f>
        <v>14300</v>
      </c>
      <c r="D3" s="30">
        <f t="shared" ref="D3:D13" si="1">IF(C3,C3/MAX($C3,$E3,$G3,$I3,$K3)*B3,0)</f>
        <v>2</v>
      </c>
      <c r="E3" s="31">
        <f>MAX(C2,E2,G2,I2,K2)-E2</f>
        <v>13000</v>
      </c>
      <c r="F3" s="30">
        <f t="shared" ref="F3:F13" si="2">IF(E3,E3/MAX($C3,$E3,$G3,$I3,$K3)*B3,0)</f>
        <v>1.818181818</v>
      </c>
      <c r="G3" s="31">
        <f>MAX(C2,E2,G2,I2,K2)-G2</f>
        <v>13400</v>
      </c>
      <c r="H3" s="30">
        <f t="shared" ref="H3:H13" si="3">IF(G3,G3/MAX($C3,$E3,$G3,$I3,$K3)*B3,0)</f>
        <v>1.874125874</v>
      </c>
      <c r="I3" s="31">
        <f>IF(I2,MAX(C2,E2,G2,I2,K2)-I2,0)</f>
        <v>0</v>
      </c>
      <c r="J3" s="30">
        <f t="shared" ref="J3:J13" si="4">IF(I3,I3/MAX($C3,$E3,$G3,$I3,$K3)*B3,0)</f>
        <v>0</v>
      </c>
      <c r="K3" s="31">
        <f>IF(K2,MAX(C2,E2,G2,I2,K2)-K2,0)</f>
        <v>5000</v>
      </c>
      <c r="L3" s="30">
        <f t="shared" ref="L3:L13" si="5">IF(K3,K3/MAX($C3,$E3,$G3,$I3,$K3)*B3,0)</f>
        <v>0.6993006993</v>
      </c>
      <c r="M3" s="31">
        <f>IF(M2,MAX(E2,G2,I2,K2,M2)-M2,0)</f>
        <v>9500</v>
      </c>
      <c r="N3" s="30">
        <f t="shared" ref="N3:N13" si="6">IF(M3,M3/MAX($C3,$E3,$G3,$I3,$K3)*D3,0)</f>
        <v>1.328671329</v>
      </c>
    </row>
    <row r="4">
      <c r="A4" s="99" t="s">
        <v>400</v>
      </c>
      <c r="B4" s="21">
        <v>2.0</v>
      </c>
      <c r="C4" s="29">
        <v>21.0</v>
      </c>
      <c r="D4" s="30">
        <f t="shared" si="1"/>
        <v>2</v>
      </c>
      <c r="E4" s="31">
        <v>14.0</v>
      </c>
      <c r="F4" s="30">
        <f t="shared" si="2"/>
        <v>1.333333333</v>
      </c>
      <c r="G4" s="31">
        <v>12.0</v>
      </c>
      <c r="H4" s="30">
        <f t="shared" si="3"/>
        <v>1.142857143</v>
      </c>
      <c r="I4" s="31">
        <v>1.0</v>
      </c>
      <c r="J4" s="30">
        <f t="shared" si="4"/>
        <v>0.09523809524</v>
      </c>
      <c r="K4" s="31">
        <v>2.0</v>
      </c>
      <c r="L4" s="30">
        <f t="shared" si="5"/>
        <v>0.1904761905</v>
      </c>
      <c r="M4" s="31">
        <v>10.0</v>
      </c>
      <c r="N4" s="30">
        <f t="shared" si="6"/>
        <v>0.9523809524</v>
      </c>
    </row>
    <row r="5">
      <c r="A5" s="99" t="s">
        <v>401</v>
      </c>
      <c r="B5" s="21">
        <v>1.0</v>
      </c>
      <c r="C5" s="29">
        <v>3.0</v>
      </c>
      <c r="D5" s="30">
        <f t="shared" si="1"/>
        <v>0.6</v>
      </c>
      <c r="E5" s="31">
        <v>5.0</v>
      </c>
      <c r="F5" s="30">
        <f t="shared" si="2"/>
        <v>1</v>
      </c>
      <c r="G5" s="31">
        <v>5.0</v>
      </c>
      <c r="H5" s="30">
        <f t="shared" si="3"/>
        <v>1</v>
      </c>
      <c r="I5" s="31">
        <v>5.0</v>
      </c>
      <c r="J5" s="30">
        <f t="shared" si="4"/>
        <v>1</v>
      </c>
      <c r="K5" s="31">
        <v>5.0</v>
      </c>
      <c r="L5" s="30">
        <f t="shared" si="5"/>
        <v>1</v>
      </c>
      <c r="M5" s="31">
        <v>5.0</v>
      </c>
      <c r="N5" s="30">
        <f t="shared" si="6"/>
        <v>0.6</v>
      </c>
    </row>
    <row r="6">
      <c r="A6" s="99" t="s">
        <v>402</v>
      </c>
      <c r="B6" s="22">
        <v>1.0</v>
      </c>
      <c r="C6" s="34">
        <v>1.0</v>
      </c>
      <c r="D6" s="30">
        <f t="shared" si="1"/>
        <v>1</v>
      </c>
      <c r="E6" s="31">
        <v>0.0</v>
      </c>
      <c r="F6" s="30">
        <f t="shared" si="2"/>
        <v>0</v>
      </c>
      <c r="G6" s="31">
        <v>1.0</v>
      </c>
      <c r="H6" s="30">
        <f t="shared" si="3"/>
        <v>1</v>
      </c>
      <c r="I6" s="31">
        <v>1.0</v>
      </c>
      <c r="J6" s="30">
        <f t="shared" si="4"/>
        <v>1</v>
      </c>
      <c r="K6" s="31">
        <v>1.0</v>
      </c>
      <c r="L6" s="30">
        <f t="shared" si="5"/>
        <v>1</v>
      </c>
      <c r="M6" s="31">
        <v>1.0</v>
      </c>
      <c r="N6" s="30">
        <f t="shared" si="6"/>
        <v>1</v>
      </c>
    </row>
    <row r="7">
      <c r="A7" s="99" t="s">
        <v>403</v>
      </c>
      <c r="B7" s="21">
        <v>1.0</v>
      </c>
      <c r="C7" s="29">
        <v>1.0</v>
      </c>
      <c r="D7" s="30">
        <f t="shared" si="1"/>
        <v>0.2</v>
      </c>
      <c r="E7" s="31">
        <v>1.0</v>
      </c>
      <c r="F7" s="30">
        <f t="shared" si="2"/>
        <v>0.2</v>
      </c>
      <c r="G7" s="31">
        <v>5.0</v>
      </c>
      <c r="H7" s="30">
        <f t="shared" si="3"/>
        <v>1</v>
      </c>
      <c r="I7" s="31">
        <v>5.0</v>
      </c>
      <c r="J7" s="30">
        <f t="shared" si="4"/>
        <v>1</v>
      </c>
      <c r="K7" s="31">
        <v>5.0</v>
      </c>
      <c r="L7" s="30">
        <f t="shared" si="5"/>
        <v>1</v>
      </c>
      <c r="M7" s="31">
        <v>5.0</v>
      </c>
      <c r="N7" s="30">
        <f t="shared" si="6"/>
        <v>0.2</v>
      </c>
    </row>
    <row r="8">
      <c r="A8" s="99" t="s">
        <v>404</v>
      </c>
      <c r="B8" s="21">
        <v>1.0</v>
      </c>
      <c r="C8" s="29">
        <v>1.0</v>
      </c>
      <c r="D8" s="30">
        <f t="shared" si="1"/>
        <v>0.2</v>
      </c>
      <c r="E8" s="31">
        <v>2.0</v>
      </c>
      <c r="F8" s="30">
        <f t="shared" si="2"/>
        <v>0.4</v>
      </c>
      <c r="G8" s="31">
        <v>5.0</v>
      </c>
      <c r="H8" s="30">
        <f t="shared" si="3"/>
        <v>1</v>
      </c>
      <c r="I8" s="31">
        <v>5.0</v>
      </c>
      <c r="J8" s="30">
        <f t="shared" si="4"/>
        <v>1</v>
      </c>
      <c r="K8" s="31">
        <v>5.0</v>
      </c>
      <c r="L8" s="30">
        <f t="shared" si="5"/>
        <v>1</v>
      </c>
      <c r="M8" s="31">
        <v>5.0</v>
      </c>
      <c r="N8" s="30">
        <f t="shared" si="6"/>
        <v>0.2</v>
      </c>
    </row>
    <row r="9">
      <c r="A9" s="99" t="s">
        <v>405</v>
      </c>
      <c r="B9" s="21">
        <v>2.0</v>
      </c>
      <c r="C9" s="29">
        <v>1.0</v>
      </c>
      <c r="D9" s="30">
        <f t="shared" si="1"/>
        <v>2</v>
      </c>
      <c r="E9" s="31">
        <v>0.0</v>
      </c>
      <c r="F9" s="30">
        <f t="shared" si="2"/>
        <v>0</v>
      </c>
      <c r="G9" s="31">
        <v>1.0</v>
      </c>
      <c r="H9" s="30">
        <f t="shared" si="3"/>
        <v>2</v>
      </c>
      <c r="I9" s="31">
        <v>1.0</v>
      </c>
      <c r="J9" s="30">
        <f t="shared" si="4"/>
        <v>2</v>
      </c>
      <c r="K9" s="31">
        <v>1.0</v>
      </c>
      <c r="L9" s="30">
        <f t="shared" si="5"/>
        <v>2</v>
      </c>
      <c r="M9" s="31">
        <v>1.0</v>
      </c>
      <c r="N9" s="30">
        <f t="shared" si="6"/>
        <v>2</v>
      </c>
    </row>
    <row r="10">
      <c r="A10" s="99" t="s">
        <v>406</v>
      </c>
      <c r="B10" s="21">
        <v>1.0</v>
      </c>
      <c r="C10" s="29">
        <v>4.0</v>
      </c>
      <c r="D10" s="30">
        <f t="shared" si="1"/>
        <v>1</v>
      </c>
      <c r="E10" s="31">
        <v>3.0</v>
      </c>
      <c r="F10" s="30">
        <f t="shared" si="2"/>
        <v>0.75</v>
      </c>
      <c r="G10" s="31">
        <v>2.0</v>
      </c>
      <c r="H10" s="30">
        <f t="shared" si="3"/>
        <v>0.5</v>
      </c>
      <c r="I10" s="31">
        <v>3.0</v>
      </c>
      <c r="J10" s="30">
        <f t="shared" si="4"/>
        <v>0.75</v>
      </c>
      <c r="K10" s="31">
        <v>3.0</v>
      </c>
      <c r="L10" s="30">
        <f t="shared" si="5"/>
        <v>0.75</v>
      </c>
      <c r="M10" s="31">
        <v>3.0</v>
      </c>
      <c r="N10" s="30">
        <f t="shared" si="6"/>
        <v>0.75</v>
      </c>
    </row>
    <row r="11">
      <c r="A11" s="18"/>
      <c r="B11" s="21">
        <v>1.0</v>
      </c>
      <c r="C11" s="29"/>
      <c r="D11" s="30">
        <f t="shared" si="1"/>
        <v>0</v>
      </c>
      <c r="E11" s="31"/>
      <c r="F11" s="30">
        <f t="shared" si="2"/>
        <v>0</v>
      </c>
      <c r="G11" s="33"/>
      <c r="H11" s="30">
        <f t="shared" si="3"/>
        <v>0</v>
      </c>
      <c r="I11" s="31"/>
      <c r="J11" s="30">
        <f t="shared" si="4"/>
        <v>0</v>
      </c>
      <c r="K11" s="31"/>
      <c r="L11" s="30">
        <f t="shared" si="5"/>
        <v>0</v>
      </c>
      <c r="M11" s="31"/>
      <c r="N11" s="30">
        <f t="shared" si="6"/>
        <v>0</v>
      </c>
    </row>
    <row r="12">
      <c r="A12" s="18"/>
      <c r="B12" s="21">
        <v>1.0</v>
      </c>
      <c r="C12" s="29"/>
      <c r="D12" s="30">
        <f t="shared" si="1"/>
        <v>0</v>
      </c>
      <c r="E12" s="31"/>
      <c r="F12" s="30">
        <f t="shared" si="2"/>
        <v>0</v>
      </c>
      <c r="G12" s="31"/>
      <c r="H12" s="30">
        <f t="shared" si="3"/>
        <v>0</v>
      </c>
      <c r="I12" s="31"/>
      <c r="J12" s="30">
        <f t="shared" si="4"/>
        <v>0</v>
      </c>
      <c r="K12" s="31"/>
      <c r="L12" s="30">
        <f t="shared" si="5"/>
        <v>0</v>
      </c>
      <c r="M12" s="31"/>
      <c r="N12" s="30">
        <f t="shared" si="6"/>
        <v>0</v>
      </c>
    </row>
    <row r="13">
      <c r="A13" s="18"/>
      <c r="B13" s="21">
        <v>1.0</v>
      </c>
      <c r="C13" s="29"/>
      <c r="D13" s="30">
        <f t="shared" si="1"/>
        <v>0</v>
      </c>
      <c r="E13" s="31"/>
      <c r="F13" s="30">
        <f t="shared" si="2"/>
        <v>0</v>
      </c>
      <c r="G13" s="31"/>
      <c r="H13" s="30">
        <f t="shared" si="3"/>
        <v>0</v>
      </c>
      <c r="I13" s="31"/>
      <c r="J13" s="30">
        <f t="shared" si="4"/>
        <v>0</v>
      </c>
      <c r="K13" s="31"/>
      <c r="L13" s="30">
        <f t="shared" si="5"/>
        <v>0</v>
      </c>
      <c r="M13" s="31"/>
      <c r="N13" s="30">
        <f t="shared" si="6"/>
        <v>0</v>
      </c>
    </row>
    <row r="14">
      <c r="A14" s="19"/>
      <c r="B14" s="35"/>
      <c r="C14" s="33"/>
      <c r="D14" s="36"/>
      <c r="E14" s="33"/>
      <c r="F14" s="36"/>
      <c r="G14" s="33"/>
      <c r="H14" s="36"/>
      <c r="I14" s="33"/>
      <c r="J14" s="36"/>
      <c r="K14" s="188"/>
      <c r="L14" s="189"/>
      <c r="M14" s="188"/>
      <c r="N14" s="189"/>
    </row>
    <row r="15">
      <c r="A15" s="37" t="s">
        <v>161</v>
      </c>
      <c r="B15" s="38"/>
      <c r="C15" s="39"/>
      <c r="D15" s="40">
        <f>SUM(D3:D14)</f>
        <v>9</v>
      </c>
      <c r="E15" s="39"/>
      <c r="F15" s="40">
        <f>SUM(F3:F14)</f>
        <v>5.501515152</v>
      </c>
      <c r="G15" s="39"/>
      <c r="H15" s="40">
        <f>SUM(H3:H14)</f>
        <v>9.516983017</v>
      </c>
      <c r="I15" s="39"/>
      <c r="J15" s="40">
        <f>SUM(J3:J14)</f>
        <v>6.845238095</v>
      </c>
      <c r="L15" s="40">
        <f>SUM(L3:L14)</f>
        <v>7.63977689</v>
      </c>
      <c r="N15" s="40">
        <f>SUM(N3:N14)</f>
        <v>7.031052281</v>
      </c>
    </row>
    <row r="17">
      <c r="A17" s="99" t="s">
        <v>407</v>
      </c>
      <c r="B17" s="10" t="s">
        <v>408</v>
      </c>
    </row>
    <row r="19">
      <c r="A19" s="99" t="s">
        <v>409</v>
      </c>
      <c r="C19" s="99" t="s">
        <v>410</v>
      </c>
    </row>
    <row r="20">
      <c r="A20" s="12" t="s">
        <v>411</v>
      </c>
      <c r="C20" s="12" t="s">
        <v>172</v>
      </c>
    </row>
    <row r="21">
      <c r="A21" s="12" t="s">
        <v>193</v>
      </c>
      <c r="C21" s="12" t="s">
        <v>194</v>
      </c>
    </row>
    <row r="22">
      <c r="A22" s="12" t="s">
        <v>412</v>
      </c>
      <c r="C22" s="12" t="s">
        <v>174</v>
      </c>
    </row>
    <row r="23">
      <c r="A23" s="14" t="s">
        <v>413</v>
      </c>
      <c r="C23" s="12" t="s">
        <v>395</v>
      </c>
    </row>
    <row r="24">
      <c r="A24" s="12" t="s">
        <v>414</v>
      </c>
      <c r="C24" s="12" t="s">
        <v>196</v>
      </c>
    </row>
    <row r="25">
      <c r="A25" s="12" t="s">
        <v>415</v>
      </c>
      <c r="C25" s="12" t="s">
        <v>396</v>
      </c>
    </row>
    <row r="26">
      <c r="A26" s="12" t="s">
        <v>416</v>
      </c>
    </row>
  </sheetData>
  <mergeCells count="1">
    <mergeCell ref="B17:L17"/>
  </mergeCells>
  <conditionalFormatting sqref="D15 F15 H15 J15 L15 N15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9.57"/>
    <col customWidth="1" min="3" max="3" width="21.57"/>
    <col customWidth="1" min="4" max="4" width="5.14"/>
    <col customWidth="1" min="5" max="5" width="21.57"/>
    <col customWidth="1" min="6" max="6" width="5.14"/>
    <col customWidth="1" min="7" max="7" width="21.57"/>
    <col customWidth="1" min="8" max="8" width="5.14"/>
    <col customWidth="1" min="9" max="9" width="73.86"/>
  </cols>
  <sheetData>
    <row r="1">
      <c r="A1" s="26"/>
      <c r="B1" s="20" t="s">
        <v>148</v>
      </c>
      <c r="C1" s="27" t="s">
        <v>90</v>
      </c>
      <c r="D1" s="28" t="s">
        <v>160</v>
      </c>
      <c r="E1" s="27" t="s">
        <v>417</v>
      </c>
      <c r="F1" s="28" t="s">
        <v>160</v>
      </c>
      <c r="G1" s="27" t="s">
        <v>337</v>
      </c>
      <c r="H1" s="28" t="s">
        <v>160</v>
      </c>
    </row>
    <row r="2">
      <c r="A2" s="18" t="s">
        <v>176</v>
      </c>
      <c r="B2" s="21">
        <v>2.0</v>
      </c>
      <c r="C2" s="29">
        <v>9.0</v>
      </c>
      <c r="D2" s="30">
        <f t="shared" ref="D2:D3" si="1">C2/MAX($C2,$E2,$G2)*B2</f>
        <v>2</v>
      </c>
      <c r="E2" s="31">
        <v>8.0</v>
      </c>
      <c r="F2" s="30">
        <f t="shared" ref="F2:F3" si="2">E2/MAX($C2,$E2,$G2)*B2</f>
        <v>1.777777778</v>
      </c>
      <c r="G2" s="31">
        <v>7.0</v>
      </c>
      <c r="H2" s="30">
        <f t="shared" ref="H2:H3" si="3">G2/MAX($C2,$E2,$G2)*B2</f>
        <v>1.555555556</v>
      </c>
    </row>
    <row r="3">
      <c r="A3" s="18" t="s">
        <v>418</v>
      </c>
      <c r="B3" s="21">
        <v>0.9</v>
      </c>
      <c r="C3" s="134">
        <v>151635.0</v>
      </c>
      <c r="D3" s="30">
        <f t="shared" si="1"/>
        <v>0.8152760271</v>
      </c>
      <c r="E3" s="134">
        <v>62949.0</v>
      </c>
      <c r="F3" s="30">
        <f t="shared" si="2"/>
        <v>0.3384496365</v>
      </c>
      <c r="G3" s="134">
        <v>167393.0</v>
      </c>
      <c r="H3" s="30">
        <f t="shared" si="3"/>
        <v>0.9</v>
      </c>
      <c r="I3" s="102" t="s">
        <v>419</v>
      </c>
    </row>
    <row r="4">
      <c r="A4" s="18" t="s">
        <v>420</v>
      </c>
      <c r="B4" s="22">
        <v>1.1</v>
      </c>
      <c r="C4" s="190">
        <v>2.6</v>
      </c>
      <c r="D4" s="30">
        <f>MIN($C4,$E4,$G4)/C4*B4</f>
        <v>1.1</v>
      </c>
      <c r="E4" s="191">
        <v>86.3</v>
      </c>
      <c r="F4" s="30">
        <f>MIN($C4,$E4,$G4)/E4*B4</f>
        <v>0.03314020857</v>
      </c>
      <c r="G4" s="191">
        <v>22.8</v>
      </c>
      <c r="H4" s="30">
        <f>MIN($C4,$E4,$G4)/G4*B4</f>
        <v>0.1254385965</v>
      </c>
      <c r="I4" s="102" t="s">
        <v>421</v>
      </c>
    </row>
    <row r="5">
      <c r="A5" s="18" t="s">
        <v>422</v>
      </c>
      <c r="B5" s="21">
        <v>1.0</v>
      </c>
      <c r="C5" s="29">
        <v>10.0</v>
      </c>
      <c r="D5" s="30">
        <f t="shared" ref="D5:D8" si="4">C5/MAX($C5,$E5,$G5)*B5</f>
        <v>0.6666666667</v>
      </c>
      <c r="E5" s="31">
        <v>8.0</v>
      </c>
      <c r="F5" s="30">
        <f t="shared" ref="F5:F8" si="5">E5/MAX($C5,$E5,$G5)*B5</f>
        <v>0.5333333333</v>
      </c>
      <c r="G5" s="31">
        <v>15.0</v>
      </c>
      <c r="H5" s="30">
        <f t="shared" ref="H5:H8" si="6">G5/MAX($C5,$E5,$G5)*B5</f>
        <v>1</v>
      </c>
    </row>
    <row r="6">
      <c r="A6" s="18" t="s">
        <v>340</v>
      </c>
      <c r="B6" s="21">
        <v>1.5</v>
      </c>
      <c r="C6" s="29">
        <v>10.0</v>
      </c>
      <c r="D6" s="30">
        <f t="shared" si="4"/>
        <v>1.363636364</v>
      </c>
      <c r="E6" s="31">
        <v>6.0</v>
      </c>
      <c r="F6" s="30">
        <f t="shared" si="5"/>
        <v>0.8181818182</v>
      </c>
      <c r="G6" s="31">
        <v>11.0</v>
      </c>
      <c r="H6" s="30">
        <f t="shared" si="6"/>
        <v>1.5</v>
      </c>
      <c r="I6" s="102" t="s">
        <v>423</v>
      </c>
    </row>
    <row r="7">
      <c r="A7" s="18" t="s">
        <v>424</v>
      </c>
      <c r="B7" s="21">
        <v>1.1</v>
      </c>
      <c r="C7" s="29">
        <v>8.0</v>
      </c>
      <c r="D7" s="30">
        <f t="shared" si="4"/>
        <v>1.1</v>
      </c>
      <c r="E7" s="31">
        <v>2.0</v>
      </c>
      <c r="F7" s="30">
        <f t="shared" si="5"/>
        <v>0.275</v>
      </c>
      <c r="G7" s="31">
        <v>7.0</v>
      </c>
      <c r="H7" s="30">
        <f t="shared" si="6"/>
        <v>0.9625</v>
      </c>
    </row>
    <row r="8">
      <c r="A8" s="18" t="s">
        <v>425</v>
      </c>
      <c r="B8" s="21">
        <v>0.9</v>
      </c>
      <c r="C8" s="31">
        <v>479.0</v>
      </c>
      <c r="D8" s="30">
        <f t="shared" si="4"/>
        <v>0.1550719424</v>
      </c>
      <c r="E8" s="31">
        <v>2780.0</v>
      </c>
      <c r="F8" s="30">
        <f t="shared" si="5"/>
        <v>0.9</v>
      </c>
      <c r="G8" s="31">
        <v>322.0</v>
      </c>
      <c r="H8" s="30">
        <f t="shared" si="6"/>
        <v>0.1042446043</v>
      </c>
      <c r="I8" s="12" t="s">
        <v>426</v>
      </c>
    </row>
    <row r="9">
      <c r="A9" s="18" t="s">
        <v>427</v>
      </c>
      <c r="B9" s="21">
        <v>1.0</v>
      </c>
      <c r="C9" s="31">
        <v>353.0</v>
      </c>
      <c r="D9" s="30">
        <f>MIN($C9,$E9,$G9)/C9*B9</f>
        <v>0.9150141643</v>
      </c>
      <c r="E9" s="31">
        <v>2693.0</v>
      </c>
      <c r="F9" s="30">
        <f>MIN($C9,$E9,$G9)/E9*B9</f>
        <v>0.1199405867</v>
      </c>
      <c r="G9" s="31">
        <v>323.0</v>
      </c>
      <c r="H9" s="30">
        <f>MIN($C9,$E9,$G9)/G9*B9</f>
        <v>1</v>
      </c>
      <c r="I9" s="12"/>
    </row>
    <row r="10">
      <c r="A10" s="37" t="s">
        <v>161</v>
      </c>
      <c r="B10" s="38"/>
      <c r="C10" s="39"/>
      <c r="D10" s="40">
        <f>SUM(D2:D8)</f>
        <v>7.200651</v>
      </c>
      <c r="E10" s="39"/>
      <c r="F10" s="40">
        <f>SUM(F2:F8)</f>
        <v>4.675882774</v>
      </c>
      <c r="G10" s="39"/>
      <c r="H10" s="40">
        <f>SUM(H2:H8)</f>
        <v>6.147738756</v>
      </c>
    </row>
  </sheetData>
  <conditionalFormatting sqref="D10 F10 H10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hyperlinks>
    <hyperlink r:id="rId1" ref="I3"/>
    <hyperlink r:id="rId2" ref="I4"/>
    <hyperlink r:id="rId3" ref="I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94.71"/>
  </cols>
  <sheetData>
    <row r="1">
      <c r="A1" s="17" t="s">
        <v>132</v>
      </c>
      <c r="B1" s="17" t="s">
        <v>133</v>
      </c>
    </row>
    <row r="2">
      <c r="A2" s="18" t="s">
        <v>134</v>
      </c>
      <c r="B2" s="19"/>
    </row>
    <row r="3">
      <c r="A3" s="18" t="s">
        <v>135</v>
      </c>
      <c r="B3" s="19"/>
    </row>
    <row r="4">
      <c r="A4" s="18" t="s">
        <v>136</v>
      </c>
      <c r="B4" s="19"/>
    </row>
    <row r="5">
      <c r="A5" s="18" t="s">
        <v>137</v>
      </c>
      <c r="B5" s="19"/>
    </row>
    <row r="6">
      <c r="A6" s="18" t="s">
        <v>138</v>
      </c>
      <c r="B6" s="19"/>
    </row>
    <row r="7">
      <c r="A7" s="18" t="s">
        <v>139</v>
      </c>
      <c r="B7" s="19"/>
    </row>
    <row r="8">
      <c r="A8" s="18" t="s">
        <v>140</v>
      </c>
      <c r="B8" s="19"/>
    </row>
    <row r="9">
      <c r="A9" s="18" t="s">
        <v>141</v>
      </c>
      <c r="B9" s="19"/>
    </row>
    <row r="10">
      <c r="A10" s="18" t="s">
        <v>142</v>
      </c>
      <c r="B10" s="19"/>
    </row>
    <row r="11">
      <c r="A11" s="18" t="s">
        <v>143</v>
      </c>
      <c r="B11" s="19"/>
    </row>
    <row r="12">
      <c r="A12" s="18" t="s">
        <v>144</v>
      </c>
      <c r="B12" s="19"/>
    </row>
    <row r="13">
      <c r="A13" s="18" t="s">
        <v>145</v>
      </c>
      <c r="B13" s="19"/>
    </row>
    <row r="14">
      <c r="A14" s="18" t="s">
        <v>146</v>
      </c>
      <c r="B14" s="19"/>
    </row>
    <row r="15">
      <c r="A15" s="18" t="s">
        <v>147</v>
      </c>
      <c r="B15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1.14"/>
    <col customWidth="1" min="3" max="3" width="94.71"/>
  </cols>
  <sheetData>
    <row r="1">
      <c r="A1" s="17" t="s">
        <v>132</v>
      </c>
      <c r="B1" s="20" t="s">
        <v>148</v>
      </c>
      <c r="C1" s="17" t="s">
        <v>133</v>
      </c>
    </row>
    <row r="2">
      <c r="A2" s="18" t="s">
        <v>149</v>
      </c>
      <c r="B2" s="21">
        <v>1.0</v>
      </c>
      <c r="C2" s="19"/>
    </row>
    <row r="3">
      <c r="A3" s="18" t="s">
        <v>150</v>
      </c>
      <c r="B3" s="21">
        <v>2.0</v>
      </c>
      <c r="C3" s="19"/>
    </row>
    <row r="4">
      <c r="A4" s="18" t="s">
        <v>151</v>
      </c>
      <c r="B4" s="22">
        <v>1.0</v>
      </c>
      <c r="C4" s="19"/>
    </row>
    <row r="5">
      <c r="A5" s="18" t="s">
        <v>152</v>
      </c>
      <c r="B5" s="21">
        <v>1.0</v>
      </c>
      <c r="C5" s="19"/>
    </row>
    <row r="6">
      <c r="A6" s="18" t="s">
        <v>153</v>
      </c>
      <c r="B6" s="21">
        <v>1.0</v>
      </c>
      <c r="C6" s="19"/>
    </row>
    <row r="7">
      <c r="A7" s="18" t="s">
        <v>154</v>
      </c>
      <c r="B7" s="21">
        <v>1.0</v>
      </c>
      <c r="C7" s="19"/>
    </row>
    <row r="8">
      <c r="A8" s="18" t="s">
        <v>155</v>
      </c>
      <c r="B8" s="21">
        <v>1.0</v>
      </c>
      <c r="C8" s="19"/>
    </row>
    <row r="9">
      <c r="A9" s="18" t="s">
        <v>156</v>
      </c>
      <c r="B9" s="21">
        <v>1.0</v>
      </c>
      <c r="C9" s="19"/>
    </row>
    <row r="10">
      <c r="A10" s="18" t="s">
        <v>157</v>
      </c>
      <c r="B10" s="21">
        <v>1.0</v>
      </c>
      <c r="C10" s="19"/>
    </row>
    <row r="11">
      <c r="A11" s="18" t="s">
        <v>158</v>
      </c>
      <c r="B11" s="21">
        <v>2.0</v>
      </c>
      <c r="C11" s="19"/>
    </row>
    <row r="12">
      <c r="A12" s="23"/>
      <c r="B12" s="19"/>
      <c r="C12" s="19"/>
    </row>
    <row r="13">
      <c r="A13" s="23"/>
      <c r="B13" s="19"/>
      <c r="C13" s="19"/>
    </row>
    <row r="14">
      <c r="A14" s="23"/>
      <c r="B14" s="19"/>
      <c r="C14" s="19"/>
    </row>
    <row r="15">
      <c r="A15" s="23"/>
      <c r="B15" s="19"/>
      <c r="C1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4" t="s">
        <v>159</v>
      </c>
      <c r="B1" s="25"/>
      <c r="C1" s="25"/>
      <c r="D1" s="25"/>
      <c r="E1" s="25"/>
    </row>
    <row r="2">
      <c r="A2" s="19"/>
    </row>
  </sheetData>
  <mergeCells count="2">
    <mergeCell ref="A1:E1"/>
    <mergeCell ref="A2:E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9.57"/>
    <col customWidth="1" min="3" max="3" width="21.57"/>
    <col customWidth="1" min="4" max="4" width="5.14"/>
    <col customWidth="1" min="5" max="5" width="21.57"/>
    <col customWidth="1" min="6" max="6" width="5.14"/>
    <col customWidth="1" min="7" max="7" width="21.57"/>
    <col customWidth="1" min="8" max="8" width="5.14"/>
    <col customWidth="1" min="9" max="9" width="21.57"/>
    <col customWidth="1" min="10" max="10" width="5.14"/>
  </cols>
  <sheetData>
    <row r="1">
      <c r="A1" s="26"/>
      <c r="B1" s="20" t="s">
        <v>148</v>
      </c>
      <c r="C1" s="27" t="s">
        <v>134</v>
      </c>
      <c r="D1" s="28" t="s">
        <v>160</v>
      </c>
      <c r="E1" s="27" t="s">
        <v>135</v>
      </c>
      <c r="F1" s="28" t="s">
        <v>160</v>
      </c>
      <c r="G1" s="27" t="s">
        <v>136</v>
      </c>
      <c r="H1" s="28" t="s">
        <v>160</v>
      </c>
      <c r="I1" s="27" t="s">
        <v>137</v>
      </c>
      <c r="J1" s="28" t="s">
        <v>160</v>
      </c>
    </row>
    <row r="2">
      <c r="A2" s="18" t="s">
        <v>149</v>
      </c>
      <c r="B2" s="21">
        <v>1.0</v>
      </c>
      <c r="C2" s="29">
        <f>434000000*0.749</f>
        <v>325066000</v>
      </c>
      <c r="D2" s="30">
        <f t="shared" ref="D2:D11" si="1">C2/MAX($C2,$E2,$G2,$I2)*B2</f>
        <v>1</v>
      </c>
      <c r="E2" s="31">
        <f>356000000*0.8001</f>
        <v>284835600</v>
      </c>
      <c r="F2" s="30">
        <f t="shared" ref="F2:F11" si="2">E2/MAX($C2,$E2,$G2,$I2)*B2</f>
        <v>0.8762392868</v>
      </c>
      <c r="G2" s="31">
        <f>57000000*0.944</f>
        <v>53808000</v>
      </c>
      <c r="H2" s="30">
        <f t="shared" ref="H2:H11" si="3">G2/MAX($C2,$E2,$G2,$I2)*B2</f>
        <v>0.1655294617</v>
      </c>
      <c r="I2" s="31">
        <f>1100000000*0.0223</f>
        <v>24530000</v>
      </c>
      <c r="J2" s="30">
        <f t="shared" ref="J2:J11" si="4">I2/MAX($C2,$E2,$G2,$I2)*B2</f>
        <v>0.07546159857</v>
      </c>
    </row>
    <row r="3">
      <c r="A3" s="18" t="s">
        <v>150</v>
      </c>
      <c r="B3" s="21">
        <v>2.0</v>
      </c>
      <c r="C3" s="32">
        <f>C2/30.5/24/3600</f>
        <v>123.355343</v>
      </c>
      <c r="D3" s="30">
        <f t="shared" si="1"/>
        <v>2</v>
      </c>
      <c r="E3" s="33">
        <f>E2/30.5/24/3600</f>
        <v>108.0887978</v>
      </c>
      <c r="F3" s="30">
        <f t="shared" si="2"/>
        <v>1.752478574</v>
      </c>
      <c r="G3" s="33">
        <f>G2/30.5/24/3600</f>
        <v>20.41894353</v>
      </c>
      <c r="H3" s="30">
        <f t="shared" si="3"/>
        <v>0.3310589234</v>
      </c>
      <c r="I3" s="33">
        <f>I2/30.5/24/3600</f>
        <v>9.308591378</v>
      </c>
      <c r="J3" s="30">
        <f t="shared" si="4"/>
        <v>0.1509231971</v>
      </c>
    </row>
    <row r="4">
      <c r="A4" s="18" t="s">
        <v>151</v>
      </c>
      <c r="B4" s="22">
        <v>1.0</v>
      </c>
      <c r="C4" s="34">
        <v>45.0</v>
      </c>
      <c r="D4" s="30">
        <f t="shared" si="1"/>
        <v>0.3658536585</v>
      </c>
      <c r="E4" s="31">
        <v>12.0</v>
      </c>
      <c r="F4" s="30">
        <f t="shared" si="2"/>
        <v>0.09756097561</v>
      </c>
      <c r="G4" s="31">
        <v>123.0</v>
      </c>
      <c r="H4" s="30">
        <f t="shared" si="3"/>
        <v>1</v>
      </c>
      <c r="I4" s="31">
        <v>94.0</v>
      </c>
      <c r="J4" s="30">
        <f t="shared" si="4"/>
        <v>0.7642276423</v>
      </c>
    </row>
    <row r="5">
      <c r="A5" s="18" t="s">
        <v>152</v>
      </c>
      <c r="B5" s="21">
        <v>1.0</v>
      </c>
      <c r="C5" s="29">
        <v>0.1</v>
      </c>
      <c r="D5" s="30">
        <f t="shared" si="1"/>
        <v>0.125</v>
      </c>
      <c r="E5" s="31">
        <v>0.8</v>
      </c>
      <c r="F5" s="30">
        <f t="shared" si="2"/>
        <v>1</v>
      </c>
      <c r="G5" s="31">
        <v>0.5</v>
      </c>
      <c r="H5" s="30">
        <f t="shared" si="3"/>
        <v>0.625</v>
      </c>
      <c r="I5" s="31">
        <v>0.3</v>
      </c>
      <c r="J5" s="30">
        <f t="shared" si="4"/>
        <v>0.375</v>
      </c>
    </row>
    <row r="6">
      <c r="A6" s="18" t="s">
        <v>153</v>
      </c>
      <c r="B6" s="21">
        <v>1.0</v>
      </c>
      <c r="C6" s="29">
        <v>15000.0</v>
      </c>
      <c r="D6" s="30">
        <f t="shared" si="1"/>
        <v>1</v>
      </c>
      <c r="E6" s="31">
        <v>15000.0</v>
      </c>
      <c r="F6" s="30">
        <f t="shared" si="2"/>
        <v>1</v>
      </c>
      <c r="G6" s="31">
        <v>15000.0</v>
      </c>
      <c r="H6" s="30">
        <f t="shared" si="3"/>
        <v>1</v>
      </c>
      <c r="I6" s="31">
        <v>15000.0</v>
      </c>
      <c r="J6" s="30">
        <f t="shared" si="4"/>
        <v>1</v>
      </c>
    </row>
    <row r="7">
      <c r="A7" s="18" t="s">
        <v>154</v>
      </c>
      <c r="B7" s="21">
        <v>1.0</v>
      </c>
      <c r="C7" s="29">
        <v>3.0</v>
      </c>
      <c r="D7" s="30">
        <f t="shared" si="1"/>
        <v>0.5</v>
      </c>
      <c r="E7" s="31">
        <v>5.0</v>
      </c>
      <c r="F7" s="30">
        <f t="shared" si="2"/>
        <v>0.8333333333</v>
      </c>
      <c r="G7" s="31">
        <v>1.0</v>
      </c>
      <c r="H7" s="30">
        <f t="shared" si="3"/>
        <v>0.1666666667</v>
      </c>
      <c r="I7" s="31">
        <v>6.0</v>
      </c>
      <c r="J7" s="30">
        <f t="shared" si="4"/>
        <v>1</v>
      </c>
    </row>
    <row r="8">
      <c r="A8" s="18" t="s">
        <v>155</v>
      </c>
      <c r="B8" s="21">
        <v>1.0</v>
      </c>
      <c r="C8" s="29">
        <v>1232101.0</v>
      </c>
      <c r="D8" s="30">
        <f t="shared" si="1"/>
        <v>1</v>
      </c>
      <c r="E8" s="31">
        <v>123123.0</v>
      </c>
      <c r="F8" s="30">
        <f t="shared" si="2"/>
        <v>0.09992930774</v>
      </c>
      <c r="G8" s="31">
        <v>12312.0</v>
      </c>
      <c r="H8" s="30">
        <f t="shared" si="3"/>
        <v>0.009992687288</v>
      </c>
      <c r="I8" s="31">
        <v>213213.0</v>
      </c>
      <c r="J8" s="30">
        <f t="shared" si="4"/>
        <v>0.1730483134</v>
      </c>
    </row>
    <row r="9">
      <c r="A9" s="18" t="s">
        <v>156</v>
      </c>
      <c r="B9" s="21">
        <v>1.0</v>
      </c>
      <c r="C9" s="29"/>
      <c r="D9" s="30">
        <f t="shared" si="1"/>
        <v>0</v>
      </c>
      <c r="E9" s="31">
        <v>200.0</v>
      </c>
      <c r="F9" s="30">
        <f t="shared" si="2"/>
        <v>1</v>
      </c>
      <c r="G9" s="33"/>
      <c r="H9" s="30">
        <f t="shared" si="3"/>
        <v>0</v>
      </c>
      <c r="I9" s="31">
        <v>200.0</v>
      </c>
      <c r="J9" s="30">
        <f t="shared" si="4"/>
        <v>1</v>
      </c>
    </row>
    <row r="10">
      <c r="A10" s="18" t="s">
        <v>157</v>
      </c>
      <c r="B10" s="21">
        <v>1.0</v>
      </c>
      <c r="C10" s="29"/>
      <c r="D10" s="30">
        <f t="shared" si="1"/>
        <v>0</v>
      </c>
      <c r="E10" s="31">
        <v>20.0</v>
      </c>
      <c r="F10" s="30">
        <f t="shared" si="2"/>
        <v>1</v>
      </c>
      <c r="G10" s="31">
        <v>6.0</v>
      </c>
      <c r="H10" s="30">
        <f t="shared" si="3"/>
        <v>0.3</v>
      </c>
      <c r="I10" s="31">
        <v>20.0</v>
      </c>
      <c r="J10" s="30">
        <f t="shared" si="4"/>
        <v>1</v>
      </c>
    </row>
    <row r="11">
      <c r="A11" s="18" t="s">
        <v>158</v>
      </c>
      <c r="B11" s="21">
        <v>2.0</v>
      </c>
      <c r="C11" s="29">
        <v>11111.0</v>
      </c>
      <c r="D11" s="30">
        <f t="shared" si="1"/>
        <v>0.1803543457</v>
      </c>
      <c r="E11" s="31">
        <v>123.0</v>
      </c>
      <c r="F11" s="30">
        <f t="shared" si="2"/>
        <v>0.001996542573</v>
      </c>
      <c r="G11" s="31">
        <v>13123.0</v>
      </c>
      <c r="H11" s="30">
        <f t="shared" si="3"/>
        <v>0.2130132372</v>
      </c>
      <c r="I11" s="31">
        <v>123213.0</v>
      </c>
      <c r="J11" s="30">
        <f t="shared" si="4"/>
        <v>2</v>
      </c>
    </row>
    <row r="12">
      <c r="A12" s="19"/>
      <c r="B12" s="35"/>
      <c r="C12" s="33"/>
      <c r="D12" s="36"/>
      <c r="E12" s="33"/>
      <c r="F12" s="36"/>
      <c r="G12" s="33"/>
      <c r="H12" s="36"/>
      <c r="I12" s="33"/>
      <c r="J12" s="36"/>
    </row>
    <row r="13">
      <c r="A13" s="37" t="s">
        <v>161</v>
      </c>
      <c r="B13" s="38"/>
      <c r="C13" s="39"/>
      <c r="D13" s="40">
        <f>SUM(D2:D12)</f>
        <v>6.171208004</v>
      </c>
      <c r="E13" s="39"/>
      <c r="F13" s="40">
        <f>SUM(F2:F12)</f>
        <v>7.66153802</v>
      </c>
      <c r="G13" s="39"/>
      <c r="H13" s="40">
        <f>SUM(H2:H12)</f>
        <v>3.811260976</v>
      </c>
      <c r="I13" s="39"/>
      <c r="J13" s="40">
        <f>SUM(J2:J12)</f>
        <v>7.538660751</v>
      </c>
    </row>
  </sheetData>
  <conditionalFormatting sqref="D13 F13 H13 J13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24.43"/>
    <col customWidth="1" min="3" max="3" width="24.71"/>
    <col customWidth="1" min="4" max="4" width="100.86"/>
  </cols>
  <sheetData>
    <row r="1">
      <c r="A1" s="7" t="s">
        <v>11</v>
      </c>
      <c r="B1" s="41" t="s">
        <v>53</v>
      </c>
      <c r="C1" s="41" t="s">
        <v>162</v>
      </c>
      <c r="D1" s="41"/>
    </row>
    <row r="2">
      <c r="A2" s="7" t="s">
        <v>16</v>
      </c>
      <c r="B2" s="41" t="s">
        <v>58</v>
      </c>
      <c r="C2" s="41" t="s">
        <v>163</v>
      </c>
      <c r="D2" s="42"/>
    </row>
    <row r="3">
      <c r="A3" s="7" t="s">
        <v>22</v>
      </c>
      <c r="B3" s="41" t="s">
        <v>90</v>
      </c>
      <c r="C3" s="41" t="s">
        <v>164</v>
      </c>
      <c r="D3" s="42"/>
    </row>
    <row r="4">
      <c r="A4" s="7" t="s">
        <v>27</v>
      </c>
      <c r="B4" s="41" t="s">
        <v>165</v>
      </c>
      <c r="C4" s="41" t="s">
        <v>165</v>
      </c>
      <c r="D4" s="42"/>
    </row>
    <row r="5">
      <c r="A5" s="7" t="s">
        <v>33</v>
      </c>
      <c r="B5" s="41" t="s">
        <v>166</v>
      </c>
      <c r="C5" s="41" t="s">
        <v>167</v>
      </c>
      <c r="D5" s="42"/>
    </row>
    <row r="6">
      <c r="A6" s="7" t="s">
        <v>39</v>
      </c>
      <c r="B6" s="41" t="s">
        <v>168</v>
      </c>
      <c r="C6" s="41" t="s">
        <v>168</v>
      </c>
      <c r="D6" s="42"/>
    </row>
    <row r="7">
      <c r="A7" s="7" t="s">
        <v>43</v>
      </c>
      <c r="B7" s="41" t="s">
        <v>169</v>
      </c>
      <c r="C7" s="41" t="s">
        <v>170</v>
      </c>
      <c r="D7" s="42"/>
    </row>
    <row r="8">
      <c r="A8" s="7" t="s">
        <v>47</v>
      </c>
      <c r="B8" s="41"/>
      <c r="C8" s="41" t="s">
        <v>171</v>
      </c>
      <c r="D8" s="42"/>
    </row>
    <row r="9">
      <c r="A9" s="43"/>
    </row>
    <row r="10">
      <c r="A10" s="4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12.29"/>
    <col customWidth="1" min="3" max="3" width="11.57"/>
    <col customWidth="1" min="4" max="4" width="12.57"/>
    <col customWidth="1" min="5" max="5" width="12.86"/>
    <col customWidth="1" min="6" max="6" width="14.86"/>
    <col customWidth="1" min="7" max="7" width="11.14"/>
    <col customWidth="1" min="8" max="8" width="15.14"/>
    <col customWidth="1" min="9" max="9" width="82.71"/>
  </cols>
  <sheetData>
    <row r="1">
      <c r="A1" s="44"/>
      <c r="B1" s="45" t="s">
        <v>148</v>
      </c>
      <c r="C1" s="46" t="s">
        <v>172</v>
      </c>
      <c r="D1" s="47" t="s">
        <v>160</v>
      </c>
      <c r="E1" s="45" t="s">
        <v>173</v>
      </c>
      <c r="F1" s="47" t="s">
        <v>160</v>
      </c>
      <c r="G1" s="45" t="s">
        <v>174</v>
      </c>
      <c r="H1" s="47" t="s">
        <v>160</v>
      </c>
      <c r="I1" s="48" t="s">
        <v>175</v>
      </c>
    </row>
    <row r="2">
      <c r="A2" s="49" t="s">
        <v>176</v>
      </c>
      <c r="B2" s="50">
        <v>4.0</v>
      </c>
      <c r="C2" s="51">
        <v>19.0</v>
      </c>
      <c r="D2" s="52">
        <f t="shared" ref="D2:D12" si="1">C2/MAX($C2,$E2,$G2)*B2</f>
        <v>4</v>
      </c>
      <c r="E2" s="51">
        <v>15.0</v>
      </c>
      <c r="F2" s="53">
        <f t="shared" ref="F2:F12" si="2">E2/MAX($C2,$E2,$G2)*B2</f>
        <v>3.157894737</v>
      </c>
      <c r="G2" s="51">
        <v>16.0</v>
      </c>
      <c r="H2" s="53">
        <f t="shared" ref="H2:H12" si="3">G2/MAX($C2,$E2,$G2)*B2</f>
        <v>3.368421053</v>
      </c>
      <c r="I2" s="54" t="s">
        <v>177</v>
      </c>
    </row>
    <row r="3">
      <c r="A3" s="55" t="s">
        <v>178</v>
      </c>
      <c r="B3" s="56">
        <v>2.0</v>
      </c>
      <c r="C3" s="57">
        <v>53.5</v>
      </c>
      <c r="D3" s="52">
        <f t="shared" si="1"/>
        <v>2</v>
      </c>
      <c r="E3" s="57">
        <v>38.5</v>
      </c>
      <c r="F3" s="53">
        <f t="shared" si="2"/>
        <v>1.439252336</v>
      </c>
      <c r="G3" s="57">
        <v>26.7</v>
      </c>
      <c r="H3" s="53">
        <f t="shared" si="3"/>
        <v>0.9981308411</v>
      </c>
      <c r="I3" s="58" t="s">
        <v>179</v>
      </c>
    </row>
    <row r="4">
      <c r="A4" s="55" t="s">
        <v>180</v>
      </c>
      <c r="B4" s="59">
        <v>1.0</v>
      </c>
      <c r="C4" s="57">
        <v>1255.45</v>
      </c>
      <c r="D4" s="52">
        <f t="shared" si="1"/>
        <v>1</v>
      </c>
      <c r="E4" s="57">
        <v>547.57</v>
      </c>
      <c r="F4" s="53">
        <f t="shared" si="2"/>
        <v>0.436154367</v>
      </c>
      <c r="G4" s="57">
        <v>457.73</v>
      </c>
      <c r="H4" s="53">
        <f t="shared" si="3"/>
        <v>0.3645943686</v>
      </c>
      <c r="I4" s="60" t="s">
        <v>181</v>
      </c>
    </row>
    <row r="5">
      <c r="A5" s="55" t="s">
        <v>182</v>
      </c>
      <c r="B5" s="56">
        <v>1.0</v>
      </c>
      <c r="C5" s="57">
        <v>3.0</v>
      </c>
      <c r="D5" s="52">
        <f t="shared" si="1"/>
        <v>1</v>
      </c>
      <c r="E5" s="57">
        <v>3.0</v>
      </c>
      <c r="F5" s="53">
        <f t="shared" si="2"/>
        <v>1</v>
      </c>
      <c r="G5" s="57">
        <v>1.5</v>
      </c>
      <c r="H5" s="53">
        <f t="shared" si="3"/>
        <v>0.5</v>
      </c>
      <c r="I5" s="61" t="s">
        <v>183</v>
      </c>
    </row>
    <row r="6">
      <c r="A6" s="55" t="s">
        <v>184</v>
      </c>
      <c r="B6" s="56">
        <v>3.0</v>
      </c>
      <c r="C6" s="57">
        <v>614244.0</v>
      </c>
      <c r="D6" s="52">
        <f t="shared" si="1"/>
        <v>3</v>
      </c>
      <c r="E6" s="57">
        <v>129273.0</v>
      </c>
      <c r="F6" s="53">
        <f t="shared" si="2"/>
        <v>0.6313761307</v>
      </c>
      <c r="G6" s="57">
        <v>141065.0</v>
      </c>
      <c r="H6" s="53">
        <f t="shared" si="3"/>
        <v>0.6889688788</v>
      </c>
      <c r="I6" s="61" t="s">
        <v>185</v>
      </c>
    </row>
    <row r="7">
      <c r="A7" s="55" t="s">
        <v>186</v>
      </c>
      <c r="B7" s="56">
        <v>2.0</v>
      </c>
      <c r="C7" s="57">
        <v>3.0</v>
      </c>
      <c r="D7" s="52">
        <f t="shared" si="1"/>
        <v>2</v>
      </c>
      <c r="E7" s="57">
        <v>3.0</v>
      </c>
      <c r="F7" s="53">
        <f t="shared" si="2"/>
        <v>2</v>
      </c>
      <c r="G7" s="57">
        <v>2.0</v>
      </c>
      <c r="H7" s="53">
        <f t="shared" si="3"/>
        <v>1.333333333</v>
      </c>
      <c r="I7" s="61" t="s">
        <v>187</v>
      </c>
    </row>
    <row r="8">
      <c r="A8" s="55" t="s">
        <v>188</v>
      </c>
      <c r="B8" s="56">
        <v>2.0</v>
      </c>
      <c r="C8" s="62">
        <v>1.0</v>
      </c>
      <c r="D8" s="52">
        <f t="shared" si="1"/>
        <v>2</v>
      </c>
      <c r="E8" s="62">
        <v>1.0</v>
      </c>
      <c r="F8" s="53">
        <f t="shared" si="2"/>
        <v>2</v>
      </c>
      <c r="G8" s="57">
        <v>1.0</v>
      </c>
      <c r="H8" s="53">
        <f t="shared" si="3"/>
        <v>2</v>
      </c>
      <c r="I8" s="61" t="s">
        <v>189</v>
      </c>
    </row>
    <row r="9">
      <c r="A9" s="55" t="s">
        <v>190</v>
      </c>
      <c r="B9" s="56">
        <v>3.0</v>
      </c>
      <c r="C9" s="57">
        <v>2.0</v>
      </c>
      <c r="D9" s="52">
        <f t="shared" si="1"/>
        <v>1.2</v>
      </c>
      <c r="E9" s="57">
        <v>3.0</v>
      </c>
      <c r="F9" s="53">
        <f t="shared" si="2"/>
        <v>1.8</v>
      </c>
      <c r="G9" s="57">
        <v>5.0</v>
      </c>
      <c r="H9" s="53">
        <f t="shared" si="3"/>
        <v>3</v>
      </c>
      <c r="I9" s="61"/>
    </row>
    <row r="10">
      <c r="A10" s="55" t="s">
        <v>191</v>
      </c>
      <c r="B10" s="56">
        <v>5.0</v>
      </c>
      <c r="C10" s="57">
        <v>4.0</v>
      </c>
      <c r="D10" s="52">
        <f t="shared" si="1"/>
        <v>4</v>
      </c>
      <c r="E10" s="57">
        <v>3.0</v>
      </c>
      <c r="F10" s="53">
        <f t="shared" si="2"/>
        <v>3</v>
      </c>
      <c r="G10" s="57">
        <v>5.0</v>
      </c>
      <c r="H10" s="53">
        <f t="shared" si="3"/>
        <v>5</v>
      </c>
      <c r="I10" s="63"/>
    </row>
    <row r="11">
      <c r="A11" s="55" t="s">
        <v>192</v>
      </c>
      <c r="B11" s="56">
        <v>3.0</v>
      </c>
      <c r="C11" s="57">
        <v>3.0</v>
      </c>
      <c r="D11" s="52">
        <f t="shared" si="1"/>
        <v>1.8</v>
      </c>
      <c r="E11" s="57">
        <v>4.0</v>
      </c>
      <c r="F11" s="53">
        <f t="shared" si="2"/>
        <v>2.4</v>
      </c>
      <c r="G11" s="57">
        <v>5.0</v>
      </c>
      <c r="H11" s="53">
        <f t="shared" si="3"/>
        <v>3</v>
      </c>
      <c r="I11" s="63"/>
    </row>
    <row r="12">
      <c r="A12" s="55" t="s">
        <v>193</v>
      </c>
      <c r="B12" s="56">
        <v>5.0</v>
      </c>
      <c r="C12" s="57">
        <v>3.0</v>
      </c>
      <c r="D12" s="52">
        <f t="shared" si="1"/>
        <v>3</v>
      </c>
      <c r="E12" s="57">
        <v>3.0</v>
      </c>
      <c r="F12" s="53">
        <f t="shared" si="2"/>
        <v>3</v>
      </c>
      <c r="G12" s="57">
        <v>5.0</v>
      </c>
      <c r="H12" s="53">
        <f t="shared" si="3"/>
        <v>5</v>
      </c>
      <c r="I12" s="63"/>
    </row>
    <row r="13">
      <c r="A13" s="48"/>
      <c r="B13" s="44"/>
      <c r="C13" s="44"/>
      <c r="D13" s="64"/>
      <c r="E13" s="44"/>
      <c r="F13" s="64"/>
      <c r="G13" s="44"/>
      <c r="H13" s="64"/>
      <c r="I13" s="65"/>
    </row>
    <row r="14">
      <c r="A14" s="66" t="s">
        <v>161</v>
      </c>
      <c r="B14" s="67"/>
      <c r="C14" s="67"/>
      <c r="D14" s="68">
        <f>SUM(D2:D13)</f>
        <v>25</v>
      </c>
      <c r="E14" s="67"/>
      <c r="F14" s="69">
        <f>SUM(F2:F13)</f>
        <v>20.86467757</v>
      </c>
      <c r="G14" s="67"/>
      <c r="H14" s="69">
        <f>SUM(H2:H13)</f>
        <v>25.25344847</v>
      </c>
    </row>
  </sheetData>
  <hyperlinks>
    <hyperlink r:id="rId1" location="technology-databases-professional-developers4" ref="I3"/>
    <hyperlink r:id="rId2" ref="I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8.57"/>
    <col customWidth="1" min="3" max="3" width="21.57"/>
    <col customWidth="1" min="4" max="4" width="6.29"/>
    <col customWidth="1" min="5" max="5" width="21.57"/>
    <col customWidth="1" min="6" max="6" width="5.86"/>
    <col customWidth="1" min="7" max="7" width="21.57"/>
    <col customWidth="1" min="8" max="8" width="6.57"/>
    <col customWidth="1" hidden="1" min="9" max="9" width="21.57"/>
    <col customWidth="1" hidden="1" min="10" max="10" width="37.29"/>
    <col customWidth="1" min="11" max="11" width="60.86"/>
  </cols>
  <sheetData>
    <row r="1">
      <c r="A1" s="26"/>
      <c r="B1" s="20" t="s">
        <v>148</v>
      </c>
      <c r="C1" s="70" t="s">
        <v>194</v>
      </c>
      <c r="D1" s="28" t="s">
        <v>160</v>
      </c>
      <c r="E1" s="27" t="s">
        <v>195</v>
      </c>
      <c r="F1" s="28" t="s">
        <v>160</v>
      </c>
      <c r="G1" s="27" t="s">
        <v>196</v>
      </c>
      <c r="H1" s="28" t="s">
        <v>160</v>
      </c>
      <c r="I1" s="27"/>
      <c r="J1" s="28" t="s">
        <v>160</v>
      </c>
      <c r="K1" s="12" t="s">
        <v>197</v>
      </c>
    </row>
    <row r="2">
      <c r="A2" s="23" t="s">
        <v>198</v>
      </c>
      <c r="B2" s="21">
        <v>5.0</v>
      </c>
      <c r="C2" s="71">
        <v>8.0</v>
      </c>
      <c r="D2" s="30">
        <f t="shared" ref="D2:D30" si="1">C2/MAX($C2,$E2,$G2,$I2)*B2</f>
        <v>5</v>
      </c>
      <c r="E2" s="31">
        <v>4.0</v>
      </c>
      <c r="F2" s="30">
        <f t="shared" ref="F2:F30" si="2">E2/MAX($C2,$E2,$G2,$I2)*B2</f>
        <v>2.5</v>
      </c>
      <c r="G2" s="31">
        <v>1.0</v>
      </c>
      <c r="H2" s="30">
        <f t="shared" ref="H2:H30" si="3">G2/MAX($C2,$E2,$G2,$I2)*B2</f>
        <v>0.625</v>
      </c>
      <c r="I2" s="31">
        <v>0.0</v>
      </c>
      <c r="J2" s="30">
        <f t="shared" ref="J2:J30" si="4">I2/MAX($C2,$E2,$G2,$I2)*B2</f>
        <v>0</v>
      </c>
    </row>
    <row r="3">
      <c r="A3" s="72" t="s">
        <v>199</v>
      </c>
      <c r="B3" s="21">
        <v>5.0</v>
      </c>
      <c r="C3" s="71">
        <v>1.0</v>
      </c>
      <c r="D3" s="30">
        <f t="shared" si="1"/>
        <v>2.5</v>
      </c>
      <c r="E3" s="31">
        <v>1.0</v>
      </c>
      <c r="F3" s="30">
        <f t="shared" si="2"/>
        <v>2.5</v>
      </c>
      <c r="G3" s="31">
        <v>2.0</v>
      </c>
      <c r="H3" s="30">
        <f t="shared" si="3"/>
        <v>5</v>
      </c>
      <c r="I3" s="31">
        <v>0.0</v>
      </c>
      <c r="J3" s="30">
        <f t="shared" si="4"/>
        <v>0</v>
      </c>
      <c r="K3" s="73" t="s">
        <v>200</v>
      </c>
    </row>
    <row r="4">
      <c r="B4" s="21">
        <v>4.0</v>
      </c>
      <c r="C4" s="71">
        <v>6.0</v>
      </c>
      <c r="D4" s="30">
        <f t="shared" si="1"/>
        <v>3</v>
      </c>
      <c r="E4" s="31">
        <v>4.0</v>
      </c>
      <c r="F4" s="30">
        <f t="shared" si="2"/>
        <v>2</v>
      </c>
      <c r="G4" s="31">
        <v>8.0</v>
      </c>
      <c r="H4" s="30">
        <f t="shared" si="3"/>
        <v>4</v>
      </c>
      <c r="I4" s="31">
        <v>0.0</v>
      </c>
      <c r="J4" s="30">
        <f t="shared" si="4"/>
        <v>0</v>
      </c>
      <c r="K4" s="12" t="s">
        <v>201</v>
      </c>
    </row>
    <row r="5">
      <c r="A5" s="72" t="s">
        <v>193</v>
      </c>
      <c r="B5" s="21">
        <v>2.0</v>
      </c>
      <c r="C5" s="71">
        <v>75.0</v>
      </c>
      <c r="D5" s="30">
        <f t="shared" si="1"/>
        <v>1.5</v>
      </c>
      <c r="E5" s="31">
        <v>25.0</v>
      </c>
      <c r="F5" s="30">
        <f t="shared" si="2"/>
        <v>0.5</v>
      </c>
      <c r="G5" s="31">
        <v>100.0</v>
      </c>
      <c r="H5" s="30">
        <f t="shared" si="3"/>
        <v>2</v>
      </c>
      <c r="I5" s="31">
        <v>0.0</v>
      </c>
      <c r="J5" s="30">
        <f t="shared" si="4"/>
        <v>0</v>
      </c>
    </row>
    <row r="6">
      <c r="A6" s="23" t="s">
        <v>202</v>
      </c>
      <c r="B6" s="21">
        <v>3.0</v>
      </c>
      <c r="C6" s="71">
        <v>75.0</v>
      </c>
      <c r="D6" s="30">
        <f t="shared" si="1"/>
        <v>2.25</v>
      </c>
      <c r="E6" s="31">
        <v>25.0</v>
      </c>
      <c r="F6" s="30">
        <f t="shared" si="2"/>
        <v>0.75</v>
      </c>
      <c r="G6" s="31">
        <v>100.0</v>
      </c>
      <c r="H6" s="30">
        <f t="shared" si="3"/>
        <v>3</v>
      </c>
      <c r="I6" s="31">
        <v>0.0</v>
      </c>
      <c r="J6" s="30">
        <f t="shared" si="4"/>
        <v>0</v>
      </c>
      <c r="K6" s="73" t="s">
        <v>203</v>
      </c>
    </row>
    <row r="7">
      <c r="A7" s="74" t="s">
        <v>204</v>
      </c>
      <c r="B7" s="75">
        <v>2.0</v>
      </c>
      <c r="C7" s="76">
        <v>4.0</v>
      </c>
      <c r="D7" s="77">
        <f t="shared" si="1"/>
        <v>1.6</v>
      </c>
      <c r="E7" s="78">
        <v>2.0</v>
      </c>
      <c r="F7" s="77">
        <f t="shared" si="2"/>
        <v>0.8</v>
      </c>
      <c r="G7" s="78">
        <v>5.0</v>
      </c>
      <c r="H7" s="77">
        <f t="shared" si="3"/>
        <v>2</v>
      </c>
      <c r="I7" s="78">
        <v>0.0</v>
      </c>
      <c r="J7" s="77">
        <f t="shared" si="4"/>
        <v>0</v>
      </c>
      <c r="K7" s="72" t="s">
        <v>205</v>
      </c>
    </row>
    <row r="8">
      <c r="A8" s="23" t="s">
        <v>206</v>
      </c>
      <c r="B8" s="21">
        <v>2.0</v>
      </c>
      <c r="C8" s="71">
        <v>1.0</v>
      </c>
      <c r="D8" s="30">
        <f t="shared" si="1"/>
        <v>2</v>
      </c>
      <c r="E8" s="31">
        <v>0.0</v>
      </c>
      <c r="F8" s="30">
        <f t="shared" si="2"/>
        <v>0</v>
      </c>
      <c r="G8" s="31">
        <v>1.0</v>
      </c>
      <c r="H8" s="30">
        <f t="shared" si="3"/>
        <v>2</v>
      </c>
      <c r="I8" s="31">
        <v>0.0</v>
      </c>
      <c r="J8" s="30">
        <f t="shared" si="4"/>
        <v>0</v>
      </c>
    </row>
    <row r="9">
      <c r="A9" s="23" t="s">
        <v>207</v>
      </c>
      <c r="B9" s="79">
        <v>5.0</v>
      </c>
      <c r="C9" s="71">
        <v>100.0</v>
      </c>
      <c r="D9" s="80">
        <f t="shared" si="1"/>
        <v>5</v>
      </c>
      <c r="E9" s="31">
        <v>80.0</v>
      </c>
      <c r="F9" s="80">
        <f t="shared" si="2"/>
        <v>4</v>
      </c>
      <c r="G9" s="31">
        <v>20.0</v>
      </c>
      <c r="H9" s="80">
        <f t="shared" si="3"/>
        <v>1</v>
      </c>
      <c r="I9" s="31">
        <v>0.0</v>
      </c>
      <c r="J9" s="80">
        <f t="shared" si="4"/>
        <v>0</v>
      </c>
      <c r="K9" s="81"/>
    </row>
    <row r="10">
      <c r="A10" s="23" t="s">
        <v>208</v>
      </c>
      <c r="B10" s="79">
        <v>4.0</v>
      </c>
      <c r="C10" s="71">
        <v>0.0</v>
      </c>
      <c r="D10" s="80">
        <f t="shared" si="1"/>
        <v>0</v>
      </c>
      <c r="E10" s="31">
        <v>1.0</v>
      </c>
      <c r="F10" s="80">
        <f t="shared" si="2"/>
        <v>4</v>
      </c>
      <c r="G10" s="31">
        <v>1.0</v>
      </c>
      <c r="H10" s="80">
        <f t="shared" si="3"/>
        <v>4</v>
      </c>
      <c r="I10" s="31">
        <v>0.0</v>
      </c>
      <c r="J10" s="80">
        <f t="shared" si="4"/>
        <v>0</v>
      </c>
      <c r="K10" s="72" t="s">
        <v>209</v>
      </c>
    </row>
    <row r="11">
      <c r="A11" s="23" t="s">
        <v>210</v>
      </c>
      <c r="B11" s="79">
        <v>2.0</v>
      </c>
      <c r="C11" s="71">
        <v>837.52093802345</v>
      </c>
      <c r="D11" s="80">
        <f t="shared" si="1"/>
        <v>1.710972294</v>
      </c>
      <c r="E11" s="31">
        <v>693.0</v>
      </c>
      <c r="F11" s="80">
        <f t="shared" si="2"/>
        <v>1.415730337</v>
      </c>
      <c r="G11" s="31">
        <v>979.0</v>
      </c>
      <c r="H11" s="80">
        <f t="shared" si="3"/>
        <v>2</v>
      </c>
      <c r="I11" s="31">
        <v>0.0</v>
      </c>
      <c r="J11" s="80">
        <f t="shared" si="4"/>
        <v>0</v>
      </c>
      <c r="K11" s="72"/>
    </row>
    <row r="12">
      <c r="A12" s="23" t="s">
        <v>211</v>
      </c>
      <c r="B12" s="79">
        <v>1.0</v>
      </c>
      <c r="C12" s="71">
        <f>1/1133 * 1000000</f>
        <v>882.6125331</v>
      </c>
      <c r="D12" s="80">
        <f t="shared" si="1"/>
        <v>0.8323036187</v>
      </c>
      <c r="E12" s="31">
        <f>1/1334 * 1000000</f>
        <v>749.6251874</v>
      </c>
      <c r="F12" s="80">
        <f t="shared" si="2"/>
        <v>0.7068965517</v>
      </c>
      <c r="G12" s="31">
        <f>1/943 * 1000000</f>
        <v>1060.445387</v>
      </c>
      <c r="H12" s="80">
        <f t="shared" si="3"/>
        <v>1</v>
      </c>
      <c r="I12" s="31">
        <v>0.0</v>
      </c>
      <c r="J12" s="80">
        <f t="shared" si="4"/>
        <v>0</v>
      </c>
      <c r="K12" s="72"/>
    </row>
    <row r="13">
      <c r="A13" s="23" t="s">
        <v>212</v>
      </c>
      <c r="B13" s="79">
        <v>1.0</v>
      </c>
      <c r="C13" s="71">
        <f>1/620*1000000</f>
        <v>1612.903226</v>
      </c>
      <c r="D13" s="80">
        <f t="shared" si="1"/>
        <v>0.1983870968</v>
      </c>
      <c r="E13" s="31">
        <f>1/3485*1000000</f>
        <v>286.9440459</v>
      </c>
      <c r="F13" s="80">
        <f t="shared" si="2"/>
        <v>0.03529411765</v>
      </c>
      <c r="G13" s="31">
        <f>1/123*1000000</f>
        <v>8130.081301</v>
      </c>
      <c r="H13" s="80">
        <f t="shared" si="3"/>
        <v>1</v>
      </c>
      <c r="I13" s="31">
        <v>0.0</v>
      </c>
      <c r="J13" s="80">
        <f t="shared" si="4"/>
        <v>0</v>
      </c>
      <c r="K13" s="72"/>
    </row>
    <row r="14">
      <c r="A14" s="23" t="s">
        <v>213</v>
      </c>
      <c r="B14" s="79">
        <v>1.0</v>
      </c>
      <c r="C14" s="71">
        <f>1/1150.51219512195*1000000</f>
        <v>869.1780967</v>
      </c>
      <c r="D14" s="80">
        <f t="shared" si="1"/>
        <v>0.8255048281</v>
      </c>
      <c r="E14" s="31">
        <f>1/1318*1000000</f>
        <v>758.7253414</v>
      </c>
      <c r="F14" s="80">
        <f t="shared" si="2"/>
        <v>0.7206019513</v>
      </c>
      <c r="G14" s="31">
        <f>1/949.753371868978*1000000</f>
        <v>1052.904922</v>
      </c>
      <c r="H14" s="80">
        <f t="shared" si="3"/>
        <v>1</v>
      </c>
      <c r="I14" s="31">
        <v>0.0</v>
      </c>
      <c r="J14" s="80">
        <f t="shared" si="4"/>
        <v>0</v>
      </c>
      <c r="K14" s="72"/>
    </row>
    <row r="15">
      <c r="A15" s="23" t="s">
        <v>214</v>
      </c>
      <c r="B15" s="79">
        <v>2.0</v>
      </c>
      <c r="C15" s="71">
        <v>769.0</v>
      </c>
      <c r="D15" s="80">
        <f t="shared" si="1"/>
        <v>1.826603325</v>
      </c>
      <c r="E15" s="31">
        <v>670.0</v>
      </c>
      <c r="F15" s="80">
        <f t="shared" si="2"/>
        <v>1.591448931</v>
      </c>
      <c r="G15" s="31">
        <v>842.0</v>
      </c>
      <c r="H15" s="80">
        <f t="shared" si="3"/>
        <v>2</v>
      </c>
      <c r="I15" s="31">
        <v>0.0</v>
      </c>
      <c r="J15" s="80">
        <f t="shared" si="4"/>
        <v>0</v>
      </c>
      <c r="K15" s="72"/>
    </row>
    <row r="16">
      <c r="A16" s="23" t="s">
        <v>215</v>
      </c>
      <c r="B16" s="79">
        <v>1.0</v>
      </c>
      <c r="C16" s="71">
        <f>1/1234 * 1000000</f>
        <v>810.3727715</v>
      </c>
      <c r="D16" s="80">
        <f t="shared" si="1"/>
        <v>0.9019448947</v>
      </c>
      <c r="E16" s="31">
        <f>1/1355.51623036649 * 1000000</f>
        <v>737.7263198</v>
      </c>
      <c r="F16" s="80">
        <f t="shared" si="2"/>
        <v>0.8210893939</v>
      </c>
      <c r="G16" s="31">
        <f>1/1113*1000000</f>
        <v>898.4725966</v>
      </c>
      <c r="H16" s="80">
        <f t="shared" si="3"/>
        <v>1</v>
      </c>
      <c r="I16" s="31">
        <v>0.0</v>
      </c>
      <c r="J16" s="80">
        <f t="shared" si="4"/>
        <v>0</v>
      </c>
      <c r="K16" s="72"/>
    </row>
    <row r="17">
      <c r="A17" s="23" t="s">
        <v>216</v>
      </c>
      <c r="B17" s="79">
        <v>1.0</v>
      </c>
      <c r="C17" s="71">
        <f>1/606*1000000</f>
        <v>1650.165017</v>
      </c>
      <c r="D17" s="80">
        <f t="shared" si="1"/>
        <v>0.2442244224</v>
      </c>
      <c r="E17" s="31">
        <f>1/3497*1000000</f>
        <v>285.9593938</v>
      </c>
      <c r="F17" s="80">
        <f t="shared" si="2"/>
        <v>0.04232199028</v>
      </c>
      <c r="G17" s="31">
        <f>1/148*1000000</f>
        <v>6756.756757</v>
      </c>
      <c r="H17" s="80">
        <f t="shared" si="3"/>
        <v>1</v>
      </c>
      <c r="I17" s="31">
        <v>0.0</v>
      </c>
      <c r="J17" s="80">
        <f t="shared" si="4"/>
        <v>0</v>
      </c>
      <c r="K17" s="72"/>
    </row>
    <row r="18">
      <c r="A18" s="23" t="s">
        <v>217</v>
      </c>
      <c r="B18" s="79">
        <v>1.0</v>
      </c>
      <c r="C18" s="71">
        <f>1/1276*1000000</f>
        <v>783.6990596</v>
      </c>
      <c r="D18" s="80">
        <f t="shared" si="1"/>
        <v>0.8714733542</v>
      </c>
      <c r="E18" s="31">
        <f>1/1840*1000000</f>
        <v>543.4782609</v>
      </c>
      <c r="F18" s="80">
        <f t="shared" si="2"/>
        <v>0.6043478261</v>
      </c>
      <c r="G18" s="31">
        <f>1/1112*1000000</f>
        <v>899.2805755</v>
      </c>
      <c r="H18" s="80">
        <f t="shared" si="3"/>
        <v>1</v>
      </c>
      <c r="I18" s="31">
        <v>0.0</v>
      </c>
      <c r="J18" s="80">
        <f t="shared" si="4"/>
        <v>0</v>
      </c>
      <c r="K18" s="72"/>
    </row>
    <row r="19">
      <c r="A19" s="23" t="s">
        <v>218</v>
      </c>
      <c r="B19" s="79">
        <v>2.0</v>
      </c>
      <c r="C19" s="71">
        <v>905.0</v>
      </c>
      <c r="D19" s="80">
        <f t="shared" si="1"/>
        <v>2</v>
      </c>
      <c r="E19" s="31">
        <v>596.0</v>
      </c>
      <c r="F19" s="80">
        <f t="shared" si="2"/>
        <v>1.317127072</v>
      </c>
      <c r="G19" s="31">
        <v>729.0</v>
      </c>
      <c r="H19" s="80">
        <f t="shared" si="3"/>
        <v>1.611049724</v>
      </c>
      <c r="I19" s="31">
        <v>0.0</v>
      </c>
      <c r="J19" s="80">
        <f t="shared" si="4"/>
        <v>0</v>
      </c>
      <c r="K19" s="72"/>
    </row>
    <row r="20">
      <c r="A20" s="23" t="s">
        <v>219</v>
      </c>
      <c r="B20" s="79">
        <v>1.0</v>
      </c>
      <c r="C20" s="71">
        <f>1/1058*1000000</f>
        <v>945.1795841</v>
      </c>
      <c r="D20" s="80">
        <f t="shared" si="1"/>
        <v>1</v>
      </c>
      <c r="E20" s="31">
        <f>1/1554*1000000</f>
        <v>643.5006435</v>
      </c>
      <c r="F20" s="80">
        <f t="shared" si="2"/>
        <v>0.6808236808</v>
      </c>
      <c r="G20" s="31">
        <f>1/1285*1000000</f>
        <v>778.2101167</v>
      </c>
      <c r="H20" s="80">
        <f t="shared" si="3"/>
        <v>0.8233463035</v>
      </c>
      <c r="I20" s="31">
        <v>0.0</v>
      </c>
      <c r="J20" s="80">
        <f t="shared" si="4"/>
        <v>0</v>
      </c>
      <c r="K20" s="72"/>
    </row>
    <row r="21">
      <c r="A21" s="23" t="s">
        <v>220</v>
      </c>
      <c r="B21" s="79">
        <v>1.0</v>
      </c>
      <c r="C21" s="71">
        <f>1/624*1000000</f>
        <v>1602.564103</v>
      </c>
      <c r="D21" s="80">
        <f t="shared" si="1"/>
        <v>0.2243589744</v>
      </c>
      <c r="E21" s="31">
        <f>1/3833*1000000</f>
        <v>260.8922515</v>
      </c>
      <c r="F21" s="80">
        <f t="shared" si="2"/>
        <v>0.03652491521</v>
      </c>
      <c r="G21" s="31">
        <f>1/140*1000000</f>
        <v>7142.857143</v>
      </c>
      <c r="H21" s="80">
        <f t="shared" si="3"/>
        <v>1</v>
      </c>
      <c r="I21" s="31">
        <v>0.0</v>
      </c>
      <c r="J21" s="80">
        <f t="shared" si="4"/>
        <v>0</v>
      </c>
      <c r="K21" s="72"/>
    </row>
    <row r="22">
      <c r="A22" s="23" t="s">
        <v>221</v>
      </c>
      <c r="B22" s="79">
        <v>2.0</v>
      </c>
      <c r="C22" s="71">
        <v>477.0</v>
      </c>
      <c r="D22" s="80">
        <f t="shared" si="1"/>
        <v>1.569078947</v>
      </c>
      <c r="E22" s="31">
        <v>492.0</v>
      </c>
      <c r="F22" s="80">
        <f t="shared" si="2"/>
        <v>1.618421053</v>
      </c>
      <c r="G22" s="31">
        <v>608.0</v>
      </c>
      <c r="H22" s="80">
        <f t="shared" si="3"/>
        <v>2</v>
      </c>
      <c r="I22" s="31">
        <v>0.0</v>
      </c>
      <c r="J22" s="80">
        <f t="shared" si="4"/>
        <v>0</v>
      </c>
      <c r="K22" s="72"/>
    </row>
    <row r="23">
      <c r="A23" s="23" t="s">
        <v>222</v>
      </c>
      <c r="B23" s="79">
        <v>1.0</v>
      </c>
      <c r="C23" s="71">
        <f>1/1345 * 1000000</f>
        <v>743.4944238</v>
      </c>
      <c r="D23" s="80">
        <f t="shared" si="1"/>
        <v>0.7642446097</v>
      </c>
      <c r="E23" s="31">
        <f>1/1278 * 1000000</f>
        <v>782.4726135</v>
      </c>
      <c r="F23" s="80">
        <f t="shared" si="2"/>
        <v>0.8043106416</v>
      </c>
      <c r="G23" s="31">
        <f>1/1027.909*1000000</f>
        <v>972.8487638</v>
      </c>
      <c r="H23" s="80">
        <f t="shared" si="3"/>
        <v>1</v>
      </c>
      <c r="I23" s="31">
        <v>0.0</v>
      </c>
      <c r="J23" s="80">
        <f t="shared" si="4"/>
        <v>0</v>
      </c>
      <c r="K23" s="72"/>
    </row>
    <row r="24">
      <c r="A24" s="23" t="s">
        <v>223</v>
      </c>
      <c r="B24" s="79">
        <v>1.0</v>
      </c>
      <c r="C24" s="71">
        <f>1/2744.89546351084*1000000</f>
        <v>364.3125989</v>
      </c>
      <c r="D24" s="80">
        <f t="shared" si="1"/>
        <v>0.7763408069</v>
      </c>
      <c r="E24" s="31">
        <f>1/2550.82520325203*1000000</f>
        <v>392.0299983</v>
      </c>
      <c r="F24" s="80">
        <f t="shared" si="2"/>
        <v>0.8354058742</v>
      </c>
      <c r="G24" s="31">
        <f>1/2130.97435897435*1000000</f>
        <v>469.2689031</v>
      </c>
      <c r="H24" s="80">
        <f t="shared" si="3"/>
        <v>1</v>
      </c>
      <c r="I24" s="31">
        <v>0.0</v>
      </c>
      <c r="J24" s="80">
        <f t="shared" si="4"/>
        <v>0</v>
      </c>
      <c r="K24" s="72"/>
    </row>
    <row r="25">
      <c r="A25" s="23" t="s">
        <v>224</v>
      </c>
      <c r="B25" s="79">
        <v>1.0</v>
      </c>
      <c r="C25" s="71">
        <f>1/893*1000000</f>
        <v>1119.820829</v>
      </c>
      <c r="D25" s="80">
        <f t="shared" si="1"/>
        <v>0.18924972</v>
      </c>
      <c r="E25" s="31">
        <f>1/3681*1000000</f>
        <v>271.6653083</v>
      </c>
      <c r="F25" s="80">
        <f t="shared" si="2"/>
        <v>0.04591143711</v>
      </c>
      <c r="G25" s="31">
        <f>1/169*1000000</f>
        <v>5917.159763</v>
      </c>
      <c r="H25" s="80">
        <f t="shared" si="3"/>
        <v>1</v>
      </c>
      <c r="I25" s="31">
        <v>0.0</v>
      </c>
      <c r="J25" s="80">
        <f t="shared" si="4"/>
        <v>0</v>
      </c>
      <c r="K25" s="72"/>
    </row>
    <row r="26">
      <c r="A26" s="23" t="s">
        <v>225</v>
      </c>
      <c r="B26" s="79">
        <v>1.0</v>
      </c>
      <c r="C26" s="71">
        <f>1/1352.62130177514*1000000</f>
        <v>739.3052281</v>
      </c>
      <c r="D26" s="80">
        <f t="shared" si="1"/>
        <v>0.7874825563</v>
      </c>
      <c r="E26" s="31">
        <f>1/1286.60772357723*1000000</f>
        <v>777.2376783</v>
      </c>
      <c r="F26" s="80">
        <f t="shared" si="2"/>
        <v>0.8278869005</v>
      </c>
      <c r="G26" s="31">
        <f>1/1065.16568047337*1000000</f>
        <v>938.8210851</v>
      </c>
      <c r="H26" s="80">
        <f t="shared" si="3"/>
        <v>1</v>
      </c>
      <c r="I26" s="31">
        <v>0.0</v>
      </c>
      <c r="J26" s="80">
        <f t="shared" si="4"/>
        <v>0</v>
      </c>
      <c r="K26" s="72"/>
    </row>
    <row r="27">
      <c r="A27" s="23" t="s">
        <v>226</v>
      </c>
      <c r="B27" s="79">
        <v>2.0</v>
      </c>
      <c r="C27" s="71">
        <v>859.0</v>
      </c>
      <c r="D27" s="80">
        <f t="shared" si="1"/>
        <v>1.997674419</v>
      </c>
      <c r="E27" s="31">
        <v>670.0</v>
      </c>
      <c r="F27" s="80">
        <f t="shared" si="2"/>
        <v>1.558139535</v>
      </c>
      <c r="G27" s="31">
        <v>860.0</v>
      </c>
      <c r="H27" s="80">
        <f t="shared" si="3"/>
        <v>2</v>
      </c>
      <c r="I27" s="31">
        <v>0.0</v>
      </c>
      <c r="J27" s="80">
        <f t="shared" si="4"/>
        <v>0</v>
      </c>
      <c r="K27" s="72"/>
    </row>
    <row r="28">
      <c r="A28" s="23" t="s">
        <v>227</v>
      </c>
      <c r="B28" s="79">
        <v>1.0</v>
      </c>
      <c r="C28" s="71">
        <f>1/1061.6369359916 * 1000000</f>
        <v>941.9416056</v>
      </c>
      <c r="D28" s="80">
        <f t="shared" si="1"/>
        <v>1</v>
      </c>
      <c r="E28" s="31">
        <f>1/1340.17423442449 * 1000000</f>
        <v>746.1716352</v>
      </c>
      <c r="F28" s="80">
        <f t="shared" si="2"/>
        <v>0.7921633686</v>
      </c>
      <c r="G28" s="31">
        <f>1/1080.25684210526*1000000</f>
        <v>925.7057776</v>
      </c>
      <c r="H28" s="80">
        <f t="shared" si="3"/>
        <v>0.9827634453</v>
      </c>
      <c r="I28" s="31">
        <v>0.0</v>
      </c>
      <c r="J28" s="80">
        <f t="shared" si="4"/>
        <v>0</v>
      </c>
      <c r="K28" s="72"/>
    </row>
    <row r="29">
      <c r="A29" s="23" t="s">
        <v>228</v>
      </c>
      <c r="B29" s="79">
        <v>1.0</v>
      </c>
      <c r="C29" s="71">
        <f>1/631*1000000</f>
        <v>1584.786054</v>
      </c>
      <c r="D29" s="80">
        <f t="shared" si="1"/>
        <v>0.2123613312</v>
      </c>
      <c r="E29" s="31">
        <f>1/3641*1000000</f>
        <v>274.6498215</v>
      </c>
      <c r="F29" s="80">
        <f t="shared" si="2"/>
        <v>0.03680307608</v>
      </c>
      <c r="G29" s="31">
        <f>1/134*1000000</f>
        <v>7462.686567</v>
      </c>
      <c r="H29" s="80">
        <f t="shared" si="3"/>
        <v>1</v>
      </c>
      <c r="I29" s="31">
        <v>0.0</v>
      </c>
      <c r="J29" s="80">
        <f t="shared" si="4"/>
        <v>0</v>
      </c>
      <c r="K29" s="72"/>
    </row>
    <row r="30">
      <c r="A30" s="23" t="s">
        <v>229</v>
      </c>
      <c r="B30" s="79">
        <v>1.0</v>
      </c>
      <c r="C30" s="71">
        <f>1/2273.36170212765*1000000</f>
        <v>439.8772087</v>
      </c>
      <c r="D30" s="80">
        <f t="shared" si="1"/>
        <v>0.5352073974</v>
      </c>
      <c r="E30" s="31">
        <f>1/1864.67924528301*1000000</f>
        <v>536.2852633</v>
      </c>
      <c r="F30" s="80">
        <f t="shared" si="2"/>
        <v>0.6525090055</v>
      </c>
      <c r="G30" s="31">
        <f>1/1216.72*1000000</f>
        <v>821.8817805</v>
      </c>
      <c r="H30" s="80">
        <f t="shared" si="3"/>
        <v>1</v>
      </c>
      <c r="I30" s="31">
        <v>0.0</v>
      </c>
      <c r="J30" s="80">
        <f t="shared" si="4"/>
        <v>0</v>
      </c>
      <c r="K30" s="72"/>
    </row>
    <row r="31">
      <c r="A31" s="19"/>
      <c r="B31" s="35"/>
      <c r="C31" s="82"/>
      <c r="D31" s="36"/>
      <c r="E31" s="33"/>
      <c r="F31" s="36"/>
      <c r="G31" s="33"/>
      <c r="H31" s="36"/>
      <c r="I31" s="33"/>
      <c r="J31" s="36"/>
      <c r="K31" s="83"/>
    </row>
    <row r="32">
      <c r="A32" s="37" t="s">
        <v>161</v>
      </c>
      <c r="B32" s="38"/>
      <c r="C32" s="84"/>
      <c r="D32" s="40">
        <f>SUM(D2:D31)</f>
        <v>41.3174126</v>
      </c>
      <c r="E32" s="39"/>
      <c r="F32" s="40">
        <f>SUM(F2:F31)</f>
        <v>32.19375766</v>
      </c>
      <c r="G32" s="39"/>
      <c r="H32" s="40">
        <f>SUM(H2:H31)</f>
        <v>48.04215947</v>
      </c>
      <c r="I32" s="39"/>
      <c r="J32" s="40">
        <f>SUM(J2:J31)</f>
        <v>0</v>
      </c>
    </row>
    <row r="33">
      <c r="A33" s="18"/>
      <c r="B33" s="85"/>
      <c r="C33" s="86"/>
      <c r="D33" s="30"/>
      <c r="E33" s="87"/>
      <c r="F33" s="30"/>
      <c r="G33" s="87"/>
      <c r="H33" s="30"/>
      <c r="I33" s="87"/>
      <c r="J33" s="30"/>
    </row>
    <row r="34">
      <c r="A34" s="18"/>
      <c r="B34" s="85"/>
      <c r="C34" s="86"/>
      <c r="D34" s="30"/>
      <c r="E34" s="87"/>
      <c r="F34" s="30"/>
      <c r="G34" s="87"/>
      <c r="H34" s="30"/>
      <c r="I34" s="87"/>
      <c r="J34" s="30"/>
    </row>
    <row r="35">
      <c r="A35" s="18"/>
      <c r="B35" s="85"/>
      <c r="C35" s="86"/>
      <c r="D35" s="30"/>
      <c r="E35" s="87"/>
      <c r="F35" s="30"/>
      <c r="G35" s="87"/>
      <c r="H35" s="30"/>
      <c r="I35" s="87"/>
      <c r="J35" s="30"/>
    </row>
    <row r="36">
      <c r="A36" s="18"/>
      <c r="B36" s="85"/>
      <c r="C36" s="86"/>
      <c r="D36" s="30"/>
      <c r="E36" s="87"/>
      <c r="F36" s="30"/>
      <c r="G36" s="87"/>
      <c r="H36" s="30"/>
      <c r="I36" s="87"/>
      <c r="J36" s="30"/>
    </row>
    <row r="37">
      <c r="A37" s="18"/>
      <c r="B37" s="85"/>
      <c r="C37" s="86"/>
      <c r="D37" s="30"/>
      <c r="E37" s="87"/>
      <c r="F37" s="30"/>
      <c r="G37" s="87"/>
      <c r="H37" s="30"/>
      <c r="I37" s="87"/>
      <c r="J37" s="30"/>
    </row>
    <row r="38">
      <c r="A38" s="18"/>
      <c r="B38" s="85"/>
      <c r="C38" s="86"/>
      <c r="D38" s="30"/>
      <c r="E38" s="87"/>
      <c r="F38" s="30"/>
      <c r="G38" s="87"/>
      <c r="H38" s="30"/>
      <c r="I38" s="87"/>
      <c r="J38" s="30"/>
    </row>
    <row r="39">
      <c r="A39" s="88"/>
      <c r="B39" s="89"/>
      <c r="C39" s="90"/>
      <c r="D39" s="30"/>
      <c r="E39" s="91"/>
      <c r="F39" s="30"/>
      <c r="G39" s="87"/>
      <c r="H39" s="30"/>
      <c r="I39" s="87"/>
      <c r="J39" s="30"/>
    </row>
    <row r="40">
      <c r="A40" s="23"/>
      <c r="B40" s="18"/>
      <c r="C40" s="92"/>
      <c r="D40" s="30"/>
      <c r="E40" s="93"/>
      <c r="F40" s="30"/>
      <c r="G40" s="87"/>
      <c r="H40" s="30"/>
      <c r="I40" s="87"/>
      <c r="J40" s="30"/>
    </row>
    <row r="41">
      <c r="A41" s="23"/>
      <c r="B41" s="94"/>
      <c r="C41" s="92"/>
      <c r="D41" s="30"/>
      <c r="E41" s="95"/>
      <c r="F41" s="30"/>
      <c r="G41" s="87"/>
      <c r="H41" s="30"/>
      <c r="I41" s="87"/>
      <c r="J41" s="30"/>
    </row>
    <row r="42">
      <c r="A42" s="23"/>
      <c r="B42" s="18"/>
      <c r="C42" s="92"/>
      <c r="D42" s="30"/>
      <c r="E42" s="93"/>
      <c r="F42" s="30"/>
      <c r="G42" s="87"/>
      <c r="H42" s="30"/>
      <c r="I42" s="87"/>
      <c r="J42" s="30"/>
    </row>
    <row r="43">
      <c r="A43" s="23"/>
      <c r="B43" s="18"/>
      <c r="C43" s="96"/>
      <c r="D43" s="30"/>
      <c r="E43" s="97"/>
      <c r="F43" s="30"/>
      <c r="G43" s="87"/>
      <c r="H43" s="30"/>
      <c r="I43" s="87"/>
      <c r="J43" s="30"/>
    </row>
    <row r="44">
      <c r="A44" s="23"/>
      <c r="B44" s="18"/>
      <c r="C44" s="96"/>
      <c r="D44" s="30"/>
      <c r="E44" s="95"/>
      <c r="F44" s="30"/>
      <c r="G44" s="87"/>
      <c r="H44" s="30"/>
      <c r="I44" s="87"/>
      <c r="J44" s="30"/>
    </row>
    <row r="45">
      <c r="A45" s="23"/>
      <c r="B45" s="18"/>
      <c r="C45" s="96"/>
      <c r="D45" s="30"/>
      <c r="E45" s="98"/>
      <c r="F45" s="30"/>
      <c r="G45" s="87"/>
      <c r="H45" s="30"/>
      <c r="I45" s="87"/>
      <c r="J45" s="30"/>
    </row>
    <row r="46">
      <c r="A46" s="23"/>
      <c r="B46" s="18"/>
      <c r="C46" s="96"/>
      <c r="D46" s="30"/>
      <c r="E46" s="95"/>
      <c r="F46" s="30"/>
      <c r="G46" s="87"/>
      <c r="H46" s="30"/>
      <c r="I46" s="87"/>
      <c r="J46" s="30"/>
    </row>
    <row r="47">
      <c r="A47" s="23"/>
      <c r="B47" s="18"/>
      <c r="C47" s="96"/>
      <c r="D47" s="30"/>
      <c r="E47" s="98"/>
      <c r="F47" s="30"/>
      <c r="G47" s="87"/>
      <c r="H47" s="30"/>
      <c r="I47" s="87"/>
      <c r="J47" s="30"/>
    </row>
    <row r="48">
      <c r="A48" s="23"/>
      <c r="B48" s="18"/>
      <c r="C48" s="96"/>
      <c r="D48" s="30"/>
      <c r="E48" s="95"/>
      <c r="F48" s="30"/>
      <c r="G48" s="87"/>
      <c r="H48" s="30"/>
      <c r="I48" s="87"/>
      <c r="J48" s="30"/>
    </row>
    <row r="49">
      <c r="A49" s="23"/>
      <c r="B49" s="18"/>
      <c r="C49" s="96"/>
      <c r="D49" s="30"/>
      <c r="E49" s="98"/>
      <c r="F49" s="30"/>
      <c r="G49" s="87"/>
      <c r="H49" s="30"/>
      <c r="I49" s="87"/>
      <c r="J49" s="30"/>
    </row>
    <row r="50">
      <c r="A50" s="23"/>
      <c r="B50" s="89"/>
      <c r="C50" s="96"/>
      <c r="D50" s="30"/>
      <c r="E50" s="95"/>
      <c r="F50" s="30"/>
      <c r="G50" s="87"/>
      <c r="H50" s="30"/>
      <c r="I50" s="87"/>
      <c r="J50" s="30"/>
    </row>
    <row r="51">
      <c r="A51" s="23"/>
      <c r="B51" s="89"/>
      <c r="C51" s="96"/>
      <c r="D51" s="30"/>
      <c r="E51" s="95"/>
      <c r="F51" s="30"/>
      <c r="G51" s="87"/>
      <c r="H51" s="30"/>
      <c r="I51" s="87"/>
      <c r="J51" s="30"/>
    </row>
    <row r="52">
      <c r="A52" s="18"/>
      <c r="B52" s="85"/>
      <c r="C52" s="86"/>
      <c r="D52" s="30"/>
      <c r="E52" s="87"/>
      <c r="F52" s="30"/>
      <c r="G52" s="87"/>
      <c r="H52" s="30"/>
      <c r="I52" s="87"/>
      <c r="J52" s="30"/>
    </row>
    <row r="53">
      <c r="B53" s="85"/>
      <c r="C53" s="86"/>
      <c r="D53" s="30"/>
      <c r="E53" s="87"/>
      <c r="F53" s="30"/>
      <c r="G53" s="87"/>
      <c r="H53" s="30"/>
      <c r="I53" s="87"/>
      <c r="J53" s="30"/>
    </row>
    <row r="54">
      <c r="B54" s="85"/>
      <c r="C54" s="86"/>
      <c r="D54" s="30"/>
      <c r="E54" s="87"/>
      <c r="F54" s="30"/>
      <c r="G54" s="87"/>
      <c r="H54" s="30"/>
      <c r="I54" s="87"/>
      <c r="J54" s="30"/>
    </row>
    <row r="55">
      <c r="A55" s="12"/>
      <c r="B55" s="85"/>
      <c r="C55" s="86"/>
      <c r="D55" s="30"/>
      <c r="E55" s="87"/>
      <c r="F55" s="30"/>
      <c r="G55" s="87"/>
      <c r="H55" s="30"/>
      <c r="I55" s="87"/>
      <c r="J55" s="30"/>
    </row>
    <row r="56">
      <c r="A56" s="18"/>
      <c r="B56" s="85"/>
      <c r="C56" s="86"/>
      <c r="D56" s="30"/>
      <c r="E56" s="87"/>
      <c r="F56" s="30"/>
      <c r="G56" s="87"/>
      <c r="H56" s="30"/>
      <c r="I56" s="87"/>
      <c r="J56" s="30"/>
    </row>
    <row r="57">
      <c r="A57" s="18"/>
      <c r="B57" s="85"/>
      <c r="C57" s="86"/>
      <c r="D57" s="30"/>
      <c r="E57" s="87"/>
      <c r="F57" s="30"/>
      <c r="G57" s="87"/>
      <c r="H57" s="30"/>
      <c r="I57" s="87"/>
      <c r="J57" s="30"/>
    </row>
    <row r="58">
      <c r="A58" s="18"/>
      <c r="B58" s="85"/>
      <c r="C58" s="86"/>
      <c r="D58" s="30"/>
      <c r="E58" s="87"/>
      <c r="F58" s="30"/>
      <c r="G58" s="87"/>
      <c r="H58" s="30"/>
      <c r="I58" s="87"/>
      <c r="J58" s="30"/>
    </row>
    <row r="59">
      <c r="A59" s="18"/>
      <c r="B59" s="85"/>
      <c r="C59" s="86"/>
      <c r="D59" s="30"/>
      <c r="E59" s="87"/>
      <c r="F59" s="30"/>
      <c r="G59" s="87"/>
      <c r="H59" s="30"/>
      <c r="I59" s="87"/>
      <c r="J59" s="30"/>
    </row>
    <row r="60">
      <c r="A60" s="18"/>
      <c r="B60" s="85"/>
      <c r="C60" s="86"/>
      <c r="D60" s="30"/>
      <c r="E60" s="87"/>
      <c r="F60" s="30"/>
      <c r="G60" s="87"/>
      <c r="H60" s="30"/>
      <c r="I60" s="87"/>
      <c r="J60" s="30"/>
    </row>
    <row r="61">
      <c r="A61" s="18"/>
      <c r="B61" s="85"/>
      <c r="C61" s="86"/>
      <c r="D61" s="30"/>
      <c r="E61" s="87"/>
      <c r="F61" s="30"/>
      <c r="G61" s="87"/>
      <c r="H61" s="30"/>
      <c r="I61" s="87"/>
      <c r="J61" s="30"/>
    </row>
    <row r="62">
      <c r="A62" s="18"/>
      <c r="B62" s="85"/>
      <c r="C62" s="86"/>
      <c r="D62" s="30"/>
      <c r="E62" s="87"/>
      <c r="F62" s="30"/>
      <c r="G62" s="87"/>
      <c r="H62" s="30"/>
      <c r="I62" s="87"/>
      <c r="J62" s="30"/>
    </row>
    <row r="63">
      <c r="A63" s="18"/>
      <c r="B63" s="85"/>
      <c r="C63" s="86"/>
      <c r="D63" s="30"/>
      <c r="E63" s="87"/>
      <c r="F63" s="30"/>
      <c r="G63" s="87"/>
      <c r="H63" s="30"/>
      <c r="I63" s="87"/>
      <c r="J63" s="30"/>
    </row>
    <row r="64">
      <c r="A64" s="18"/>
      <c r="B64" s="85"/>
      <c r="C64" s="86"/>
      <c r="D64" s="30"/>
      <c r="E64" s="87"/>
      <c r="F64" s="30"/>
      <c r="G64" s="87"/>
      <c r="H64" s="30"/>
      <c r="I64" s="87"/>
      <c r="J64" s="30"/>
    </row>
    <row r="65">
      <c r="A65" s="18"/>
      <c r="B65" s="85"/>
      <c r="C65" s="86"/>
      <c r="D65" s="30"/>
      <c r="E65" s="87"/>
      <c r="F65" s="30"/>
      <c r="G65" s="87"/>
      <c r="H65" s="30"/>
      <c r="I65" s="87"/>
      <c r="J65" s="30"/>
    </row>
    <row r="66">
      <c r="A66" s="18"/>
      <c r="B66" s="85"/>
      <c r="C66" s="86"/>
      <c r="D66" s="30"/>
      <c r="E66" s="87"/>
      <c r="F66" s="30"/>
      <c r="G66" s="87"/>
      <c r="H66" s="30"/>
      <c r="I66" s="87"/>
      <c r="J66" s="30"/>
    </row>
    <row r="67">
      <c r="A67" s="18"/>
      <c r="B67" s="85"/>
      <c r="C67" s="86"/>
      <c r="D67" s="30"/>
      <c r="E67" s="87"/>
      <c r="F67" s="30"/>
      <c r="G67" s="87"/>
      <c r="H67" s="30"/>
      <c r="I67" s="87"/>
      <c r="J67" s="30"/>
    </row>
    <row r="68">
      <c r="A68" s="18"/>
      <c r="B68" s="85"/>
      <c r="C68" s="86"/>
      <c r="D68" s="30"/>
      <c r="E68" s="87"/>
      <c r="F68" s="30"/>
      <c r="G68" s="87"/>
      <c r="H68" s="30"/>
      <c r="I68" s="87"/>
      <c r="J68" s="30"/>
    </row>
    <row r="69">
      <c r="A69" s="18"/>
      <c r="B69" s="85"/>
      <c r="C69" s="86"/>
      <c r="D69" s="30"/>
      <c r="E69" s="87"/>
      <c r="F69" s="30"/>
      <c r="G69" s="87"/>
      <c r="H69" s="30"/>
      <c r="I69" s="87"/>
      <c r="J69" s="30"/>
    </row>
    <row r="70">
      <c r="A70" s="18"/>
      <c r="B70" s="85"/>
      <c r="C70" s="86"/>
      <c r="D70" s="30"/>
      <c r="E70" s="87"/>
      <c r="F70" s="30"/>
      <c r="G70" s="87"/>
      <c r="H70" s="30"/>
      <c r="I70" s="87"/>
      <c r="J70" s="30"/>
    </row>
    <row r="71">
      <c r="A71" s="18"/>
      <c r="B71" s="85"/>
      <c r="C71" s="86"/>
      <c r="D71" s="30"/>
      <c r="E71" s="87"/>
      <c r="F71" s="30"/>
      <c r="G71" s="87"/>
      <c r="H71" s="30"/>
      <c r="I71" s="87"/>
      <c r="J71" s="30"/>
    </row>
    <row r="72">
      <c r="A72" s="18"/>
      <c r="B72" s="85"/>
      <c r="C72" s="86"/>
      <c r="D72" s="30"/>
      <c r="E72" s="87"/>
      <c r="F72" s="30"/>
      <c r="G72" s="87"/>
      <c r="H72" s="30"/>
      <c r="I72" s="87"/>
      <c r="J72" s="30"/>
    </row>
    <row r="73">
      <c r="A73" s="18"/>
      <c r="B73" s="85"/>
      <c r="C73" s="86"/>
      <c r="D73" s="30"/>
      <c r="E73" s="87"/>
      <c r="F73" s="30"/>
      <c r="G73" s="87"/>
      <c r="H73" s="30"/>
      <c r="I73" s="87"/>
      <c r="J73" s="30"/>
    </row>
    <row r="74">
      <c r="A74" s="18"/>
      <c r="B74" s="85"/>
      <c r="C74" s="86"/>
      <c r="D74" s="30"/>
      <c r="E74" s="87"/>
      <c r="F74" s="30"/>
      <c r="G74" s="87"/>
      <c r="H74" s="30"/>
      <c r="I74" s="87"/>
      <c r="J74" s="30"/>
    </row>
    <row r="75">
      <c r="A75" s="18"/>
      <c r="B75" s="85"/>
      <c r="C75" s="86"/>
      <c r="D75" s="30"/>
      <c r="E75" s="87"/>
      <c r="F75" s="30"/>
      <c r="G75" s="87"/>
      <c r="H75" s="30"/>
      <c r="I75" s="87"/>
      <c r="J75" s="30"/>
    </row>
    <row r="76">
      <c r="A76" s="18"/>
      <c r="B76" s="85"/>
      <c r="C76" s="86"/>
      <c r="D76" s="30"/>
      <c r="E76" s="87"/>
      <c r="F76" s="30"/>
      <c r="G76" s="87"/>
      <c r="H76" s="30"/>
      <c r="I76" s="87"/>
      <c r="J76" s="30"/>
    </row>
    <row r="77">
      <c r="A77" s="18"/>
      <c r="B77" s="85"/>
      <c r="C77" s="86"/>
      <c r="D77" s="30"/>
      <c r="E77" s="87"/>
      <c r="F77" s="30"/>
      <c r="G77" s="87"/>
      <c r="H77" s="30"/>
      <c r="I77" s="87"/>
      <c r="J77" s="30"/>
    </row>
    <row r="78">
      <c r="A78" s="18"/>
      <c r="B78" s="85"/>
      <c r="C78" s="86"/>
      <c r="D78" s="30"/>
      <c r="E78" s="87"/>
      <c r="F78" s="30"/>
      <c r="G78" s="87"/>
      <c r="H78" s="30"/>
      <c r="I78" s="87"/>
      <c r="J78" s="30"/>
    </row>
    <row r="79">
      <c r="A79" s="18"/>
      <c r="B79" s="85"/>
      <c r="C79" s="86"/>
      <c r="D79" s="30"/>
      <c r="E79" s="87"/>
      <c r="F79" s="30"/>
      <c r="G79" s="87"/>
      <c r="H79" s="30"/>
      <c r="I79" s="87"/>
      <c r="J79" s="30"/>
    </row>
    <row r="80">
      <c r="A80" s="18"/>
      <c r="B80" s="85"/>
      <c r="C80" s="86"/>
      <c r="D80" s="30"/>
      <c r="E80" s="87"/>
      <c r="F80" s="30"/>
      <c r="G80" s="87"/>
      <c r="H80" s="30"/>
      <c r="I80" s="87"/>
      <c r="J80" s="30"/>
    </row>
    <row r="81">
      <c r="A81" s="18"/>
      <c r="B81" s="85"/>
      <c r="C81" s="86"/>
      <c r="D81" s="30"/>
      <c r="E81" s="87"/>
      <c r="F81" s="30"/>
      <c r="G81" s="87"/>
      <c r="H81" s="30"/>
      <c r="I81" s="87"/>
      <c r="J81" s="30"/>
    </row>
    <row r="82">
      <c r="A82" s="18"/>
      <c r="B82" s="85"/>
      <c r="C82" s="86"/>
      <c r="D82" s="30"/>
      <c r="E82" s="87"/>
      <c r="F82" s="30"/>
      <c r="G82" s="87"/>
      <c r="H82" s="30"/>
      <c r="I82" s="87"/>
      <c r="J82" s="30"/>
    </row>
    <row r="83">
      <c r="A83" s="18"/>
      <c r="B83" s="85"/>
      <c r="C83" s="86"/>
      <c r="D83" s="30"/>
      <c r="E83" s="87"/>
      <c r="F83" s="30"/>
      <c r="G83" s="87"/>
      <c r="H83" s="30"/>
      <c r="I83" s="87"/>
      <c r="J83" s="30"/>
    </row>
    <row r="84">
      <c r="A84" s="18"/>
      <c r="B84" s="85"/>
      <c r="C84" s="86"/>
      <c r="D84" s="30"/>
      <c r="E84" s="87"/>
      <c r="F84" s="30"/>
      <c r="G84" s="87"/>
      <c r="H84" s="30"/>
      <c r="I84" s="87"/>
      <c r="J84" s="30"/>
    </row>
    <row r="85">
      <c r="A85" s="18"/>
      <c r="B85" s="85"/>
      <c r="C85" s="86"/>
      <c r="D85" s="30"/>
      <c r="E85" s="87"/>
      <c r="F85" s="30"/>
      <c r="G85" s="87"/>
      <c r="H85" s="30"/>
      <c r="I85" s="87"/>
      <c r="J85" s="30"/>
    </row>
    <row r="86">
      <c r="A86" s="18"/>
      <c r="B86" s="85"/>
      <c r="C86" s="86"/>
      <c r="D86" s="30"/>
      <c r="E86" s="87"/>
      <c r="F86" s="30"/>
      <c r="G86" s="87"/>
      <c r="H86" s="30"/>
      <c r="I86" s="87"/>
      <c r="J86" s="30"/>
    </row>
    <row r="87">
      <c r="A87" s="18"/>
      <c r="B87" s="85"/>
      <c r="C87" s="86"/>
      <c r="D87" s="30"/>
      <c r="E87" s="87"/>
      <c r="F87" s="30"/>
      <c r="G87" s="87"/>
      <c r="H87" s="30"/>
      <c r="I87" s="87"/>
      <c r="J87" s="30"/>
    </row>
    <row r="88">
      <c r="A88" s="18"/>
      <c r="B88" s="85"/>
      <c r="C88" s="86"/>
      <c r="D88" s="30"/>
      <c r="E88" s="87"/>
      <c r="F88" s="30"/>
      <c r="G88" s="87"/>
      <c r="H88" s="30"/>
      <c r="I88" s="87"/>
      <c r="J88" s="30"/>
    </row>
    <row r="89">
      <c r="A89" s="18"/>
      <c r="B89" s="85"/>
      <c r="C89" s="86"/>
      <c r="D89" s="30"/>
      <c r="E89" s="87"/>
      <c r="F89" s="30"/>
      <c r="G89" s="87"/>
      <c r="H89" s="30"/>
      <c r="I89" s="87"/>
      <c r="J89" s="30"/>
    </row>
    <row r="90">
      <c r="A90" s="18"/>
      <c r="B90" s="85"/>
      <c r="C90" s="86"/>
      <c r="D90" s="30"/>
      <c r="E90" s="87"/>
      <c r="F90" s="30"/>
      <c r="G90" s="87"/>
      <c r="H90" s="30"/>
      <c r="I90" s="87"/>
      <c r="J90" s="30"/>
    </row>
    <row r="91">
      <c r="A91" s="18"/>
      <c r="B91" s="85"/>
      <c r="C91" s="86"/>
      <c r="D91" s="30"/>
      <c r="E91" s="87"/>
      <c r="F91" s="30"/>
      <c r="G91" s="87"/>
      <c r="H91" s="30"/>
      <c r="I91" s="87"/>
      <c r="J91" s="30"/>
    </row>
    <row r="92">
      <c r="A92" s="18"/>
      <c r="B92" s="85"/>
      <c r="C92" s="86"/>
      <c r="D92" s="30"/>
      <c r="E92" s="87"/>
      <c r="F92" s="30"/>
      <c r="G92" s="87"/>
      <c r="H92" s="30"/>
      <c r="I92" s="87"/>
      <c r="J92" s="30"/>
    </row>
    <row r="93">
      <c r="A93" s="18"/>
      <c r="B93" s="85"/>
      <c r="C93" s="86"/>
      <c r="D93" s="30"/>
      <c r="E93" s="87"/>
      <c r="F93" s="30"/>
      <c r="G93" s="87"/>
      <c r="H93" s="30"/>
      <c r="I93" s="87"/>
      <c r="J93" s="30"/>
    </row>
    <row r="94">
      <c r="A94" s="18"/>
      <c r="B94" s="85"/>
      <c r="C94" s="86"/>
      <c r="D94" s="30"/>
      <c r="E94" s="87"/>
      <c r="F94" s="30"/>
      <c r="G94" s="87"/>
      <c r="H94" s="30"/>
      <c r="I94" s="87"/>
      <c r="J94" s="30"/>
    </row>
    <row r="95">
      <c r="A95" s="18"/>
      <c r="B95" s="85"/>
      <c r="C95" s="86"/>
      <c r="D95" s="30"/>
      <c r="E95" s="87"/>
      <c r="F95" s="30"/>
      <c r="G95" s="87"/>
      <c r="H95" s="30"/>
      <c r="I95" s="87"/>
      <c r="J95" s="30"/>
    </row>
    <row r="96">
      <c r="A96" s="18"/>
      <c r="B96" s="85"/>
      <c r="C96" s="86"/>
      <c r="D96" s="30"/>
      <c r="E96" s="87"/>
      <c r="F96" s="30"/>
      <c r="G96" s="87"/>
      <c r="H96" s="30"/>
      <c r="I96" s="87"/>
      <c r="J96" s="30"/>
    </row>
    <row r="97">
      <c r="A97" s="18"/>
      <c r="B97" s="85"/>
      <c r="C97" s="86"/>
      <c r="D97" s="30"/>
      <c r="E97" s="87"/>
      <c r="F97" s="30"/>
      <c r="G97" s="87"/>
      <c r="H97" s="30"/>
      <c r="I97" s="87"/>
      <c r="J97" s="30"/>
    </row>
    <row r="98">
      <c r="A98" s="18"/>
      <c r="B98" s="85"/>
      <c r="C98" s="86"/>
      <c r="D98" s="30"/>
      <c r="E98" s="87"/>
      <c r="F98" s="30"/>
      <c r="G98" s="87"/>
      <c r="H98" s="30"/>
      <c r="I98" s="87"/>
      <c r="J98" s="30"/>
    </row>
    <row r="99">
      <c r="A99" s="18"/>
      <c r="B99" s="85"/>
      <c r="C99" s="86"/>
      <c r="D99" s="30"/>
      <c r="E99" s="87"/>
      <c r="F99" s="30"/>
      <c r="G99" s="87"/>
      <c r="H99" s="30"/>
      <c r="I99" s="87"/>
      <c r="J99" s="30"/>
    </row>
    <row r="100">
      <c r="A100" s="18"/>
      <c r="B100" s="85"/>
      <c r="C100" s="86"/>
      <c r="D100" s="30"/>
      <c r="E100" s="87"/>
      <c r="F100" s="30"/>
      <c r="G100" s="87"/>
      <c r="H100" s="30"/>
      <c r="I100" s="87"/>
      <c r="J100" s="30"/>
    </row>
    <row r="101">
      <c r="A101" s="18"/>
      <c r="B101" s="85"/>
      <c r="C101" s="86"/>
      <c r="D101" s="30"/>
      <c r="E101" s="87"/>
      <c r="F101" s="30"/>
      <c r="G101" s="87"/>
      <c r="H101" s="30"/>
      <c r="I101" s="87"/>
      <c r="J101" s="30"/>
    </row>
    <row r="102">
      <c r="A102" s="18"/>
      <c r="B102" s="85"/>
      <c r="C102" s="86"/>
      <c r="D102" s="30"/>
      <c r="E102" s="87"/>
      <c r="F102" s="30"/>
      <c r="G102" s="87"/>
      <c r="H102" s="30"/>
      <c r="I102" s="87"/>
      <c r="J102" s="30"/>
    </row>
    <row r="103">
      <c r="A103" s="18"/>
      <c r="B103" s="85"/>
      <c r="C103" s="86"/>
      <c r="D103" s="30"/>
      <c r="E103" s="87"/>
      <c r="F103" s="30"/>
      <c r="G103" s="87"/>
      <c r="H103" s="30"/>
      <c r="I103" s="87"/>
      <c r="J103" s="30"/>
    </row>
    <row r="104">
      <c r="A104" s="18"/>
      <c r="B104" s="85"/>
      <c r="C104" s="86"/>
      <c r="D104" s="30"/>
      <c r="E104" s="87"/>
      <c r="F104" s="30"/>
      <c r="G104" s="87"/>
      <c r="H104" s="30"/>
      <c r="I104" s="87"/>
      <c r="J104" s="30"/>
    </row>
    <row r="105">
      <c r="A105" s="18"/>
      <c r="B105" s="85"/>
      <c r="C105" s="86"/>
      <c r="D105" s="30"/>
      <c r="E105" s="87"/>
      <c r="F105" s="30"/>
      <c r="G105" s="87"/>
      <c r="H105" s="30"/>
      <c r="I105" s="87"/>
      <c r="J105" s="30"/>
    </row>
    <row r="106">
      <c r="A106" s="18"/>
      <c r="B106" s="85"/>
      <c r="C106" s="86"/>
      <c r="D106" s="30"/>
      <c r="E106" s="87"/>
      <c r="F106" s="30"/>
      <c r="G106" s="87"/>
      <c r="H106" s="30"/>
      <c r="I106" s="87"/>
      <c r="J106" s="30"/>
    </row>
    <row r="107">
      <c r="A107" s="18"/>
      <c r="B107" s="85"/>
      <c r="C107" s="86"/>
      <c r="D107" s="30"/>
      <c r="E107" s="87"/>
      <c r="F107" s="30"/>
      <c r="G107" s="87"/>
      <c r="H107" s="30"/>
      <c r="I107" s="87"/>
      <c r="J107" s="30"/>
    </row>
    <row r="108">
      <c r="A108" s="18"/>
      <c r="B108" s="85"/>
      <c r="C108" s="86"/>
      <c r="D108" s="30"/>
      <c r="E108" s="87"/>
      <c r="F108" s="30"/>
      <c r="G108" s="87"/>
      <c r="H108" s="30"/>
      <c r="I108" s="87"/>
      <c r="J108" s="30"/>
    </row>
    <row r="109">
      <c r="A109" s="18"/>
      <c r="B109" s="85"/>
      <c r="C109" s="86"/>
      <c r="D109" s="30"/>
      <c r="E109" s="87"/>
      <c r="F109" s="30"/>
      <c r="G109" s="87"/>
      <c r="H109" s="30"/>
      <c r="I109" s="87"/>
      <c r="J109" s="30"/>
    </row>
    <row r="110">
      <c r="A110" s="18"/>
      <c r="B110" s="85"/>
      <c r="C110" s="86"/>
      <c r="D110" s="30"/>
      <c r="E110" s="87"/>
      <c r="F110" s="30"/>
      <c r="G110" s="87"/>
      <c r="H110" s="30"/>
      <c r="I110" s="87"/>
      <c r="J110" s="30"/>
    </row>
    <row r="111">
      <c r="A111" s="18"/>
      <c r="B111" s="85"/>
      <c r="C111" s="86"/>
      <c r="D111" s="30"/>
      <c r="E111" s="87"/>
      <c r="F111" s="30"/>
      <c r="G111" s="87"/>
      <c r="H111" s="30"/>
      <c r="I111" s="87"/>
      <c r="J111" s="30"/>
    </row>
    <row r="112">
      <c r="A112" s="18"/>
      <c r="B112" s="85"/>
      <c r="C112" s="86"/>
      <c r="D112" s="30"/>
      <c r="E112" s="87"/>
      <c r="F112" s="30"/>
      <c r="G112" s="87"/>
      <c r="H112" s="30"/>
      <c r="I112" s="87"/>
      <c r="J112" s="30"/>
    </row>
    <row r="113">
      <c r="A113" s="18"/>
      <c r="B113" s="85"/>
      <c r="C113" s="86"/>
      <c r="D113" s="30"/>
      <c r="E113" s="87"/>
      <c r="F113" s="30"/>
      <c r="G113" s="87"/>
      <c r="H113" s="30"/>
      <c r="I113" s="87"/>
      <c r="J113" s="30"/>
    </row>
    <row r="114">
      <c r="A114" s="18"/>
      <c r="B114" s="85"/>
      <c r="C114" s="86"/>
      <c r="D114" s="30"/>
      <c r="E114" s="87"/>
      <c r="F114" s="30"/>
      <c r="G114" s="87"/>
      <c r="H114" s="30"/>
      <c r="I114" s="87"/>
      <c r="J114" s="30"/>
    </row>
    <row r="115">
      <c r="A115" s="18"/>
      <c r="B115" s="85"/>
      <c r="C115" s="86"/>
      <c r="D115" s="30"/>
      <c r="E115" s="87"/>
      <c r="F115" s="30"/>
      <c r="G115" s="87"/>
      <c r="H115" s="30"/>
      <c r="I115" s="87"/>
      <c r="J115" s="30"/>
    </row>
    <row r="116">
      <c r="A116" s="18"/>
      <c r="B116" s="85"/>
      <c r="C116" s="86"/>
      <c r="D116" s="30"/>
      <c r="E116" s="87"/>
      <c r="F116" s="30"/>
      <c r="G116" s="87"/>
      <c r="H116" s="30"/>
      <c r="I116" s="87"/>
      <c r="J116" s="30"/>
    </row>
    <row r="117">
      <c r="A117" s="18"/>
      <c r="B117" s="85"/>
      <c r="C117" s="86"/>
      <c r="D117" s="30"/>
      <c r="E117" s="87"/>
      <c r="F117" s="30"/>
      <c r="G117" s="87"/>
      <c r="H117" s="30"/>
      <c r="I117" s="87"/>
      <c r="J117" s="30"/>
    </row>
    <row r="118">
      <c r="A118" s="18"/>
      <c r="B118" s="85"/>
      <c r="C118" s="86"/>
      <c r="D118" s="30"/>
      <c r="E118" s="87"/>
      <c r="F118" s="30"/>
      <c r="G118" s="87"/>
      <c r="H118" s="30"/>
      <c r="I118" s="87"/>
      <c r="J118" s="30"/>
    </row>
    <row r="119">
      <c r="A119" s="18"/>
      <c r="B119" s="85"/>
      <c r="C119" s="86"/>
      <c r="D119" s="30"/>
      <c r="E119" s="87"/>
      <c r="F119" s="30"/>
      <c r="G119" s="87"/>
      <c r="H119" s="30"/>
      <c r="I119" s="87"/>
      <c r="J119" s="30"/>
    </row>
    <row r="120">
      <c r="A120" s="18"/>
      <c r="B120" s="85"/>
      <c r="C120" s="86"/>
      <c r="D120" s="30"/>
      <c r="E120" s="87"/>
      <c r="F120" s="30"/>
      <c r="G120" s="87"/>
      <c r="H120" s="30"/>
      <c r="I120" s="87"/>
      <c r="J120" s="30"/>
    </row>
    <row r="121">
      <c r="A121" s="18"/>
      <c r="B121" s="85"/>
      <c r="C121" s="86"/>
      <c r="D121" s="30"/>
      <c r="E121" s="87"/>
      <c r="F121" s="30"/>
      <c r="G121" s="87"/>
      <c r="H121" s="30"/>
      <c r="I121" s="87"/>
      <c r="J121" s="30"/>
    </row>
    <row r="122">
      <c r="A122" s="18"/>
      <c r="B122" s="85"/>
      <c r="C122" s="86"/>
      <c r="D122" s="30"/>
      <c r="E122" s="87"/>
      <c r="F122" s="30"/>
      <c r="G122" s="87"/>
      <c r="H122" s="30"/>
      <c r="I122" s="87"/>
      <c r="J122" s="30"/>
    </row>
    <row r="123">
      <c r="A123" s="18"/>
      <c r="B123" s="85"/>
      <c r="C123" s="86"/>
      <c r="D123" s="30"/>
      <c r="E123" s="87"/>
      <c r="F123" s="30"/>
      <c r="G123" s="87"/>
      <c r="H123" s="30"/>
      <c r="I123" s="87"/>
      <c r="J123" s="30"/>
    </row>
    <row r="124">
      <c r="A124" s="18"/>
      <c r="B124" s="85"/>
      <c r="C124" s="86"/>
      <c r="D124" s="30"/>
      <c r="E124" s="87"/>
      <c r="F124" s="30"/>
      <c r="G124" s="87"/>
      <c r="H124" s="30"/>
      <c r="I124" s="87"/>
      <c r="J124" s="30"/>
    </row>
    <row r="125">
      <c r="A125" s="18"/>
      <c r="B125" s="85"/>
      <c r="C125" s="86"/>
      <c r="D125" s="30"/>
      <c r="E125" s="87"/>
      <c r="F125" s="30"/>
      <c r="G125" s="87"/>
      <c r="H125" s="30"/>
      <c r="I125" s="87"/>
      <c r="J125" s="30"/>
    </row>
    <row r="126">
      <c r="A126" s="18"/>
      <c r="B126" s="85"/>
      <c r="C126" s="86"/>
      <c r="D126" s="30"/>
      <c r="E126" s="87"/>
      <c r="F126" s="30"/>
      <c r="G126" s="87"/>
      <c r="H126" s="30"/>
      <c r="I126" s="87"/>
      <c r="J126" s="30"/>
    </row>
    <row r="127">
      <c r="A127" s="18"/>
      <c r="B127" s="85"/>
      <c r="C127" s="86"/>
      <c r="D127" s="30"/>
      <c r="E127" s="87"/>
      <c r="F127" s="30"/>
      <c r="G127" s="87"/>
      <c r="H127" s="30"/>
      <c r="I127" s="87"/>
      <c r="J127" s="30"/>
    </row>
    <row r="128">
      <c r="A128" s="18"/>
      <c r="B128" s="85"/>
      <c r="C128" s="86"/>
      <c r="D128" s="30"/>
      <c r="E128" s="87"/>
      <c r="F128" s="30"/>
      <c r="G128" s="87"/>
      <c r="H128" s="30"/>
      <c r="I128" s="87"/>
      <c r="J128" s="30"/>
    </row>
    <row r="129">
      <c r="A129" s="18"/>
      <c r="B129" s="85"/>
      <c r="C129" s="86"/>
      <c r="D129" s="30"/>
      <c r="E129" s="87"/>
      <c r="F129" s="30"/>
      <c r="G129" s="87"/>
      <c r="H129" s="30"/>
      <c r="I129" s="87"/>
      <c r="J129" s="30"/>
    </row>
    <row r="130">
      <c r="A130" s="18"/>
      <c r="B130" s="85"/>
      <c r="C130" s="86"/>
      <c r="D130" s="30"/>
      <c r="E130" s="87"/>
      <c r="F130" s="30"/>
      <c r="G130" s="87"/>
      <c r="H130" s="30"/>
      <c r="I130" s="87"/>
      <c r="J130" s="30"/>
    </row>
    <row r="131">
      <c r="A131" s="18"/>
      <c r="B131" s="85"/>
      <c r="C131" s="86"/>
      <c r="D131" s="30"/>
      <c r="E131" s="87"/>
      <c r="F131" s="30"/>
      <c r="G131" s="87"/>
      <c r="H131" s="30"/>
      <c r="I131" s="87"/>
      <c r="J131" s="30"/>
    </row>
  </sheetData>
  <conditionalFormatting sqref="D32:D131 F32:F131 H32:H131 J32:J131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hyperlinks>
    <hyperlink r:id="rId1" ref="K3"/>
    <hyperlink r:id="rId2" ref="K6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14"/>
    <col customWidth="1" min="2" max="2" width="11.57"/>
    <col customWidth="1" min="3" max="3" width="9.43"/>
    <col customWidth="1" min="4" max="4" width="10.29"/>
    <col customWidth="1" min="5" max="5" width="12.14"/>
    <col customWidth="1" min="6" max="6" width="10.86"/>
    <col customWidth="1" min="7" max="8" width="10.0"/>
    <col customWidth="1" min="9" max="9" width="14.29"/>
    <col customWidth="1" min="10" max="12" width="14.14"/>
    <col customWidth="1" min="13" max="13" width="132.0"/>
  </cols>
  <sheetData>
    <row r="1">
      <c r="A1" s="26"/>
      <c r="B1" s="20" t="s">
        <v>148</v>
      </c>
      <c r="C1" s="70" t="s">
        <v>29</v>
      </c>
      <c r="D1" s="28" t="s">
        <v>160</v>
      </c>
      <c r="E1" s="27" t="s">
        <v>230</v>
      </c>
      <c r="F1" s="28" t="s">
        <v>160</v>
      </c>
      <c r="G1" s="27" t="s">
        <v>13</v>
      </c>
      <c r="H1" s="28" t="s">
        <v>160</v>
      </c>
      <c r="I1" s="27" t="s">
        <v>231</v>
      </c>
      <c r="J1" s="28" t="s">
        <v>160</v>
      </c>
      <c r="K1" s="27" t="s">
        <v>41</v>
      </c>
      <c r="L1" s="28" t="s">
        <v>160</v>
      </c>
      <c r="M1" s="99" t="s">
        <v>197</v>
      </c>
    </row>
    <row r="2">
      <c r="A2" s="23" t="s">
        <v>232</v>
      </c>
      <c r="B2" s="21">
        <v>3.0</v>
      </c>
      <c r="C2" s="71">
        <v>6.0</v>
      </c>
      <c r="D2" s="30">
        <f t="shared" ref="D2:D3" si="1">C2/MAX($C2,$E2,$G2,$I2,K2)*B2</f>
        <v>1.8</v>
      </c>
      <c r="E2" s="71">
        <v>10.0</v>
      </c>
      <c r="F2" s="30">
        <f t="shared" ref="F2:F3" si="2">E2/MAX($C2,$E2,$G2,$I2,K2)*B2</f>
        <v>3</v>
      </c>
      <c r="G2" s="71">
        <v>6.0</v>
      </c>
      <c r="H2" s="30">
        <f t="shared" ref="H2:H3" si="3">G2/MAX($C2,$E2,$G2,$I2,K2)*B2</f>
        <v>1.8</v>
      </c>
      <c r="I2" s="71">
        <v>4.0</v>
      </c>
      <c r="J2" s="30">
        <f t="shared" ref="J2:J3" si="4">I2/MAX($C2,$E2,$G2,$I2,K2)*B2</f>
        <v>1.2</v>
      </c>
      <c r="K2" s="71">
        <v>5.0</v>
      </c>
      <c r="L2" s="30">
        <f t="shared" ref="L2:L9" si="5">K2/MAX($C2,$E2,$G2,$I2,K2)*B2</f>
        <v>1.5</v>
      </c>
      <c r="M2" s="12" t="s">
        <v>233</v>
      </c>
    </row>
    <row r="3">
      <c r="A3" s="23" t="s">
        <v>234</v>
      </c>
      <c r="B3" s="21">
        <v>2.0</v>
      </c>
      <c r="C3" s="71">
        <v>45000.0</v>
      </c>
      <c r="D3" s="30">
        <f t="shared" si="1"/>
        <v>1.764705882</v>
      </c>
      <c r="E3" s="71">
        <v>51000.0</v>
      </c>
      <c r="F3" s="30">
        <f t="shared" si="2"/>
        <v>2</v>
      </c>
      <c r="G3" s="71">
        <v>31000.0</v>
      </c>
      <c r="H3" s="30">
        <f t="shared" si="3"/>
        <v>1.215686275</v>
      </c>
      <c r="I3" s="71">
        <v>5300.0</v>
      </c>
      <c r="J3" s="30">
        <f t="shared" si="4"/>
        <v>0.2078431373</v>
      </c>
      <c r="K3" s="71">
        <v>31000.0</v>
      </c>
      <c r="L3" s="30">
        <f t="shared" si="5"/>
        <v>1.215686275</v>
      </c>
      <c r="M3" s="100" t="s">
        <v>235</v>
      </c>
    </row>
    <row r="4">
      <c r="A4" s="72" t="s">
        <v>236</v>
      </c>
      <c r="B4" s="21">
        <v>2.0</v>
      </c>
      <c r="C4" s="101">
        <f> 1/23</f>
        <v>0.04347826087</v>
      </c>
      <c r="D4" s="30">
        <f t="shared" ref="D4:D9" si="6">C4/MAX($C4,$E4,$G4,$I4)*B4</f>
        <v>1.913043478</v>
      </c>
      <c r="E4" s="101">
        <f> 1/25.85</f>
        <v>0.03868471954</v>
      </c>
      <c r="F4" s="30">
        <f t="shared" ref="F4:F9" si="7">E4/MAX($C4,$E4,$G4,$I4)*B4</f>
        <v>1.70212766</v>
      </c>
      <c r="G4" s="101">
        <f>1/25</f>
        <v>0.04</v>
      </c>
      <c r="H4" s="30">
        <f t="shared" ref="H4:H9" si="8">G4/MAX($C4,$E4,$G4,$I4)*B4</f>
        <v>1.76</v>
      </c>
      <c r="I4" s="101">
        <f>1/22</f>
        <v>0.04545454545</v>
      </c>
      <c r="J4" s="30">
        <f t="shared" ref="J4:J9" si="9">I4/MAX($C4,$E4,$G4,$I4)*B4</f>
        <v>2</v>
      </c>
      <c r="K4" s="101">
        <f>1/22</f>
        <v>0.04545454545</v>
      </c>
      <c r="L4" s="30">
        <f t="shared" si="5"/>
        <v>2</v>
      </c>
      <c r="M4" s="102" t="s">
        <v>237</v>
      </c>
    </row>
    <row r="5">
      <c r="A5" s="23" t="s">
        <v>238</v>
      </c>
      <c r="B5" s="79">
        <v>1.0</v>
      </c>
      <c r="C5" s="71">
        <v>5.0</v>
      </c>
      <c r="D5" s="30">
        <f t="shared" si="6"/>
        <v>0.2481759071</v>
      </c>
      <c r="E5" s="31">
        <v>11.0</v>
      </c>
      <c r="F5" s="30">
        <f t="shared" si="7"/>
        <v>0.5459869956</v>
      </c>
      <c r="G5" s="31">
        <v>16.0</v>
      </c>
      <c r="H5" s="30">
        <f t="shared" si="8"/>
        <v>0.7941629027</v>
      </c>
      <c r="I5" s="31">
        <v>20.147</v>
      </c>
      <c r="J5" s="30">
        <f t="shared" si="9"/>
        <v>1</v>
      </c>
      <c r="K5" s="103">
        <v>3.7</v>
      </c>
      <c r="L5" s="30">
        <f t="shared" si="5"/>
        <v>0.1836501712</v>
      </c>
      <c r="M5" s="102" t="s">
        <v>239</v>
      </c>
    </row>
    <row r="6">
      <c r="A6" s="23" t="s">
        <v>240</v>
      </c>
      <c r="B6" s="21">
        <v>3.0</v>
      </c>
      <c r="C6" s="101">
        <v>0.5</v>
      </c>
      <c r="D6" s="30">
        <f t="shared" si="6"/>
        <v>1.5</v>
      </c>
      <c r="E6" s="101">
        <v>0.5</v>
      </c>
      <c r="F6" s="30">
        <f t="shared" si="7"/>
        <v>1.5</v>
      </c>
      <c r="G6" s="71">
        <v>1.0</v>
      </c>
      <c r="H6" s="30">
        <f t="shared" si="8"/>
        <v>3</v>
      </c>
      <c r="I6" s="71">
        <v>1.0</v>
      </c>
      <c r="J6" s="30">
        <f t="shared" si="9"/>
        <v>3</v>
      </c>
      <c r="K6" s="101">
        <v>0.5</v>
      </c>
      <c r="L6" s="30">
        <f t="shared" si="5"/>
        <v>1.5</v>
      </c>
      <c r="M6" s="102" t="s">
        <v>241</v>
      </c>
    </row>
    <row r="7">
      <c r="A7" s="23" t="s">
        <v>242</v>
      </c>
      <c r="B7" s="79">
        <v>1.0</v>
      </c>
      <c r="C7" s="71">
        <v>2.0</v>
      </c>
      <c r="D7" s="30">
        <f t="shared" si="6"/>
        <v>0.25</v>
      </c>
      <c r="E7" s="31">
        <v>8.0</v>
      </c>
      <c r="F7" s="30">
        <f t="shared" si="7"/>
        <v>1</v>
      </c>
      <c r="G7" s="31">
        <v>5.0</v>
      </c>
      <c r="H7" s="30">
        <f t="shared" si="8"/>
        <v>0.625</v>
      </c>
      <c r="I7" s="103">
        <v>2.5</v>
      </c>
      <c r="J7" s="30">
        <f t="shared" si="9"/>
        <v>0.3125</v>
      </c>
      <c r="K7" s="103">
        <v>3.0</v>
      </c>
      <c r="L7" s="30">
        <f t="shared" si="5"/>
        <v>0.375</v>
      </c>
      <c r="M7" s="100" t="s">
        <v>243</v>
      </c>
    </row>
    <row r="8">
      <c r="A8" s="23" t="s">
        <v>244</v>
      </c>
      <c r="B8" s="79">
        <v>2.0</v>
      </c>
      <c r="C8" s="71">
        <v>0.0</v>
      </c>
      <c r="D8" s="30">
        <f t="shared" si="6"/>
        <v>0</v>
      </c>
      <c r="E8" s="31">
        <v>2.0</v>
      </c>
      <c r="F8" s="30">
        <f t="shared" si="7"/>
        <v>2</v>
      </c>
      <c r="G8" s="31">
        <v>1.0</v>
      </c>
      <c r="H8" s="30">
        <f t="shared" si="8"/>
        <v>1</v>
      </c>
      <c r="I8" s="31">
        <v>2.0</v>
      </c>
      <c r="J8" s="30">
        <f t="shared" si="9"/>
        <v>2</v>
      </c>
      <c r="K8" s="31">
        <v>2.0</v>
      </c>
      <c r="L8" s="30">
        <f t="shared" si="5"/>
        <v>2</v>
      </c>
      <c r="M8" s="104" t="s">
        <v>245</v>
      </c>
    </row>
    <row r="9">
      <c r="A9" s="23" t="s">
        <v>246</v>
      </c>
      <c r="B9" s="79">
        <v>2.0</v>
      </c>
      <c r="C9" s="71">
        <v>0.0</v>
      </c>
      <c r="D9" s="30">
        <f t="shared" si="6"/>
        <v>0</v>
      </c>
      <c r="E9" s="31">
        <v>1.0</v>
      </c>
      <c r="F9" s="30">
        <f t="shared" si="7"/>
        <v>2</v>
      </c>
      <c r="G9" s="31">
        <v>1.0</v>
      </c>
      <c r="H9" s="30">
        <f t="shared" si="8"/>
        <v>2</v>
      </c>
      <c r="I9" s="31">
        <v>1.0</v>
      </c>
      <c r="J9" s="30">
        <f t="shared" si="9"/>
        <v>2</v>
      </c>
      <c r="K9" s="31">
        <v>1.0</v>
      </c>
      <c r="L9" s="30">
        <f t="shared" si="5"/>
        <v>2</v>
      </c>
      <c r="M9" s="72"/>
    </row>
    <row r="10">
      <c r="A10" s="23"/>
      <c r="B10" s="79"/>
      <c r="C10" s="71"/>
      <c r="D10" s="80"/>
      <c r="E10" s="31"/>
      <c r="F10" s="80"/>
      <c r="G10" s="31"/>
      <c r="H10" s="80"/>
      <c r="I10" s="31"/>
      <c r="J10" s="80"/>
      <c r="K10" s="31"/>
      <c r="L10" s="80"/>
      <c r="M10" s="72"/>
    </row>
    <row r="11">
      <c r="A11" s="19"/>
      <c r="B11" s="35"/>
      <c r="C11" s="82"/>
      <c r="D11" s="36"/>
      <c r="E11" s="33"/>
      <c r="F11" s="36"/>
      <c r="G11" s="33"/>
      <c r="H11" s="36"/>
      <c r="I11" s="33"/>
      <c r="J11" s="36"/>
      <c r="K11" s="33"/>
      <c r="L11" s="36"/>
      <c r="M11" s="83"/>
    </row>
    <row r="12">
      <c r="A12" s="37" t="s">
        <v>161</v>
      </c>
      <c r="B12" s="38"/>
      <c r="C12" s="84"/>
      <c r="D12" s="40">
        <f>SUM(D2:D11)</f>
        <v>7.475925268</v>
      </c>
      <c r="E12" s="39"/>
      <c r="F12" s="40">
        <f>SUM(F2:F11)</f>
        <v>13.74811466</v>
      </c>
      <c r="G12" s="39"/>
      <c r="H12" s="40">
        <f>SUM(H2:H11)</f>
        <v>12.19484918</v>
      </c>
      <c r="I12" s="39"/>
      <c r="J12" s="40">
        <f>SUM(J2:J11)</f>
        <v>11.72034314</v>
      </c>
      <c r="K12" s="39"/>
      <c r="L12" s="40">
        <f>SUM(L2:L11)</f>
        <v>10.77433645</v>
      </c>
      <c r="M12" s="72" t="s">
        <v>247</v>
      </c>
    </row>
    <row r="13">
      <c r="A13" s="18"/>
      <c r="B13" s="85"/>
      <c r="C13" s="86"/>
      <c r="D13" s="30"/>
      <c r="E13" s="87"/>
      <c r="F13" s="30"/>
      <c r="G13" s="87"/>
      <c r="H13" s="30"/>
      <c r="I13" s="87"/>
      <c r="J13" s="30"/>
      <c r="K13" s="30"/>
      <c r="L13" s="30"/>
      <c r="M13" s="72" t="s">
        <v>248</v>
      </c>
    </row>
    <row r="14">
      <c r="A14" s="18"/>
      <c r="B14" s="85"/>
      <c r="C14" s="86"/>
      <c r="D14" s="30"/>
      <c r="E14" s="87"/>
      <c r="F14" s="30"/>
      <c r="G14" s="87"/>
      <c r="H14" s="30"/>
      <c r="I14" s="87"/>
      <c r="J14" s="30"/>
      <c r="K14" s="30"/>
      <c r="L14" s="30"/>
    </row>
    <row r="15">
      <c r="A15" s="18"/>
      <c r="B15" s="85"/>
      <c r="C15" s="86"/>
      <c r="D15" s="30"/>
      <c r="E15" s="87"/>
      <c r="F15" s="30"/>
      <c r="G15" s="87"/>
      <c r="H15" s="30"/>
      <c r="I15" s="87"/>
      <c r="J15" s="30"/>
      <c r="K15" s="30"/>
      <c r="L15" s="30"/>
    </row>
    <row r="16">
      <c r="A16" s="18"/>
      <c r="B16" s="85"/>
      <c r="C16" s="86"/>
      <c r="D16" s="30"/>
      <c r="E16" s="87"/>
      <c r="F16" s="30"/>
      <c r="G16" s="87"/>
      <c r="H16" s="30"/>
      <c r="I16" s="87"/>
      <c r="J16" s="30"/>
      <c r="K16" s="30"/>
      <c r="L16" s="30"/>
    </row>
    <row r="17">
      <c r="A17" s="18"/>
      <c r="B17" s="85"/>
      <c r="C17" s="86"/>
      <c r="D17" s="30"/>
      <c r="E17" s="87"/>
      <c r="F17" s="30"/>
      <c r="G17" s="87"/>
      <c r="H17" s="30"/>
      <c r="I17" s="87"/>
      <c r="J17" s="30"/>
      <c r="K17" s="30"/>
      <c r="L17" s="30"/>
    </row>
    <row r="18">
      <c r="A18" s="18"/>
      <c r="B18" s="85"/>
      <c r="C18" s="86"/>
      <c r="D18" s="30"/>
      <c r="E18" s="87"/>
      <c r="F18" s="30"/>
      <c r="G18" s="87"/>
      <c r="H18" s="30"/>
      <c r="I18" s="87"/>
      <c r="J18" s="30"/>
      <c r="K18" s="30"/>
      <c r="L18" s="30"/>
    </row>
    <row r="19">
      <c r="A19" s="88"/>
      <c r="B19" s="89"/>
      <c r="C19" s="90"/>
      <c r="D19" s="30"/>
      <c r="E19" s="91"/>
      <c r="F19" s="30"/>
      <c r="G19" s="87"/>
      <c r="H19" s="30"/>
      <c r="I19" s="87"/>
      <c r="J19" s="30"/>
      <c r="K19" s="30"/>
      <c r="L19" s="30"/>
    </row>
  </sheetData>
  <conditionalFormatting sqref="D12:D19 F12:F19 H12:H19 J12:J19 L12:L19 K13:K19">
    <cfRule type="colorScale" priority="1">
      <colorScale>
        <cfvo type="min"/>
        <cfvo type="percent" val="99.9"/>
        <cfvo type="max"/>
        <color rgb="FFFFFFFF"/>
        <color rgb="FFFFFFFF"/>
        <color rgb="FF93C47D"/>
      </colorScale>
    </cfRule>
  </conditionalFormatting>
  <hyperlinks>
    <hyperlink r:id="rId1" ref="M3"/>
    <hyperlink r:id="rId2" ref="M4"/>
    <hyperlink r:id="rId3" location="/pull_requests/2020/3" ref="M5"/>
    <hyperlink r:id="rId4" ref="M6"/>
    <hyperlink r:id="rId5" ref="M7"/>
    <hyperlink r:id="rId6" location="what-is-the-problem-if-it-exists-)" ref="M8"/>
  </hyperlinks>
  <drawing r:id="rId7"/>
</worksheet>
</file>