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hishek\"/>
    </mc:Choice>
  </mc:AlternateContent>
  <xr:revisionPtr revIDLastSave="0" documentId="13_ncr:1_{D27AF2F0-1630-46D4-BA3A-1DE9F190C29F}" xr6:coauthVersionLast="40" xr6:coauthVersionMax="40" xr10:uidLastSave="{00000000-0000-0000-0000-000000000000}"/>
  <bookViews>
    <workbookView xWindow="0" yWindow="0" windowWidth="21570" windowHeight="7920" xr2:uid="{C84A00AD-29E3-4991-8FCA-3D6224548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60" i="1"/>
  <c r="F30" i="1"/>
  <c r="H40" i="1"/>
  <c r="H41" i="1"/>
  <c r="H42" i="1"/>
  <c r="H39" i="1"/>
  <c r="G42" i="1"/>
  <c r="G41" i="1"/>
  <c r="G40" i="1"/>
  <c r="G39" i="1"/>
  <c r="H37" i="1"/>
  <c r="G37" i="1"/>
  <c r="I37" i="1" s="1"/>
  <c r="H23" i="1" l="1"/>
  <c r="C24" i="1"/>
  <c r="G24" i="1" s="1"/>
  <c r="H24" i="1" s="1"/>
  <c r="H17" i="1"/>
  <c r="L17" i="1" s="1"/>
  <c r="M17" i="1" s="1"/>
  <c r="J12" i="1"/>
  <c r="L13" i="1"/>
  <c r="I12" i="1"/>
  <c r="J10" i="1"/>
  <c r="I10" i="1"/>
  <c r="H10" i="1"/>
  <c r="K12" i="1"/>
  <c r="L12" i="1" s="1"/>
  <c r="H12" i="1"/>
  <c r="H11" i="1"/>
  <c r="H13" i="1"/>
  <c r="J13" i="1" s="1"/>
  <c r="K13" i="1"/>
  <c r="I13" i="1"/>
  <c r="D43" i="1"/>
  <c r="I36" i="1"/>
  <c r="I34" i="1"/>
  <c r="I35" i="1"/>
  <c r="I33" i="1"/>
  <c r="H25" i="1"/>
  <c r="G25" i="1"/>
  <c r="H18" i="1"/>
  <c r="L18" i="1" s="1"/>
  <c r="M18" i="1" s="1"/>
  <c r="L16" i="1"/>
  <c r="M16" i="1" s="1"/>
  <c r="H16" i="1"/>
  <c r="J16" i="1" s="1"/>
  <c r="I16" i="1"/>
  <c r="I11" i="1"/>
  <c r="J11" i="1"/>
  <c r="L11" i="1"/>
  <c r="K11" i="1"/>
  <c r="K10" i="1"/>
  <c r="L10" i="1" s="1"/>
  <c r="G30" i="1" l="1"/>
  <c r="H30" i="1" s="1"/>
  <c r="K16" i="1"/>
</calcChain>
</file>

<file path=xl/sharedStrings.xml><?xml version="1.0" encoding="utf-8"?>
<sst xmlns="http://schemas.openxmlformats.org/spreadsheetml/2006/main" count="72" uniqueCount="52">
  <si>
    <t>h0</t>
  </si>
  <si>
    <t>result is due to chance</t>
  </si>
  <si>
    <t>p = fraction of patients receiving new drug who survive for 5 years</t>
  </si>
  <si>
    <t>to prove 10% of patients receiving new drug survive for 5 years</t>
  </si>
  <si>
    <t>H0: p&lt;=0.10</t>
  </si>
  <si>
    <t>H1: p&gt;0.10</t>
  </si>
  <si>
    <t>a=.05</t>
  </si>
  <si>
    <t>error factor</t>
  </si>
  <si>
    <t>sample</t>
  </si>
  <si>
    <t>xbar</t>
  </si>
  <si>
    <t>alpha</t>
  </si>
  <si>
    <t>p-value</t>
  </si>
  <si>
    <t>S (STDEV)</t>
  </si>
  <si>
    <t>CRITICAL?</t>
  </si>
  <si>
    <t>RHS</t>
  </si>
  <si>
    <t>LHS</t>
  </si>
  <si>
    <t>P-VALUE</t>
  </si>
  <si>
    <t>if not critical then null is accepted</t>
  </si>
  <si>
    <t>P&gt;alpha?</t>
  </si>
  <si>
    <t>h0: u&gt;=12 ; h1: u&lt;12</t>
  </si>
  <si>
    <t>a=.01</t>
  </si>
  <si>
    <t>h0: u&lt;=40000 ; h1: u&gt;40000</t>
  </si>
  <si>
    <t>H0: u=u0 ; H1:u!=u0</t>
  </si>
  <si>
    <t>T.INV(percentile,degrees of freedom)</t>
  </si>
  <si>
    <t>p-test</t>
  </si>
  <si>
    <t>t-test</t>
  </si>
  <si>
    <t>freedom</t>
  </si>
  <si>
    <t>tscore</t>
  </si>
  <si>
    <t>mean u0</t>
  </si>
  <si>
    <t>critical?</t>
  </si>
  <si>
    <t>H0: u0; H1: u!=u0</t>
  </si>
  <si>
    <t>h0: u&gt;=0.01 ; h1: u&lt;0.01</t>
  </si>
  <si>
    <t>trials</t>
  </si>
  <si>
    <t>success</t>
  </si>
  <si>
    <t>pzero (u0)</t>
  </si>
  <si>
    <t>p&lt;alpha?</t>
  </si>
  <si>
    <t>p test is for h1</t>
  </si>
  <si>
    <t>pvalue</t>
  </si>
  <si>
    <t>chisquare</t>
  </si>
  <si>
    <t>freedom = (row-1)*(col-1)</t>
  </si>
  <si>
    <t>reject if p&gt;alpha is false or (p&lt;alpha = reject null)</t>
  </si>
  <si>
    <t>in this case actual alpha is written x2</t>
  </si>
  <si>
    <t>p&lt;alpha? (reject?)</t>
  </si>
  <si>
    <t>A</t>
  </si>
  <si>
    <t>B</t>
  </si>
  <si>
    <t>C</t>
  </si>
  <si>
    <t>D</t>
  </si>
  <si>
    <t>H</t>
  </si>
  <si>
    <t>NH</t>
  </si>
  <si>
    <t xml:space="preserve">Swimmer </t>
  </si>
  <si>
    <t>January Best</t>
  </si>
  <si>
    <t>March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</si>
</sst>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36C6-4D50-45C2-BA5D-5B16CCA508E7}">
  <dimension ref="A1:N60"/>
  <sheetViews>
    <sheetView tabSelected="1" topLeftCell="A4" zoomScale="85" zoomScaleNormal="85" workbookViewId="0">
      <selection activeCell="A29" sqref="A29"/>
    </sheetView>
  </sheetViews>
  <sheetFormatPr defaultRowHeight="15" x14ac:dyDescent="0.25"/>
  <cols>
    <col min="2" max="2" width="27.28515625" bestFit="1" customWidth="1"/>
    <col min="5" max="5" width="9.5703125" bestFit="1" customWidth="1"/>
    <col min="6" max="7" width="12.28515625" bestFit="1" customWidth="1"/>
    <col min="11" max="11" width="11.42578125" bestFit="1" customWidth="1"/>
    <col min="13" max="13" width="10.71093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s="1" t="s">
        <v>3</v>
      </c>
      <c r="B2" s="1"/>
      <c r="C2" s="1"/>
      <c r="D2" s="1"/>
      <c r="E2" s="1"/>
      <c r="F2" s="1"/>
    </row>
    <row r="3" spans="1:14" x14ac:dyDescent="0.25">
      <c r="A3" s="1" t="s">
        <v>2</v>
      </c>
      <c r="B3" s="1"/>
      <c r="C3" s="1"/>
      <c r="D3" s="1"/>
      <c r="E3" s="1"/>
      <c r="F3" s="1"/>
    </row>
    <row r="4" spans="1:14" x14ac:dyDescent="0.25">
      <c r="A4" s="1" t="s">
        <v>4</v>
      </c>
      <c r="B4" s="1"/>
      <c r="C4" s="1" t="s">
        <v>6</v>
      </c>
      <c r="D4" s="1" t="s">
        <v>7</v>
      </c>
      <c r="E4" s="1"/>
      <c r="F4" s="1">
        <v>1.96</v>
      </c>
    </row>
    <row r="5" spans="1:14" x14ac:dyDescent="0.25">
      <c r="A5" s="1" t="s">
        <v>5</v>
      </c>
      <c r="B5" s="1"/>
      <c r="C5" s="1" t="s">
        <v>20</v>
      </c>
      <c r="D5" s="1"/>
      <c r="E5" s="1"/>
      <c r="F5" s="1">
        <v>2.33</v>
      </c>
    </row>
    <row r="6" spans="1:14" x14ac:dyDescent="0.25">
      <c r="A6" s="1" t="s">
        <v>23</v>
      </c>
      <c r="B6" s="1"/>
      <c r="C6" s="1"/>
      <c r="D6" s="1"/>
      <c r="E6" s="1"/>
      <c r="F6" s="1"/>
    </row>
    <row r="7" spans="1:14" x14ac:dyDescent="0.25">
      <c r="J7" t="s">
        <v>17</v>
      </c>
    </row>
    <row r="9" spans="1:14" x14ac:dyDescent="0.25">
      <c r="B9" t="s">
        <v>24</v>
      </c>
      <c r="C9" t="s">
        <v>28</v>
      </c>
      <c r="D9" t="s">
        <v>8</v>
      </c>
      <c r="E9" t="s">
        <v>9</v>
      </c>
      <c r="F9" t="s">
        <v>12</v>
      </c>
      <c r="G9" t="s">
        <v>10</v>
      </c>
      <c r="H9" t="s">
        <v>15</v>
      </c>
      <c r="I9" t="s">
        <v>14</v>
      </c>
      <c r="J9" t="s">
        <v>13</v>
      </c>
      <c r="K9" t="s">
        <v>16</v>
      </c>
      <c r="L9" t="s">
        <v>18</v>
      </c>
    </row>
    <row r="10" spans="1:14" x14ac:dyDescent="0.25">
      <c r="B10" t="s">
        <v>22</v>
      </c>
      <c r="C10">
        <v>69</v>
      </c>
      <c r="D10">
        <v>36</v>
      </c>
      <c r="E10">
        <v>67.5</v>
      </c>
      <c r="F10">
        <v>4</v>
      </c>
      <c r="G10">
        <v>0.05</v>
      </c>
      <c r="H10">
        <f>ABS(C10-E10)</f>
        <v>1.5</v>
      </c>
      <c r="I10">
        <f xml:space="preserve"> 1.96 * F10 / SQRT(D10)</f>
        <v>1.3066666666666666</v>
      </c>
      <c r="J10" t="b">
        <f>H10&gt;=I10</f>
        <v>1</v>
      </c>
      <c r="K10" s="2">
        <f>2*(_xlfn.NORM.DIST(E10,C10,F10/SQRT(D10),TRUE))</f>
        <v>2.4448945310089391E-2</v>
      </c>
      <c r="L10" t="b">
        <f>K10&gt;=G10</f>
        <v>0</v>
      </c>
    </row>
    <row r="11" spans="1:14" x14ac:dyDescent="0.25">
      <c r="B11" t="s">
        <v>19</v>
      </c>
      <c r="C11">
        <v>12</v>
      </c>
      <c r="D11">
        <v>100</v>
      </c>
      <c r="E11">
        <v>11.9</v>
      </c>
      <c r="F11">
        <v>0.2</v>
      </c>
      <c r="G11">
        <v>0.01</v>
      </c>
      <c r="H11">
        <f>E11</f>
        <v>11.9</v>
      </c>
      <c r="I11">
        <f>C11+$F$5*F11/SQRT(D11)</f>
        <v>12.0466</v>
      </c>
      <c r="J11" t="b">
        <f>H11&lt;=I11</f>
        <v>1</v>
      </c>
      <c r="K11" s="2">
        <f>_xlfn.NORM.DIST(E11,C11,F11/SQRT(D11),TRUE)</f>
        <v>2.866515718792198E-7</v>
      </c>
      <c r="L11" t="b">
        <f>K11&gt;=G11</f>
        <v>0</v>
      </c>
      <c r="N11" t="s">
        <v>40</v>
      </c>
    </row>
    <row r="12" spans="1:14" x14ac:dyDescent="0.25">
      <c r="B12" t="s">
        <v>21</v>
      </c>
      <c r="C12">
        <v>50</v>
      </c>
      <c r="D12">
        <v>49</v>
      </c>
      <c r="E12">
        <v>53</v>
      </c>
      <c r="F12">
        <v>14</v>
      </c>
      <c r="G12">
        <v>0.05</v>
      </c>
      <c r="H12">
        <f>E12</f>
        <v>53</v>
      </c>
      <c r="I12">
        <f>C12+$F$4*F12/SQRT(D12)</f>
        <v>53.92</v>
      </c>
      <c r="J12" t="b">
        <f>H12&gt;=I12</f>
        <v>0</v>
      </c>
      <c r="K12" s="2">
        <f>1-_xlfn.NORM.DIST(E12,C12,F12/SQRT(D12),TRUE)</f>
        <v>6.6807201268858085E-2</v>
      </c>
      <c r="L12" t="b">
        <f>K12&gt;=G12</f>
        <v>1</v>
      </c>
    </row>
    <row r="13" spans="1:14" x14ac:dyDescent="0.25">
      <c r="C13">
        <v>2</v>
      </c>
      <c r="D13">
        <v>100</v>
      </c>
      <c r="E13">
        <v>1.8</v>
      </c>
      <c r="F13">
        <v>1.5</v>
      </c>
      <c r="G13">
        <v>0.05</v>
      </c>
      <c r="H13">
        <f>E18</f>
        <v>53</v>
      </c>
      <c r="I13">
        <f>C13+$F$5*F13/SQRT(D13)</f>
        <v>2.3494999999999999</v>
      </c>
      <c r="J13" t="b">
        <f>H13&lt;=I13</f>
        <v>0</v>
      </c>
      <c r="K13" s="2">
        <f>_xlfn.NORM.DIST(E13,C13,F13/SQRT(D13),TRUE)</f>
        <v>9.1211219725867904E-2</v>
      </c>
      <c r="L13" t="b">
        <f>K13&gt;=G13</f>
        <v>1</v>
      </c>
    </row>
    <row r="15" spans="1:14" x14ac:dyDescent="0.25">
      <c r="B15" t="s">
        <v>25</v>
      </c>
      <c r="C15" t="s">
        <v>28</v>
      </c>
      <c r="D15" t="s">
        <v>8</v>
      </c>
      <c r="E15" t="s">
        <v>9</v>
      </c>
      <c r="F15" t="s">
        <v>12</v>
      </c>
      <c r="G15" t="s">
        <v>10</v>
      </c>
      <c r="H15" t="s">
        <v>27</v>
      </c>
      <c r="I15" t="s">
        <v>15</v>
      </c>
      <c r="J15" t="s">
        <v>14</v>
      </c>
      <c r="K15" t="s">
        <v>29</v>
      </c>
      <c r="L15" t="s">
        <v>11</v>
      </c>
      <c r="M15" t="s">
        <v>18</v>
      </c>
    </row>
    <row r="16" spans="1:14" x14ac:dyDescent="0.25">
      <c r="B16" t="s">
        <v>30</v>
      </c>
      <c r="C16">
        <v>50</v>
      </c>
      <c r="D16">
        <v>25</v>
      </c>
      <c r="E16">
        <v>53</v>
      </c>
      <c r="F16">
        <v>14</v>
      </c>
      <c r="G16">
        <v>2.5000000000000001E-2</v>
      </c>
      <c r="H16">
        <f>ABS(_xlfn.T.INV(G16,D16-1))</f>
        <v>2.0638985616280254</v>
      </c>
      <c r="I16">
        <f>C16-E16</f>
        <v>-3</v>
      </c>
      <c r="J16">
        <f>H16*F16/SQRT(D16)</f>
        <v>5.7789159725584707</v>
      </c>
      <c r="K16" t="b">
        <f>I16&gt;=J16</f>
        <v>0</v>
      </c>
      <c r="L16">
        <f>2*_xlfn.T.DIST(-1,D16-1,TRUE)</f>
        <v>0.32728688127978522</v>
      </c>
      <c r="M16" t="b">
        <f>L16&gt;=2*G16</f>
        <v>1</v>
      </c>
      <c r="N16" t="s">
        <v>41</v>
      </c>
    </row>
    <row r="17" spans="2:13" x14ac:dyDescent="0.25">
      <c r="B17" t="s">
        <v>19</v>
      </c>
      <c r="C17">
        <v>2</v>
      </c>
      <c r="D17">
        <v>20</v>
      </c>
      <c r="E17">
        <v>1.6</v>
      </c>
      <c r="F17">
        <v>1.5</v>
      </c>
      <c r="G17">
        <v>0.05</v>
      </c>
      <c r="H17">
        <f>(E17-C17)/(F17/SQRT(D17))</f>
        <v>-1.1925695879998877</v>
      </c>
      <c r="L17">
        <f>_xlfn.T.DIST(H17,D17-1,TRUE)</f>
        <v>0.12385970497644418</v>
      </c>
      <c r="M17" t="b">
        <f>L17&gt;=G17</f>
        <v>1</v>
      </c>
    </row>
    <row r="18" spans="2:13" x14ac:dyDescent="0.25">
      <c r="B18" t="s">
        <v>21</v>
      </c>
      <c r="C18">
        <v>50</v>
      </c>
      <c r="D18">
        <v>25</v>
      </c>
      <c r="E18">
        <v>53</v>
      </c>
      <c r="F18">
        <v>14</v>
      </c>
      <c r="G18">
        <v>0.05</v>
      </c>
      <c r="H18">
        <f>(E18-C18)/(F18/SQRT(D18))</f>
        <v>1.0714285714285714</v>
      </c>
      <c r="L18">
        <f>1-_xlfn.T.DIST(H18,D18-1,TRUE)</f>
        <v>0.14731669843413431</v>
      </c>
      <c r="M18" t="b">
        <f>L18&gt;=G18</f>
        <v>1</v>
      </c>
    </row>
    <row r="21" spans="2:13" x14ac:dyDescent="0.25">
      <c r="F21" t="s">
        <v>36</v>
      </c>
    </row>
    <row r="22" spans="2:13" x14ac:dyDescent="0.25">
      <c r="C22" t="s">
        <v>34</v>
      </c>
      <c r="D22" t="s">
        <v>10</v>
      </c>
      <c r="E22" t="s">
        <v>33</v>
      </c>
      <c r="F22" t="s">
        <v>32</v>
      </c>
      <c r="G22" t="s">
        <v>11</v>
      </c>
      <c r="H22" t="s">
        <v>42</v>
      </c>
    </row>
    <row r="23" spans="2:13" x14ac:dyDescent="0.25">
      <c r="B23" t="s">
        <v>31</v>
      </c>
      <c r="C23">
        <v>0.2</v>
      </c>
      <c r="D23">
        <v>0.05</v>
      </c>
      <c r="E23">
        <v>75</v>
      </c>
      <c r="F23">
        <v>300</v>
      </c>
      <c r="G23">
        <f>_xlfn.BINOM.DIST.RANGE(F23,C23,E23,F23)</f>
        <v>2.019757512044687E-2</v>
      </c>
      <c r="H23" t="b">
        <f>G23&lt;=D23</f>
        <v>1</v>
      </c>
    </row>
    <row r="24" spans="2:13" x14ac:dyDescent="0.25">
      <c r="B24" t="s">
        <v>30</v>
      </c>
      <c r="C24">
        <f>65/110</f>
        <v>0.59090909090909094</v>
      </c>
      <c r="D24">
        <v>0.05</v>
      </c>
      <c r="E24">
        <v>65</v>
      </c>
      <c r="F24">
        <v>110</v>
      </c>
      <c r="G24">
        <f>2*MIN(_xlfn.BINOM.DIST.RANGE(F24,C24,0,E24),_xlfn.BINOM.DIST.RANGE(F24,C24,E24,F24))</f>
        <v>1.0725384971580401</v>
      </c>
      <c r="H24" t="b">
        <f>G24&lt;=D24</f>
        <v>0</v>
      </c>
    </row>
    <row r="25" spans="2:13" x14ac:dyDescent="0.25">
      <c r="C25">
        <v>0.79</v>
      </c>
      <c r="D25">
        <v>0.05</v>
      </c>
      <c r="E25">
        <v>339</v>
      </c>
      <c r="F25">
        <v>870</v>
      </c>
      <c r="G25">
        <f>2*MIN(_xlfn.BINOM.DIST.RANGE(F25,C25,0,E25),_xlfn.BINOM.DIST.RANGE(F25,C25,E25,F25))</f>
        <v>6.8758221835102854E-144</v>
      </c>
      <c r="H25" t="b">
        <f>G25&lt;=D25</f>
        <v>1</v>
      </c>
    </row>
    <row r="27" spans="2:13" x14ac:dyDescent="0.25">
      <c r="D27" t="s">
        <v>39</v>
      </c>
    </row>
    <row r="28" spans="2:13" x14ac:dyDescent="0.25">
      <c r="D28" t="s">
        <v>10</v>
      </c>
      <c r="E28" t="s">
        <v>26</v>
      </c>
      <c r="F28" t="s">
        <v>38</v>
      </c>
      <c r="G28" t="s">
        <v>37</v>
      </c>
      <c r="H28" t="s">
        <v>35</v>
      </c>
    </row>
    <row r="30" spans="2:13" x14ac:dyDescent="0.25">
      <c r="D30">
        <v>0.05</v>
      </c>
      <c r="E30">
        <v>3</v>
      </c>
      <c r="F30">
        <f>_xlfn.CHISQ.TEST(G33:H36,G39:H42)</f>
        <v>0.83382772431911234</v>
      </c>
      <c r="G30">
        <f>_xlfn.CHISQ.DIST.RT(F30,E30)</f>
        <v>0.84135994078337539</v>
      </c>
      <c r="H30" t="b">
        <f>G30&lt;D30</f>
        <v>0</v>
      </c>
    </row>
    <row r="32" spans="2:13" x14ac:dyDescent="0.25">
      <c r="G32" t="s">
        <v>47</v>
      </c>
      <c r="H32" t="s">
        <v>48</v>
      </c>
    </row>
    <row r="33" spans="4:9" x14ac:dyDescent="0.25">
      <c r="F33" s="3" t="s">
        <v>43</v>
      </c>
      <c r="G33">
        <v>100</v>
      </c>
      <c r="H33">
        <v>120</v>
      </c>
      <c r="I33">
        <f>SUM(G33:H33)</f>
        <v>220</v>
      </c>
    </row>
    <row r="34" spans="4:9" x14ac:dyDescent="0.25">
      <c r="F34" s="3" t="s">
        <v>44</v>
      </c>
      <c r="G34">
        <v>50</v>
      </c>
      <c r="H34">
        <v>50</v>
      </c>
      <c r="I34">
        <f t="shared" ref="I34:I37" si="0">SUM(G34:H34)</f>
        <v>100</v>
      </c>
    </row>
    <row r="35" spans="4:9" x14ac:dyDescent="0.25">
      <c r="F35" s="3" t="s">
        <v>45</v>
      </c>
      <c r="G35">
        <v>35</v>
      </c>
      <c r="H35">
        <v>40</v>
      </c>
      <c r="I35">
        <f t="shared" si="0"/>
        <v>75</v>
      </c>
    </row>
    <row r="36" spans="4:9" x14ac:dyDescent="0.25">
      <c r="F36" s="3" t="s">
        <v>46</v>
      </c>
      <c r="G36">
        <v>45</v>
      </c>
      <c r="H36">
        <v>45</v>
      </c>
      <c r="I36">
        <f t="shared" si="0"/>
        <v>90</v>
      </c>
    </row>
    <row r="37" spans="4:9" x14ac:dyDescent="0.25">
      <c r="G37">
        <f>SUM(G33:G36)</f>
        <v>230</v>
      </c>
      <c r="H37">
        <f>SUM(H33:H36)</f>
        <v>255</v>
      </c>
      <c r="I37">
        <f>SUM(G37:H37)</f>
        <v>485</v>
      </c>
    </row>
    <row r="38" spans="4:9" x14ac:dyDescent="0.25">
      <c r="G38" t="s">
        <v>47</v>
      </c>
      <c r="H38" t="s">
        <v>48</v>
      </c>
    </row>
    <row r="39" spans="4:9" x14ac:dyDescent="0.25">
      <c r="F39" s="3" t="s">
        <v>43</v>
      </c>
      <c r="G39">
        <f>I33*G$37/I$37</f>
        <v>104.32989690721649</v>
      </c>
      <c r="H39">
        <f>I33*H$37/I$37</f>
        <v>115.67010309278351</v>
      </c>
    </row>
    <row r="40" spans="4:9" x14ac:dyDescent="0.25">
      <c r="F40" s="3" t="s">
        <v>44</v>
      </c>
      <c r="G40">
        <f>I34*G$37/I$37</f>
        <v>47.422680412371136</v>
      </c>
      <c r="H40">
        <f t="shared" ref="H40:H42" si="1">I34*H$37/I$37</f>
        <v>52.577319587628864</v>
      </c>
    </row>
    <row r="41" spans="4:9" x14ac:dyDescent="0.25">
      <c r="F41" s="3" t="s">
        <v>45</v>
      </c>
      <c r="G41">
        <f>I35*G$37/I$37</f>
        <v>35.567010309278352</v>
      </c>
      <c r="H41">
        <f t="shared" si="1"/>
        <v>39.432989690721648</v>
      </c>
    </row>
    <row r="42" spans="4:9" x14ac:dyDescent="0.25">
      <c r="F42" s="3" t="s">
        <v>46</v>
      </c>
      <c r="G42">
        <f>I36*G$37/I$37</f>
        <v>42.680412371134018</v>
      </c>
      <c r="H42">
        <f t="shared" si="1"/>
        <v>47.319587628865982</v>
      </c>
    </row>
    <row r="43" spans="4:9" x14ac:dyDescent="0.25">
      <c r="D43">
        <f>_xlfn.BINOM.DIST.RANGE(6,1/3,4,6)</f>
        <v>0.10013717421124824</v>
      </c>
    </row>
    <row r="45" spans="4:9" x14ac:dyDescent="0.25">
      <c r="F45" s="3" t="s">
        <v>49</v>
      </c>
      <c r="G45" t="s">
        <v>50</v>
      </c>
      <c r="H45" t="s">
        <v>51</v>
      </c>
    </row>
    <row r="46" spans="4:9" x14ac:dyDescent="0.25">
      <c r="F46" s="3">
        <v>1</v>
      </c>
      <c r="G46">
        <v>46.752829550000001</v>
      </c>
      <c r="H46">
        <v>45.19410852</v>
      </c>
    </row>
    <row r="47" spans="4:9" x14ac:dyDescent="0.25">
      <c r="F47">
        <v>2</v>
      </c>
      <c r="G47">
        <v>44.464653230000003</v>
      </c>
      <c r="H47">
        <v>44.886050300000001</v>
      </c>
    </row>
    <row r="48" spans="4:9" x14ac:dyDescent="0.25">
      <c r="F48">
        <v>3</v>
      </c>
      <c r="G48">
        <v>46.652112520000003</v>
      </c>
      <c r="H48">
        <v>44.968807949999999</v>
      </c>
    </row>
    <row r="49" spans="6:8" x14ac:dyDescent="0.25">
      <c r="F49">
        <v>4</v>
      </c>
      <c r="G49">
        <v>47.33504679</v>
      </c>
      <c r="H49">
        <v>47.693989569999999</v>
      </c>
    </row>
    <row r="50" spans="6:8" x14ac:dyDescent="0.25">
      <c r="F50">
        <v>5</v>
      </c>
      <c r="G50">
        <v>45.429569600000001</v>
      </c>
      <c r="H50">
        <v>43.064542410000001</v>
      </c>
    </row>
    <row r="51" spans="6:8" x14ac:dyDescent="0.25">
      <c r="F51">
        <v>6</v>
      </c>
      <c r="G51">
        <v>46.485829709999997</v>
      </c>
      <c r="H51">
        <v>44.470386470000001</v>
      </c>
    </row>
    <row r="52" spans="6:8" x14ac:dyDescent="0.25">
      <c r="F52">
        <v>7</v>
      </c>
      <c r="G52">
        <v>44.832780130000003</v>
      </c>
      <c r="H52">
        <v>43.857957910000003</v>
      </c>
    </row>
    <row r="53" spans="6:8" x14ac:dyDescent="0.25">
      <c r="F53">
        <v>8</v>
      </c>
      <c r="G53">
        <v>44.875245909999997</v>
      </c>
      <c r="H53">
        <v>44.024692950000002</v>
      </c>
    </row>
    <row r="54" spans="6:8" x14ac:dyDescent="0.25">
      <c r="F54">
        <v>9</v>
      </c>
      <c r="G54">
        <v>44.40225564</v>
      </c>
      <c r="H54">
        <v>42.4342039</v>
      </c>
    </row>
    <row r="55" spans="6:8" x14ac:dyDescent="0.25">
      <c r="F55">
        <v>10</v>
      </c>
      <c r="G55">
        <v>45.289502810000002</v>
      </c>
      <c r="H55">
        <v>43.818634660000001</v>
      </c>
    </row>
    <row r="56" spans="6:8" x14ac:dyDescent="0.25">
      <c r="F56">
        <v>11</v>
      </c>
      <c r="G56">
        <v>44.134429939999997</v>
      </c>
      <c r="H56">
        <v>42.666634719999998</v>
      </c>
    </row>
    <row r="57" spans="6:8" x14ac:dyDescent="0.25">
      <c r="F57">
        <v>12</v>
      </c>
      <c r="G57">
        <v>44.287193029999997</v>
      </c>
      <c r="H57">
        <v>45.996102229999998</v>
      </c>
    </row>
    <row r="60" spans="6:8" x14ac:dyDescent="0.25">
      <c r="G60">
        <f>_xlfn.T.TEST(G46:G57,H46:H57,1,1)</f>
        <v>8.3981814870882285E-3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MAQUser</dc:creator>
  <cp:lastModifiedBy>MAQUser</cp:lastModifiedBy>
  <dcterms:created xsi:type="dcterms:W3CDTF">2019-01-10T03:01:56Z</dcterms:created>
  <dcterms:modified xsi:type="dcterms:W3CDTF">2019-01-10T07:36:07Z</dcterms:modified>
</cp:coreProperties>
</file>