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python-dev\"/>
    </mc:Choice>
  </mc:AlternateContent>
  <xr:revisionPtr revIDLastSave="0" documentId="13_ncr:1_{BEAA9BBF-FF1B-45CE-BFAD-37AC0CCBC766}" xr6:coauthVersionLast="47" xr6:coauthVersionMax="47" xr10:uidLastSave="{00000000-0000-0000-0000-000000000000}"/>
  <bookViews>
    <workbookView xWindow="-120" yWindow="-120" windowWidth="29040" windowHeight="15840" xr2:uid="{838A653D-C896-4F07-A24E-5BF1EDF8A2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19" i="1"/>
  <c r="M20" i="1"/>
  <c r="M21" i="1"/>
  <c r="M22" i="1"/>
  <c r="M23" i="1"/>
  <c r="M24" i="1"/>
  <c r="M25" i="1"/>
  <c r="M18" i="1"/>
  <c r="M17" i="1"/>
  <c r="C13" i="1"/>
  <c r="C14" i="1"/>
  <c r="C12" i="1"/>
  <c r="D8" i="1"/>
  <c r="L8" i="1"/>
  <c r="H42" i="1"/>
  <c r="H39" i="1"/>
  <c r="H36" i="1"/>
  <c r="H34" i="1"/>
  <c r="H31" i="1"/>
  <c r="H29" i="1"/>
  <c r="B43" i="1"/>
  <c r="B41" i="1"/>
  <c r="B38" i="1"/>
  <c r="B31" i="1"/>
  <c r="B33" i="1"/>
  <c r="I19" i="1"/>
  <c r="I22" i="1"/>
  <c r="N25" i="1"/>
  <c r="P25" i="1"/>
  <c r="N24" i="1"/>
  <c r="P24" i="1"/>
  <c r="N19" i="1"/>
  <c r="P19" i="1"/>
  <c r="N20" i="1"/>
  <c r="P20" i="1"/>
  <c r="N21" i="1"/>
  <c r="P21" i="1"/>
  <c r="N22" i="1"/>
  <c r="P22" i="1"/>
  <c r="N23" i="1"/>
  <c r="P23" i="1"/>
  <c r="P18" i="1"/>
  <c r="N18" i="1"/>
  <c r="P17" i="1"/>
  <c r="N17" i="1"/>
  <c r="E14" i="1"/>
  <c r="E15" i="1"/>
  <c r="E16" i="1"/>
  <c r="E13" i="1"/>
  <c r="D23" i="1"/>
  <c r="E23" i="1"/>
  <c r="C23" i="1"/>
  <c r="B34" i="1" s="1"/>
  <c r="C22" i="1"/>
  <c r="B36" i="1" s="1"/>
  <c r="D22" i="1"/>
  <c r="E22" i="1"/>
  <c r="L7" i="1"/>
  <c r="D5" i="1"/>
  <c r="E12" i="1" s="1"/>
  <c r="D4" i="1"/>
  <c r="C3" i="1"/>
  <c r="B37" i="1" l="1"/>
  <c r="C16" i="1"/>
  <c r="B42" i="1" s="1"/>
  <c r="C15" i="1"/>
  <c r="B40" i="1" s="1"/>
  <c r="O17" i="1"/>
  <c r="O21" i="1" l="1"/>
  <c r="O24" i="1"/>
  <c r="O22" i="1"/>
  <c r="O19" i="1"/>
  <c r="O23" i="1"/>
  <c r="O20" i="1"/>
  <c r="O18" i="1"/>
  <c r="O25" i="1"/>
  <c r="I21" i="1"/>
  <c r="B29" i="1"/>
  <c r="D9" i="1"/>
  <c r="B32" i="1" s="1"/>
  <c r="C9" i="1"/>
  <c r="B30" i="1" s="1"/>
  <c r="E9" i="1"/>
  <c r="B35" i="1" s="1"/>
  <c r="F9" i="1"/>
  <c r="B39" i="1" s="1"/>
</calcChain>
</file>

<file path=xl/sharedStrings.xml><?xml version="1.0" encoding="utf-8"?>
<sst xmlns="http://schemas.openxmlformats.org/spreadsheetml/2006/main" count="47" uniqueCount="44">
  <si>
    <t>Частоты:</t>
  </si>
  <si>
    <t>Герцы</t>
  </si>
  <si>
    <t>об/мин</t>
  </si>
  <si>
    <t>Сеть</t>
  </si>
  <si>
    <t>Электродвигатель</t>
  </si>
  <si>
    <t>Ротор</t>
  </si>
  <si>
    <t>Механические дефекты:</t>
  </si>
  <si>
    <t>Неуравновешанность ротора</t>
  </si>
  <si>
    <t>Люфт</t>
  </si>
  <si>
    <t>Подшипники:</t>
  </si>
  <si>
    <t>nsk 6205 ddu</t>
  </si>
  <si>
    <t>Однорядный шарикоподшипниковый</t>
  </si>
  <si>
    <t>Ротора</t>
  </si>
  <si>
    <t>Электродвигателя</t>
  </si>
  <si>
    <t>Сепаратор</t>
  </si>
  <si>
    <t>Перекатывания тел качения</t>
  </si>
  <si>
    <t>Наружнего кольца</t>
  </si>
  <si>
    <t>Внутреннего кольца</t>
  </si>
  <si>
    <t>D=</t>
  </si>
  <si>
    <t>d=</t>
  </si>
  <si>
    <t>b=</t>
  </si>
  <si>
    <t xml:space="preserve">d шарика = </t>
  </si>
  <si>
    <t>Электрические дефекты</t>
  </si>
  <si>
    <t>Угол альфа</t>
  </si>
  <si>
    <t>Угол малый</t>
  </si>
  <si>
    <t>Количество шариков</t>
  </si>
  <si>
    <t>Частота</t>
  </si>
  <si>
    <t>Обрыв ротора:</t>
  </si>
  <si>
    <t>Число полюсов</t>
  </si>
  <si>
    <t>скольжение</t>
  </si>
  <si>
    <t>Частота ращения (расчётная)</t>
  </si>
  <si>
    <t>k</t>
  </si>
  <si>
    <t>Эксцентриситет</t>
  </si>
  <si>
    <t>Дефекты зубчатой передачи</t>
  </si>
  <si>
    <t>Диаметр дорожки качения</t>
  </si>
  <si>
    <t>Амплитуда</t>
  </si>
  <si>
    <t>Схожа с внутренним кольцом ротора</t>
  </si>
  <si>
    <t>1/2 гармоники подшипника электродвигателя</t>
  </si>
  <si>
    <t>Норма:</t>
  </si>
  <si>
    <t>Опасное значение:</t>
  </si>
  <si>
    <t>Расчётные частоты</t>
  </si>
  <si>
    <t>Частоты</t>
  </si>
  <si>
    <t>Найденные частоты</t>
  </si>
  <si>
    <t>Частота заданная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</si>
</sst>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2" borderId="0" xfId="0" applyNumberFormat="1" applyFill="1"/>
    <xf numFmtId="2" fontId="0" fillId="0" borderId="1" xfId="0" applyNumberFormat="1" applyBorder="1"/>
    <xf numFmtId="0" fontId="0" fillId="0" borderId="1" xfId="0" applyBorder="1"/>
    <xf numFmtId="2" fontId="0" fillId="3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EDF8-EF19-4EC1-94C0-05D9DEC08A13}">
  <dimension ref="B2:Z43"/>
  <sheetViews>
    <sheetView tabSelected="1" zoomScaleNormal="100" workbookViewId="0">
      <selection activeCell="H15" sqref="H15"/>
    </sheetView>
  </sheetViews>
  <sheetFormatPr defaultRowHeight="15" x14ac:dyDescent="0.25"/>
  <cols>
    <col min="2" max="2" width="21.140625" customWidth="1"/>
    <col min="7" max="7" width="10.42578125" customWidth="1"/>
    <col min="10" max="10" width="16.5703125" customWidth="1"/>
    <col min="11" max="11" width="10.85546875" customWidth="1"/>
  </cols>
  <sheetData>
    <row r="2" spans="2:26" x14ac:dyDescent="0.25">
      <c r="B2" t="s">
        <v>0</v>
      </c>
      <c r="C2" t="s">
        <v>2</v>
      </c>
      <c r="D2" t="s">
        <v>1</v>
      </c>
      <c r="G2" t="s">
        <v>9</v>
      </c>
      <c r="I2" t="s">
        <v>10</v>
      </c>
      <c r="K2" t="s">
        <v>11</v>
      </c>
    </row>
    <row r="3" spans="2:26" x14ac:dyDescent="0.25">
      <c r="B3" t="s">
        <v>3</v>
      </c>
      <c r="C3" s="1">
        <f>D3*60</f>
        <v>2908.7999999999997</v>
      </c>
      <c r="D3" s="1">
        <v>48.48</v>
      </c>
      <c r="G3" t="s">
        <v>19</v>
      </c>
      <c r="H3" t="s">
        <v>18</v>
      </c>
      <c r="I3" t="s">
        <v>20</v>
      </c>
      <c r="J3" t="s">
        <v>34</v>
      </c>
      <c r="K3" t="s">
        <v>21</v>
      </c>
      <c r="L3" t="s">
        <v>23</v>
      </c>
      <c r="M3" t="s">
        <v>25</v>
      </c>
    </row>
    <row r="4" spans="2:26" x14ac:dyDescent="0.25">
      <c r="B4" t="s">
        <v>4</v>
      </c>
      <c r="C4" s="1">
        <v>2770</v>
      </c>
      <c r="D4" s="1">
        <f>C4/60</f>
        <v>46.166666666666664</v>
      </c>
      <c r="G4">
        <v>25</v>
      </c>
      <c r="H4">
        <v>52</v>
      </c>
      <c r="I4">
        <v>15</v>
      </c>
      <c r="J4">
        <v>39</v>
      </c>
      <c r="K4">
        <v>7.9379999999999997</v>
      </c>
      <c r="L4">
        <v>0</v>
      </c>
      <c r="M4">
        <v>9</v>
      </c>
    </row>
    <row r="5" spans="2:26" x14ac:dyDescent="0.25">
      <c r="B5" t="s">
        <v>5</v>
      </c>
      <c r="C5" s="1">
        <v>3010</v>
      </c>
      <c r="D5" s="1">
        <f>C5/60</f>
        <v>50.166666666666664</v>
      </c>
      <c r="L5" t="s">
        <v>24</v>
      </c>
    </row>
    <row r="7" spans="2:26" x14ac:dyDescent="0.25">
      <c r="B7" t="s">
        <v>6</v>
      </c>
      <c r="G7" t="s">
        <v>29</v>
      </c>
      <c r="H7" t="s">
        <v>28</v>
      </c>
      <c r="J7" t="s">
        <v>30</v>
      </c>
      <c r="L7">
        <f>(1-G8)*D3/H8</f>
        <v>23.997599999999998</v>
      </c>
      <c r="N7" s="1">
        <f>D3</f>
        <v>48.48</v>
      </c>
      <c r="O7" s="1">
        <f>H31*H8</f>
        <v>48.551130936942997</v>
      </c>
    </row>
    <row r="8" spans="2:26" x14ac:dyDescent="0.25">
      <c r="B8" t="s">
        <v>7</v>
      </c>
      <c r="D8">
        <f>L7</f>
        <v>23.997599999999998</v>
      </c>
      <c r="G8">
        <v>0.01</v>
      </c>
      <c r="H8">
        <v>2</v>
      </c>
      <c r="J8" t="s">
        <v>43</v>
      </c>
      <c r="L8" s="1">
        <f>D5</f>
        <v>50.166666666666664</v>
      </c>
    </row>
    <row r="9" spans="2:26" x14ac:dyDescent="0.25">
      <c r="B9" t="s">
        <v>8</v>
      </c>
      <c r="C9">
        <f>D8*0.5</f>
        <v>11.998799999999999</v>
      </c>
      <c r="D9">
        <f>D8</f>
        <v>23.997599999999998</v>
      </c>
      <c r="E9">
        <f>D8*2</f>
        <v>47.995199999999997</v>
      </c>
      <c r="F9">
        <f>D8*3</f>
        <v>71.992799999999988</v>
      </c>
    </row>
    <row r="11" spans="2:26" x14ac:dyDescent="0.25">
      <c r="B11" t="s">
        <v>9</v>
      </c>
      <c r="C11" s="8" t="s">
        <v>13</v>
      </c>
      <c r="D11" s="8"/>
      <c r="E11" s="8" t="s">
        <v>12</v>
      </c>
      <c r="F11" s="8"/>
    </row>
    <row r="12" spans="2:26" x14ac:dyDescent="0.25">
      <c r="B12" t="s">
        <v>26</v>
      </c>
      <c r="C12" s="9">
        <f>L7</f>
        <v>23.997599999999998</v>
      </c>
      <c r="D12" s="9"/>
      <c r="E12" s="9">
        <f>D5</f>
        <v>50.166666666666664</v>
      </c>
      <c r="F12" s="9"/>
    </row>
    <row r="13" spans="2:26" x14ac:dyDescent="0.25">
      <c r="B13" t="s">
        <v>14</v>
      </c>
      <c r="C13" s="9">
        <f>(1-$K$4/$J$4*COS($L$4))/2*C12</f>
        <v>9.5565827076923071</v>
      </c>
      <c r="D13" s="9"/>
      <c r="E13" s="9">
        <f>(1-$K$4/$J$4*COS($L$4))/2*E12</f>
        <v>19.977910256410254</v>
      </c>
      <c r="F13" s="9"/>
    </row>
    <row r="14" spans="2:26" x14ac:dyDescent="0.25">
      <c r="B14" t="s">
        <v>15</v>
      </c>
      <c r="C14" s="9">
        <f>($J$4/$K$4/2)*(1-($K$4/$J$4*COS($L$4))^2)*C12</f>
        <v>56.508803115855571</v>
      </c>
      <c r="D14" s="9"/>
      <c r="E14" s="9">
        <f>($J$4/$K$4/2)*(1-($K$4/$J$4*COS($L$4))^2)*E12</f>
        <v>118.13090849274182</v>
      </c>
      <c r="F14" s="9"/>
    </row>
    <row r="15" spans="2:26" x14ac:dyDescent="0.25">
      <c r="B15" t="s">
        <v>16</v>
      </c>
      <c r="C15" s="9">
        <f>$M$4/2*(1-$K$4/$J$4*COS($L$4))*C12</f>
        <v>86.009244369230757</v>
      </c>
      <c r="D15" s="9"/>
      <c r="E15" s="9">
        <f>$M$4/2*(1-$K$4/$J$4*COS($L$4))*E12</f>
        <v>179.8011923076923</v>
      </c>
      <c r="F15" s="9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x14ac:dyDescent="0.25">
      <c r="B16" t="s">
        <v>17</v>
      </c>
      <c r="C16" s="9">
        <f>$M$4/2*(1+$K$4/$J$4*COS($L$4))*C12</f>
        <v>129.96915563076919</v>
      </c>
      <c r="D16" s="9"/>
      <c r="E16" s="9">
        <f>$M$4/2*(1+$K$4/$J$4*COS($L$4))*E12</f>
        <v>271.69880769230764</v>
      </c>
      <c r="F16" s="9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J17" t="s">
        <v>26</v>
      </c>
      <c r="K17" t="s">
        <v>35</v>
      </c>
      <c r="M17" s="4">
        <f>C12</f>
        <v>23.997599999999998</v>
      </c>
      <c r="N17" s="5">
        <f>D3</f>
        <v>48.48</v>
      </c>
      <c r="O17" s="5">
        <f>D4</f>
        <v>46.166666666666664</v>
      </c>
      <c r="P17" s="5">
        <f>D5</f>
        <v>50.166666666666664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t="s">
        <v>33</v>
      </c>
      <c r="J18">
        <v>72.685075055735695</v>
      </c>
      <c r="K18">
        <v>-30.383565777251</v>
      </c>
      <c r="M18" s="6">
        <f>ABS($J18-M$17)</f>
        <v>48.687475055735696</v>
      </c>
      <c r="N18" s="3">
        <f t="shared" ref="N18:N25" si="0">ABS(J18-N$17)</f>
        <v>24.205075055735698</v>
      </c>
      <c r="O18" s="1">
        <f t="shared" ref="O18:O25" si="1">ABS(J18-O$17)</f>
        <v>26.51840838906903</v>
      </c>
      <c r="P18" s="1">
        <f t="shared" ref="P18:P25" si="2">ABS(J18-P$17)</f>
        <v>22.51840838906903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I19">
        <f>E15</f>
        <v>179.8011923076923</v>
      </c>
      <c r="J19">
        <v>145.445126120124</v>
      </c>
      <c r="K19">
        <v>-31.761043942281599</v>
      </c>
      <c r="M19" s="6">
        <f t="shared" ref="M19:M25" si="3">ABS($J19-M$17)</f>
        <v>121.447526120124</v>
      </c>
      <c r="N19" s="1">
        <f t="shared" si="0"/>
        <v>96.965126120124012</v>
      </c>
      <c r="O19" s="1">
        <f t="shared" si="1"/>
        <v>99.278459453457344</v>
      </c>
      <c r="P19" s="1">
        <f t="shared" si="2"/>
        <v>95.278459453457344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t="s">
        <v>22</v>
      </c>
      <c r="J20">
        <v>24.275565468471498</v>
      </c>
      <c r="K20">
        <v>-32.575262911903003</v>
      </c>
      <c r="M20" s="6">
        <f t="shared" si="3"/>
        <v>0.27796546847149983</v>
      </c>
      <c r="N20" s="3">
        <f t="shared" si="0"/>
        <v>24.204434531528499</v>
      </c>
      <c r="O20" s="1">
        <f t="shared" si="1"/>
        <v>21.891101198195166</v>
      </c>
      <c r="P20" s="1">
        <f t="shared" si="2"/>
        <v>25.891101198195166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t="s">
        <v>31</v>
      </c>
      <c r="C21">
        <v>1</v>
      </c>
      <c r="D21">
        <v>2</v>
      </c>
      <c r="E21">
        <v>3</v>
      </c>
      <c r="H21" t="s">
        <v>37</v>
      </c>
      <c r="I21">
        <f>C13</f>
        <v>9.5565827076923071</v>
      </c>
      <c r="J21">
        <v>5.4149339583069596</v>
      </c>
      <c r="K21">
        <v>-32.7120754415525</v>
      </c>
      <c r="M21" s="6">
        <f t="shared" si="3"/>
        <v>18.582666041693038</v>
      </c>
      <c r="N21" s="1">
        <f t="shared" si="0"/>
        <v>43.065066041693036</v>
      </c>
      <c r="O21" s="1">
        <f t="shared" si="1"/>
        <v>40.751732708359704</v>
      </c>
      <c r="P21" s="3">
        <f t="shared" si="2"/>
        <v>44.751732708359704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7" t="s">
        <v>27</v>
      </c>
      <c r="C22">
        <f>$D$3*(C21*(1-$G$8)*2/$H$8+$G$8)</f>
        <v>48.48</v>
      </c>
      <c r="D22">
        <f>$D$3*(D21*(1-$G$8)*2/$H$8)</f>
        <v>95.990399999999994</v>
      </c>
      <c r="E22">
        <f>$D$3*(E21*(1-$G$8)*2/$H$8)</f>
        <v>143.98559999999998</v>
      </c>
      <c r="H22" t="s">
        <v>36</v>
      </c>
      <c r="I22">
        <f>E16</f>
        <v>271.69880769230764</v>
      </c>
      <c r="J22">
        <v>242.405766644332</v>
      </c>
      <c r="K22">
        <v>-32.851086812196598</v>
      </c>
      <c r="M22" s="6">
        <f t="shared" si="3"/>
        <v>218.408166644332</v>
      </c>
      <c r="N22" s="1">
        <f t="shared" si="0"/>
        <v>193.92576664433201</v>
      </c>
      <c r="O22" s="1">
        <f t="shared" si="1"/>
        <v>196.23909997766535</v>
      </c>
      <c r="P22" s="1">
        <f t="shared" si="2"/>
        <v>192.23909997766535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7"/>
      <c r="C23">
        <f>$D$3*(C21*(1-$G$8)*2/$H$8-$G$8)</f>
        <v>47.510399999999997</v>
      </c>
      <c r="D23">
        <f>$D$3*(D21*(1-$G$8)*2/$H$8-$G$8)</f>
        <v>95.505599999999987</v>
      </c>
      <c r="E23">
        <f>$D$3*(E21*(1-$G$8)*2/$H$8-$G$8)</f>
        <v>143.5008</v>
      </c>
      <c r="J23">
        <v>96.960640524207193</v>
      </c>
      <c r="K23">
        <v>-36.376578048161697</v>
      </c>
      <c r="M23" s="6">
        <f t="shared" si="3"/>
        <v>72.963040524207202</v>
      </c>
      <c r="N23" s="1">
        <f t="shared" si="0"/>
        <v>48.480640524207196</v>
      </c>
      <c r="O23" s="1">
        <f t="shared" si="1"/>
        <v>50.793973857540529</v>
      </c>
      <c r="P23" s="3">
        <f t="shared" si="2"/>
        <v>46.793973857540529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t="s">
        <v>32</v>
      </c>
      <c r="J24">
        <v>629</v>
      </c>
      <c r="K24">
        <v>-40</v>
      </c>
      <c r="M24" s="6">
        <f t="shared" si="3"/>
        <v>605.00239999999997</v>
      </c>
      <c r="N24" s="1">
        <f t="shared" si="0"/>
        <v>580.52</v>
      </c>
      <c r="O24" s="1">
        <f t="shared" si="1"/>
        <v>582.83333333333337</v>
      </c>
      <c r="P24" s="1">
        <f t="shared" si="2"/>
        <v>578.83333333333337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x14ac:dyDescent="0.25">
      <c r="J25">
        <v>193</v>
      </c>
      <c r="M25" s="6">
        <f t="shared" si="3"/>
        <v>169.00239999999999</v>
      </c>
      <c r="N25" s="1">
        <f t="shared" si="0"/>
        <v>144.52000000000001</v>
      </c>
      <c r="O25" s="1">
        <f t="shared" si="1"/>
        <v>146.83333333333334</v>
      </c>
      <c r="P25" s="1">
        <f t="shared" si="2"/>
        <v>142.83333333333334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7" spans="2:26" x14ac:dyDescent="0.25">
      <c r="B27" t="s">
        <v>40</v>
      </c>
      <c r="H27" t="s">
        <v>42</v>
      </c>
    </row>
    <row r="28" spans="2:26" x14ac:dyDescent="0.25">
      <c r="B28" t="s">
        <v>0</v>
      </c>
      <c r="C28" t="s">
        <v>38</v>
      </c>
      <c r="D28" t="s">
        <v>39</v>
      </c>
      <c r="H28" t="s">
        <v>41</v>
      </c>
    </row>
    <row r="29" spans="2:26" x14ac:dyDescent="0.25">
      <c r="B29" s="1">
        <f>C13</f>
        <v>9.5565827076923071</v>
      </c>
      <c r="H29" s="1">
        <f>J21</f>
        <v>5.4149339583069596</v>
      </c>
    </row>
    <row r="30" spans="2:26" x14ac:dyDescent="0.25">
      <c r="B30" s="1">
        <f>C9</f>
        <v>11.998799999999999</v>
      </c>
      <c r="I30" s="1">
        <v>15.5</v>
      </c>
    </row>
    <row r="31" spans="2:26" x14ac:dyDescent="0.25">
      <c r="B31" s="1">
        <f>E13</f>
        <v>19.977910256410254</v>
      </c>
      <c r="H31" s="1">
        <f>J20</f>
        <v>24.275565468471498</v>
      </c>
    </row>
    <row r="32" spans="2:26" x14ac:dyDescent="0.25">
      <c r="B32" s="1">
        <f>D9</f>
        <v>23.997599999999998</v>
      </c>
      <c r="I32" s="1">
        <v>30.4</v>
      </c>
    </row>
    <row r="33" spans="2:9" x14ac:dyDescent="0.25">
      <c r="B33" s="1">
        <f>E12</f>
        <v>50.166666666666664</v>
      </c>
      <c r="I33" s="1">
        <v>37.5</v>
      </c>
    </row>
    <row r="34" spans="2:9" x14ac:dyDescent="0.25">
      <c r="B34" s="1">
        <f>C23</f>
        <v>47.510399999999997</v>
      </c>
      <c r="H34" s="1">
        <f>J18</f>
        <v>72.685075055735695</v>
      </c>
    </row>
    <row r="35" spans="2:9" x14ac:dyDescent="0.25">
      <c r="B35" s="1">
        <f>E9</f>
        <v>47.995199999999997</v>
      </c>
      <c r="H35" s="1"/>
    </row>
    <row r="36" spans="2:9" x14ac:dyDescent="0.25">
      <c r="B36" s="1">
        <f>C22</f>
        <v>48.48</v>
      </c>
      <c r="H36" s="1">
        <f>J23</f>
        <v>96.960640524207193</v>
      </c>
    </row>
    <row r="37" spans="2:9" x14ac:dyDescent="0.25">
      <c r="B37" s="1">
        <f>C14</f>
        <v>56.508803115855571</v>
      </c>
    </row>
    <row r="38" spans="2:9" x14ac:dyDescent="0.25">
      <c r="B38" s="1">
        <f>E14</f>
        <v>118.13090849274182</v>
      </c>
    </row>
    <row r="39" spans="2:9" x14ac:dyDescent="0.25">
      <c r="B39" s="1">
        <f>F9</f>
        <v>71.992799999999988</v>
      </c>
      <c r="H39">
        <f>J19</f>
        <v>145.445126120124</v>
      </c>
    </row>
    <row r="40" spans="2:9" x14ac:dyDescent="0.25">
      <c r="B40" s="1">
        <f>C15</f>
        <v>86.009244369230757</v>
      </c>
    </row>
    <row r="41" spans="2:9" x14ac:dyDescent="0.25">
      <c r="B41" s="1">
        <f>E15</f>
        <v>179.8011923076923</v>
      </c>
    </row>
    <row r="42" spans="2:9" x14ac:dyDescent="0.25">
      <c r="B42" s="1">
        <f>C16</f>
        <v>129.96915563076919</v>
      </c>
      <c r="H42">
        <f>J22</f>
        <v>242.405766644332</v>
      </c>
    </row>
    <row r="43" spans="2:9" x14ac:dyDescent="0.25">
      <c r="B43" s="1">
        <f>E16</f>
        <v>271.69880769230764</v>
      </c>
    </row>
  </sheetData>
  <mergeCells count="13">
    <mergeCell ref="B22:B23"/>
    <mergeCell ref="C11:D11"/>
    <mergeCell ref="E11:F11"/>
    <mergeCell ref="E13:F13"/>
    <mergeCell ref="E14:F14"/>
    <mergeCell ref="E15:F15"/>
    <mergeCell ref="C12:D12"/>
    <mergeCell ref="E12:F12"/>
    <mergeCell ref="E16:F16"/>
    <mergeCell ref="C13:D13"/>
    <mergeCell ref="C14:D14"/>
    <mergeCell ref="C15:D15"/>
    <mergeCell ref="C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2025-08-01T15:28:54Z</dcterms:created>
  <dcterms:modified xsi:type="dcterms:W3CDTF">2025-08-21T12:34:56Z</dcterms:modified>
</cp:coreProperties>
</file>