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BE2D4EBA-C83B-4E6D-A419-BD0A6A72433F}" xr6:coauthVersionLast="40" xr6:coauthVersionMax="40" xr10:uidLastSave="{00000000-0000-0000-0000-000000000000}"/>
  <bookViews>
    <workbookView xWindow="0" yWindow="0" windowWidth="22260" windowHeight="12645" tabRatio="705" activeTab="11" xr2:uid="{00000000-000D-0000-FFFF-FFFF00000000}"/>
  </bookViews>
  <sheets>
    <sheet name="a_r=0.5" sheetId="1" r:id="rId1"/>
    <sheet name="a_r=0.33" sheetId="25" r:id="rId2"/>
    <sheet name="a_r=0.25" sheetId="26" r:id="rId3"/>
    <sheet name="a_r=0.2" sheetId="27" r:id="rId4"/>
    <sheet name="a_r=0.667" sheetId="28" r:id="rId5"/>
    <sheet name="a_r=0.63" sheetId="30" r:id="rId6"/>
    <sheet name="a_r=0.75" sheetId="31" r:id="rId7"/>
    <sheet name="a_r=0.80" sheetId="32" r:id="rId8"/>
    <sheet name="effects" sheetId="11" r:id="rId9"/>
    <sheet name="contractor" sheetId="12" r:id="rId10"/>
    <sheet name="NPV" sheetId="14" r:id="rId11"/>
    <sheet name="total" sheetId="38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0" i="32" l="1"/>
  <c r="R21" i="32"/>
  <c r="R21" i="31"/>
  <c r="R21" i="30"/>
  <c r="R21" i="28"/>
  <c r="R21" i="27"/>
  <c r="R21" i="26"/>
  <c r="R21" i="25"/>
  <c r="T22" i="32"/>
  <c r="R21" i="1" l="1"/>
  <c r="N6" i="1" l="1"/>
  <c r="Q3" i="12" l="1"/>
  <c r="B4" i="11" l="1"/>
  <c r="A11" i="11" s="1"/>
  <c r="AE4" i="26" l="1"/>
  <c r="AE4" i="27"/>
  <c r="AE4" i="28"/>
  <c r="AE4" i="30"/>
  <c r="AE4" i="31"/>
  <c r="AE4" i="32"/>
  <c r="AE4" i="25"/>
  <c r="AD4" i="26"/>
  <c r="AD4" i="27"/>
  <c r="AD4" i="28"/>
  <c r="AD4" i="30"/>
  <c r="AD4" i="31"/>
  <c r="AD4" i="32"/>
  <c r="AD4" i="25"/>
  <c r="AC4" i="26"/>
  <c r="AC4" i="27"/>
  <c r="AC4" i="28"/>
  <c r="AC4" i="30"/>
  <c r="AC4" i="31"/>
  <c r="AC4" i="32"/>
  <c r="AC4" i="25"/>
  <c r="AB4" i="26"/>
  <c r="AB4" i="27"/>
  <c r="AB4" i="28"/>
  <c r="AB4" i="30"/>
  <c r="AB4" i="31"/>
  <c r="AB4" i="32"/>
  <c r="AB4" i="25"/>
  <c r="AA7" i="26"/>
  <c r="AA7" i="27"/>
  <c r="AA7" i="28"/>
  <c r="AA7" i="30"/>
  <c r="AA7" i="31"/>
  <c r="AA7" i="32"/>
  <c r="AA7" i="25"/>
  <c r="AA6" i="26"/>
  <c r="AA6" i="27"/>
  <c r="AA6" i="28"/>
  <c r="AA6" i="30"/>
  <c r="AA6" i="31"/>
  <c r="AA6" i="32"/>
  <c r="AA6" i="25"/>
  <c r="Z7" i="26"/>
  <c r="Z7" i="27"/>
  <c r="Z7" i="28"/>
  <c r="Z7" i="30"/>
  <c r="Z7" i="31"/>
  <c r="Z7" i="32"/>
  <c r="Z7" i="25"/>
  <c r="Z6" i="26"/>
  <c r="Z6" i="27"/>
  <c r="Z6" i="28"/>
  <c r="Z6" i="30"/>
  <c r="Z6" i="31"/>
  <c r="Z6" i="32"/>
  <c r="Z6" i="25"/>
  <c r="AA4" i="26"/>
  <c r="AA4" i="27"/>
  <c r="AA4" i="28"/>
  <c r="AA4" i="30"/>
  <c r="AA4" i="31"/>
  <c r="AA4" i="32"/>
  <c r="AA4" i="25"/>
  <c r="AA3" i="26"/>
  <c r="AA3" i="27"/>
  <c r="AA3" i="28"/>
  <c r="AA3" i="30"/>
  <c r="AA3" i="31"/>
  <c r="AA3" i="32"/>
  <c r="AA3" i="25"/>
  <c r="AA2" i="26"/>
  <c r="AA2" i="27"/>
  <c r="AA2" i="28"/>
  <c r="AA2" i="30"/>
  <c r="AA2" i="31"/>
  <c r="AA2" i="32"/>
  <c r="AA2" i="25"/>
  <c r="Y4" i="26"/>
  <c r="Y4" i="27"/>
  <c r="Y4" i="28"/>
  <c r="Y4" i="30"/>
  <c r="Y4" i="31"/>
  <c r="Y4" i="32"/>
  <c r="Y4" i="25"/>
  <c r="Y3" i="26"/>
  <c r="Y3" i="27"/>
  <c r="Y3" i="28"/>
  <c r="Y3" i="30"/>
  <c r="Y3" i="31"/>
  <c r="Y3" i="32"/>
  <c r="Y3" i="25"/>
  <c r="Y2" i="26"/>
  <c r="Y2" i="27"/>
  <c r="Y2" i="28"/>
  <c r="Y2" i="30"/>
  <c r="Y2" i="31"/>
  <c r="Y2" i="32"/>
  <c r="Y2" i="25"/>
  <c r="U9" i="26"/>
  <c r="U9" i="27"/>
  <c r="U9" i="28"/>
  <c r="U9" i="30"/>
  <c r="U9" i="31"/>
  <c r="U9" i="32"/>
  <c r="U9" i="25"/>
  <c r="U8" i="26"/>
  <c r="U8" i="27"/>
  <c r="U8" i="28"/>
  <c r="U8" i="30"/>
  <c r="U8" i="31"/>
  <c r="U8" i="32"/>
  <c r="U8" i="25"/>
  <c r="U7" i="26"/>
  <c r="U7" i="27"/>
  <c r="U7" i="28"/>
  <c r="U7" i="30"/>
  <c r="U7" i="31"/>
  <c r="U7" i="32"/>
  <c r="U7" i="25"/>
  <c r="T8" i="26"/>
  <c r="T8" i="27"/>
  <c r="T8" i="28"/>
  <c r="T8" i="30"/>
  <c r="T8" i="31"/>
  <c r="T8" i="32"/>
  <c r="T8" i="25"/>
  <c r="S9" i="26"/>
  <c r="S9" i="27"/>
  <c r="S9" i="28"/>
  <c r="S9" i="30"/>
  <c r="S9" i="31"/>
  <c r="S9" i="32"/>
  <c r="S9" i="25"/>
  <c r="S8" i="26"/>
  <c r="S8" i="27"/>
  <c r="S8" i="28"/>
  <c r="S8" i="30"/>
  <c r="S8" i="31"/>
  <c r="S8" i="32"/>
  <c r="S8" i="25"/>
  <c r="S7" i="26"/>
  <c r="S7" i="27"/>
  <c r="S7" i="28"/>
  <c r="S7" i="30"/>
  <c r="S7" i="31"/>
  <c r="S7" i="32"/>
  <c r="S7" i="25"/>
  <c r="S5" i="26"/>
  <c r="S5" i="27"/>
  <c r="S5" i="28"/>
  <c r="S5" i="30"/>
  <c r="S5" i="31"/>
  <c r="S5" i="32"/>
  <c r="S5" i="25"/>
  <c r="S4" i="26"/>
  <c r="S4" i="27"/>
  <c r="S4" i="28"/>
  <c r="S4" i="30"/>
  <c r="S4" i="31"/>
  <c r="S4" i="32"/>
  <c r="S4" i="25"/>
  <c r="S3" i="26"/>
  <c r="S3" i="27"/>
  <c r="S3" i="28"/>
  <c r="S3" i="30"/>
  <c r="S3" i="31"/>
  <c r="S3" i="32"/>
  <c r="S3" i="25"/>
  <c r="S2" i="26"/>
  <c r="S2" i="27"/>
  <c r="S2" i="28"/>
  <c r="S2" i="30"/>
  <c r="S2" i="31"/>
  <c r="S2" i="32"/>
  <c r="S2" i="25"/>
  <c r="N4" i="26"/>
  <c r="N4" i="27"/>
  <c r="N4" i="28"/>
  <c r="N4" i="30"/>
  <c r="N4" i="31"/>
  <c r="N4" i="32"/>
  <c r="N4" i="25"/>
  <c r="N3" i="26"/>
  <c r="N3" i="27"/>
  <c r="N3" i="28"/>
  <c r="N3" i="30"/>
  <c r="N3" i="31"/>
  <c r="N3" i="32"/>
  <c r="N3" i="25"/>
  <c r="N2" i="26"/>
  <c r="N2" i="27"/>
  <c r="N2" i="28"/>
  <c r="N2" i="30"/>
  <c r="N2" i="31"/>
  <c r="N2" i="32"/>
  <c r="N2" i="25"/>
  <c r="L3" i="26"/>
  <c r="L3" i="27"/>
  <c r="L3" i="28"/>
  <c r="L3" i="30"/>
  <c r="L3" i="31"/>
  <c r="L3" i="32"/>
  <c r="L3" i="25"/>
  <c r="L2" i="26"/>
  <c r="L2" i="27"/>
  <c r="L2" i="28"/>
  <c r="L2" i="30"/>
  <c r="L2" i="31"/>
  <c r="L2" i="32"/>
  <c r="L2" i="25"/>
  <c r="J2" i="26"/>
  <c r="J2" i="27"/>
  <c r="J2" i="28"/>
  <c r="J2" i="30"/>
  <c r="J2" i="31"/>
  <c r="J2" i="32"/>
  <c r="J2" i="25"/>
  <c r="H3" i="26"/>
  <c r="H3" i="27"/>
  <c r="H3" i="28"/>
  <c r="H3" i="30"/>
  <c r="H3" i="31"/>
  <c r="H3" i="32"/>
  <c r="H3" i="25"/>
  <c r="H2" i="26"/>
  <c r="H2" i="27"/>
  <c r="H2" i="28"/>
  <c r="H2" i="30"/>
  <c r="H2" i="31"/>
  <c r="H2" i="32"/>
  <c r="H2" i="25"/>
  <c r="F5" i="26"/>
  <c r="F5" i="27"/>
  <c r="F5" i="28"/>
  <c r="F5" i="30"/>
  <c r="F5" i="31"/>
  <c r="F5" i="32"/>
  <c r="F5" i="25"/>
  <c r="F4" i="26"/>
  <c r="F4" i="27"/>
  <c r="F4" i="28"/>
  <c r="F4" i="30"/>
  <c r="F4" i="31"/>
  <c r="F4" i="32"/>
  <c r="F4" i="25"/>
  <c r="F3" i="26"/>
  <c r="F3" i="27"/>
  <c r="F3" i="28"/>
  <c r="F3" i="30"/>
  <c r="F3" i="31"/>
  <c r="F3" i="32"/>
  <c r="F3" i="25"/>
  <c r="F2" i="26"/>
  <c r="F2" i="27"/>
  <c r="F2" i="28"/>
  <c r="F2" i="30"/>
  <c r="F2" i="31"/>
  <c r="F2" i="32"/>
  <c r="F2" i="25"/>
  <c r="T21" i="32" l="1"/>
  <c r="T12" i="32"/>
  <c r="R12" i="32"/>
  <c r="AA10" i="32"/>
  <c r="T9" i="32"/>
  <c r="T7" i="32"/>
  <c r="AE6" i="32"/>
  <c r="AC6" i="32"/>
  <c r="B3" i="32"/>
  <c r="B6" i="32" s="1"/>
  <c r="B2" i="32"/>
  <c r="N6" i="32" s="1"/>
  <c r="B1" i="32"/>
  <c r="T21" i="31"/>
  <c r="T12" i="31"/>
  <c r="R12" i="31"/>
  <c r="AA10" i="31"/>
  <c r="T9" i="31"/>
  <c r="T7" i="31"/>
  <c r="AE6" i="31"/>
  <c r="AC6" i="31"/>
  <c r="B3" i="31"/>
  <c r="B6" i="31" s="1"/>
  <c r="B2" i="31"/>
  <c r="N6" i="31" s="1"/>
  <c r="B1" i="31"/>
  <c r="T21" i="30"/>
  <c r="T12" i="30"/>
  <c r="R12" i="30"/>
  <c r="AA10" i="30"/>
  <c r="T9" i="30"/>
  <c r="T7" i="30"/>
  <c r="S12" i="30" s="1"/>
  <c r="AE6" i="30"/>
  <c r="AC6" i="30"/>
  <c r="B3" i="30"/>
  <c r="B6" i="30" s="1"/>
  <c r="B2" i="30"/>
  <c r="N6" i="30" s="1"/>
  <c r="B1" i="30"/>
  <c r="H5" i="30" s="1"/>
  <c r="G40" i="30" s="1"/>
  <c r="T21" i="28"/>
  <c r="T12" i="28"/>
  <c r="R12" i="28"/>
  <c r="AA10" i="28"/>
  <c r="T9" i="28"/>
  <c r="T7" i="28"/>
  <c r="S12" i="28" s="1"/>
  <c r="AE6" i="28"/>
  <c r="AC6" i="28"/>
  <c r="B3" i="28"/>
  <c r="B6" i="28" s="1"/>
  <c r="B2" i="28"/>
  <c r="N6" i="28" s="1"/>
  <c r="B1" i="28"/>
  <c r="J4" i="28" s="1"/>
  <c r="T21" i="27"/>
  <c r="T12" i="27"/>
  <c r="R12" i="27"/>
  <c r="AA10" i="27"/>
  <c r="T9" i="27"/>
  <c r="T7" i="27"/>
  <c r="S12" i="27" s="1"/>
  <c r="AE6" i="27"/>
  <c r="AC6" i="27"/>
  <c r="B3" i="27"/>
  <c r="B6" i="27" s="1"/>
  <c r="B2" i="27"/>
  <c r="N6" i="27" s="1"/>
  <c r="B1" i="27"/>
  <c r="B1" i="26"/>
  <c r="H5" i="26" s="1"/>
  <c r="G40" i="26" s="1"/>
  <c r="T21" i="26"/>
  <c r="T12" i="26"/>
  <c r="R12" i="26"/>
  <c r="AA10" i="26"/>
  <c r="T9" i="26"/>
  <c r="T7" i="26"/>
  <c r="S12" i="26" s="1"/>
  <c r="AE6" i="26"/>
  <c r="AC6" i="26"/>
  <c r="B3" i="26"/>
  <c r="B6" i="26" s="1"/>
  <c r="B2" i="26"/>
  <c r="N6" i="26" s="1"/>
  <c r="B3" i="25"/>
  <c r="B5" i="25" s="1"/>
  <c r="B2" i="25"/>
  <c r="Y6" i="25" s="1"/>
  <c r="L45" i="25" s="1"/>
  <c r="B1" i="25"/>
  <c r="J4" i="25" s="1"/>
  <c r="H41" i="25" s="1"/>
  <c r="T7" i="25"/>
  <c r="T9" i="25"/>
  <c r="T21" i="25"/>
  <c r="T12" i="25"/>
  <c r="R12" i="25"/>
  <c r="AA10" i="25"/>
  <c r="AE6" i="25"/>
  <c r="AC6" i="25"/>
  <c r="R12" i="1"/>
  <c r="H5" i="1"/>
  <c r="G22" i="1" s="1"/>
  <c r="W37" i="32" l="1"/>
  <c r="W54" i="32"/>
  <c r="W43" i="32"/>
  <c r="W29" i="32"/>
  <c r="S12" i="31"/>
  <c r="W49" i="32"/>
  <c r="W33" i="32"/>
  <c r="W27" i="32"/>
  <c r="W39" i="32"/>
  <c r="W28" i="32"/>
  <c r="N6" i="25"/>
  <c r="J43" i="25" s="1"/>
  <c r="S12" i="25"/>
  <c r="S12" i="32"/>
  <c r="S14" i="32" s="1"/>
  <c r="Y6" i="30"/>
  <c r="L45" i="30" s="1"/>
  <c r="Y6" i="26"/>
  <c r="L45" i="26" s="1"/>
  <c r="Y6" i="28"/>
  <c r="L45" i="28" s="1"/>
  <c r="Y6" i="27"/>
  <c r="L45" i="27" s="1"/>
  <c r="H5" i="25"/>
  <c r="G40" i="25" s="1"/>
  <c r="W52" i="32"/>
  <c r="W41" i="32"/>
  <c r="W50" i="32"/>
  <c r="W38" i="32"/>
  <c r="W51" i="32"/>
  <c r="W48" i="32"/>
  <c r="W34" i="32"/>
  <c r="W47" i="32"/>
  <c r="W36" i="32"/>
  <c r="W35" i="32"/>
  <c r="W57" i="32"/>
  <c r="W53" i="32"/>
  <c r="W46" i="32"/>
  <c r="W45" i="32"/>
  <c r="W26" i="32"/>
  <c r="W55" i="32"/>
  <c r="W44" i="32"/>
  <c r="W56" i="32"/>
  <c r="W42" i="32"/>
  <c r="W30" i="32"/>
  <c r="W31" i="32"/>
  <c r="W32" i="32"/>
  <c r="Y6" i="32"/>
  <c r="L45" i="32" s="1"/>
  <c r="Y6" i="31"/>
  <c r="L45" i="31" s="1"/>
  <c r="G19" i="1"/>
  <c r="G21" i="1"/>
  <c r="G20" i="1"/>
  <c r="G18" i="1"/>
  <c r="G12" i="1"/>
  <c r="AA9" i="25"/>
  <c r="M18" i="25" s="1"/>
  <c r="G15" i="1"/>
  <c r="L10" i="25"/>
  <c r="L18" i="25"/>
  <c r="L32" i="25"/>
  <c r="G26" i="26"/>
  <c r="G27" i="26"/>
  <c r="L44" i="25"/>
  <c r="L16" i="25"/>
  <c r="J30" i="25"/>
  <c r="J10" i="25"/>
  <c r="L30" i="25"/>
  <c r="J43" i="32"/>
  <c r="J31" i="32"/>
  <c r="J16" i="32"/>
  <c r="J12" i="32"/>
  <c r="J30" i="32"/>
  <c r="J44" i="32"/>
  <c r="J32" i="32"/>
  <c r="J17" i="32"/>
  <c r="J45" i="32"/>
  <c r="J33" i="32"/>
  <c r="J18" i="32"/>
  <c r="J46" i="32"/>
  <c r="J34" i="32"/>
  <c r="J19" i="32"/>
  <c r="J10" i="32"/>
  <c r="J47" i="32"/>
  <c r="J35" i="32"/>
  <c r="J23" i="32"/>
  <c r="J22" i="32"/>
  <c r="J20" i="32"/>
  <c r="J15" i="32"/>
  <c r="J48" i="32"/>
  <c r="J36" i="32"/>
  <c r="J24" i="32"/>
  <c r="J21" i="32"/>
  <c r="J14" i="32"/>
  <c r="J49" i="32"/>
  <c r="J37" i="32"/>
  <c r="J25" i="32"/>
  <c r="J38" i="32"/>
  <c r="J26" i="32"/>
  <c r="J39" i="32"/>
  <c r="J27" i="32"/>
  <c r="J42" i="32"/>
  <c r="J40" i="32"/>
  <c r="J28" i="32"/>
  <c r="J11" i="32"/>
  <c r="J41" i="32"/>
  <c r="J29" i="32"/>
  <c r="J13" i="32"/>
  <c r="L12" i="32"/>
  <c r="L16" i="32"/>
  <c r="L31" i="32"/>
  <c r="L43" i="32"/>
  <c r="L11" i="32"/>
  <c r="L15" i="32"/>
  <c r="L30" i="32"/>
  <c r="L42" i="32"/>
  <c r="L17" i="32"/>
  <c r="L13" i="32"/>
  <c r="L41" i="32"/>
  <c r="L28" i="32"/>
  <c r="L40" i="32"/>
  <c r="L27" i="32"/>
  <c r="L39" i="32"/>
  <c r="J4" i="32"/>
  <c r="L26" i="32"/>
  <c r="L38" i="32"/>
  <c r="B5" i="32"/>
  <c r="L5" i="32" s="1"/>
  <c r="AA9" i="32"/>
  <c r="O34" i="32" s="1"/>
  <c r="L25" i="32"/>
  <c r="L37" i="32"/>
  <c r="L49" i="32"/>
  <c r="L32" i="32"/>
  <c r="L14" i="32"/>
  <c r="H5" i="32"/>
  <c r="L21" i="32"/>
  <c r="L24" i="32"/>
  <c r="L36" i="32"/>
  <c r="L48" i="32"/>
  <c r="L20" i="32"/>
  <c r="L22" i="32"/>
  <c r="L23" i="32"/>
  <c r="L35" i="32"/>
  <c r="L47" i="32"/>
  <c r="L44" i="32"/>
  <c r="L19" i="32"/>
  <c r="L34" i="32"/>
  <c r="L46" i="32"/>
  <c r="L10" i="32"/>
  <c r="L18" i="32"/>
  <c r="L33" i="32"/>
  <c r="J43" i="31"/>
  <c r="J31" i="31"/>
  <c r="J16" i="31"/>
  <c r="J12" i="31"/>
  <c r="J44" i="31"/>
  <c r="J32" i="31"/>
  <c r="J17" i="31"/>
  <c r="J45" i="31"/>
  <c r="J33" i="31"/>
  <c r="J18" i="31"/>
  <c r="J46" i="31"/>
  <c r="J34" i="31"/>
  <c r="J19" i="31"/>
  <c r="J42" i="31"/>
  <c r="J11" i="31"/>
  <c r="J47" i="31"/>
  <c r="J35" i="31"/>
  <c r="J23" i="31"/>
  <c r="J22" i="31"/>
  <c r="J20" i="31"/>
  <c r="J10" i="31"/>
  <c r="J48" i="31"/>
  <c r="J36" i="31"/>
  <c r="J24" i="31"/>
  <c r="J21" i="31"/>
  <c r="J30" i="31"/>
  <c r="J49" i="31"/>
  <c r="J37" i="31"/>
  <c r="J25" i="31"/>
  <c r="J38" i="31"/>
  <c r="J26" i="31"/>
  <c r="J39" i="31"/>
  <c r="J27" i="31"/>
  <c r="J15" i="31"/>
  <c r="J40" i="31"/>
  <c r="J28" i="31"/>
  <c r="J14" i="31"/>
  <c r="J41" i="31"/>
  <c r="J29" i="31"/>
  <c r="J13" i="31"/>
  <c r="S14" i="31"/>
  <c r="L12" i="31"/>
  <c r="L16" i="31"/>
  <c r="L31" i="31"/>
  <c r="L43" i="31"/>
  <c r="L44" i="31"/>
  <c r="L11" i="31"/>
  <c r="L14" i="31"/>
  <c r="L30" i="31"/>
  <c r="L42" i="31"/>
  <c r="L13" i="31"/>
  <c r="L29" i="31"/>
  <c r="L41" i="31"/>
  <c r="L28" i="31"/>
  <c r="L40" i="31"/>
  <c r="L27" i="31"/>
  <c r="L39" i="31"/>
  <c r="L26" i="31"/>
  <c r="L38" i="31"/>
  <c r="L10" i="31"/>
  <c r="J4" i="31"/>
  <c r="B5" i="31"/>
  <c r="L5" i="31" s="1"/>
  <c r="AA9" i="31"/>
  <c r="O34" i="31" s="1"/>
  <c r="L25" i="31"/>
  <c r="L37" i="31"/>
  <c r="L49" i="31"/>
  <c r="L32" i="31"/>
  <c r="H5" i="31"/>
  <c r="L21" i="31"/>
  <c r="L24" i="31"/>
  <c r="L36" i="31"/>
  <c r="L48" i="31"/>
  <c r="L17" i="31"/>
  <c r="L15" i="31"/>
  <c r="L20" i="31"/>
  <c r="L22" i="31"/>
  <c r="L23" i="31"/>
  <c r="L35" i="31"/>
  <c r="L47" i="31"/>
  <c r="L19" i="31"/>
  <c r="L34" i="31"/>
  <c r="L46" i="31"/>
  <c r="L18" i="31"/>
  <c r="L33" i="31"/>
  <c r="G27" i="30"/>
  <c r="G39" i="30"/>
  <c r="S14" i="30"/>
  <c r="J43" i="30"/>
  <c r="J31" i="30"/>
  <c r="J16" i="30"/>
  <c r="J12" i="30"/>
  <c r="J44" i="30"/>
  <c r="J32" i="30"/>
  <c r="J17" i="30"/>
  <c r="J45" i="30"/>
  <c r="J33" i="30"/>
  <c r="J18" i="30"/>
  <c r="J46" i="30"/>
  <c r="J34" i="30"/>
  <c r="J19" i="30"/>
  <c r="J10" i="30"/>
  <c r="J47" i="30"/>
  <c r="J35" i="30"/>
  <c r="J23" i="30"/>
  <c r="J22" i="30"/>
  <c r="J20" i="30"/>
  <c r="J48" i="30"/>
  <c r="J36" i="30"/>
  <c r="J24" i="30"/>
  <c r="J21" i="30"/>
  <c r="J49" i="30"/>
  <c r="J37" i="30"/>
  <c r="J25" i="30"/>
  <c r="J42" i="30"/>
  <c r="J38" i="30"/>
  <c r="J26" i="30"/>
  <c r="J14" i="30"/>
  <c r="J39" i="30"/>
  <c r="J27" i="30"/>
  <c r="J13" i="30"/>
  <c r="J11" i="30"/>
  <c r="J40" i="30"/>
  <c r="J28" i="30"/>
  <c r="J30" i="30"/>
  <c r="J41" i="30"/>
  <c r="J29" i="30"/>
  <c r="J15" i="30"/>
  <c r="L16" i="30"/>
  <c r="G26" i="30"/>
  <c r="L31" i="30"/>
  <c r="G38" i="30"/>
  <c r="L43" i="30"/>
  <c r="L10" i="30"/>
  <c r="L15" i="30"/>
  <c r="G25" i="30"/>
  <c r="L30" i="30"/>
  <c r="G37" i="30"/>
  <c r="L42" i="30"/>
  <c r="G49" i="30"/>
  <c r="L13" i="30"/>
  <c r="G21" i="30"/>
  <c r="G24" i="30"/>
  <c r="L29" i="30"/>
  <c r="G36" i="30"/>
  <c r="L41" i="30"/>
  <c r="G48" i="30"/>
  <c r="G20" i="30"/>
  <c r="G22" i="30"/>
  <c r="G23" i="30"/>
  <c r="L28" i="30"/>
  <c r="G35" i="30"/>
  <c r="L40" i="30"/>
  <c r="G47" i="30"/>
  <c r="G19" i="30"/>
  <c r="L27" i="30"/>
  <c r="G34" i="30"/>
  <c r="L39" i="30"/>
  <c r="G46" i="30"/>
  <c r="L17" i="30"/>
  <c r="L11" i="30"/>
  <c r="L14" i="30"/>
  <c r="G18" i="30"/>
  <c r="L26" i="30"/>
  <c r="G33" i="30"/>
  <c r="L38" i="30"/>
  <c r="G45" i="30"/>
  <c r="J4" i="30"/>
  <c r="B5" i="30"/>
  <c r="AA9" i="30"/>
  <c r="N33" i="30" s="1"/>
  <c r="G17" i="30"/>
  <c r="L25" i="30"/>
  <c r="G32" i="30"/>
  <c r="L37" i="30"/>
  <c r="G44" i="30"/>
  <c r="L49" i="30"/>
  <c r="G16" i="30"/>
  <c r="L21" i="30"/>
  <c r="G31" i="30"/>
  <c r="L36" i="30"/>
  <c r="G43" i="30"/>
  <c r="L48" i="30"/>
  <c r="L44" i="30"/>
  <c r="G10" i="30"/>
  <c r="G11" i="30"/>
  <c r="G14" i="30"/>
  <c r="G15" i="30"/>
  <c r="L20" i="30"/>
  <c r="L22" i="30"/>
  <c r="L23" i="30"/>
  <c r="G30" i="30"/>
  <c r="L35" i="30"/>
  <c r="G42" i="30"/>
  <c r="L47" i="30"/>
  <c r="L12" i="30"/>
  <c r="G13" i="30"/>
  <c r="L19" i="30"/>
  <c r="G29" i="30"/>
  <c r="L34" i="30"/>
  <c r="G41" i="30"/>
  <c r="L46" i="30"/>
  <c r="L32" i="30"/>
  <c r="G12" i="30"/>
  <c r="L24" i="30"/>
  <c r="L18" i="30"/>
  <c r="G28" i="30"/>
  <c r="L33" i="30"/>
  <c r="H41" i="28"/>
  <c r="H29" i="28"/>
  <c r="H13" i="28"/>
  <c r="H42" i="28"/>
  <c r="H30" i="28"/>
  <c r="H15" i="28"/>
  <c r="H14" i="28"/>
  <c r="H11" i="28"/>
  <c r="H10" i="28"/>
  <c r="H43" i="28"/>
  <c r="H31" i="28"/>
  <c r="H16" i="28"/>
  <c r="H12" i="28"/>
  <c r="H44" i="28"/>
  <c r="H32" i="28"/>
  <c r="H17" i="28"/>
  <c r="H28" i="28"/>
  <c r="H45" i="28"/>
  <c r="H33" i="28"/>
  <c r="H18" i="28"/>
  <c r="H40" i="28"/>
  <c r="H46" i="28"/>
  <c r="H34" i="28"/>
  <c r="H19" i="28"/>
  <c r="H47" i="28"/>
  <c r="H35" i="28"/>
  <c r="H23" i="28"/>
  <c r="H22" i="28"/>
  <c r="H20" i="28"/>
  <c r="H48" i="28"/>
  <c r="H36" i="28"/>
  <c r="H24" i="28"/>
  <c r="H21" i="28"/>
  <c r="H39" i="28"/>
  <c r="H27" i="28"/>
  <c r="H49" i="28"/>
  <c r="H37" i="28"/>
  <c r="H25" i="28"/>
  <c r="H38" i="28"/>
  <c r="H26" i="28"/>
  <c r="J43" i="28"/>
  <c r="J31" i="28"/>
  <c r="J16" i="28"/>
  <c r="J12" i="28"/>
  <c r="J42" i="28"/>
  <c r="J30" i="28"/>
  <c r="J44" i="28"/>
  <c r="J32" i="28"/>
  <c r="J17" i="28"/>
  <c r="J29" i="28"/>
  <c r="J45" i="28"/>
  <c r="J33" i="28"/>
  <c r="J18" i="28"/>
  <c r="J13" i="28"/>
  <c r="J11" i="28"/>
  <c r="J46" i="28"/>
  <c r="J34" i="28"/>
  <c r="J19" i="28"/>
  <c r="J15" i="28"/>
  <c r="J10" i="28"/>
  <c r="J47" i="28"/>
  <c r="J35" i="28"/>
  <c r="J23" i="28"/>
  <c r="J22" i="28"/>
  <c r="J20" i="28"/>
  <c r="J41" i="28"/>
  <c r="J48" i="28"/>
  <c r="J36" i="28"/>
  <c r="J24" i="28"/>
  <c r="J21" i="28"/>
  <c r="J14" i="28"/>
  <c r="J49" i="28"/>
  <c r="J37" i="28"/>
  <c r="J25" i="28"/>
  <c r="J38" i="28"/>
  <c r="J26" i="28"/>
  <c r="J39" i="28"/>
  <c r="J27" i="28"/>
  <c r="J40" i="28"/>
  <c r="J28" i="28"/>
  <c r="S14" i="28"/>
  <c r="B5" i="28"/>
  <c r="F7" i="28" s="1"/>
  <c r="AA9" i="28"/>
  <c r="N31" i="28" s="1"/>
  <c r="H5" i="28"/>
  <c r="L46" i="28"/>
  <c r="J43" i="27"/>
  <c r="J31" i="27"/>
  <c r="J16" i="27"/>
  <c r="J12" i="27"/>
  <c r="J42" i="27"/>
  <c r="J44" i="27"/>
  <c r="J32" i="27"/>
  <c r="J17" i="27"/>
  <c r="J45" i="27"/>
  <c r="J33" i="27"/>
  <c r="J18" i="27"/>
  <c r="J46" i="27"/>
  <c r="J34" i="27"/>
  <c r="J19" i="27"/>
  <c r="J47" i="27"/>
  <c r="J35" i="27"/>
  <c r="J23" i="27"/>
  <c r="J22" i="27"/>
  <c r="J20" i="27"/>
  <c r="J48" i="27"/>
  <c r="J36" i="27"/>
  <c r="J24" i="27"/>
  <c r="J21" i="27"/>
  <c r="J49" i="27"/>
  <c r="J37" i="27"/>
  <c r="J25" i="27"/>
  <c r="J15" i="27"/>
  <c r="J38" i="27"/>
  <c r="J26" i="27"/>
  <c r="J13" i="27"/>
  <c r="J14" i="27"/>
  <c r="J39" i="27"/>
  <c r="J27" i="27"/>
  <c r="J30" i="27"/>
  <c r="J11" i="27"/>
  <c r="J40" i="27"/>
  <c r="J28" i="27"/>
  <c r="J41" i="27"/>
  <c r="J29" i="27"/>
  <c r="J10" i="27"/>
  <c r="S14" i="27"/>
  <c r="L16" i="27"/>
  <c r="L31" i="27"/>
  <c r="L43" i="27"/>
  <c r="L11" i="27"/>
  <c r="L30" i="27"/>
  <c r="L42" i="27"/>
  <c r="L13" i="27"/>
  <c r="L29" i="27"/>
  <c r="L41" i="27"/>
  <c r="L44" i="27"/>
  <c r="L28" i="27"/>
  <c r="L40" i="27"/>
  <c r="L27" i="27"/>
  <c r="L39" i="27"/>
  <c r="L15" i="27"/>
  <c r="L26" i="27"/>
  <c r="L38" i="27"/>
  <c r="L25" i="27"/>
  <c r="L37" i="27"/>
  <c r="L49" i="27"/>
  <c r="L14" i="27"/>
  <c r="J4" i="27"/>
  <c r="B5" i="27"/>
  <c r="AA9" i="27"/>
  <c r="N32" i="27" s="1"/>
  <c r="H5" i="27"/>
  <c r="L21" i="27"/>
  <c r="L24" i="27"/>
  <c r="L36" i="27"/>
  <c r="L48" i="27"/>
  <c r="L12" i="27"/>
  <c r="L20" i="27"/>
  <c r="L22" i="27"/>
  <c r="L23" i="27"/>
  <c r="L35" i="27"/>
  <c r="L47" i="27"/>
  <c r="L17" i="27"/>
  <c r="L32" i="27"/>
  <c r="L10" i="27"/>
  <c r="L19" i="27"/>
  <c r="L34" i="27"/>
  <c r="L46" i="27"/>
  <c r="L18" i="27"/>
  <c r="L33" i="27"/>
  <c r="G38" i="26"/>
  <c r="G39" i="26"/>
  <c r="S14" i="26"/>
  <c r="J43" i="26"/>
  <c r="J31" i="26"/>
  <c r="J16" i="26"/>
  <c r="J12" i="26"/>
  <c r="J30" i="26"/>
  <c r="J44" i="26"/>
  <c r="J32" i="26"/>
  <c r="J17" i="26"/>
  <c r="J10" i="26"/>
  <c r="J45" i="26"/>
  <c r="J33" i="26"/>
  <c r="J18" i="26"/>
  <c r="J19" i="26"/>
  <c r="J42" i="26"/>
  <c r="J46" i="26"/>
  <c r="J34" i="26"/>
  <c r="J47" i="26"/>
  <c r="J35" i="26"/>
  <c r="J23" i="26"/>
  <c r="J22" i="26"/>
  <c r="J20" i="26"/>
  <c r="J29" i="26"/>
  <c r="J15" i="26"/>
  <c r="J48" i="26"/>
  <c r="J36" i="26"/>
  <c r="J24" i="26"/>
  <c r="J21" i="26"/>
  <c r="J41" i="26"/>
  <c r="J13" i="26"/>
  <c r="J11" i="26"/>
  <c r="J49" i="26"/>
  <c r="J37" i="26"/>
  <c r="J25" i="26"/>
  <c r="J38" i="26"/>
  <c r="J26" i="26"/>
  <c r="J39" i="26"/>
  <c r="J27" i="26"/>
  <c r="J40" i="26"/>
  <c r="J28" i="26"/>
  <c r="J14" i="26"/>
  <c r="L12" i="26"/>
  <c r="L10" i="26"/>
  <c r="G25" i="26"/>
  <c r="L30" i="26"/>
  <c r="G37" i="26"/>
  <c r="L42" i="26"/>
  <c r="G49" i="26"/>
  <c r="L43" i="26"/>
  <c r="L29" i="26"/>
  <c r="G36" i="26"/>
  <c r="L41" i="26"/>
  <c r="G48" i="26"/>
  <c r="G21" i="26"/>
  <c r="G24" i="26"/>
  <c r="G20" i="26"/>
  <c r="G22" i="26"/>
  <c r="G23" i="26"/>
  <c r="L28" i="26"/>
  <c r="G35" i="26"/>
  <c r="L40" i="26"/>
  <c r="G47" i="26"/>
  <c r="L11" i="26"/>
  <c r="L15" i="26"/>
  <c r="G19" i="26"/>
  <c r="L27" i="26"/>
  <c r="G34" i="26"/>
  <c r="L39" i="26"/>
  <c r="G46" i="26"/>
  <c r="J4" i="26"/>
  <c r="G18" i="26"/>
  <c r="L26" i="26"/>
  <c r="G33" i="26"/>
  <c r="L38" i="26"/>
  <c r="G45" i="26"/>
  <c r="L32" i="26"/>
  <c r="L14" i="26"/>
  <c r="L13" i="26"/>
  <c r="B5" i="26"/>
  <c r="L5" i="26" s="1"/>
  <c r="AA9" i="26"/>
  <c r="O29" i="26" s="1"/>
  <c r="G17" i="26"/>
  <c r="L25" i="26"/>
  <c r="G32" i="26"/>
  <c r="L37" i="26"/>
  <c r="G44" i="26"/>
  <c r="L49" i="26"/>
  <c r="L17" i="26"/>
  <c r="L44" i="26"/>
  <c r="L21" i="26"/>
  <c r="L24" i="26"/>
  <c r="G31" i="26"/>
  <c r="L36" i="26"/>
  <c r="G43" i="26"/>
  <c r="L48" i="26"/>
  <c r="G16" i="26"/>
  <c r="G10" i="26"/>
  <c r="G11" i="26"/>
  <c r="G14" i="26"/>
  <c r="G15" i="26"/>
  <c r="L20" i="26"/>
  <c r="L22" i="26"/>
  <c r="L23" i="26"/>
  <c r="G30" i="26"/>
  <c r="L35" i="26"/>
  <c r="G42" i="26"/>
  <c r="L47" i="26"/>
  <c r="L31" i="26"/>
  <c r="G13" i="26"/>
  <c r="L19" i="26"/>
  <c r="G29" i="26"/>
  <c r="L34" i="26"/>
  <c r="G41" i="26"/>
  <c r="L46" i="26"/>
  <c r="L16" i="26"/>
  <c r="G12" i="26"/>
  <c r="L18" i="26"/>
  <c r="G28" i="26"/>
  <c r="L33" i="26"/>
  <c r="B6" i="25"/>
  <c r="J13" i="25"/>
  <c r="J14" i="25"/>
  <c r="J11" i="25"/>
  <c r="J15" i="25"/>
  <c r="J16" i="25"/>
  <c r="J12" i="25"/>
  <c r="L12" i="25"/>
  <c r="L17" i="25"/>
  <c r="H24" i="25"/>
  <c r="H25" i="25"/>
  <c r="H13" i="25"/>
  <c r="H27" i="25"/>
  <c r="H22" i="25"/>
  <c r="H28" i="25"/>
  <c r="S14" i="25"/>
  <c r="K34" i="25" s="1"/>
  <c r="H21" i="25"/>
  <c r="H26" i="25"/>
  <c r="H40" i="25"/>
  <c r="H38" i="25"/>
  <c r="H39" i="25"/>
  <c r="H23" i="25"/>
  <c r="G26" i="25"/>
  <c r="J29" i="25"/>
  <c r="L31" i="25"/>
  <c r="G38" i="25"/>
  <c r="J41" i="25"/>
  <c r="L43" i="25"/>
  <c r="G37" i="25"/>
  <c r="J40" i="25"/>
  <c r="L42" i="25"/>
  <c r="G49" i="25"/>
  <c r="L11" i="25"/>
  <c r="L14" i="25"/>
  <c r="L15" i="25"/>
  <c r="G24" i="25"/>
  <c r="J27" i="25"/>
  <c r="L29" i="25"/>
  <c r="G36" i="25"/>
  <c r="H37" i="25"/>
  <c r="J39" i="25"/>
  <c r="L41" i="25"/>
  <c r="G48" i="25"/>
  <c r="H49" i="25"/>
  <c r="G23" i="25"/>
  <c r="J26" i="25"/>
  <c r="L28" i="25"/>
  <c r="G35" i="25"/>
  <c r="H36" i="25"/>
  <c r="J38" i="25"/>
  <c r="L40" i="25"/>
  <c r="G47" i="25"/>
  <c r="H48" i="25"/>
  <c r="G39" i="25"/>
  <c r="L13" i="25"/>
  <c r="G20" i="25"/>
  <c r="J25" i="25"/>
  <c r="L27" i="25"/>
  <c r="G34" i="25"/>
  <c r="H35" i="25"/>
  <c r="J37" i="25"/>
  <c r="L39" i="25"/>
  <c r="G46" i="25"/>
  <c r="H47" i="25"/>
  <c r="J49" i="25"/>
  <c r="G22" i="25"/>
  <c r="G33" i="25"/>
  <c r="H34" i="25"/>
  <c r="J36" i="25"/>
  <c r="L38" i="25"/>
  <c r="G45" i="25"/>
  <c r="H46" i="25"/>
  <c r="J48" i="25"/>
  <c r="G21" i="25"/>
  <c r="H20" i="25"/>
  <c r="J24" i="25"/>
  <c r="L26" i="25"/>
  <c r="G18" i="25"/>
  <c r="H19" i="25"/>
  <c r="J21" i="25"/>
  <c r="J22" i="25"/>
  <c r="J23" i="25"/>
  <c r="L25" i="25"/>
  <c r="G32" i="25"/>
  <c r="H33" i="25"/>
  <c r="J35" i="25"/>
  <c r="L37" i="25"/>
  <c r="G44" i="25"/>
  <c r="H45" i="25"/>
  <c r="J47" i="25"/>
  <c r="L49" i="25"/>
  <c r="G27" i="25"/>
  <c r="G25" i="25"/>
  <c r="G19" i="25"/>
  <c r="G17" i="25"/>
  <c r="H18" i="25"/>
  <c r="J20" i="25"/>
  <c r="L24" i="25"/>
  <c r="G31" i="25"/>
  <c r="H32" i="25"/>
  <c r="J34" i="25"/>
  <c r="L36" i="25"/>
  <c r="G43" i="25"/>
  <c r="H44" i="25"/>
  <c r="J46" i="25"/>
  <c r="L48" i="25"/>
  <c r="G12" i="25"/>
  <c r="G16" i="25"/>
  <c r="H17" i="25"/>
  <c r="J19" i="25"/>
  <c r="L21" i="25"/>
  <c r="L22" i="25"/>
  <c r="L23" i="25"/>
  <c r="G30" i="25"/>
  <c r="H31" i="25"/>
  <c r="J33" i="25"/>
  <c r="L35" i="25"/>
  <c r="G42" i="25"/>
  <c r="H43" i="25"/>
  <c r="J45" i="25"/>
  <c r="L47" i="25"/>
  <c r="G10" i="25"/>
  <c r="H12" i="25"/>
  <c r="G14" i="25"/>
  <c r="H16" i="25"/>
  <c r="J18" i="25"/>
  <c r="L20" i="25"/>
  <c r="G29" i="25"/>
  <c r="H30" i="25"/>
  <c r="J32" i="25"/>
  <c r="L34" i="25"/>
  <c r="G41" i="25"/>
  <c r="H42" i="25"/>
  <c r="J44" i="25"/>
  <c r="L46" i="25"/>
  <c r="G11" i="25"/>
  <c r="G15" i="25"/>
  <c r="H10" i="25"/>
  <c r="H11" i="25"/>
  <c r="G13" i="25"/>
  <c r="H14" i="25"/>
  <c r="H15" i="25"/>
  <c r="J17" i="25"/>
  <c r="L19" i="25"/>
  <c r="G28" i="25"/>
  <c r="H29" i="25"/>
  <c r="J31" i="25"/>
  <c r="L33" i="25"/>
  <c r="G17" i="1"/>
  <c r="G16" i="1"/>
  <c r="G14" i="1"/>
  <c r="G10" i="1"/>
  <c r="G13" i="1"/>
  <c r="G24" i="1"/>
  <c r="G11" i="1"/>
  <c r="G23" i="1"/>
  <c r="L11" i="28" l="1"/>
  <c r="L30" i="28"/>
  <c r="J28" i="25"/>
  <c r="J42" i="25"/>
  <c r="L34" i="28"/>
  <c r="L49" i="28"/>
  <c r="L31" i="28"/>
  <c r="L15" i="28"/>
  <c r="L19" i="28"/>
  <c r="L37" i="28"/>
  <c r="L16" i="28"/>
  <c r="L10" i="28"/>
  <c r="L47" i="28"/>
  <c r="L25" i="28"/>
  <c r="L44" i="28"/>
  <c r="L35" i="28"/>
  <c r="L40" i="28"/>
  <c r="L23" i="28"/>
  <c r="L28" i="28"/>
  <c r="L22" i="28"/>
  <c r="L38" i="28"/>
  <c r="L12" i="28"/>
  <c r="L20" i="28"/>
  <c r="L26" i="28"/>
  <c r="L32" i="28"/>
  <c r="L48" i="28"/>
  <c r="L14" i="28"/>
  <c r="L41" i="28"/>
  <c r="L33" i="28"/>
  <c r="L36" i="28"/>
  <c r="L43" i="28"/>
  <c r="L29" i="28"/>
  <c r="L18" i="28"/>
  <c r="L24" i="28"/>
  <c r="L39" i="28"/>
  <c r="L13" i="28"/>
  <c r="L17" i="28"/>
  <c r="L21" i="28"/>
  <c r="L27" i="28"/>
  <c r="L42" i="28"/>
  <c r="F7" i="31"/>
  <c r="K18" i="25"/>
  <c r="L29" i="32"/>
  <c r="L5" i="25"/>
  <c r="F7" i="25"/>
  <c r="F21" i="25" s="1"/>
  <c r="F7" i="26"/>
  <c r="F29" i="26" s="1"/>
  <c r="F7" i="32"/>
  <c r="F40" i="32" s="1"/>
  <c r="O42" i="25"/>
  <c r="M17" i="25"/>
  <c r="N34" i="25"/>
  <c r="M33" i="25"/>
  <c r="M20" i="25"/>
  <c r="M38" i="25"/>
  <c r="O11" i="25"/>
  <c r="N29" i="25"/>
  <c r="M30" i="25"/>
  <c r="N18" i="25"/>
  <c r="O27" i="25"/>
  <c r="O18" i="25"/>
  <c r="O10" i="25"/>
  <c r="M22" i="25"/>
  <c r="O26" i="25"/>
  <c r="M25" i="25"/>
  <c r="O29" i="25"/>
  <c r="N43" i="25"/>
  <c r="O46" i="25"/>
  <c r="N14" i="25"/>
  <c r="O37" i="25"/>
  <c r="N25" i="25"/>
  <c r="O39" i="25"/>
  <c r="N28" i="25"/>
  <c r="N41" i="25"/>
  <c r="M42" i="25"/>
  <c r="N45" i="25"/>
  <c r="M13" i="25"/>
  <c r="M44" i="25"/>
  <c r="M12" i="25"/>
  <c r="N36" i="25"/>
  <c r="M24" i="25"/>
  <c r="N38" i="25"/>
  <c r="M27" i="25"/>
  <c r="M40" i="25"/>
  <c r="N30" i="25"/>
  <c r="N17" i="25"/>
  <c r="M32" i="25"/>
  <c r="M14" i="25"/>
  <c r="M11" i="25"/>
  <c r="O34" i="25"/>
  <c r="M47" i="25"/>
  <c r="M39" i="25"/>
  <c r="N35" i="25"/>
  <c r="M35" i="25"/>
  <c r="O38" i="25"/>
  <c r="O17" i="25"/>
  <c r="O48" i="25"/>
  <c r="M31" i="25"/>
  <c r="M46" i="25"/>
  <c r="M34" i="25"/>
  <c r="O25" i="25"/>
  <c r="N10" i="25"/>
  <c r="N12" i="25"/>
  <c r="M37" i="25"/>
  <c r="O13" i="25"/>
  <c r="O20" i="25"/>
  <c r="N46" i="25"/>
  <c r="O49" i="25"/>
  <c r="N37" i="25"/>
  <c r="O15" i="25"/>
  <c r="O28" i="25"/>
  <c r="O41" i="25"/>
  <c r="O35" i="25"/>
  <c r="O24" i="25"/>
  <c r="N48" i="25"/>
  <c r="M36" i="25"/>
  <c r="N11" i="25"/>
  <c r="N27" i="25"/>
  <c r="N40" i="25"/>
  <c r="M43" i="25"/>
  <c r="O31" i="25"/>
  <c r="O16" i="25"/>
  <c r="M41" i="25"/>
  <c r="O23" i="25"/>
  <c r="O21" i="25"/>
  <c r="O45" i="25"/>
  <c r="M10" i="25"/>
  <c r="M49" i="25"/>
  <c r="M26" i="25"/>
  <c r="N16" i="25"/>
  <c r="N33" i="25"/>
  <c r="N22" i="25"/>
  <c r="N24" i="25"/>
  <c r="N49" i="25"/>
  <c r="O40" i="25"/>
  <c r="O43" i="25"/>
  <c r="O32" i="25"/>
  <c r="N44" i="25"/>
  <c r="O33" i="25"/>
  <c r="M28" i="25"/>
  <c r="O47" i="25"/>
  <c r="O36" i="25"/>
  <c r="N21" i="25"/>
  <c r="M21" i="25"/>
  <c r="M48" i="25"/>
  <c r="N13" i="25"/>
  <c r="N39" i="25"/>
  <c r="O14" i="25"/>
  <c r="O30" i="25"/>
  <c r="N42" i="25"/>
  <c r="N31" i="25"/>
  <c r="N32" i="25"/>
  <c r="O19" i="25"/>
  <c r="M16" i="25"/>
  <c r="N19" i="25"/>
  <c r="M19" i="25"/>
  <c r="N23" i="25"/>
  <c r="N15" i="25"/>
  <c r="O22" i="25"/>
  <c r="O12" i="25"/>
  <c r="O49" i="31"/>
  <c r="M45" i="25"/>
  <c r="N47" i="25"/>
  <c r="M23" i="25"/>
  <c r="N26" i="25"/>
  <c r="O44" i="25"/>
  <c r="M15" i="25"/>
  <c r="N20" i="25"/>
  <c r="N38" i="32"/>
  <c r="M29" i="25"/>
  <c r="N25" i="27"/>
  <c r="O24" i="27"/>
  <c r="O28" i="32"/>
  <c r="N22" i="27"/>
  <c r="N48" i="32"/>
  <c r="O27" i="32"/>
  <c r="O31" i="27"/>
  <c r="N27" i="31"/>
  <c r="N27" i="32"/>
  <c r="N48" i="31"/>
  <c r="N30" i="31"/>
  <c r="O25" i="27"/>
  <c r="N21" i="27"/>
  <c r="O27" i="31"/>
  <c r="N26" i="31"/>
  <c r="N31" i="31"/>
  <c r="O38" i="31"/>
  <c r="N17" i="32"/>
  <c r="N37" i="31"/>
  <c r="O13" i="31"/>
  <c r="O43" i="32"/>
  <c r="N33" i="28"/>
  <c r="O42" i="31"/>
  <c r="K30" i="25"/>
  <c r="K28" i="25"/>
  <c r="K16" i="25"/>
  <c r="K49" i="25"/>
  <c r="K11" i="25"/>
  <c r="K24" i="25"/>
  <c r="K45" i="25"/>
  <c r="K40" i="25"/>
  <c r="K43" i="25"/>
  <c r="K14" i="25"/>
  <c r="K48" i="25"/>
  <c r="K46" i="25"/>
  <c r="K33" i="25"/>
  <c r="K27" i="25"/>
  <c r="K36" i="25"/>
  <c r="K19" i="25"/>
  <c r="N16" i="31"/>
  <c r="O26" i="31"/>
  <c r="N29" i="31"/>
  <c r="O16" i="31"/>
  <c r="O37" i="31"/>
  <c r="N15" i="31"/>
  <c r="O36" i="31"/>
  <c r="O15" i="31"/>
  <c r="N14" i="31"/>
  <c r="N49" i="32"/>
  <c r="N26" i="32"/>
  <c r="O32" i="32"/>
  <c r="O48" i="28"/>
  <c r="O25" i="31"/>
  <c r="O41" i="31"/>
  <c r="O14" i="31"/>
  <c r="O12" i="31"/>
  <c r="O18" i="31"/>
  <c r="N31" i="32"/>
  <c r="N20" i="28"/>
  <c r="O24" i="31"/>
  <c r="N24" i="31"/>
  <c r="N40" i="31"/>
  <c r="N13" i="31"/>
  <c r="N11" i="31"/>
  <c r="O36" i="32"/>
  <c r="O38" i="32"/>
  <c r="O44" i="28"/>
  <c r="N23" i="31"/>
  <c r="N21" i="31"/>
  <c r="O40" i="31"/>
  <c r="O11" i="31"/>
  <c r="N10" i="31"/>
  <c r="N37" i="32"/>
  <c r="O13" i="32"/>
  <c r="N22" i="31"/>
  <c r="N39" i="31"/>
  <c r="O29" i="31"/>
  <c r="O10" i="31"/>
  <c r="O21" i="31"/>
  <c r="N49" i="31"/>
  <c r="O39" i="31"/>
  <c r="N28" i="31"/>
  <c r="N17" i="31"/>
  <c r="N42" i="27"/>
  <c r="O14" i="28"/>
  <c r="N20" i="31"/>
  <c r="N38" i="31"/>
  <c r="O28" i="31"/>
  <c r="O43" i="31"/>
  <c r="O32" i="31"/>
  <c r="O49" i="32"/>
  <c r="N49" i="28"/>
  <c r="N26" i="28"/>
  <c r="O18" i="32"/>
  <c r="N30" i="32"/>
  <c r="K42" i="25"/>
  <c r="K39" i="25"/>
  <c r="K21" i="25"/>
  <c r="K32" i="25"/>
  <c r="N27" i="27"/>
  <c r="O49" i="28"/>
  <c r="O38" i="28"/>
  <c r="O17" i="32"/>
  <c r="O46" i="32"/>
  <c r="N43" i="27"/>
  <c r="N48" i="28"/>
  <c r="N37" i="28"/>
  <c r="O29" i="28"/>
  <c r="O30" i="32"/>
  <c r="O16" i="32"/>
  <c r="N16" i="32"/>
  <c r="O27" i="27"/>
  <c r="N28" i="28"/>
  <c r="O45" i="28"/>
  <c r="N35" i="32"/>
  <c r="O37" i="32"/>
  <c r="N29" i="32"/>
  <c r="N15" i="32"/>
  <c r="O27" i="28"/>
  <c r="K22" i="25"/>
  <c r="K38" i="25"/>
  <c r="K41" i="25"/>
  <c r="K31" i="25"/>
  <c r="K35" i="25"/>
  <c r="O37" i="28"/>
  <c r="N44" i="28"/>
  <c r="N36" i="32"/>
  <c r="O26" i="32"/>
  <c r="O41" i="32"/>
  <c r="N14" i="32"/>
  <c r="N12" i="32"/>
  <c r="N18" i="32"/>
  <c r="K17" i="25"/>
  <c r="K26" i="25"/>
  <c r="K44" i="25"/>
  <c r="K29" i="25"/>
  <c r="K12" i="25"/>
  <c r="K15" i="25"/>
  <c r="K47" i="25"/>
  <c r="N36" i="28"/>
  <c r="O40" i="28"/>
  <c r="O31" i="28"/>
  <c r="O24" i="32"/>
  <c r="N40" i="32"/>
  <c r="O15" i="32"/>
  <c r="O12" i="32"/>
  <c r="N13" i="28"/>
  <c r="K23" i="25"/>
  <c r="K10" i="25"/>
  <c r="K25" i="25"/>
  <c r="K20" i="25"/>
  <c r="O21" i="26"/>
  <c r="O42" i="27"/>
  <c r="O45" i="27"/>
  <c r="O36" i="28"/>
  <c r="N39" i="28"/>
  <c r="N30" i="28"/>
  <c r="O17" i="31"/>
  <c r="N18" i="31"/>
  <c r="N23" i="32"/>
  <c r="O25" i="32"/>
  <c r="O14" i="32"/>
  <c r="N11" i="32"/>
  <c r="O45" i="32"/>
  <c r="K13" i="25"/>
  <c r="K37" i="25"/>
  <c r="N35" i="28"/>
  <c r="N21" i="28"/>
  <c r="N22" i="32"/>
  <c r="N24" i="32"/>
  <c r="O29" i="32"/>
  <c r="N13" i="32"/>
  <c r="N10" i="32"/>
  <c r="O39" i="28"/>
  <c r="O28" i="28"/>
  <c r="O21" i="32"/>
  <c r="N21" i="32"/>
  <c r="O40" i="32"/>
  <c r="N28" i="32"/>
  <c r="O11" i="32"/>
  <c r="N32" i="32"/>
  <c r="O21" i="28"/>
  <c r="N17" i="28"/>
  <c r="N38" i="28"/>
  <c r="N27" i="28"/>
  <c r="O15" i="28"/>
  <c r="N12" i="31"/>
  <c r="N20" i="32"/>
  <c r="O39" i="32"/>
  <c r="N39" i="32"/>
  <c r="O10" i="32"/>
  <c r="I42" i="32"/>
  <c r="I30" i="32"/>
  <c r="I15" i="32"/>
  <c r="I14" i="32"/>
  <c r="I11" i="32"/>
  <c r="I10" i="32"/>
  <c r="I43" i="32"/>
  <c r="I31" i="32"/>
  <c r="I16" i="32"/>
  <c r="I12" i="32"/>
  <c r="I44" i="32"/>
  <c r="I32" i="32"/>
  <c r="I17" i="32"/>
  <c r="I45" i="32"/>
  <c r="I33" i="32"/>
  <c r="I18" i="32"/>
  <c r="I46" i="32"/>
  <c r="I34" i="32"/>
  <c r="I19" i="32"/>
  <c r="I47" i="32"/>
  <c r="I35" i="32"/>
  <c r="I23" i="32"/>
  <c r="I22" i="32"/>
  <c r="I20" i="32"/>
  <c r="I48" i="32"/>
  <c r="I36" i="32"/>
  <c r="I24" i="32"/>
  <c r="I21" i="32"/>
  <c r="I49" i="32"/>
  <c r="I37" i="32"/>
  <c r="I25" i="32"/>
  <c r="I41" i="32"/>
  <c r="I38" i="32"/>
  <c r="I26" i="32"/>
  <c r="I39" i="32"/>
  <c r="I27" i="32"/>
  <c r="I29" i="32"/>
  <c r="I40" i="32"/>
  <c r="I28" i="32"/>
  <c r="I13" i="32"/>
  <c r="K44" i="32"/>
  <c r="K32" i="32"/>
  <c r="K17" i="32"/>
  <c r="K12" i="32"/>
  <c r="K45" i="32"/>
  <c r="K33" i="32"/>
  <c r="K18" i="32"/>
  <c r="K46" i="32"/>
  <c r="K34" i="32"/>
  <c r="K19" i="32"/>
  <c r="K43" i="32"/>
  <c r="K16" i="32"/>
  <c r="K47" i="32"/>
  <c r="K35" i="32"/>
  <c r="K23" i="32"/>
  <c r="K22" i="32"/>
  <c r="K20" i="32"/>
  <c r="K48" i="32"/>
  <c r="K36" i="32"/>
  <c r="K24" i="32"/>
  <c r="K21" i="32"/>
  <c r="K49" i="32"/>
  <c r="K37" i="32"/>
  <c r="K25" i="32"/>
  <c r="K31" i="32"/>
  <c r="K38" i="32"/>
  <c r="K26" i="32"/>
  <c r="K39" i="32"/>
  <c r="K27" i="32"/>
  <c r="K11" i="32"/>
  <c r="K40" i="32"/>
  <c r="K28" i="32"/>
  <c r="K41" i="32"/>
  <c r="K29" i="32"/>
  <c r="K13" i="32"/>
  <c r="K42" i="32"/>
  <c r="K30" i="32"/>
  <c r="K15" i="32"/>
  <c r="K14" i="32"/>
  <c r="K10" i="32"/>
  <c r="N47" i="32"/>
  <c r="N45" i="32"/>
  <c r="H41" i="32"/>
  <c r="H29" i="32"/>
  <c r="H13" i="32"/>
  <c r="H42" i="32"/>
  <c r="H30" i="32"/>
  <c r="H15" i="32"/>
  <c r="H14" i="32"/>
  <c r="H11" i="32"/>
  <c r="H10" i="32"/>
  <c r="H43" i="32"/>
  <c r="H31" i="32"/>
  <c r="H16" i="32"/>
  <c r="H12" i="32"/>
  <c r="H44" i="32"/>
  <c r="H32" i="32"/>
  <c r="H17" i="32"/>
  <c r="H28" i="32"/>
  <c r="H45" i="32"/>
  <c r="H33" i="32"/>
  <c r="H18" i="32"/>
  <c r="H46" i="32"/>
  <c r="H34" i="32"/>
  <c r="H19" i="32"/>
  <c r="H40" i="32"/>
  <c r="H47" i="32"/>
  <c r="H35" i="32"/>
  <c r="H23" i="32"/>
  <c r="H22" i="32"/>
  <c r="H20" i="32"/>
  <c r="H48" i="32"/>
  <c r="H36" i="32"/>
  <c r="H24" i="32"/>
  <c r="H21" i="32"/>
  <c r="H49" i="32"/>
  <c r="H37" i="32"/>
  <c r="H25" i="32"/>
  <c r="H38" i="32"/>
  <c r="H26" i="32"/>
  <c r="H39" i="32"/>
  <c r="H27" i="32"/>
  <c r="F39" i="32"/>
  <c r="F27" i="32"/>
  <c r="F28" i="32"/>
  <c r="F13" i="32"/>
  <c r="F42" i="32"/>
  <c r="F30" i="32"/>
  <c r="F15" i="32"/>
  <c r="F14" i="32"/>
  <c r="F11" i="32"/>
  <c r="F38" i="32"/>
  <c r="F31" i="32"/>
  <c r="F16" i="32"/>
  <c r="F44" i="32"/>
  <c r="F32" i="32"/>
  <c r="F17" i="32"/>
  <c r="F45" i="32"/>
  <c r="F33" i="32"/>
  <c r="F18" i="32"/>
  <c r="F46" i="32"/>
  <c r="F34" i="32"/>
  <c r="F47" i="32"/>
  <c r="F35" i="32"/>
  <c r="F22" i="32"/>
  <c r="F20" i="32"/>
  <c r="F48" i="32"/>
  <c r="F36" i="32"/>
  <c r="F24" i="32"/>
  <c r="F21" i="32"/>
  <c r="F49" i="32"/>
  <c r="F37" i="32"/>
  <c r="F26" i="32"/>
  <c r="M46" i="32"/>
  <c r="M34" i="32"/>
  <c r="M19" i="32"/>
  <c r="M47" i="32"/>
  <c r="M35" i="32"/>
  <c r="M23" i="32"/>
  <c r="M22" i="32"/>
  <c r="M20" i="32"/>
  <c r="M18" i="32"/>
  <c r="M48" i="32"/>
  <c r="M36" i="32"/>
  <c r="M24" i="32"/>
  <c r="M21" i="32"/>
  <c r="M49" i="32"/>
  <c r="M37" i="32"/>
  <c r="M25" i="32"/>
  <c r="M10" i="32"/>
  <c r="M45" i="32"/>
  <c r="M33" i="32"/>
  <c r="O20" i="32"/>
  <c r="M38" i="32"/>
  <c r="M26" i="32"/>
  <c r="M16" i="32"/>
  <c r="M12" i="32"/>
  <c r="N34" i="32"/>
  <c r="M39" i="32"/>
  <c r="M27" i="32"/>
  <c r="O22" i="32"/>
  <c r="M40" i="32"/>
  <c r="M28" i="32"/>
  <c r="M41" i="32"/>
  <c r="M29" i="32"/>
  <c r="M13" i="32"/>
  <c r="O23" i="32"/>
  <c r="M42" i="32"/>
  <c r="M30" i="32"/>
  <c r="M15" i="32"/>
  <c r="M14" i="32"/>
  <c r="M11" i="32"/>
  <c r="M43" i="32"/>
  <c r="M31" i="32"/>
  <c r="O47" i="32"/>
  <c r="O35" i="32"/>
  <c r="N19" i="32"/>
  <c r="M44" i="32"/>
  <c r="M32" i="32"/>
  <c r="M17" i="32"/>
  <c r="O42" i="32"/>
  <c r="N42" i="32"/>
  <c r="O44" i="32"/>
  <c r="N44" i="32"/>
  <c r="N33" i="32"/>
  <c r="N41" i="32"/>
  <c r="N43" i="32"/>
  <c r="O48" i="32"/>
  <c r="N25" i="32"/>
  <c r="G40" i="32"/>
  <c r="G28" i="32"/>
  <c r="G10" i="32"/>
  <c r="G41" i="32"/>
  <c r="G29" i="32"/>
  <c r="G13" i="32"/>
  <c r="G42" i="32"/>
  <c r="G30" i="32"/>
  <c r="G15" i="32"/>
  <c r="G14" i="32"/>
  <c r="G11" i="32"/>
  <c r="G43" i="32"/>
  <c r="G31" i="32"/>
  <c r="G16" i="32"/>
  <c r="G12" i="32"/>
  <c r="G44" i="32"/>
  <c r="G32" i="32"/>
  <c r="G17" i="32"/>
  <c r="G27" i="32"/>
  <c r="G45" i="32"/>
  <c r="G33" i="32"/>
  <c r="G18" i="32"/>
  <c r="G46" i="32"/>
  <c r="G34" i="32"/>
  <c r="G19" i="32"/>
  <c r="G47" i="32"/>
  <c r="G35" i="32"/>
  <c r="G23" i="32"/>
  <c r="G22" i="32"/>
  <c r="G20" i="32"/>
  <c r="G48" i="32"/>
  <c r="G36" i="32"/>
  <c r="G24" i="32"/>
  <c r="G21" i="32"/>
  <c r="G49" i="32"/>
  <c r="G37" i="32"/>
  <c r="G25" i="32"/>
  <c r="G38" i="32"/>
  <c r="G26" i="32"/>
  <c r="G39" i="32"/>
  <c r="N46" i="32"/>
  <c r="O31" i="32"/>
  <c r="O33" i="32"/>
  <c r="O19" i="32"/>
  <c r="I42" i="31"/>
  <c r="I30" i="31"/>
  <c r="I15" i="31"/>
  <c r="I14" i="31"/>
  <c r="I11" i="31"/>
  <c r="I10" i="31"/>
  <c r="I43" i="31"/>
  <c r="I31" i="31"/>
  <c r="I16" i="31"/>
  <c r="I12" i="31"/>
  <c r="I44" i="31"/>
  <c r="I32" i="31"/>
  <c r="I17" i="31"/>
  <c r="I45" i="31"/>
  <c r="I33" i="31"/>
  <c r="I18" i="31"/>
  <c r="I46" i="31"/>
  <c r="I34" i="31"/>
  <c r="I19" i="31"/>
  <c r="I29" i="31"/>
  <c r="I47" i="31"/>
  <c r="I35" i="31"/>
  <c r="I23" i="31"/>
  <c r="I22" i="31"/>
  <c r="I20" i="31"/>
  <c r="I48" i="31"/>
  <c r="I36" i="31"/>
  <c r="I24" i="31"/>
  <c r="I21" i="31"/>
  <c r="I49" i="31"/>
  <c r="I37" i="31"/>
  <c r="I25" i="31"/>
  <c r="I38" i="31"/>
  <c r="I26" i="31"/>
  <c r="I41" i="31"/>
  <c r="I39" i="31"/>
  <c r="I27" i="31"/>
  <c r="I40" i="31"/>
  <c r="I28" i="31"/>
  <c r="I13" i="31"/>
  <c r="G40" i="31"/>
  <c r="G28" i="31"/>
  <c r="G41" i="31"/>
  <c r="G29" i="31"/>
  <c r="G13" i="31"/>
  <c r="G39" i="31"/>
  <c r="G42" i="31"/>
  <c r="G30" i="31"/>
  <c r="G15" i="31"/>
  <c r="G14" i="31"/>
  <c r="G11" i="31"/>
  <c r="G10" i="31"/>
  <c r="G43" i="31"/>
  <c r="G31" i="31"/>
  <c r="G16" i="31"/>
  <c r="G12" i="31"/>
  <c r="G44" i="31"/>
  <c r="G32" i="31"/>
  <c r="G17" i="31"/>
  <c r="G45" i="31"/>
  <c r="G33" i="31"/>
  <c r="G18" i="31"/>
  <c r="G46" i="31"/>
  <c r="G34" i="31"/>
  <c r="G19" i="31"/>
  <c r="G47" i="31"/>
  <c r="G35" i="31"/>
  <c r="G23" i="31"/>
  <c r="G22" i="31"/>
  <c r="G20" i="31"/>
  <c r="G48" i="31"/>
  <c r="G36" i="31"/>
  <c r="G24" i="31"/>
  <c r="G21" i="31"/>
  <c r="G49" i="31"/>
  <c r="G37" i="31"/>
  <c r="G25" i="31"/>
  <c r="G38" i="31"/>
  <c r="G26" i="31"/>
  <c r="G27" i="31"/>
  <c r="K44" i="31"/>
  <c r="K32" i="31"/>
  <c r="K17" i="31"/>
  <c r="K43" i="31"/>
  <c r="K12" i="31"/>
  <c r="K45" i="31"/>
  <c r="K33" i="31"/>
  <c r="K18" i="31"/>
  <c r="K13" i="31"/>
  <c r="K31" i="31"/>
  <c r="K16" i="31"/>
  <c r="K46" i="31"/>
  <c r="K34" i="31"/>
  <c r="K19" i="31"/>
  <c r="K47" i="31"/>
  <c r="K35" i="31"/>
  <c r="K23" i="31"/>
  <c r="K22" i="31"/>
  <c r="K20" i="31"/>
  <c r="K48" i="31"/>
  <c r="K36" i="31"/>
  <c r="K24" i="31"/>
  <c r="K21" i="31"/>
  <c r="K49" i="31"/>
  <c r="K37" i="31"/>
  <c r="K25" i="31"/>
  <c r="K38" i="31"/>
  <c r="K26" i="31"/>
  <c r="K39" i="31"/>
  <c r="K27" i="31"/>
  <c r="K40" i="31"/>
  <c r="K28" i="31"/>
  <c r="K41" i="31"/>
  <c r="K29" i="31"/>
  <c r="K42" i="31"/>
  <c r="K30" i="31"/>
  <c r="K15" i="31"/>
  <c r="K14" i="31"/>
  <c r="K11" i="31"/>
  <c r="K10" i="31"/>
  <c r="O46" i="31"/>
  <c r="N47" i="31"/>
  <c r="N45" i="31"/>
  <c r="O45" i="31"/>
  <c r="F39" i="31"/>
  <c r="F27" i="31"/>
  <c r="F40" i="31"/>
  <c r="F28" i="31"/>
  <c r="F41" i="31"/>
  <c r="F29" i="31"/>
  <c r="F13" i="31"/>
  <c r="F42" i="31"/>
  <c r="F30" i="31"/>
  <c r="F15" i="31"/>
  <c r="F14" i="31"/>
  <c r="F11" i="31"/>
  <c r="F10" i="31"/>
  <c r="F43" i="31"/>
  <c r="F31" i="31"/>
  <c r="F16" i="31"/>
  <c r="F12" i="31"/>
  <c r="F21" i="31"/>
  <c r="F44" i="31"/>
  <c r="F32" i="31"/>
  <c r="F17" i="31"/>
  <c r="F45" i="31"/>
  <c r="F33" i="31"/>
  <c r="F18" i="31"/>
  <c r="F46" i="31"/>
  <c r="F34" i="31"/>
  <c r="F19" i="31"/>
  <c r="F47" i="31"/>
  <c r="F35" i="31"/>
  <c r="F23" i="31"/>
  <c r="F22" i="31"/>
  <c r="F20" i="31"/>
  <c r="F48" i="31"/>
  <c r="F36" i="31"/>
  <c r="F24" i="31"/>
  <c r="F26" i="31"/>
  <c r="F49" i="31"/>
  <c r="F37" i="31"/>
  <c r="F25" i="31"/>
  <c r="F38" i="31"/>
  <c r="N44" i="31"/>
  <c r="M46" i="31"/>
  <c r="M34" i="31"/>
  <c r="M19" i="31"/>
  <c r="M12" i="31"/>
  <c r="M33" i="31"/>
  <c r="M47" i="31"/>
  <c r="M35" i="31"/>
  <c r="M23" i="31"/>
  <c r="M22" i="31"/>
  <c r="M20" i="31"/>
  <c r="M48" i="31"/>
  <c r="M36" i="31"/>
  <c r="M24" i="31"/>
  <c r="M21" i="31"/>
  <c r="O47" i="31"/>
  <c r="M49" i="31"/>
  <c r="M37" i="31"/>
  <c r="M25" i="31"/>
  <c r="O22" i="31"/>
  <c r="M38" i="31"/>
  <c r="M26" i="31"/>
  <c r="M45" i="31"/>
  <c r="O35" i="31"/>
  <c r="O20" i="31"/>
  <c r="M39" i="31"/>
  <c r="M27" i="31"/>
  <c r="N19" i="31"/>
  <c r="M40" i="31"/>
  <c r="M28" i="31"/>
  <c r="N46" i="31"/>
  <c r="O23" i="31"/>
  <c r="M41" i="31"/>
  <c r="M29" i="31"/>
  <c r="M13" i="31"/>
  <c r="M16" i="31"/>
  <c r="M18" i="31"/>
  <c r="M42" i="31"/>
  <c r="M30" i="31"/>
  <c r="M15" i="31"/>
  <c r="M14" i="31"/>
  <c r="M11" i="31"/>
  <c r="M10" i="31"/>
  <c r="M43" i="31"/>
  <c r="M31" i="31"/>
  <c r="N34" i="31"/>
  <c r="M44" i="31"/>
  <c r="M32" i="31"/>
  <c r="M17" i="31"/>
  <c r="N41" i="31"/>
  <c r="N42" i="31"/>
  <c r="O44" i="31"/>
  <c r="N33" i="31"/>
  <c r="N35" i="31"/>
  <c r="N36" i="31"/>
  <c r="N25" i="31"/>
  <c r="N43" i="31"/>
  <c r="O33" i="31"/>
  <c r="O48" i="31"/>
  <c r="H41" i="31"/>
  <c r="H29" i="31"/>
  <c r="H13" i="31"/>
  <c r="H42" i="31"/>
  <c r="H30" i="31"/>
  <c r="H15" i="31"/>
  <c r="H14" i="31"/>
  <c r="H11" i="31"/>
  <c r="H10" i="31"/>
  <c r="H43" i="31"/>
  <c r="H31" i="31"/>
  <c r="H16" i="31"/>
  <c r="H12" i="31"/>
  <c r="H44" i="31"/>
  <c r="H32" i="31"/>
  <c r="H17" i="31"/>
  <c r="H45" i="31"/>
  <c r="H33" i="31"/>
  <c r="H18" i="31"/>
  <c r="H46" i="31"/>
  <c r="H34" i="31"/>
  <c r="H19" i="31"/>
  <c r="H40" i="31"/>
  <c r="H47" i="31"/>
  <c r="H35" i="31"/>
  <c r="H23" i="31"/>
  <c r="H22" i="31"/>
  <c r="H20" i="31"/>
  <c r="H48" i="31"/>
  <c r="H36" i="31"/>
  <c r="H24" i="31"/>
  <c r="H21" i="31"/>
  <c r="H49" i="31"/>
  <c r="H37" i="31"/>
  <c r="H25" i="31"/>
  <c r="H28" i="31"/>
  <c r="H38" i="31"/>
  <c r="H26" i="31"/>
  <c r="H39" i="31"/>
  <c r="H27" i="31"/>
  <c r="O30" i="31"/>
  <c r="O31" i="31"/>
  <c r="N32" i="31"/>
  <c r="O19" i="31"/>
  <c r="L5" i="30"/>
  <c r="F7" i="30"/>
  <c r="O24" i="30"/>
  <c r="O19" i="30"/>
  <c r="N23" i="30"/>
  <c r="O37" i="30"/>
  <c r="O18" i="30"/>
  <c r="O31" i="30"/>
  <c r="N16" i="30"/>
  <c r="N18" i="30"/>
  <c r="O17" i="30"/>
  <c r="N22" i="30"/>
  <c r="N36" i="30"/>
  <c r="O38" i="30"/>
  <c r="H41" i="30"/>
  <c r="H29" i="30"/>
  <c r="H13" i="30"/>
  <c r="H42" i="30"/>
  <c r="H30" i="30"/>
  <c r="H15" i="30"/>
  <c r="H14" i="30"/>
  <c r="H11" i="30"/>
  <c r="H10" i="30"/>
  <c r="H43" i="30"/>
  <c r="H31" i="30"/>
  <c r="H16" i="30"/>
  <c r="H12" i="30"/>
  <c r="H44" i="30"/>
  <c r="H32" i="30"/>
  <c r="H17" i="30"/>
  <c r="H45" i="30"/>
  <c r="H33" i="30"/>
  <c r="H18" i="30"/>
  <c r="H46" i="30"/>
  <c r="H34" i="30"/>
  <c r="H19" i="30"/>
  <c r="H47" i="30"/>
  <c r="H35" i="30"/>
  <c r="H23" i="30"/>
  <c r="H22" i="30"/>
  <c r="H20" i="30"/>
  <c r="H28" i="30"/>
  <c r="H48" i="30"/>
  <c r="H36" i="30"/>
  <c r="H24" i="30"/>
  <c r="H21" i="30"/>
  <c r="H49" i="30"/>
  <c r="H37" i="30"/>
  <c r="H25" i="30"/>
  <c r="H38" i="30"/>
  <c r="H26" i="30"/>
  <c r="H40" i="30"/>
  <c r="H39" i="30"/>
  <c r="H27" i="30"/>
  <c r="O15" i="30"/>
  <c r="N30" i="30"/>
  <c r="O21" i="30"/>
  <c r="N37" i="30"/>
  <c r="O14" i="30"/>
  <c r="O44" i="30"/>
  <c r="N12" i="30"/>
  <c r="N20" i="30"/>
  <c r="O40" i="30"/>
  <c r="O41" i="30"/>
  <c r="N13" i="30"/>
  <c r="N43" i="30"/>
  <c r="O46" i="30"/>
  <c r="O25" i="30"/>
  <c r="N39" i="30"/>
  <c r="N40" i="30"/>
  <c r="O11" i="30"/>
  <c r="N45" i="30"/>
  <c r="N24" i="30"/>
  <c r="O26" i="30"/>
  <c r="O39" i="30"/>
  <c r="O42" i="30"/>
  <c r="O10" i="30"/>
  <c r="O45" i="30"/>
  <c r="N21" i="30"/>
  <c r="N25" i="30"/>
  <c r="N38" i="30"/>
  <c r="N41" i="30"/>
  <c r="N17" i="30"/>
  <c r="O16" i="30"/>
  <c r="O32" i="30"/>
  <c r="N44" i="30"/>
  <c r="N10" i="30"/>
  <c r="O36" i="30"/>
  <c r="O28" i="30"/>
  <c r="O29" i="30"/>
  <c r="N15" i="30"/>
  <c r="N31" i="30"/>
  <c r="O34" i="30"/>
  <c r="N35" i="30"/>
  <c r="O49" i="30"/>
  <c r="N27" i="30"/>
  <c r="N28" i="30"/>
  <c r="O43" i="30"/>
  <c r="N14" i="30"/>
  <c r="K44" i="30"/>
  <c r="K32" i="30"/>
  <c r="K17" i="30"/>
  <c r="K12" i="30"/>
  <c r="K45" i="30"/>
  <c r="K33" i="30"/>
  <c r="K18" i="30"/>
  <c r="K46" i="30"/>
  <c r="K34" i="30"/>
  <c r="K19" i="30"/>
  <c r="K31" i="30"/>
  <c r="K47" i="30"/>
  <c r="K35" i="30"/>
  <c r="K23" i="30"/>
  <c r="K22" i="30"/>
  <c r="K20" i="30"/>
  <c r="K48" i="30"/>
  <c r="K36" i="30"/>
  <c r="K24" i="30"/>
  <c r="K21" i="30"/>
  <c r="K10" i="30"/>
  <c r="K43" i="30"/>
  <c r="K49" i="30"/>
  <c r="K37" i="30"/>
  <c r="K25" i="30"/>
  <c r="K38" i="30"/>
  <c r="K26" i="30"/>
  <c r="K13" i="30"/>
  <c r="K16" i="30"/>
  <c r="K39" i="30"/>
  <c r="K27" i="30"/>
  <c r="K14" i="30"/>
  <c r="K40" i="30"/>
  <c r="K28" i="30"/>
  <c r="K41" i="30"/>
  <c r="K29" i="30"/>
  <c r="K42" i="30"/>
  <c r="K30" i="30"/>
  <c r="K15" i="30"/>
  <c r="K11" i="30"/>
  <c r="M46" i="30"/>
  <c r="M34" i="30"/>
  <c r="M19" i="30"/>
  <c r="M47" i="30"/>
  <c r="M35" i="30"/>
  <c r="M23" i="30"/>
  <c r="M22" i="30"/>
  <c r="M20" i="30"/>
  <c r="M45" i="30"/>
  <c r="O35" i="30"/>
  <c r="M48" i="30"/>
  <c r="M36" i="30"/>
  <c r="M24" i="30"/>
  <c r="M21" i="30"/>
  <c r="M18" i="30"/>
  <c r="M49" i="30"/>
  <c r="M37" i="30"/>
  <c r="M25" i="30"/>
  <c r="M38" i="30"/>
  <c r="M26" i="30"/>
  <c r="M16" i="30"/>
  <c r="M12" i="30"/>
  <c r="O23" i="30"/>
  <c r="M39" i="30"/>
  <c r="M27" i="30"/>
  <c r="O47" i="30"/>
  <c r="M40" i="30"/>
  <c r="M28" i="30"/>
  <c r="M41" i="30"/>
  <c r="M29" i="30"/>
  <c r="M13" i="30"/>
  <c r="N46" i="30"/>
  <c r="N34" i="30"/>
  <c r="O22" i="30"/>
  <c r="M42" i="30"/>
  <c r="M30" i="30"/>
  <c r="M15" i="30"/>
  <c r="M14" i="30"/>
  <c r="M11" i="30"/>
  <c r="M10" i="30"/>
  <c r="M33" i="30"/>
  <c r="O20" i="30"/>
  <c r="M43" i="30"/>
  <c r="M31" i="30"/>
  <c r="N19" i="30"/>
  <c r="M44" i="30"/>
  <c r="M32" i="30"/>
  <c r="M17" i="30"/>
  <c r="N48" i="30"/>
  <c r="O27" i="30"/>
  <c r="O30" i="30"/>
  <c r="N42" i="30"/>
  <c r="O12" i="30"/>
  <c r="O33" i="30"/>
  <c r="O48" i="30"/>
  <c r="O13" i="30"/>
  <c r="N49" i="30"/>
  <c r="N26" i="30"/>
  <c r="N29" i="30"/>
  <c r="N11" i="30"/>
  <c r="N32" i="30"/>
  <c r="N47" i="30"/>
  <c r="F39" i="28"/>
  <c r="F27" i="28"/>
  <c r="F40" i="28"/>
  <c r="F28" i="28"/>
  <c r="F26" i="28"/>
  <c r="F41" i="28"/>
  <c r="F29" i="28"/>
  <c r="F13" i="28"/>
  <c r="F38" i="28"/>
  <c r="F42" i="28"/>
  <c r="F30" i="28"/>
  <c r="F15" i="28"/>
  <c r="F14" i="28"/>
  <c r="F11" i="28"/>
  <c r="F10" i="28"/>
  <c r="F43" i="28"/>
  <c r="F31" i="28"/>
  <c r="F16" i="28"/>
  <c r="F12" i="28"/>
  <c r="F25" i="28"/>
  <c r="F44" i="28"/>
  <c r="F32" i="28"/>
  <c r="F17" i="28"/>
  <c r="F45" i="28"/>
  <c r="F33" i="28"/>
  <c r="F18" i="28"/>
  <c r="F37" i="28"/>
  <c r="F46" i="28"/>
  <c r="F34" i="28"/>
  <c r="F19" i="28"/>
  <c r="F49" i="28"/>
  <c r="F47" i="28"/>
  <c r="F35" i="28"/>
  <c r="F23" i="28"/>
  <c r="F22" i="28"/>
  <c r="F20" i="28"/>
  <c r="F48" i="28"/>
  <c r="F36" i="28"/>
  <c r="F24" i="28"/>
  <c r="F21" i="28"/>
  <c r="L5" i="28"/>
  <c r="O13" i="28"/>
  <c r="O11" i="28"/>
  <c r="N43" i="28"/>
  <c r="O10" i="28"/>
  <c r="O16" i="28"/>
  <c r="O33" i="28"/>
  <c r="N15" i="28"/>
  <c r="O32" i="28"/>
  <c r="N32" i="28"/>
  <c r="O42" i="28"/>
  <c r="N45" i="28"/>
  <c r="N14" i="28"/>
  <c r="M46" i="28"/>
  <c r="M34" i="28"/>
  <c r="M19" i="28"/>
  <c r="M47" i="28"/>
  <c r="M35" i="28"/>
  <c r="M23" i="28"/>
  <c r="M22" i="28"/>
  <c r="M20" i="28"/>
  <c r="M44" i="28"/>
  <c r="M48" i="28"/>
  <c r="M36" i="28"/>
  <c r="M24" i="28"/>
  <c r="M21" i="28"/>
  <c r="M16" i="28"/>
  <c r="M45" i="28"/>
  <c r="M49" i="28"/>
  <c r="M37" i="28"/>
  <c r="M25" i="28"/>
  <c r="M38" i="28"/>
  <c r="M26" i="28"/>
  <c r="M12" i="28"/>
  <c r="N34" i="28"/>
  <c r="O23" i="28"/>
  <c r="M39" i="28"/>
  <c r="M27" i="28"/>
  <c r="O19" i="28"/>
  <c r="O35" i="28"/>
  <c r="O22" i="28"/>
  <c r="M40" i="28"/>
  <c r="M28" i="28"/>
  <c r="M41" i="28"/>
  <c r="M29" i="28"/>
  <c r="M13" i="28"/>
  <c r="M32" i="28"/>
  <c r="O47" i="28"/>
  <c r="N19" i="28"/>
  <c r="M42" i="28"/>
  <c r="M30" i="28"/>
  <c r="M15" i="28"/>
  <c r="M14" i="28"/>
  <c r="M11" i="28"/>
  <c r="M10" i="28"/>
  <c r="M17" i="28"/>
  <c r="M18" i="28"/>
  <c r="M43" i="28"/>
  <c r="M31" i="28"/>
  <c r="N46" i="28"/>
  <c r="M33" i="28"/>
  <c r="O20" i="28"/>
  <c r="N41" i="28"/>
  <c r="O12" i="28"/>
  <c r="O18" i="28"/>
  <c r="N47" i="28"/>
  <c r="N11" i="28"/>
  <c r="O17" i="28"/>
  <c r="K44" i="28"/>
  <c r="K32" i="28"/>
  <c r="K17" i="28"/>
  <c r="K13" i="28"/>
  <c r="K42" i="28"/>
  <c r="K10" i="28"/>
  <c r="K45" i="28"/>
  <c r="K33" i="28"/>
  <c r="K18" i="28"/>
  <c r="K46" i="28"/>
  <c r="K34" i="28"/>
  <c r="K19" i="28"/>
  <c r="K30" i="28"/>
  <c r="K47" i="28"/>
  <c r="K35" i="28"/>
  <c r="K23" i="28"/>
  <c r="K22" i="28"/>
  <c r="K20" i="28"/>
  <c r="K15" i="28"/>
  <c r="K48" i="28"/>
  <c r="K36" i="28"/>
  <c r="K24" i="28"/>
  <c r="K21" i="28"/>
  <c r="K16" i="28"/>
  <c r="K49" i="28"/>
  <c r="K37" i="28"/>
  <c r="K25" i="28"/>
  <c r="K43" i="28"/>
  <c r="K38" i="28"/>
  <c r="K26" i="28"/>
  <c r="K12" i="28"/>
  <c r="K39" i="28"/>
  <c r="K27" i="28"/>
  <c r="K40" i="28"/>
  <c r="K28" i="28"/>
  <c r="K11" i="28"/>
  <c r="K31" i="28"/>
  <c r="K41" i="28"/>
  <c r="K29" i="28"/>
  <c r="K14" i="28"/>
  <c r="O24" i="28"/>
  <c r="O26" i="28"/>
  <c r="O41" i="28"/>
  <c r="O30" i="28"/>
  <c r="N10" i="28"/>
  <c r="N16" i="28"/>
  <c r="N23" i="28"/>
  <c r="O25" i="28"/>
  <c r="N25" i="28"/>
  <c r="N40" i="28"/>
  <c r="N29" i="28"/>
  <c r="O43" i="28"/>
  <c r="O46" i="28"/>
  <c r="N22" i="28"/>
  <c r="N24" i="28"/>
  <c r="G40" i="28"/>
  <c r="G28" i="28"/>
  <c r="G41" i="28"/>
  <c r="G29" i="28"/>
  <c r="G13" i="28"/>
  <c r="G42" i="28"/>
  <c r="G30" i="28"/>
  <c r="G15" i="28"/>
  <c r="G14" i="28"/>
  <c r="G11" i="28"/>
  <c r="G10" i="28"/>
  <c r="G38" i="28"/>
  <c r="G43" i="28"/>
  <c r="G31" i="28"/>
  <c r="G16" i="28"/>
  <c r="G12" i="28"/>
  <c r="G44" i="28"/>
  <c r="G32" i="28"/>
  <c r="G17" i="28"/>
  <c r="G45" i="28"/>
  <c r="G33" i="28"/>
  <c r="G18" i="28"/>
  <c r="G46" i="28"/>
  <c r="G34" i="28"/>
  <c r="G19" i="28"/>
  <c r="G26" i="28"/>
  <c r="G39" i="28"/>
  <c r="G27" i="28"/>
  <c r="G47" i="28"/>
  <c r="G35" i="28"/>
  <c r="G23" i="28"/>
  <c r="G22" i="28"/>
  <c r="G20" i="28"/>
  <c r="G48" i="28"/>
  <c r="G36" i="28"/>
  <c r="G24" i="28"/>
  <c r="G21" i="28"/>
  <c r="G49" i="28"/>
  <c r="G37" i="28"/>
  <c r="G25" i="28"/>
  <c r="N42" i="28"/>
  <c r="N18" i="28"/>
  <c r="N12" i="28"/>
  <c r="O34" i="28"/>
  <c r="L5" i="27"/>
  <c r="F7" i="27"/>
  <c r="N23" i="27"/>
  <c r="N24" i="27"/>
  <c r="O26" i="27"/>
  <c r="N26" i="27"/>
  <c r="O28" i="27"/>
  <c r="N41" i="27"/>
  <c r="O44" i="27"/>
  <c r="N44" i="27"/>
  <c r="O19" i="27"/>
  <c r="N18" i="27"/>
  <c r="O21" i="27"/>
  <c r="O30" i="27"/>
  <c r="N30" i="27"/>
  <c r="O33" i="27"/>
  <c r="N20" i="27"/>
  <c r="N17" i="27"/>
  <c r="G40" i="27"/>
  <c r="G28" i="27"/>
  <c r="G11" i="27"/>
  <c r="G41" i="27"/>
  <c r="G29" i="27"/>
  <c r="G13" i="27"/>
  <c r="G42" i="27"/>
  <c r="G30" i="27"/>
  <c r="G15" i="27"/>
  <c r="G14" i="27"/>
  <c r="G10" i="27"/>
  <c r="G43" i="27"/>
  <c r="G31" i="27"/>
  <c r="G16" i="27"/>
  <c r="G12" i="27"/>
  <c r="G44" i="27"/>
  <c r="G32" i="27"/>
  <c r="G17" i="27"/>
  <c r="G45" i="27"/>
  <c r="G33" i="27"/>
  <c r="G18" i="27"/>
  <c r="G46" i="27"/>
  <c r="G34" i="27"/>
  <c r="G19" i="27"/>
  <c r="G47" i="27"/>
  <c r="G35" i="27"/>
  <c r="G23" i="27"/>
  <c r="G22" i="27"/>
  <c r="G20" i="27"/>
  <c r="G48" i="27"/>
  <c r="G36" i="27"/>
  <c r="G24" i="27"/>
  <c r="G21" i="27"/>
  <c r="G49" i="27"/>
  <c r="G37" i="27"/>
  <c r="G25" i="27"/>
  <c r="G38" i="27"/>
  <c r="G26" i="27"/>
  <c r="G39" i="27"/>
  <c r="G27" i="27"/>
  <c r="O41" i="27"/>
  <c r="N29" i="27"/>
  <c r="O32" i="27"/>
  <c r="K44" i="27"/>
  <c r="K32" i="27"/>
  <c r="K17" i="27"/>
  <c r="K13" i="27"/>
  <c r="K45" i="27"/>
  <c r="K33" i="27"/>
  <c r="K18" i="27"/>
  <c r="K10" i="27"/>
  <c r="K46" i="27"/>
  <c r="K34" i="27"/>
  <c r="K19" i="27"/>
  <c r="K31" i="27"/>
  <c r="K47" i="27"/>
  <c r="K35" i="27"/>
  <c r="K23" i="27"/>
  <c r="K22" i="27"/>
  <c r="K20" i="27"/>
  <c r="K12" i="27"/>
  <c r="K48" i="27"/>
  <c r="K36" i="27"/>
  <c r="K24" i="27"/>
  <c r="K21" i="27"/>
  <c r="K49" i="27"/>
  <c r="K37" i="27"/>
  <c r="K25" i="27"/>
  <c r="K16" i="27"/>
  <c r="K38" i="27"/>
  <c r="K26" i="27"/>
  <c r="K39" i="27"/>
  <c r="K27" i="27"/>
  <c r="K40" i="27"/>
  <c r="K28" i="27"/>
  <c r="K14" i="27"/>
  <c r="K43" i="27"/>
  <c r="K41" i="27"/>
  <c r="K29" i="27"/>
  <c r="K42" i="27"/>
  <c r="K30" i="27"/>
  <c r="K15" i="27"/>
  <c r="K11" i="27"/>
  <c r="M46" i="27"/>
  <c r="M34" i="27"/>
  <c r="M19" i="27"/>
  <c r="M47" i="27"/>
  <c r="M35" i="27"/>
  <c r="M23" i="27"/>
  <c r="M22" i="27"/>
  <c r="M20" i="27"/>
  <c r="M45" i="27"/>
  <c r="M48" i="27"/>
  <c r="M36" i="27"/>
  <c r="M24" i="27"/>
  <c r="M21" i="27"/>
  <c r="O20" i="27"/>
  <c r="M49" i="27"/>
  <c r="M37" i="27"/>
  <c r="M25" i="27"/>
  <c r="M38" i="27"/>
  <c r="M26" i="27"/>
  <c r="M12" i="27"/>
  <c r="O47" i="27"/>
  <c r="O22" i="27"/>
  <c r="M39" i="27"/>
  <c r="M27" i="27"/>
  <c r="M40" i="27"/>
  <c r="M28" i="27"/>
  <c r="N46" i="27"/>
  <c r="M41" i="27"/>
  <c r="M29" i="27"/>
  <c r="M13" i="27"/>
  <c r="M33" i="27"/>
  <c r="M42" i="27"/>
  <c r="M30" i="27"/>
  <c r="M15" i="27"/>
  <c r="M14" i="27"/>
  <c r="M11" i="27"/>
  <c r="M10" i="27"/>
  <c r="O35" i="27"/>
  <c r="N19" i="27"/>
  <c r="M43" i="27"/>
  <c r="M31" i="27"/>
  <c r="M16" i="27"/>
  <c r="O23" i="27"/>
  <c r="M44" i="27"/>
  <c r="M32" i="27"/>
  <c r="M17" i="27"/>
  <c r="N34" i="27"/>
  <c r="M18" i="27"/>
  <c r="N40" i="27"/>
  <c r="O16" i="27"/>
  <c r="N31" i="27"/>
  <c r="O48" i="27"/>
  <c r="O49" i="27"/>
  <c r="O18" i="27"/>
  <c r="O15" i="27"/>
  <c r="N15" i="27"/>
  <c r="N47" i="27"/>
  <c r="N48" i="27"/>
  <c r="H41" i="27"/>
  <c r="H29" i="27"/>
  <c r="H13" i="27"/>
  <c r="H42" i="27"/>
  <c r="H30" i="27"/>
  <c r="H15" i="27"/>
  <c r="H14" i="27"/>
  <c r="H11" i="27"/>
  <c r="H10" i="27"/>
  <c r="H43" i="27"/>
  <c r="H31" i="27"/>
  <c r="H16" i="27"/>
  <c r="H12" i="27"/>
  <c r="H40" i="27"/>
  <c r="H44" i="27"/>
  <c r="H32" i="27"/>
  <c r="H17" i="27"/>
  <c r="H45" i="27"/>
  <c r="H33" i="27"/>
  <c r="H18" i="27"/>
  <c r="H46" i="27"/>
  <c r="H34" i="27"/>
  <c r="H19" i="27"/>
  <c r="H47" i="27"/>
  <c r="H35" i="27"/>
  <c r="H23" i="27"/>
  <c r="H22" i="27"/>
  <c r="H20" i="27"/>
  <c r="H28" i="27"/>
  <c r="H48" i="27"/>
  <c r="H36" i="27"/>
  <c r="H24" i="27"/>
  <c r="H21" i="27"/>
  <c r="H49" i="27"/>
  <c r="H37" i="27"/>
  <c r="H25" i="27"/>
  <c r="H38" i="27"/>
  <c r="H26" i="27"/>
  <c r="H39" i="27"/>
  <c r="H27" i="27"/>
  <c r="O29" i="27"/>
  <c r="O14" i="27"/>
  <c r="N14" i="27"/>
  <c r="O17" i="27"/>
  <c r="O46" i="27"/>
  <c r="N49" i="27"/>
  <c r="N28" i="27"/>
  <c r="N13" i="27"/>
  <c r="O12" i="27"/>
  <c r="N16" i="27"/>
  <c r="N45" i="27"/>
  <c r="O36" i="27"/>
  <c r="O37" i="27"/>
  <c r="O39" i="27"/>
  <c r="O11" i="27"/>
  <c r="N11" i="27"/>
  <c r="N35" i="27"/>
  <c r="N36" i="27"/>
  <c r="O38" i="27"/>
  <c r="N38" i="27"/>
  <c r="O40" i="27"/>
  <c r="O13" i="27"/>
  <c r="O10" i="27"/>
  <c r="N10" i="27"/>
  <c r="N12" i="27"/>
  <c r="O34" i="27"/>
  <c r="N37" i="27"/>
  <c r="N39" i="27"/>
  <c r="O43" i="27"/>
  <c r="N33" i="27"/>
  <c r="N21" i="26"/>
  <c r="N12" i="26"/>
  <c r="O18" i="26"/>
  <c r="N18" i="26"/>
  <c r="N33" i="26"/>
  <c r="N49" i="26"/>
  <c r="N35" i="26"/>
  <c r="N48" i="26"/>
  <c r="N31" i="26"/>
  <c r="N46" i="26"/>
  <c r="O36" i="26"/>
  <c r="O41" i="26"/>
  <c r="O49" i="26"/>
  <c r="O31" i="26"/>
  <c r="O38" i="26"/>
  <c r="N39" i="26"/>
  <c r="O15" i="26"/>
  <c r="O24" i="26"/>
  <c r="O37" i="26"/>
  <c r="N23" i="26"/>
  <c r="N36" i="26"/>
  <c r="O39" i="26"/>
  <c r="O14" i="26"/>
  <c r="N11" i="26"/>
  <c r="N22" i="26"/>
  <c r="N25" i="26"/>
  <c r="N38" i="26"/>
  <c r="N13" i="26"/>
  <c r="N10" i="26"/>
  <c r="I42" i="26"/>
  <c r="I30" i="26"/>
  <c r="I15" i="26"/>
  <c r="I14" i="26"/>
  <c r="I11" i="26"/>
  <c r="I10" i="26"/>
  <c r="I33" i="26"/>
  <c r="I43" i="26"/>
  <c r="I31" i="26"/>
  <c r="I16" i="26"/>
  <c r="I12" i="26"/>
  <c r="I41" i="26"/>
  <c r="I44" i="26"/>
  <c r="I32" i="26"/>
  <c r="I17" i="26"/>
  <c r="I45" i="26"/>
  <c r="I18" i="26"/>
  <c r="I46" i="26"/>
  <c r="I34" i="26"/>
  <c r="I19" i="26"/>
  <c r="I23" i="26"/>
  <c r="I47" i="26"/>
  <c r="I35" i="26"/>
  <c r="I22" i="26"/>
  <c r="I20" i="26"/>
  <c r="I29" i="26"/>
  <c r="I48" i="26"/>
  <c r="I36" i="26"/>
  <c r="I24" i="26"/>
  <c r="I21" i="26"/>
  <c r="I13" i="26"/>
  <c r="I49" i="26"/>
  <c r="I37" i="26"/>
  <c r="I25" i="26"/>
  <c r="I38" i="26"/>
  <c r="I26" i="26"/>
  <c r="I39" i="26"/>
  <c r="I27" i="26"/>
  <c r="I40" i="26"/>
  <c r="I28" i="26"/>
  <c r="F28" i="26"/>
  <c r="F41" i="26"/>
  <c r="F16" i="26"/>
  <c r="F38" i="26"/>
  <c r="F37" i="26"/>
  <c r="F47" i="26"/>
  <c r="O28" i="26"/>
  <c r="N40" i="26"/>
  <c r="O11" i="26"/>
  <c r="N30" i="26"/>
  <c r="N26" i="26"/>
  <c r="N27" i="26"/>
  <c r="O42" i="26"/>
  <c r="O10" i="26"/>
  <c r="O45" i="26"/>
  <c r="N41" i="26"/>
  <c r="N16" i="26"/>
  <c r="N17" i="26"/>
  <c r="N44" i="26"/>
  <c r="M46" i="26"/>
  <c r="M34" i="26"/>
  <c r="M19" i="26"/>
  <c r="M37" i="26"/>
  <c r="M25" i="26"/>
  <c r="M18" i="26"/>
  <c r="M47" i="26"/>
  <c r="M35" i="26"/>
  <c r="M23" i="26"/>
  <c r="M22" i="26"/>
  <c r="M20" i="26"/>
  <c r="M33" i="26"/>
  <c r="M48" i="26"/>
  <c r="M36" i="26"/>
  <c r="M24" i="26"/>
  <c r="M21" i="26"/>
  <c r="O35" i="26"/>
  <c r="M49" i="26"/>
  <c r="O19" i="26"/>
  <c r="M38" i="26"/>
  <c r="M26" i="26"/>
  <c r="M45" i="26"/>
  <c r="O20" i="26"/>
  <c r="M39" i="26"/>
  <c r="M27" i="26"/>
  <c r="M32" i="26"/>
  <c r="O47" i="26"/>
  <c r="N19" i="26"/>
  <c r="M40" i="26"/>
  <c r="M28" i="26"/>
  <c r="O23" i="26"/>
  <c r="M41" i="26"/>
  <c r="M29" i="26"/>
  <c r="M13" i="26"/>
  <c r="M15" i="26"/>
  <c r="M11" i="26"/>
  <c r="M44" i="26"/>
  <c r="M42" i="26"/>
  <c r="M30" i="26"/>
  <c r="M14" i="26"/>
  <c r="M10" i="26"/>
  <c r="M12" i="26"/>
  <c r="O34" i="26"/>
  <c r="M43" i="26"/>
  <c r="M31" i="26"/>
  <c r="M16" i="26"/>
  <c r="M17" i="26"/>
  <c r="N34" i="26"/>
  <c r="O22" i="26"/>
  <c r="N28" i="26"/>
  <c r="O44" i="26"/>
  <c r="N47" i="26"/>
  <c r="N20" i="26"/>
  <c r="N37" i="26"/>
  <c r="O30" i="26"/>
  <c r="N45" i="26"/>
  <c r="O16" i="26"/>
  <c r="N43" i="26"/>
  <c r="O33" i="26"/>
  <c r="O46" i="26"/>
  <c r="O13" i="26"/>
  <c r="N29" i="26"/>
  <c r="N15" i="26"/>
  <c r="N32" i="26"/>
  <c r="O27" i="26"/>
  <c r="H41" i="26"/>
  <c r="H29" i="26"/>
  <c r="H13" i="26"/>
  <c r="H10" i="26"/>
  <c r="H44" i="26"/>
  <c r="H17" i="26"/>
  <c r="H42" i="26"/>
  <c r="H30" i="26"/>
  <c r="H15" i="26"/>
  <c r="H14" i="26"/>
  <c r="H11" i="26"/>
  <c r="H43" i="26"/>
  <c r="H31" i="26"/>
  <c r="H16" i="26"/>
  <c r="H12" i="26"/>
  <c r="H32" i="26"/>
  <c r="H39" i="26"/>
  <c r="H45" i="26"/>
  <c r="H33" i="26"/>
  <c r="H18" i="26"/>
  <c r="H28" i="26"/>
  <c r="H46" i="26"/>
  <c r="H34" i="26"/>
  <c r="H19" i="26"/>
  <c r="H27" i="26"/>
  <c r="H47" i="26"/>
  <c r="H35" i="26"/>
  <c r="H23" i="26"/>
  <c r="H22" i="26"/>
  <c r="H20" i="26"/>
  <c r="H48" i="26"/>
  <c r="H36" i="26"/>
  <c r="H24" i="26"/>
  <c r="H21" i="26"/>
  <c r="H49" i="26"/>
  <c r="H37" i="26"/>
  <c r="H25" i="26"/>
  <c r="H38" i="26"/>
  <c r="H26" i="26"/>
  <c r="H40" i="26"/>
  <c r="O43" i="26"/>
  <c r="N14" i="26"/>
  <c r="K44" i="26"/>
  <c r="K32" i="26"/>
  <c r="K17" i="26"/>
  <c r="K35" i="26"/>
  <c r="K23" i="26"/>
  <c r="K20" i="26"/>
  <c r="K30" i="26"/>
  <c r="K45" i="26"/>
  <c r="K33" i="26"/>
  <c r="K18" i="26"/>
  <c r="K11" i="26"/>
  <c r="K46" i="26"/>
  <c r="K34" i="26"/>
  <c r="K19" i="26"/>
  <c r="K22" i="26"/>
  <c r="K14" i="26"/>
  <c r="K12" i="26"/>
  <c r="K47" i="26"/>
  <c r="K31" i="26"/>
  <c r="K48" i="26"/>
  <c r="K36" i="26"/>
  <c r="K24" i="26"/>
  <c r="K21" i="26"/>
  <c r="K42" i="26"/>
  <c r="K15" i="26"/>
  <c r="K49" i="26"/>
  <c r="K37" i="26"/>
  <c r="K25" i="26"/>
  <c r="K38" i="26"/>
  <c r="K26" i="26"/>
  <c r="K39" i="26"/>
  <c r="K27" i="26"/>
  <c r="K16" i="26"/>
  <c r="K40" i="26"/>
  <c r="K28" i="26"/>
  <c r="K10" i="26"/>
  <c r="K43" i="26"/>
  <c r="K41" i="26"/>
  <c r="K29" i="26"/>
  <c r="K13" i="26"/>
  <c r="O25" i="26"/>
  <c r="N24" i="26"/>
  <c r="O26" i="26"/>
  <c r="O40" i="26"/>
  <c r="O17" i="26"/>
  <c r="N42" i="26"/>
  <c r="O12" i="26"/>
  <c r="O32" i="26"/>
  <c r="O48" i="26"/>
  <c r="B5" i="14"/>
  <c r="F26" i="26" l="1"/>
  <c r="F12" i="26"/>
  <c r="F10" i="26"/>
  <c r="F19" i="26"/>
  <c r="F31" i="26"/>
  <c r="F40" i="26"/>
  <c r="F21" i="26"/>
  <c r="F34" i="26"/>
  <c r="F43" i="26"/>
  <c r="F15" i="26"/>
  <c r="P15" i="26" s="1"/>
  <c r="F49" i="26"/>
  <c r="P49" i="26" s="1"/>
  <c r="F36" i="26"/>
  <c r="F18" i="26"/>
  <c r="F11" i="26"/>
  <c r="F27" i="26"/>
  <c r="F41" i="32"/>
  <c r="F46" i="26"/>
  <c r="F48" i="26"/>
  <c r="F33" i="26"/>
  <c r="F14" i="26"/>
  <c r="F39" i="26"/>
  <c r="F24" i="26"/>
  <c r="P24" i="26" s="1"/>
  <c r="T22" i="26" s="1"/>
  <c r="F30" i="26"/>
  <c r="F20" i="26"/>
  <c r="P20" i="26" s="1"/>
  <c r="F45" i="26"/>
  <c r="F42" i="26"/>
  <c r="F39" i="25"/>
  <c r="F25" i="26"/>
  <c r="F22" i="26"/>
  <c r="F17" i="26"/>
  <c r="F23" i="26"/>
  <c r="F32" i="26"/>
  <c r="F13" i="26"/>
  <c r="F35" i="26"/>
  <c r="P35" i="26" s="1"/>
  <c r="F44" i="26"/>
  <c r="P44" i="26" s="1"/>
  <c r="F10" i="32"/>
  <c r="P10" i="32" s="1"/>
  <c r="F23" i="32"/>
  <c r="F12" i="32"/>
  <c r="F29" i="32"/>
  <c r="F25" i="32"/>
  <c r="F19" i="32"/>
  <c r="P19" i="32" s="1"/>
  <c r="F43" i="32"/>
  <c r="F49" i="25"/>
  <c r="F23" i="25"/>
  <c r="F26" i="25"/>
  <c r="F44" i="25"/>
  <c r="F43" i="25"/>
  <c r="F37" i="25"/>
  <c r="F12" i="25"/>
  <c r="F19" i="25"/>
  <c r="F24" i="25"/>
  <c r="F18" i="25"/>
  <c r="F35" i="25"/>
  <c r="F48" i="25"/>
  <c r="F30" i="25"/>
  <c r="F20" i="25"/>
  <c r="F10" i="25"/>
  <c r="F29" i="25"/>
  <c r="F40" i="25"/>
  <c r="F25" i="25"/>
  <c r="F11" i="25"/>
  <c r="F47" i="25"/>
  <c r="F16" i="25"/>
  <c r="F45" i="25"/>
  <c r="F46" i="25"/>
  <c r="F31" i="25"/>
  <c r="F22" i="25"/>
  <c r="F14" i="25"/>
  <c r="F15" i="25"/>
  <c r="F32" i="25"/>
  <c r="F33" i="25"/>
  <c r="F36" i="25"/>
  <c r="F42" i="25"/>
  <c r="F38" i="25"/>
  <c r="F17" i="25"/>
  <c r="F41" i="25"/>
  <c r="F28" i="25"/>
  <c r="F13" i="25"/>
  <c r="F34" i="25"/>
  <c r="F27" i="25"/>
  <c r="I42" i="25"/>
  <c r="I40" i="25"/>
  <c r="I26" i="25"/>
  <c r="I27" i="25"/>
  <c r="I19" i="25"/>
  <c r="I45" i="25"/>
  <c r="I20" i="25"/>
  <c r="I44" i="25"/>
  <c r="I31" i="25"/>
  <c r="I48" i="25"/>
  <c r="I30" i="25"/>
  <c r="I47" i="25"/>
  <c r="I46" i="25"/>
  <c r="I17" i="25"/>
  <c r="I41" i="25"/>
  <c r="I11" i="25"/>
  <c r="I24" i="25"/>
  <c r="I39" i="25"/>
  <c r="I12" i="25"/>
  <c r="I32" i="25"/>
  <c r="I34" i="25"/>
  <c r="I38" i="25"/>
  <c r="P38" i="25" s="1"/>
  <c r="I21" i="25"/>
  <c r="P21" i="25" s="1"/>
  <c r="I16" i="25"/>
  <c r="I15" i="25"/>
  <c r="I37" i="25"/>
  <c r="I22" i="25"/>
  <c r="I33" i="25"/>
  <c r="I23" i="25"/>
  <c r="I43" i="25"/>
  <c r="I36" i="25"/>
  <c r="I35" i="25"/>
  <c r="I18" i="25"/>
  <c r="I28" i="25"/>
  <c r="I10" i="25"/>
  <c r="I29" i="25"/>
  <c r="I25" i="25"/>
  <c r="I14" i="25"/>
  <c r="I13" i="25"/>
  <c r="I49" i="25"/>
  <c r="P23" i="31"/>
  <c r="P21" i="31"/>
  <c r="P36" i="32"/>
  <c r="P45" i="32"/>
  <c r="P15" i="32"/>
  <c r="P48" i="32"/>
  <c r="P17" i="32"/>
  <c r="P20" i="31"/>
  <c r="P29" i="31"/>
  <c r="P30" i="32"/>
  <c r="P20" i="32"/>
  <c r="P32" i="32"/>
  <c r="P42" i="32"/>
  <c r="P22" i="32"/>
  <c r="P44" i="32"/>
  <c r="P13" i="32"/>
  <c r="P23" i="32"/>
  <c r="P12" i="32"/>
  <c r="P29" i="32"/>
  <c r="P35" i="32"/>
  <c r="P16" i="32"/>
  <c r="P41" i="32"/>
  <c r="P26" i="32"/>
  <c r="P47" i="32"/>
  <c r="P31" i="32"/>
  <c r="P28" i="32"/>
  <c r="P25" i="32"/>
  <c r="P43" i="32"/>
  <c r="P40" i="32"/>
  <c r="P37" i="32"/>
  <c r="P34" i="32"/>
  <c r="P38" i="32"/>
  <c r="P27" i="32"/>
  <c r="P49" i="32"/>
  <c r="P46" i="32"/>
  <c r="P39" i="32"/>
  <c r="P21" i="32"/>
  <c r="P18" i="32"/>
  <c r="P11" i="32"/>
  <c r="P24" i="32"/>
  <c r="P33" i="32"/>
  <c r="P14" i="32"/>
  <c r="P32" i="31"/>
  <c r="P42" i="31"/>
  <c r="P22" i="31"/>
  <c r="P44" i="31"/>
  <c r="P13" i="31"/>
  <c r="P35" i="31"/>
  <c r="P12" i="31"/>
  <c r="P41" i="31"/>
  <c r="P38" i="31"/>
  <c r="P47" i="31"/>
  <c r="P16" i="31"/>
  <c r="P28" i="31"/>
  <c r="P25" i="31"/>
  <c r="P19" i="31"/>
  <c r="P31" i="31"/>
  <c r="P40" i="31"/>
  <c r="P37" i="31"/>
  <c r="P34" i="31"/>
  <c r="P43" i="31"/>
  <c r="P27" i="31"/>
  <c r="P49" i="31"/>
  <c r="P46" i="31"/>
  <c r="P10" i="31"/>
  <c r="P39" i="31"/>
  <c r="P26" i="31"/>
  <c r="P18" i="31"/>
  <c r="P11" i="31"/>
  <c r="P24" i="31"/>
  <c r="T22" i="31" s="1"/>
  <c r="P33" i="31"/>
  <c r="P14" i="31"/>
  <c r="P36" i="31"/>
  <c r="P45" i="31"/>
  <c r="P15" i="31"/>
  <c r="P48" i="31"/>
  <c r="P17" i="31"/>
  <c r="P30" i="31"/>
  <c r="F39" i="30"/>
  <c r="F27" i="30"/>
  <c r="F15" i="30"/>
  <c r="F11" i="30"/>
  <c r="F10" i="30"/>
  <c r="F38" i="30"/>
  <c r="F40" i="30"/>
  <c r="F28" i="30"/>
  <c r="F41" i="30"/>
  <c r="F29" i="30"/>
  <c r="F13" i="30"/>
  <c r="F26" i="30"/>
  <c r="F42" i="30"/>
  <c r="F30" i="30"/>
  <c r="F14" i="30"/>
  <c r="F43" i="30"/>
  <c r="F31" i="30"/>
  <c r="F16" i="30"/>
  <c r="F12" i="30"/>
  <c r="F21" i="30"/>
  <c r="F44" i="30"/>
  <c r="F32" i="30"/>
  <c r="F17" i="30"/>
  <c r="F45" i="30"/>
  <c r="F33" i="30"/>
  <c r="F18" i="30"/>
  <c r="F46" i="30"/>
  <c r="F34" i="30"/>
  <c r="F19" i="30"/>
  <c r="F47" i="30"/>
  <c r="F35" i="30"/>
  <c r="F23" i="30"/>
  <c r="F22" i="30"/>
  <c r="F20" i="30"/>
  <c r="F48" i="30"/>
  <c r="F36" i="30"/>
  <c r="F24" i="30"/>
  <c r="F49" i="30"/>
  <c r="F37" i="30"/>
  <c r="F25" i="30"/>
  <c r="I42" i="30"/>
  <c r="I30" i="30"/>
  <c r="I15" i="30"/>
  <c r="I14" i="30"/>
  <c r="I11" i="30"/>
  <c r="I10" i="30"/>
  <c r="I43" i="30"/>
  <c r="I31" i="30"/>
  <c r="I16" i="30"/>
  <c r="I12" i="30"/>
  <c r="I44" i="30"/>
  <c r="I32" i="30"/>
  <c r="I17" i="30"/>
  <c r="I13" i="30"/>
  <c r="I45" i="30"/>
  <c r="I33" i="30"/>
  <c r="I18" i="30"/>
  <c r="I46" i="30"/>
  <c r="I34" i="30"/>
  <c r="I19" i="30"/>
  <c r="I47" i="30"/>
  <c r="I35" i="30"/>
  <c r="I23" i="30"/>
  <c r="I22" i="30"/>
  <c r="I20" i="30"/>
  <c r="I48" i="30"/>
  <c r="I36" i="30"/>
  <c r="I24" i="30"/>
  <c r="I21" i="30"/>
  <c r="I49" i="30"/>
  <c r="I37" i="30"/>
  <c r="I25" i="30"/>
  <c r="I38" i="30"/>
  <c r="I26" i="30"/>
  <c r="I39" i="30"/>
  <c r="I27" i="30"/>
  <c r="I40" i="30"/>
  <c r="I28" i="30"/>
  <c r="I41" i="30"/>
  <c r="I29" i="30"/>
  <c r="I42" i="28"/>
  <c r="P42" i="28" s="1"/>
  <c r="I30" i="28"/>
  <c r="P30" i="28" s="1"/>
  <c r="I15" i="28"/>
  <c r="P15" i="28" s="1"/>
  <c r="I14" i="28"/>
  <c r="P14" i="28" s="1"/>
  <c r="I11" i="28"/>
  <c r="P11" i="28" s="1"/>
  <c r="I10" i="28"/>
  <c r="P10" i="28" s="1"/>
  <c r="I43" i="28"/>
  <c r="P43" i="28" s="1"/>
  <c r="I31" i="28"/>
  <c r="P31" i="28" s="1"/>
  <c r="I16" i="28"/>
  <c r="P16" i="28" s="1"/>
  <c r="I12" i="28"/>
  <c r="P12" i="28" s="1"/>
  <c r="I13" i="28"/>
  <c r="P13" i="28" s="1"/>
  <c r="I44" i="28"/>
  <c r="P44" i="28" s="1"/>
  <c r="I32" i="28"/>
  <c r="P32" i="28" s="1"/>
  <c r="I17" i="28"/>
  <c r="P17" i="28" s="1"/>
  <c r="I40" i="28"/>
  <c r="P40" i="28" s="1"/>
  <c r="I45" i="28"/>
  <c r="P45" i="28" s="1"/>
  <c r="I33" i="28"/>
  <c r="P33" i="28" s="1"/>
  <c r="I18" i="28"/>
  <c r="P18" i="28" s="1"/>
  <c r="I41" i="28"/>
  <c r="P41" i="28" s="1"/>
  <c r="I46" i="28"/>
  <c r="P46" i="28" s="1"/>
  <c r="I34" i="28"/>
  <c r="P34" i="28" s="1"/>
  <c r="I19" i="28"/>
  <c r="P19" i="28" s="1"/>
  <c r="I47" i="28"/>
  <c r="P47" i="28" s="1"/>
  <c r="I35" i="28"/>
  <c r="P35" i="28" s="1"/>
  <c r="I23" i="28"/>
  <c r="P23" i="28" s="1"/>
  <c r="I22" i="28"/>
  <c r="P22" i="28" s="1"/>
  <c r="I20" i="28"/>
  <c r="P20" i="28" s="1"/>
  <c r="I29" i="28"/>
  <c r="P29" i="28" s="1"/>
  <c r="I48" i="28"/>
  <c r="P48" i="28" s="1"/>
  <c r="I36" i="28"/>
  <c r="P36" i="28" s="1"/>
  <c r="I24" i="28"/>
  <c r="P24" i="28" s="1"/>
  <c r="T22" i="28" s="1"/>
  <c r="I21" i="28"/>
  <c r="P21" i="28" s="1"/>
  <c r="I49" i="28"/>
  <c r="P49" i="28" s="1"/>
  <c r="I37" i="28"/>
  <c r="P37" i="28" s="1"/>
  <c r="I25" i="28"/>
  <c r="P25" i="28" s="1"/>
  <c r="I38" i="28"/>
  <c r="P38" i="28" s="1"/>
  <c r="I26" i="28"/>
  <c r="P26" i="28" s="1"/>
  <c r="I39" i="28"/>
  <c r="P39" i="28" s="1"/>
  <c r="I27" i="28"/>
  <c r="P27" i="28" s="1"/>
  <c r="I28" i="28"/>
  <c r="P28" i="28" s="1"/>
  <c r="F39" i="27"/>
  <c r="F27" i="27"/>
  <c r="F13" i="27"/>
  <c r="F40" i="27"/>
  <c r="F28" i="27"/>
  <c r="F26" i="27"/>
  <c r="F41" i="27"/>
  <c r="F29" i="27"/>
  <c r="F42" i="27"/>
  <c r="F30" i="27"/>
  <c r="F15" i="27"/>
  <c r="F14" i="27"/>
  <c r="F11" i="27"/>
  <c r="F10" i="27"/>
  <c r="F43" i="27"/>
  <c r="F31" i="27"/>
  <c r="F16" i="27"/>
  <c r="F12" i="27"/>
  <c r="F24" i="27"/>
  <c r="F44" i="27"/>
  <c r="F32" i="27"/>
  <c r="F17" i="27"/>
  <c r="F21" i="27"/>
  <c r="F38" i="27"/>
  <c r="F45" i="27"/>
  <c r="F33" i="27"/>
  <c r="F18" i="27"/>
  <c r="F46" i="27"/>
  <c r="F34" i="27"/>
  <c r="F19" i="27"/>
  <c r="F47" i="27"/>
  <c r="F35" i="27"/>
  <c r="F23" i="27"/>
  <c r="F22" i="27"/>
  <c r="F20" i="27"/>
  <c r="F48" i="27"/>
  <c r="F36" i="27"/>
  <c r="F49" i="27"/>
  <c r="F37" i="27"/>
  <c r="F25" i="27"/>
  <c r="I42" i="27"/>
  <c r="I30" i="27"/>
  <c r="I15" i="27"/>
  <c r="I14" i="27"/>
  <c r="I11" i="27"/>
  <c r="I10" i="27"/>
  <c r="I43" i="27"/>
  <c r="I31" i="27"/>
  <c r="I16" i="27"/>
  <c r="I12" i="27"/>
  <c r="I44" i="27"/>
  <c r="I32" i="27"/>
  <c r="I17" i="27"/>
  <c r="I13" i="27"/>
  <c r="I45" i="27"/>
  <c r="I33" i="27"/>
  <c r="I18" i="27"/>
  <c r="I41" i="27"/>
  <c r="I29" i="27"/>
  <c r="I46" i="27"/>
  <c r="I34" i="27"/>
  <c r="I19" i="27"/>
  <c r="I47" i="27"/>
  <c r="I35" i="27"/>
  <c r="I23" i="27"/>
  <c r="I22" i="27"/>
  <c r="I20" i="27"/>
  <c r="I48" i="27"/>
  <c r="I36" i="27"/>
  <c r="I24" i="27"/>
  <c r="I21" i="27"/>
  <c r="I49" i="27"/>
  <c r="I37" i="27"/>
  <c r="I25" i="27"/>
  <c r="I38" i="27"/>
  <c r="I26" i="27"/>
  <c r="I39" i="27"/>
  <c r="I27" i="27"/>
  <c r="I40" i="27"/>
  <c r="I28" i="27"/>
  <c r="P47" i="26"/>
  <c r="P38" i="26"/>
  <c r="P26" i="26"/>
  <c r="P12" i="26"/>
  <c r="P10" i="26"/>
  <c r="P37" i="26"/>
  <c r="P16" i="26"/>
  <c r="P28" i="26"/>
  <c r="P41" i="26"/>
  <c r="P19" i="26"/>
  <c r="P31" i="26"/>
  <c r="P40" i="26"/>
  <c r="P21" i="26"/>
  <c r="P34" i="26"/>
  <c r="P43" i="26"/>
  <c r="P46" i="26"/>
  <c r="P30" i="26"/>
  <c r="P36" i="26"/>
  <c r="P18" i="26"/>
  <c r="P11" i="26"/>
  <c r="P27" i="26"/>
  <c r="P48" i="26"/>
  <c r="P33" i="26"/>
  <c r="P14" i="26"/>
  <c r="P39" i="26"/>
  <c r="P45" i="26"/>
  <c r="P42" i="26"/>
  <c r="P22" i="26"/>
  <c r="P17" i="26"/>
  <c r="P25" i="26"/>
  <c r="P23" i="26"/>
  <c r="P32" i="26"/>
  <c r="P13" i="26"/>
  <c r="P29" i="26"/>
  <c r="I11" i="12"/>
  <c r="P39" i="25" l="1"/>
  <c r="P40" i="25"/>
  <c r="V24" i="32"/>
  <c r="W24" i="32" s="1"/>
  <c r="V22" i="32"/>
  <c r="W22" i="32" s="1"/>
  <c r="V20" i="32"/>
  <c r="W20" i="32" s="1"/>
  <c r="P15" i="25"/>
  <c r="P27" i="25"/>
  <c r="P48" i="25"/>
  <c r="P20" i="25"/>
  <c r="P17" i="25"/>
  <c r="P16" i="25"/>
  <c r="P47" i="25"/>
  <c r="P42" i="25"/>
  <c r="P11" i="25"/>
  <c r="P13" i="25"/>
  <c r="P33" i="25"/>
  <c r="P30" i="25"/>
  <c r="P19" i="25"/>
  <c r="P37" i="25"/>
  <c r="P10" i="25"/>
  <c r="P14" i="25"/>
  <c r="P22" i="25"/>
  <c r="P31" i="25"/>
  <c r="P28" i="25"/>
  <c r="P46" i="25"/>
  <c r="P35" i="25"/>
  <c r="P41" i="25"/>
  <c r="P45" i="25"/>
  <c r="P18" i="25"/>
  <c r="P24" i="25"/>
  <c r="T22" i="25" s="1"/>
  <c r="P12" i="25"/>
  <c r="P36" i="25"/>
  <c r="P25" i="25"/>
  <c r="P43" i="25"/>
  <c r="P32" i="25"/>
  <c r="P29" i="25"/>
  <c r="P44" i="25"/>
  <c r="P26" i="25"/>
  <c r="P23" i="25"/>
  <c r="P34" i="25"/>
  <c r="P49" i="25"/>
  <c r="P23" i="27"/>
  <c r="P42" i="27"/>
  <c r="P25" i="27"/>
  <c r="P48" i="30"/>
  <c r="P17" i="30"/>
  <c r="P13" i="30"/>
  <c r="P20" i="30"/>
  <c r="P32" i="30"/>
  <c r="P22" i="30"/>
  <c r="P44" i="30"/>
  <c r="P23" i="30"/>
  <c r="P35" i="30"/>
  <c r="P12" i="30"/>
  <c r="P44" i="27"/>
  <c r="P47" i="27"/>
  <c r="P12" i="27"/>
  <c r="P32" i="27"/>
  <c r="P19" i="27"/>
  <c r="P34" i="27"/>
  <c r="P16" i="27"/>
  <c r="P36" i="30"/>
  <c r="P45" i="30"/>
  <c r="P26" i="30"/>
  <c r="P35" i="27"/>
  <c r="P47" i="30"/>
  <c r="P16" i="30"/>
  <c r="P38" i="30"/>
  <c r="P48" i="27"/>
  <c r="P38" i="27"/>
  <c r="P14" i="27"/>
  <c r="P20" i="27"/>
  <c r="P21" i="27"/>
  <c r="P15" i="27"/>
  <c r="P22" i="27"/>
  <c r="P17" i="27"/>
  <c r="P30" i="27"/>
  <c r="P29" i="30"/>
  <c r="P41" i="30"/>
  <c r="P21" i="30"/>
  <c r="P28" i="30"/>
  <c r="P40" i="30"/>
  <c r="P19" i="30"/>
  <c r="P31" i="30"/>
  <c r="P10" i="30"/>
  <c r="P25" i="30"/>
  <c r="P34" i="30"/>
  <c r="P43" i="30"/>
  <c r="P11" i="30"/>
  <c r="P37" i="30"/>
  <c r="P46" i="30"/>
  <c r="P14" i="30"/>
  <c r="P15" i="30"/>
  <c r="P18" i="30"/>
  <c r="P30" i="30"/>
  <c r="P27" i="30"/>
  <c r="P49" i="30"/>
  <c r="P24" i="30"/>
  <c r="T22" i="30" s="1"/>
  <c r="P33" i="30"/>
  <c r="P42" i="30"/>
  <c r="P39" i="30"/>
  <c r="P29" i="27"/>
  <c r="P24" i="27"/>
  <c r="T22" i="27" s="1"/>
  <c r="P41" i="27"/>
  <c r="P26" i="27"/>
  <c r="P28" i="27"/>
  <c r="P46" i="27"/>
  <c r="P31" i="27"/>
  <c r="P40" i="27"/>
  <c r="P37" i="27"/>
  <c r="P18" i="27"/>
  <c r="P43" i="27"/>
  <c r="P13" i="27"/>
  <c r="P49" i="27"/>
  <c r="P33" i="27"/>
  <c r="P10" i="27"/>
  <c r="P27" i="27"/>
  <c r="P36" i="27"/>
  <c r="P45" i="27"/>
  <c r="P11" i="27"/>
  <c r="P39" i="27"/>
  <c r="I46" i="12"/>
  <c r="I45" i="12"/>
  <c r="I44" i="12"/>
  <c r="I34" i="12"/>
  <c r="I22" i="12"/>
  <c r="I33" i="12"/>
  <c r="I30" i="12"/>
  <c r="I20" i="12"/>
  <c r="I17" i="12"/>
  <c r="I19" i="12"/>
  <c r="I40" i="12"/>
  <c r="I29" i="12"/>
  <c r="I15" i="12"/>
  <c r="I32" i="12"/>
  <c r="I31" i="12"/>
  <c r="I42" i="12"/>
  <c r="I41" i="12"/>
  <c r="I28" i="12"/>
  <c r="I16" i="12"/>
  <c r="I10" i="12"/>
  <c r="I21" i="12"/>
  <c r="I43" i="12"/>
  <c r="I18" i="12"/>
  <c r="I39" i="12"/>
  <c r="I27" i="12"/>
  <c r="I38" i="12"/>
  <c r="I26" i="12"/>
  <c r="I14" i="12"/>
  <c r="I49" i="12"/>
  <c r="I37" i="12"/>
  <c r="I25" i="12"/>
  <c r="I13" i="12"/>
  <c r="I48" i="12"/>
  <c r="I36" i="12"/>
  <c r="I24" i="12"/>
  <c r="I12" i="12"/>
  <c r="I47" i="12"/>
  <c r="I35" i="12"/>
  <c r="I23" i="12"/>
  <c r="B5" i="11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6" i="14"/>
  <c r="V19" i="32" l="1"/>
  <c r="W19" i="32" s="1"/>
  <c r="V25" i="32"/>
  <c r="W25" i="32" s="1"/>
  <c r="V21" i="32"/>
  <c r="W21" i="32" s="1"/>
  <c r="V23" i="32"/>
  <c r="W23" i="32" s="1"/>
  <c r="D11" i="11"/>
  <c r="G11" i="11" l="1"/>
  <c r="B2" i="14" s="1"/>
  <c r="B12" i="14"/>
  <c r="B13" i="14" l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K2" i="14" l="1"/>
  <c r="B18" i="14"/>
  <c r="B4" i="14"/>
  <c r="K3" i="12"/>
  <c r="E3" i="11"/>
  <c r="H4" i="11"/>
  <c r="K3" i="11"/>
  <c r="B7" i="14" l="1"/>
  <c r="B8" i="14" s="1"/>
  <c r="L2" i="14" s="1"/>
  <c r="N3" i="12"/>
  <c r="G45" i="12"/>
  <c r="G30" i="12"/>
  <c r="G10" i="12"/>
  <c r="G33" i="12"/>
  <c r="G22" i="12"/>
  <c r="G11" i="12"/>
  <c r="G15" i="12"/>
  <c r="G19" i="12"/>
  <c r="G23" i="12"/>
  <c r="G27" i="12"/>
  <c r="G31" i="12"/>
  <c r="G35" i="12"/>
  <c r="G39" i="12"/>
  <c r="G43" i="12"/>
  <c r="G47" i="12"/>
  <c r="G37" i="12"/>
  <c r="G14" i="12"/>
  <c r="G29" i="12"/>
  <c r="G18" i="12"/>
  <c r="G36" i="12"/>
  <c r="G48" i="12"/>
  <c r="G17" i="12"/>
  <c r="G49" i="12"/>
  <c r="G38" i="12"/>
  <c r="G42" i="12"/>
  <c r="G12" i="12"/>
  <c r="G16" i="12"/>
  <c r="G20" i="12"/>
  <c r="G24" i="12"/>
  <c r="G28" i="12"/>
  <c r="G32" i="12"/>
  <c r="G40" i="12"/>
  <c r="G44" i="12"/>
  <c r="G25" i="12"/>
  <c r="G34" i="12"/>
  <c r="G46" i="12"/>
  <c r="G21" i="12"/>
  <c r="G26" i="12"/>
  <c r="G13" i="12"/>
  <c r="G41" i="12"/>
  <c r="B7" i="11"/>
  <c r="B1" i="12" s="1"/>
  <c r="L21" i="12" l="1"/>
  <c r="L33" i="12"/>
  <c r="L45" i="12"/>
  <c r="L17" i="12"/>
  <c r="L18" i="12"/>
  <c r="L32" i="12"/>
  <c r="L22" i="12"/>
  <c r="L34" i="12"/>
  <c r="L46" i="12"/>
  <c r="L48" i="12"/>
  <c r="L27" i="12"/>
  <c r="L28" i="12"/>
  <c r="L43" i="12"/>
  <c r="L11" i="12"/>
  <c r="L23" i="12"/>
  <c r="L35" i="12"/>
  <c r="L47" i="12"/>
  <c r="L24" i="12"/>
  <c r="L36" i="12"/>
  <c r="L12" i="12"/>
  <c r="L40" i="12"/>
  <c r="L31" i="12"/>
  <c r="L13" i="12"/>
  <c r="L25" i="12"/>
  <c r="L37" i="12"/>
  <c r="L49" i="12"/>
  <c r="L26" i="12"/>
  <c r="L10" i="12"/>
  <c r="L39" i="12"/>
  <c r="L30" i="12"/>
  <c r="L44" i="12"/>
  <c r="L14" i="12"/>
  <c r="L38" i="12"/>
  <c r="L41" i="12"/>
  <c r="L42" i="12"/>
  <c r="L15" i="12"/>
  <c r="L29" i="12"/>
  <c r="L20" i="12"/>
  <c r="L16" i="12"/>
  <c r="L19" i="12"/>
  <c r="H14" i="12"/>
  <c r="H18" i="12"/>
  <c r="H22" i="12"/>
  <c r="H26" i="12"/>
  <c r="H30" i="12"/>
  <c r="H34" i="12"/>
  <c r="H38" i="12"/>
  <c r="H42" i="12"/>
  <c r="H46" i="12"/>
  <c r="H10" i="12"/>
  <c r="H21" i="12"/>
  <c r="H47" i="12"/>
  <c r="H41" i="12"/>
  <c r="H48" i="12"/>
  <c r="H33" i="12"/>
  <c r="H11" i="12"/>
  <c r="H15" i="12"/>
  <c r="H19" i="12"/>
  <c r="H23" i="12"/>
  <c r="H27" i="12"/>
  <c r="H31" i="12"/>
  <c r="H35" i="12"/>
  <c r="H39" i="12"/>
  <c r="H43" i="12"/>
  <c r="H45" i="12"/>
  <c r="H40" i="12"/>
  <c r="H17" i="12"/>
  <c r="H36" i="12"/>
  <c r="H25" i="12"/>
  <c r="H12" i="12"/>
  <c r="H16" i="12"/>
  <c r="H20" i="12"/>
  <c r="H24" i="12"/>
  <c r="H28" i="12"/>
  <c r="H32" i="12"/>
  <c r="H44" i="12"/>
  <c r="H29" i="12"/>
  <c r="H49" i="12"/>
  <c r="H37" i="12"/>
  <c r="H13" i="12"/>
  <c r="AE6" i="1" l="1"/>
  <c r="AC6" i="1"/>
  <c r="AA10" i="1"/>
  <c r="AA9" i="1"/>
  <c r="O19" i="1" l="1"/>
  <c r="N15" i="1"/>
  <c r="M11" i="1"/>
  <c r="M23" i="1"/>
  <c r="O20" i="1"/>
  <c r="M12" i="1"/>
  <c r="M24" i="1"/>
  <c r="O21" i="1"/>
  <c r="N17" i="1"/>
  <c r="M13" i="1"/>
  <c r="N18" i="1"/>
  <c r="M14" i="1"/>
  <c r="M10" i="1"/>
  <c r="N16" i="1"/>
  <c r="O22" i="1"/>
  <c r="O11" i="1"/>
  <c r="O23" i="1"/>
  <c r="N19" i="1"/>
  <c r="M15" i="1"/>
  <c r="O24" i="1"/>
  <c r="N20" i="1"/>
  <c r="M16" i="1"/>
  <c r="M19" i="1"/>
  <c r="O16" i="1"/>
  <c r="N12" i="1"/>
  <c r="N24" i="1"/>
  <c r="M22" i="1"/>
  <c r="O12" i="1"/>
  <c r="M18" i="1"/>
  <c r="N14" i="1"/>
  <c r="O13" i="1"/>
  <c r="N21" i="1"/>
  <c r="M17" i="1"/>
  <c r="O10" i="1"/>
  <c r="N22" i="1"/>
  <c r="O15" i="1"/>
  <c r="N11" i="1"/>
  <c r="N23" i="1"/>
  <c r="O14" i="1"/>
  <c r="M20" i="1"/>
  <c r="O17" i="1"/>
  <c r="N13" i="1"/>
  <c r="M21" i="1"/>
  <c r="O18" i="1"/>
  <c r="N10" i="1"/>
  <c r="Y6" i="1"/>
  <c r="L22" i="1" l="1"/>
  <c r="L11" i="1"/>
  <c r="L23" i="1"/>
  <c r="L12" i="1"/>
  <c r="L24" i="1"/>
  <c r="L13" i="1"/>
  <c r="L10" i="1"/>
  <c r="L21" i="1"/>
  <c r="L14" i="1"/>
  <c r="L16" i="1"/>
  <c r="L20" i="1"/>
  <c r="L15" i="1"/>
  <c r="L17" i="1"/>
  <c r="L18" i="1"/>
  <c r="L19" i="1"/>
  <c r="T12" i="1"/>
  <c r="S12" i="1"/>
  <c r="J4" i="1"/>
  <c r="H13" i="1" l="1"/>
  <c r="H14" i="1"/>
  <c r="H10" i="1"/>
  <c r="H15" i="1"/>
  <c r="H16" i="1"/>
  <c r="H12" i="1"/>
  <c r="H17" i="1"/>
  <c r="H22" i="1"/>
  <c r="H18" i="1"/>
  <c r="H19" i="1"/>
  <c r="H20" i="1"/>
  <c r="H21" i="1"/>
  <c r="H24" i="1"/>
  <c r="H11" i="1"/>
  <c r="H23" i="1"/>
  <c r="S14" i="1"/>
  <c r="K18" i="1" l="1"/>
  <c r="K24" i="1"/>
  <c r="K19" i="1"/>
  <c r="K12" i="1"/>
  <c r="K14" i="1"/>
  <c r="K20" i="1"/>
  <c r="K16" i="1"/>
  <c r="K21" i="1"/>
  <c r="K23" i="1"/>
  <c r="K10" i="1"/>
  <c r="K22" i="1"/>
  <c r="K15" i="1"/>
  <c r="K11" i="1"/>
  <c r="K13" i="1"/>
  <c r="K17" i="1"/>
  <c r="J11" i="1"/>
  <c r="J23" i="1"/>
  <c r="J12" i="1"/>
  <c r="J24" i="1"/>
  <c r="J13" i="1"/>
  <c r="J14" i="1"/>
  <c r="J10" i="1"/>
  <c r="J15" i="1"/>
  <c r="J16" i="1"/>
  <c r="J20" i="1"/>
  <c r="J22" i="1"/>
  <c r="J17" i="1"/>
  <c r="J18" i="1"/>
  <c r="J19" i="1"/>
  <c r="J21" i="1"/>
  <c r="B6" i="1"/>
  <c r="B5" i="1"/>
  <c r="B3" i="12" s="1"/>
  <c r="D21" i="12" l="1"/>
  <c r="D17" i="12"/>
  <c r="D39" i="12"/>
  <c r="D15" i="12"/>
  <c r="D31" i="12"/>
  <c r="D28" i="12"/>
  <c r="D41" i="12"/>
  <c r="D29" i="12"/>
  <c r="D22" i="12"/>
  <c r="D43" i="12"/>
  <c r="D46" i="12"/>
  <c r="D13" i="12"/>
  <c r="D25" i="12"/>
  <c r="D33" i="12"/>
  <c r="D26" i="12"/>
  <c r="D37" i="12"/>
  <c r="D45" i="12"/>
  <c r="D44" i="12"/>
  <c r="D42" i="12"/>
  <c r="D11" i="12"/>
  <c r="D24" i="12"/>
  <c r="D18" i="12"/>
  <c r="D23" i="12"/>
  <c r="D30" i="12"/>
  <c r="D38" i="12"/>
  <c r="D49" i="12"/>
  <c r="D47" i="12"/>
  <c r="D34" i="12"/>
  <c r="D19" i="12"/>
  <c r="D32" i="12"/>
  <c r="D14" i="12"/>
  <c r="D35" i="12"/>
  <c r="D48" i="12"/>
  <c r="D12" i="12"/>
  <c r="D40" i="12"/>
  <c r="D20" i="12"/>
  <c r="D36" i="12"/>
  <c r="D16" i="12"/>
  <c r="D27" i="12"/>
  <c r="D10" i="12"/>
  <c r="H2" i="12"/>
  <c r="E3" i="12"/>
  <c r="F10" i="12"/>
  <c r="E10" i="12"/>
  <c r="F11" i="12"/>
  <c r="F24" i="12"/>
  <c r="F36" i="12"/>
  <c r="F48" i="12"/>
  <c r="E19" i="12"/>
  <c r="E31" i="12"/>
  <c r="E43" i="12"/>
  <c r="F12" i="12"/>
  <c r="F25" i="12"/>
  <c r="F37" i="12"/>
  <c r="F49" i="12"/>
  <c r="E20" i="12"/>
  <c r="E32" i="12"/>
  <c r="E44" i="12"/>
  <c r="F26" i="12"/>
  <c r="F38" i="12"/>
  <c r="E21" i="12"/>
  <c r="E33" i="12"/>
  <c r="E45" i="12"/>
  <c r="F13" i="12"/>
  <c r="F14" i="12"/>
  <c r="F27" i="12"/>
  <c r="F39" i="12"/>
  <c r="E22" i="12"/>
  <c r="E34" i="12"/>
  <c r="E46" i="12"/>
  <c r="F46" i="12"/>
  <c r="F15" i="12"/>
  <c r="F28" i="12"/>
  <c r="F40" i="12"/>
  <c r="E11" i="12"/>
  <c r="E23" i="12"/>
  <c r="E35" i="12"/>
  <c r="E47" i="12"/>
  <c r="E14" i="12"/>
  <c r="F32" i="12"/>
  <c r="E39" i="12"/>
  <c r="E17" i="12"/>
  <c r="F17" i="12"/>
  <c r="F29" i="12"/>
  <c r="F41" i="12"/>
  <c r="E12" i="12"/>
  <c r="E24" i="12"/>
  <c r="E36" i="12"/>
  <c r="E48" i="12"/>
  <c r="F19" i="12"/>
  <c r="F43" i="12"/>
  <c r="E38" i="12"/>
  <c r="F20" i="12"/>
  <c r="E27" i="12"/>
  <c r="F22" i="12"/>
  <c r="E29" i="12"/>
  <c r="F18" i="12"/>
  <c r="F30" i="12"/>
  <c r="F42" i="12"/>
  <c r="E13" i="12"/>
  <c r="E25" i="12"/>
  <c r="E37" i="12"/>
  <c r="E49" i="12"/>
  <c r="F31" i="12"/>
  <c r="E26" i="12"/>
  <c r="E15" i="12"/>
  <c r="F34" i="12"/>
  <c r="F44" i="12"/>
  <c r="E41" i="12"/>
  <c r="F21" i="12"/>
  <c r="F33" i="12"/>
  <c r="F45" i="12"/>
  <c r="E16" i="12"/>
  <c r="E28" i="12"/>
  <c r="E40" i="12"/>
  <c r="F16" i="12"/>
  <c r="F23" i="12"/>
  <c r="F35" i="12"/>
  <c r="F47" i="12"/>
  <c r="E18" i="12"/>
  <c r="E30" i="12"/>
  <c r="E42" i="12"/>
  <c r="F7" i="1"/>
  <c r="L5" i="1"/>
  <c r="J10" i="12" l="1"/>
  <c r="I14" i="1"/>
  <c r="I15" i="1"/>
  <c r="I16" i="1"/>
  <c r="I17" i="1"/>
  <c r="I19" i="1"/>
  <c r="I20" i="1"/>
  <c r="I13" i="1"/>
  <c r="I18" i="1"/>
  <c r="I24" i="1"/>
  <c r="I21" i="1"/>
  <c r="I23" i="1"/>
  <c r="I22" i="1"/>
  <c r="I11" i="1"/>
  <c r="I12" i="1"/>
  <c r="I10" i="1"/>
  <c r="J25" i="12"/>
  <c r="K25" i="12" s="1"/>
  <c r="J44" i="12"/>
  <c r="K44" i="12" s="1"/>
  <c r="J20" i="12"/>
  <c r="K20" i="12" s="1"/>
  <c r="B5" i="12"/>
  <c r="B7" i="12" s="1"/>
  <c r="J49" i="12"/>
  <c r="K49" i="12" s="1"/>
  <c r="J13" i="12"/>
  <c r="K13" i="12" s="1"/>
  <c r="J34" i="12"/>
  <c r="K34" i="12" s="1"/>
  <c r="J11" i="12"/>
  <c r="K11" i="12" s="1"/>
  <c r="J43" i="12"/>
  <c r="K43" i="12" s="1"/>
  <c r="J31" i="12"/>
  <c r="K31" i="12" s="1"/>
  <c r="J19" i="12"/>
  <c r="K19" i="12" s="1"/>
  <c r="J21" i="12"/>
  <c r="K21" i="12" s="1"/>
  <c r="J48" i="12"/>
  <c r="K48" i="12" s="1"/>
  <c r="J23" i="12"/>
  <c r="K23" i="12" s="1"/>
  <c r="J17" i="12"/>
  <c r="K17" i="12" s="1"/>
  <c r="J46" i="12"/>
  <c r="K46" i="12" s="1"/>
  <c r="J38" i="12"/>
  <c r="K38" i="12" s="1"/>
  <c r="J27" i="12"/>
  <c r="K27" i="12" s="1"/>
  <c r="J14" i="12"/>
  <c r="K14" i="12" s="1"/>
  <c r="J15" i="12"/>
  <c r="K15" i="12" s="1"/>
  <c r="J22" i="12"/>
  <c r="K22" i="12" s="1"/>
  <c r="J18" i="12"/>
  <c r="K18" i="12" s="1"/>
  <c r="J29" i="12"/>
  <c r="K29" i="12" s="1"/>
  <c r="J24" i="12"/>
  <c r="K24" i="12" s="1"/>
  <c r="J16" i="12"/>
  <c r="K16" i="12" s="1"/>
  <c r="J45" i="12"/>
  <c r="K45" i="12" s="1"/>
  <c r="J28" i="12"/>
  <c r="K28" i="12" s="1"/>
  <c r="J39" i="12"/>
  <c r="K39" i="12" s="1"/>
  <c r="J41" i="12"/>
  <c r="K41" i="12" s="1"/>
  <c r="J40" i="12"/>
  <c r="K40" i="12" s="1"/>
  <c r="J33" i="12"/>
  <c r="K33" i="12" s="1"/>
  <c r="J26" i="12"/>
  <c r="K26" i="12" s="1"/>
  <c r="J42" i="12"/>
  <c r="K42" i="12" s="1"/>
  <c r="J36" i="12"/>
  <c r="K36" i="12" s="1"/>
  <c r="J12" i="12"/>
  <c r="K12" i="12" s="1"/>
  <c r="J47" i="12"/>
  <c r="K47" i="12" s="1"/>
  <c r="K10" i="12"/>
  <c r="J32" i="12"/>
  <c r="K32" i="12" s="1"/>
  <c r="J30" i="12"/>
  <c r="K30" i="12" s="1"/>
  <c r="J35" i="12"/>
  <c r="K35" i="12" s="1"/>
  <c r="J37" i="12"/>
  <c r="K37" i="12" s="1"/>
  <c r="F14" i="1"/>
  <c r="F15" i="1"/>
  <c r="F16" i="1"/>
  <c r="F17" i="1"/>
  <c r="F10" i="1"/>
  <c r="F19" i="1"/>
  <c r="F22" i="1"/>
  <c r="F11" i="1"/>
  <c r="F23" i="1"/>
  <c r="F13" i="1"/>
  <c r="F18" i="1"/>
  <c r="F20" i="1"/>
  <c r="F24" i="1"/>
  <c r="F21" i="1"/>
  <c r="F12" i="1"/>
  <c r="R9" i="12" l="1"/>
  <c r="Q9" i="12"/>
  <c r="P18" i="1"/>
  <c r="P10" i="1"/>
  <c r="P15" i="1"/>
  <c r="P17" i="1"/>
  <c r="P11" i="1"/>
  <c r="P21" i="1"/>
  <c r="P24" i="1"/>
  <c r="T22" i="1" s="1"/>
  <c r="P20" i="1"/>
  <c r="P22" i="1"/>
  <c r="P13" i="1"/>
  <c r="P14" i="1"/>
  <c r="P23" i="1"/>
  <c r="P19" i="1"/>
  <c r="P12" i="1"/>
  <c r="P16" i="1"/>
  <c r="V18" i="32" l="1"/>
  <c r="W18" i="3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CA28CFC-55ED-4699-A94A-3975F4748685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4" xr16:uid="{8C534192-26BD-479C-95B7-AAE01287E2F0}" keepAlive="1" name="Запрос — y2 (4)" description="Соединение с запросом &quot;y2 (4)&quot; в книге." type="5" refreshedVersion="6" background="1">
    <dbPr connection="Provider=Microsoft.Mashup.OleDb.1;Data Source=$Workbook$;Location=y2 (4);Extended Properties=&quot;&quot;" command="SELECT * FROM [y2 (4)]"/>
  </connection>
  <connection id="5" xr16:uid="{E94C5432-622E-42C7-983E-2B9B37FCFB28}" keepAlive="1" name="Запрос — y2 (5)" description="Соединение с запросом &quot;y2 (5)&quot; в книге." type="5" refreshedVersion="6" background="1">
    <dbPr connection="Provider=Microsoft.Mashup.OleDb.1;Data Source=$Workbook$;Location=y2 (5);Extended Properties=&quot;&quot;" command="SELECT * FROM [y2 (5)]"/>
  </connection>
  <connection id="6" xr16:uid="{408B32FF-E6EF-4E97-8CC9-158EEB5386CB}" keepAlive="1" name="Запрос — y2 (6)" description="Соединение с запросом &quot;y2 (6)&quot; в книге." type="5" refreshedVersion="6" background="1">
    <dbPr connection="Provider=Microsoft.Mashup.OleDb.1;Data Source=$Workbook$;Location=y2 (6);Extended Properties=&quot;&quot;" command="SELECT * FROM [y2 (6)]"/>
  </connection>
  <connection id="7" xr16:uid="{31B4FC60-1888-43EB-8922-6EF40E3D001E}" keepAlive="1" name="Запрос — y2 (7)" description="Соединение с запросом &quot;y2 (7)&quot; в книге." type="5" refreshedVersion="6" background="1">
    <dbPr connection="Provider=Microsoft.Mashup.OleDb.1;Data Source=$Workbook$;Location=y2 (7);Extended Properties=&quot;&quot;" command="SELECT * FROM [y2 (7)]"/>
  </connection>
  <connection id="8" xr16:uid="{FDDAE427-EE5E-423E-9DC6-1CF32C35231F}" keepAlive="1" name="Запрос — y2 (8)" description="Соединение с запросом &quot;y2 (8)&quot; в книге." type="5" refreshedVersion="6" background="1">
    <dbPr connection="Provider=Microsoft.Mashup.OleDb.1;Data Source=$Workbook$;Location=y2 (8);Extended Properties=&quot;&quot;" command="SELECT * FROM [y2 (8)]"/>
  </connection>
  <connection id="9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10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11" xr16:uid="{FB555E19-8DE0-43AB-AB62-C5AE8DDE4BC0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12" xr16:uid="{CD67FE7F-B6C9-48DD-AE8B-84255E967783}" keepAlive="1" name="Запрос — y3 (4)" description="Соединение с запросом &quot;y3 (4)&quot; в книге." type="5" refreshedVersion="6" background="1">
    <dbPr connection="Provider=Microsoft.Mashup.OleDb.1;Data Source=$Workbook$;Location=y3 (4);Extended Properties=&quot;&quot;" command="SELECT * FROM [y3 (4)]"/>
  </connection>
  <connection id="13" xr16:uid="{1B9E54E4-BDBF-475B-AC80-9F97F5E7224E}" keepAlive="1" name="Запрос — y3 (5)" description="Соединение с запросом &quot;y3 (5)&quot; в книге." type="5" refreshedVersion="6" background="1">
    <dbPr connection="Provider=Microsoft.Mashup.OleDb.1;Data Source=$Workbook$;Location=y3 (5);Extended Properties=&quot;&quot;" command="SELECT * FROM [y3 (5)]"/>
  </connection>
  <connection id="14" xr16:uid="{397B7F50-4E7E-412F-8AE1-2FD1C645B444}" keepAlive="1" name="Запрос — y3 (6)" description="Соединение с запросом &quot;y3 (6)&quot; в книге." type="5" refreshedVersion="6" background="1">
    <dbPr connection="Provider=Microsoft.Mashup.OleDb.1;Data Source=$Workbook$;Location=y3 (6);Extended Properties=&quot;&quot;" command="SELECT * FROM [y3 (6)]"/>
  </connection>
  <connection id="15" xr16:uid="{51B6AE73-A39D-4E23-A3B8-9036320C4819}" keepAlive="1" name="Запрос — y3 (7)" description="Соединение с запросом &quot;y3 (7)&quot; в книге." type="5" refreshedVersion="6" background="1">
    <dbPr connection="Provider=Microsoft.Mashup.OleDb.1;Data Source=$Workbook$;Location=y3 (7);Extended Properties=&quot;&quot;" command="SELECT * FROM [y3 (7)]"/>
  </connection>
  <connection id="16" xr16:uid="{60C27FB2-563A-4F5C-9C42-9F608F9F9B1B}" keepAlive="1" name="Запрос — y3 (8)" description="Соединение с запросом &quot;y3 (8)&quot; в книге." type="5" refreshedVersion="6" background="1">
    <dbPr connection="Provider=Microsoft.Mashup.OleDb.1;Data Source=$Workbook$;Location=y3 (8);Extended Properties=&quot;&quot;" command="SELECT * FROM [y3 (8)]"/>
  </connection>
  <connection id="17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18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19" xr16:uid="{201C0DFF-C813-42DF-AAC4-BE91B77D9EE5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20" xr16:uid="{7F8503C1-9B4F-4242-B2CB-271EB52F9E57}" keepAlive="1" name="Запрос — y4 (4)" description="Соединение с запросом &quot;y4 (4)&quot; в книге." type="5" refreshedVersion="6" background="1">
    <dbPr connection="Provider=Microsoft.Mashup.OleDb.1;Data Source=$Workbook$;Location=y4 (4);Extended Properties=&quot;&quot;" command="SELECT * FROM [y4 (4)]"/>
  </connection>
  <connection id="21" xr16:uid="{709AA0DA-613A-4A86-AE3A-341E42639954}" keepAlive="1" name="Запрос — y4 (5)" description="Соединение с запросом &quot;y4 (5)&quot; в книге." type="5" refreshedVersion="6" background="1">
    <dbPr connection="Provider=Microsoft.Mashup.OleDb.1;Data Source=$Workbook$;Location=y4 (5);Extended Properties=&quot;&quot;" command="SELECT * FROM [y4 (5)]"/>
  </connection>
  <connection id="22" xr16:uid="{6D57E07B-317D-4D4A-AF7C-0E80E2180E8D}" keepAlive="1" name="Запрос — y4 (6)" description="Соединение с запросом &quot;y4 (6)&quot; в книге." type="5" refreshedVersion="6" background="1">
    <dbPr connection="Provider=Microsoft.Mashup.OleDb.1;Data Source=$Workbook$;Location=y4 (6);Extended Properties=&quot;&quot;" command="SELECT * FROM [y4 (6)]"/>
  </connection>
  <connection id="23" xr16:uid="{9E6F562E-7800-4997-9CA5-B629726F1EFD}" keepAlive="1" name="Запрос — y4 (7)" description="Соединение с запросом &quot;y4 (7)&quot; в книге." type="5" refreshedVersion="6" background="1">
    <dbPr connection="Provider=Microsoft.Mashup.OleDb.1;Data Source=$Workbook$;Location=y4 (7);Extended Properties=&quot;&quot;" command="SELECT * FROM [y4 (7)]"/>
  </connection>
  <connection id="24" xr16:uid="{FAB9EE5C-BB21-4BED-ABB1-16A396789593}" keepAlive="1" name="Запрос — y4 (8)" description="Соединение с запросом &quot;y4 (8)&quot; в книге." type="5" refreshedVersion="6" background="1">
    <dbPr connection="Provider=Microsoft.Mashup.OleDb.1;Data Source=$Workbook$;Location=y4 (8);Extended Properties=&quot;&quot;" command="SELECT * FROM [y4 (8)]"/>
  </connection>
  <connection id="25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26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27" xr16:uid="{21F7C125-4985-4ACC-90DE-455A4338FB3C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  <connection id="28" xr16:uid="{0B494FA3-55D9-4E2A-AC1D-C1192D1F6959}" keepAlive="1" name="Запрос — y5 (4)" description="Соединение с запросом &quot;y5 (4)&quot; в книге." type="5" refreshedVersion="6" background="1">
    <dbPr connection="Provider=Microsoft.Mashup.OleDb.1;Data Source=$Workbook$;Location=y5 (4);Extended Properties=&quot;&quot;" command="SELECT * FROM [y5 (4)]"/>
  </connection>
  <connection id="29" xr16:uid="{4D53B333-8538-4BD7-9C38-A86068A2B5D0}" keepAlive="1" name="Запрос — y5 (5)" description="Соединение с запросом &quot;y5 (5)&quot; в книге." type="5" refreshedVersion="6" background="1">
    <dbPr connection="Provider=Microsoft.Mashup.OleDb.1;Data Source=$Workbook$;Location=y5 (5);Extended Properties=&quot;&quot;" command="SELECT * FROM [y5 (5)]"/>
  </connection>
  <connection id="30" xr16:uid="{12AB9859-0833-4C31-8F19-B1F9FE5B9E71}" keepAlive="1" name="Запрос — y5 (6)" description="Соединение с запросом &quot;y5 (6)&quot; в книге." type="5" refreshedVersion="6" background="1">
    <dbPr connection="Provider=Microsoft.Mashup.OleDb.1;Data Source=$Workbook$;Location=y5 (6);Extended Properties=&quot;&quot;" command="SELECT * FROM [y5 (6)]"/>
  </connection>
  <connection id="31" xr16:uid="{B443B9DA-8A2D-45CB-8E11-C7E213785543}" keepAlive="1" name="Запрос — y5 (7)" description="Соединение с запросом &quot;y5 (7)&quot; в книге." type="5" refreshedVersion="6" background="1">
    <dbPr connection="Provider=Microsoft.Mashup.OleDb.1;Data Source=$Workbook$;Location=y5 (7);Extended Properties=&quot;&quot;" command="SELECT * FROM [y5 (7)]"/>
  </connection>
  <connection id="32" xr16:uid="{BA0119BC-6929-4445-8225-D94C28A69F05}" keepAlive="1" name="Запрос — y5 (8)" description="Соединение с запросом &quot;y5 (8)&quot; в книге." type="5" refreshedVersion="6" background="1">
    <dbPr connection="Provider=Microsoft.Mashup.OleDb.1;Data Source=$Workbook$;Location=y5 (8);Extended Properties=&quot;&quot;" command="SELECT * FROM [y5 (8)]"/>
  </connection>
</connections>
</file>

<file path=xl/sharedStrings.xml><?xml version="1.0" encoding="utf-8"?>
<sst xmlns="http://schemas.openxmlformats.org/spreadsheetml/2006/main" count="1423" uniqueCount="311">
  <si>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</si>
  <si>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</si>
  <si>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</si>
  <si>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</si>
  <si>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</si>
  <si>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</si>
  <si>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</si>
  <si>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</si>
  <si>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</si>
  <si>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</si>
  <si>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</si>
  <si>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</si>
  <si>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</si>
  <si>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</si>
  <si>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</si>
  <si>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</si>
  <si>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</si>
  <si>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</si>
  <si>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</si>
  <si>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</si>
  <si>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</si>
  <si>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</si>
  <si>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</si>
  <si>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</si>
  <si>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</si>
  <si>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</si>
  <si>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</si>
  <si>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</si>
  <si>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</si>
  <si>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</si>
  <si>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</si>
  <si>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</si>
  <si>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</si>
  <si>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</si>
  <si>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</si>
  <si>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</si>
  <si>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</si>
  <si>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</si>
  <si>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</si>
  <si>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</si>
  <si>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</si>
  <si>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</si>
  <si>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</si>
  <si>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</si>
  <si>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</si>
  <si>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</si>
  <si>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</si>
  <si>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</si>
  <si>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</si>
  <si>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</si>
  <si>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</si>
  <si>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</si>
  <si>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</si>
  <si>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</si>
  <si>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</si>
  <si>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</si>
  <si>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</si>
  <si>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</si>
  <si>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</si>
  <si>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</si>
  <si>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</si>
  <si>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</si>
  <si>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</si>
  <si>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</si>
  <si>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</si>
  <si>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</si>
  <si>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</si>
  <si>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</si>
  <si>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</si>
  <si>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</si>
  <si>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</si>
  <si>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</si>
  <si>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</si>
  <si>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</si>
  <si>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</si>
  <si>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</si>
  <si>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</si>
  <si>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</si>
  <si>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</si>
  <si>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</si>
  <si>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</si>
  <si>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</si>
  <si>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</si>
  <si>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</si>
  <si>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</si>
  <si>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</si>
  <si>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</si>
  <si>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</si>
  <si>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</si>
  <si>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</si>
  <si>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</si>
  <si>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</si>
  <si>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</si>
  <si>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</si>
  <si>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</si>
  <si>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</si>
  <si>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</si>
  <si>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</si>
  <si>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</si>
  <si>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</si>
  <si>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</si>
  <si>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</si>
  <si>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С_н=</t>
  </si>
  <si>
    <t>t_р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</si>
  <si>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</si>
  <si>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</si>
  <si>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</si>
  <si>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</si>
  <si>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</si>
  <si>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</si>
  <si>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</si>
  <si>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</si>
  <si>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</si>
  <si>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</si>
  <si>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</si>
  <si>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</si>
  <si>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</si>
  <si>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</si>
  <si>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</si>
  <si>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</si>
  <si>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</si>
  <si>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</si>
  <si>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</si>
  <si>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</si>
  <si>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</si>
  <si>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</si>
  <si>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</si>
  <si>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</si>
  <si>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</si>
  <si>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</si>
  <si>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</si>
  <si>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</si>
  <si>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</si>
  <si>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</si>
  <si>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</si>
  <si>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</si>
  <si>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</si>
  <si>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</si>
  <si>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</si>
  <si>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</si>
  <si>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</si>
  <si>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</si>
  <si>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</si>
  <si>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</si>
  <si>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</si>
  <si>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</si>
  <si>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</si>
  <si>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</si>
  <si>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</si>
  <si>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</si>
  <si>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</si>
  <si>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</si>
  <si>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</si>
  <si>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</si>
  <si>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</si>
  <si>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</si>
  <si>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</si>
  <si>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</si>
  <si>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</si>
  <si>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</si>
  <si>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</si>
  <si>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</si>
  <si>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</si>
  <si>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</si>
  <si>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</si>
  <si>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</si>
  <si>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</si>
  <si>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</si>
  <si>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</si>
  <si>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</si>
  <si>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</si>
  <si>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</si>
  <si>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</si>
  <si>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</si>
  <si>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</si>
  <si>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</si>
  <si>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</si>
  <si>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</si>
  <si>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</si>
  <si>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</si>
  <si>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</si>
  <si>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</si>
  <si>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</si>
  <si>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</si>
  <si>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</si>
  <si>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</si>
  <si>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</si>
  <si>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</si>
  <si>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</si>
  <si>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</si>
  <si>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</si>
  <si>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</si>
  <si>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</si>
  <si>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</si>
  <si>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</si>
  <si>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</si>
  <si>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</si>
  <si>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</si>
  <si>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</si>
  <si>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</si>
  <si>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</si>
  <si>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</si>
  <si>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</si>
  <si>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</si>
  <si>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</si>
  <si>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</si>
  <si>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</si>
  <si>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</si>
  <si>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</si>
  <si>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</si>
  <si>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</si>
  <si>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</si>
  <si>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</si>
  <si>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</si>
  <si>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</si>
  <si>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</si>
  <si>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</si>
  <si>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</si>
  <si>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</si>
  <si>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</si>
  <si>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</si>
  <si>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</si>
  <si>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</si>
  <si>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</si>
  <si>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</si>
  <si>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</si>
  <si>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</si>
  <si>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</si>
  <si>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</si>
  <si>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</si>
  <si>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</si>
  <si>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</si>
  <si>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</si>
  <si>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</si>
  <si>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</si>
  <si>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</si>
  <si>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</si>
  <si>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</si>
  <si>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</si>
  <si>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</si>
  <si>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</si>
  <si>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</si>
  <si>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</si>
  <si>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</si>
  <si>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</si>
  <si>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</si>
  <si>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</si>
  <si>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</si>
  <si>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</si>
  <si>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</si>
  <si>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</si>
  <si>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</si>
  <si>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</si>
  <si>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</si>
  <si>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</si>
  <si>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</si>
  <si>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</si>
  <si>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t>Э_об=</t>
  </si>
  <si>
    <t>Э_об</t>
  </si>
  <si>
    <t>Э_с</t>
  </si>
  <si>
    <t>Э_з</t>
  </si>
  <si>
    <t>Э_q</t>
  </si>
  <si>
    <t>С_уп</t>
  </si>
  <si>
    <t>min=</t>
  </si>
  <si>
    <t>year_2</t>
  </si>
  <si>
    <t>year_3</t>
  </si>
  <si>
    <t>year_4</t>
  </si>
  <si>
    <t>year_5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</si>
  <si>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S</t>
    </r>
  </si>
  <si>
    <r>
      <t>∆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charset val="204"/>
      </rPr>
      <t>=</t>
    </r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</si>
  <si>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scheme val="minor"/>
      </rPr>
      <t>S</t>
    </r>
  </si>
  <si>
    <r>
      <t>В-2: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</si>
  <si>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</si>
  <si>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</si>
  <si>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=0,667</t>
    </r>
  </si>
  <si>
    <r>
      <t>В-6: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</si>
  <si>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</si>
  <si>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</si>
  <si>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year_6,25</t>
  </si>
  <si>
    <r>
      <t>В-9: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</si>
  <si>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В-10: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</si>
  <si>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В-11: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</si>
  <si>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В-12: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</si>
  <si>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В-13: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</si>
  <si>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В-14: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</si>
  <si>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В-15: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</si>
  <si>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В-16: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</si>
  <si>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В-17: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</si>
  <si>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В-18: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</si>
  <si>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</si>
  <si>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</si>
  <si>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</si>
  <si>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</si>
  <si>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</si>
  <si>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</si>
  <si>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</si>
  <si>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В-26: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</si>
  <si>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</si>
  <si>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</si>
  <si>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</si>
  <si>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</si>
  <si>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</si>
  <si>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</si>
  <si>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</t>
    </r>
  </si>
  <si>
    <r>
      <t>В-34: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</si>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</sst>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4" fillId="2" borderId="0" xfId="0" applyFont="1" applyFill="1" applyBorder="1" applyAlignment="1">
      <alignment horizontal="center" vertical="center" wrapText="1"/>
    </xf>
    <xf numFmtId="164" fontId="13" fillId="2" borderId="0" xfId="0" applyNumberFormat="1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515175163"/>
          <c:y val="9.108638420039904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'a_r=0.5'!$E$10:$E$24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'a_r=0.5'!$F$10:$F$24</c:f>
              <c:numCache>
                <c:formatCode>0.000</c:formatCode>
                <c:ptCount val="15"/>
                <c:pt idx="0">
                  <c:v>1.8432127999999997</c:v>
                </c:pt>
                <c:pt idx="1">
                  <c:v>3.6864255999999993</c:v>
                </c:pt>
                <c:pt idx="2">
                  <c:v>5.5296383999999987</c:v>
                </c:pt>
                <c:pt idx="3">
                  <c:v>7.3728511999999986</c:v>
                </c:pt>
                <c:pt idx="4">
                  <c:v>9.2160639999999976</c:v>
                </c:pt>
                <c:pt idx="5">
                  <c:v>11.059276799999997</c:v>
                </c:pt>
                <c:pt idx="6">
                  <c:v>12.902489599999997</c:v>
                </c:pt>
                <c:pt idx="7">
                  <c:v>14.745702399999997</c:v>
                </c:pt>
                <c:pt idx="8">
                  <c:v>16.588915199999995</c:v>
                </c:pt>
                <c:pt idx="9">
                  <c:v>18.432127999999995</c:v>
                </c:pt>
                <c:pt idx="10">
                  <c:v>20.275340799999995</c:v>
                </c:pt>
                <c:pt idx="11">
                  <c:v>22.118553599999995</c:v>
                </c:pt>
                <c:pt idx="12">
                  <c:v>23.961766399999995</c:v>
                </c:pt>
                <c:pt idx="13">
                  <c:v>25.804979199999995</c:v>
                </c:pt>
                <c:pt idx="14">
                  <c:v>27.648191999999995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'a_r=0.5'!$G$10:$G$24</c:f>
              <c:numCache>
                <c:formatCode>0.000</c:formatCode>
                <c:ptCount val="15"/>
                <c:pt idx="0">
                  <c:v>1.7638400000000001</c:v>
                </c:pt>
                <c:pt idx="1">
                  <c:v>3.5276800000000001</c:v>
                </c:pt>
                <c:pt idx="2">
                  <c:v>5.2915200000000002</c:v>
                </c:pt>
                <c:pt idx="3">
                  <c:v>7.0553600000000003</c:v>
                </c:pt>
                <c:pt idx="4">
                  <c:v>8.8192000000000004</c:v>
                </c:pt>
                <c:pt idx="5">
                  <c:v>10.58304</c:v>
                </c:pt>
                <c:pt idx="6">
                  <c:v>12.346880000000001</c:v>
                </c:pt>
                <c:pt idx="7">
                  <c:v>14.110720000000001</c:v>
                </c:pt>
                <c:pt idx="8">
                  <c:v>15.874560000000001</c:v>
                </c:pt>
                <c:pt idx="9">
                  <c:v>17.638400000000001</c:v>
                </c:pt>
                <c:pt idx="10">
                  <c:v>19.402239999999999</c:v>
                </c:pt>
                <c:pt idx="11">
                  <c:v>21.166080000000001</c:v>
                </c:pt>
                <c:pt idx="12">
                  <c:v>22.929920000000003</c:v>
                </c:pt>
                <c:pt idx="13">
                  <c:v>24.693760000000001</c:v>
                </c:pt>
                <c:pt idx="14">
                  <c:v>26.457599999999999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'a_r=0.5'!$H$10:$H$24</c:f>
              <c:numCache>
                <c:formatCode>0.000</c:formatCode>
                <c:ptCount val="15"/>
                <c:pt idx="0">
                  <c:v>2.7559999999999998</c:v>
                </c:pt>
                <c:pt idx="1">
                  <c:v>5.5119999999999996</c:v>
                </c:pt>
                <c:pt idx="2">
                  <c:v>8.2679999999999989</c:v>
                </c:pt>
                <c:pt idx="3">
                  <c:v>11.023999999999999</c:v>
                </c:pt>
                <c:pt idx="4">
                  <c:v>13.78</c:v>
                </c:pt>
                <c:pt idx="5">
                  <c:v>16.535999999999998</c:v>
                </c:pt>
                <c:pt idx="6">
                  <c:v>19.291999999999998</c:v>
                </c:pt>
                <c:pt idx="7">
                  <c:v>22.047999999999998</c:v>
                </c:pt>
                <c:pt idx="8">
                  <c:v>24.803999999999998</c:v>
                </c:pt>
                <c:pt idx="9">
                  <c:v>27.56</c:v>
                </c:pt>
                <c:pt idx="10">
                  <c:v>30.315999999999999</c:v>
                </c:pt>
                <c:pt idx="11">
                  <c:v>33.071999999999996</c:v>
                </c:pt>
                <c:pt idx="12">
                  <c:v>35.827999999999996</c:v>
                </c:pt>
                <c:pt idx="13">
                  <c:v>38.583999999999996</c:v>
                </c:pt>
                <c:pt idx="14">
                  <c:v>41.339999999999996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'a_r=0.5'!$I$10:$I$24</c:f>
              <c:numCache>
                <c:formatCode>0.000</c:formatCode>
                <c:ptCount val="15"/>
                <c:pt idx="0">
                  <c:v>324.15121655172413</c:v>
                </c:pt>
                <c:pt idx="1">
                  <c:v>162.07560827586207</c:v>
                </c:pt>
                <c:pt idx="2">
                  <c:v>108.05040551724137</c:v>
                </c:pt>
                <c:pt idx="3">
                  <c:v>81.037804137931033</c:v>
                </c:pt>
                <c:pt idx="4">
                  <c:v>64.830243310344827</c:v>
                </c:pt>
                <c:pt idx="5">
                  <c:v>54.025202758620686</c:v>
                </c:pt>
                <c:pt idx="6">
                  <c:v>46.307316650246307</c:v>
                </c:pt>
                <c:pt idx="7">
                  <c:v>40.518902068965517</c:v>
                </c:pt>
                <c:pt idx="8">
                  <c:v>36.016801839080458</c:v>
                </c:pt>
                <c:pt idx="9">
                  <c:v>32.415121655172413</c:v>
                </c:pt>
                <c:pt idx="10">
                  <c:v>29.468292413793105</c:v>
                </c:pt>
                <c:pt idx="11">
                  <c:v>27.012601379310343</c:v>
                </c:pt>
                <c:pt idx="12">
                  <c:v>24.934708965517242</c:v>
                </c:pt>
                <c:pt idx="13">
                  <c:v>23.153658325123153</c:v>
                </c:pt>
                <c:pt idx="14">
                  <c:v>21.610081103448277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'a_r=0.5'!$J$10:$J$24</c:f>
              <c:numCache>
                <c:formatCode>0.000</c:formatCode>
                <c:ptCount val="15"/>
                <c:pt idx="0">
                  <c:v>2.675808</c:v>
                </c:pt>
                <c:pt idx="1">
                  <c:v>1.337904</c:v>
                </c:pt>
                <c:pt idx="2">
                  <c:v>0.89193599999999995</c:v>
                </c:pt>
                <c:pt idx="3">
                  <c:v>0.66895199999999999</c:v>
                </c:pt>
                <c:pt idx="4">
                  <c:v>0.53516160000000002</c:v>
                </c:pt>
                <c:pt idx="5">
                  <c:v>0.44596799999999998</c:v>
                </c:pt>
                <c:pt idx="6">
                  <c:v>0.38225828571428572</c:v>
                </c:pt>
                <c:pt idx="7">
                  <c:v>0.334476</c:v>
                </c:pt>
                <c:pt idx="8">
                  <c:v>0.29731200000000002</c:v>
                </c:pt>
                <c:pt idx="9">
                  <c:v>0.26758080000000001</c:v>
                </c:pt>
                <c:pt idx="10">
                  <c:v>0.24325527272727274</c:v>
                </c:pt>
                <c:pt idx="11">
                  <c:v>0.22298399999999999</c:v>
                </c:pt>
                <c:pt idx="12">
                  <c:v>0.20583138461538461</c:v>
                </c:pt>
                <c:pt idx="13">
                  <c:v>0.19112914285714286</c:v>
                </c:pt>
                <c:pt idx="14">
                  <c:v>0.1783872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'a_r=0.5'!$K$10:$K$24</c:f>
              <c:numCache>
                <c:formatCode>0.000</c:formatCode>
                <c:ptCount val="15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'a_r=0.5'!$L$10:$L$24</c:f>
              <c:numCache>
                <c:formatCode>0.000</c:formatCode>
                <c:ptCount val="15"/>
                <c:pt idx="0">
                  <c:v>283.45423728813557</c:v>
                </c:pt>
                <c:pt idx="1">
                  <c:v>141.72711864406779</c:v>
                </c:pt>
                <c:pt idx="2">
                  <c:v>94.484745762711853</c:v>
                </c:pt>
                <c:pt idx="3">
                  <c:v>70.863559322033893</c:v>
                </c:pt>
                <c:pt idx="4">
                  <c:v>56.690847457627115</c:v>
                </c:pt>
                <c:pt idx="5">
                  <c:v>47.242372881355926</c:v>
                </c:pt>
                <c:pt idx="6">
                  <c:v>40.49346246973365</c:v>
                </c:pt>
                <c:pt idx="7">
                  <c:v>35.431779661016947</c:v>
                </c:pt>
                <c:pt idx="8">
                  <c:v>31.494915254237284</c:v>
                </c:pt>
                <c:pt idx="9">
                  <c:v>28.345423728813557</c:v>
                </c:pt>
                <c:pt idx="10">
                  <c:v>25.768567026194145</c:v>
                </c:pt>
                <c:pt idx="11">
                  <c:v>23.621186440677963</c:v>
                </c:pt>
                <c:pt idx="12">
                  <c:v>21.804172099087353</c:v>
                </c:pt>
                <c:pt idx="13">
                  <c:v>20.246731234866825</c:v>
                </c:pt>
                <c:pt idx="14">
                  <c:v>18.896949152542373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'a_r=0.5'!$M$10:$M$24</c:f>
              <c:numCache>
                <c:formatCode>0.000</c:formatCode>
                <c:ptCount val="15"/>
                <c:pt idx="0">
                  <c:v>217.76340418559997</c:v>
                </c:pt>
                <c:pt idx="1">
                  <c:v>108.88170209279998</c:v>
                </c:pt>
                <c:pt idx="2">
                  <c:v>72.587801395199989</c:v>
                </c:pt>
                <c:pt idx="3">
                  <c:v>54.440851046399992</c:v>
                </c:pt>
                <c:pt idx="4">
                  <c:v>43.552680837119993</c:v>
                </c:pt>
                <c:pt idx="5">
                  <c:v>36.293900697599994</c:v>
                </c:pt>
                <c:pt idx="6">
                  <c:v>31.109057740799994</c:v>
                </c:pt>
                <c:pt idx="7">
                  <c:v>27.220425523199996</c:v>
                </c:pt>
                <c:pt idx="8">
                  <c:v>24.195933798399995</c:v>
                </c:pt>
                <c:pt idx="9">
                  <c:v>21.776340418559997</c:v>
                </c:pt>
                <c:pt idx="10">
                  <c:v>19.796673107781814</c:v>
                </c:pt>
                <c:pt idx="11">
                  <c:v>18.146950348799997</c:v>
                </c:pt>
                <c:pt idx="12">
                  <c:v>16.751031091199998</c:v>
                </c:pt>
                <c:pt idx="13">
                  <c:v>15.554528870399997</c:v>
                </c:pt>
                <c:pt idx="14">
                  <c:v>14.517560279039998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'a_r=0.5'!$N$10:$N$24</c:f>
              <c:numCache>
                <c:formatCode>0.000</c:formatCode>
                <c:ptCount val="15"/>
                <c:pt idx="0">
                  <c:v>26.333990092799997</c:v>
                </c:pt>
                <c:pt idx="1">
                  <c:v>13.166995046399999</c:v>
                </c:pt>
                <c:pt idx="2">
                  <c:v>8.777996697599999</c:v>
                </c:pt>
                <c:pt idx="3">
                  <c:v>6.5834975231999993</c:v>
                </c:pt>
                <c:pt idx="4">
                  <c:v>5.2667980185599994</c:v>
                </c:pt>
                <c:pt idx="5">
                  <c:v>4.3889983487999995</c:v>
                </c:pt>
                <c:pt idx="6">
                  <c:v>3.7619985846857138</c:v>
                </c:pt>
                <c:pt idx="7">
                  <c:v>3.2917487615999996</c:v>
                </c:pt>
                <c:pt idx="8">
                  <c:v>2.9259988991999997</c:v>
                </c:pt>
                <c:pt idx="9">
                  <c:v>2.6333990092799997</c:v>
                </c:pt>
                <c:pt idx="10">
                  <c:v>2.3939990993454541</c:v>
                </c:pt>
                <c:pt idx="11">
                  <c:v>2.1944991743999998</c:v>
                </c:pt>
                <c:pt idx="12">
                  <c:v>2.0256915456</c:v>
                </c:pt>
                <c:pt idx="13">
                  <c:v>1.8809992923428569</c:v>
                </c:pt>
                <c:pt idx="14">
                  <c:v>1.7555993395199998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'a_r=0.5'!$O$10:$O$24</c:f>
              <c:numCache>
                <c:formatCode>0.000</c:formatCode>
                <c:ptCount val="15"/>
                <c:pt idx="0">
                  <c:v>63.965587046399996</c:v>
                </c:pt>
                <c:pt idx="1">
                  <c:v>31.982793523199998</c:v>
                </c:pt>
                <c:pt idx="2">
                  <c:v>21.3218623488</c:v>
                </c:pt>
                <c:pt idx="3">
                  <c:v>15.991396761599999</c:v>
                </c:pt>
                <c:pt idx="4">
                  <c:v>12.793117409279999</c:v>
                </c:pt>
                <c:pt idx="5">
                  <c:v>10.6609311744</c:v>
                </c:pt>
                <c:pt idx="6">
                  <c:v>9.1379410066285711</c:v>
                </c:pt>
                <c:pt idx="7">
                  <c:v>7.9956983807999995</c:v>
                </c:pt>
                <c:pt idx="8">
                  <c:v>7.1072874495999994</c:v>
                </c:pt>
                <c:pt idx="9">
                  <c:v>6.3965587046399994</c:v>
                </c:pt>
                <c:pt idx="10">
                  <c:v>5.8150533678545449</c:v>
                </c:pt>
                <c:pt idx="11">
                  <c:v>5.3304655872</c:v>
                </c:pt>
                <c:pt idx="12">
                  <c:v>4.9204297727999995</c:v>
                </c:pt>
                <c:pt idx="13">
                  <c:v>4.5689705033142856</c:v>
                </c:pt>
                <c:pt idx="14">
                  <c:v>4.2643724697599996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'a_r=0.5'!$P$10:$P$24</c:f>
              <c:numCache>
                <c:formatCode>0.000</c:formatCode>
                <c:ptCount val="15"/>
                <c:pt idx="0">
                  <c:v>950.26524317209146</c:v>
                </c:pt>
                <c:pt idx="1">
                  <c:v>484.67720078604572</c:v>
                </c:pt>
                <c:pt idx="2">
                  <c:v>333.72322185736368</c:v>
                </c:pt>
                <c:pt idx="3">
                  <c:v>261.42775879302286</c:v>
                </c:pt>
                <c:pt idx="4">
                  <c:v>220.59570207441826</c:v>
                </c:pt>
                <c:pt idx="5">
                  <c:v>195.49534852868186</c:v>
                </c:pt>
                <c:pt idx="6">
                  <c:v>179.38453965315591</c:v>
                </c:pt>
                <c:pt idx="7">
                  <c:v>168.89219619651143</c:v>
                </c:pt>
                <c:pt idx="8">
                  <c:v>162.14549635245461</c:v>
                </c:pt>
                <c:pt idx="9">
                  <c:v>158.02074703720916</c:v>
                </c:pt>
                <c:pt idx="10">
                  <c:v>155.80287083382646</c:v>
                </c:pt>
                <c:pt idx="11">
                  <c:v>155.01514946434094</c:v>
                </c:pt>
                <c:pt idx="12">
                  <c:v>155.32754719785316</c:v>
                </c:pt>
                <c:pt idx="13">
                  <c:v>156.50432422657795</c:v>
                </c:pt>
                <c:pt idx="14">
                  <c:v>158.37260469147273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5841853086360029"/>
              <c:y val="0.86666639727773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552-B2A4-F7F45CC015B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1.8432127999999997</c:v>
                </c:pt>
                <c:pt idx="1">
                  <c:v>3.6864255999999993</c:v>
                </c:pt>
                <c:pt idx="2">
                  <c:v>5.5296383999999987</c:v>
                </c:pt>
                <c:pt idx="3">
                  <c:v>7.3728511999999986</c:v>
                </c:pt>
                <c:pt idx="4">
                  <c:v>9.2160639999999976</c:v>
                </c:pt>
                <c:pt idx="5">
                  <c:v>11.059276799999997</c:v>
                </c:pt>
                <c:pt idx="6">
                  <c:v>12.902489599999997</c:v>
                </c:pt>
                <c:pt idx="7">
                  <c:v>14.745702399999997</c:v>
                </c:pt>
                <c:pt idx="8">
                  <c:v>16.588915199999995</c:v>
                </c:pt>
                <c:pt idx="9">
                  <c:v>18.432127999999995</c:v>
                </c:pt>
                <c:pt idx="10">
                  <c:v>20.275340799999995</c:v>
                </c:pt>
                <c:pt idx="11">
                  <c:v>22.118553599999995</c:v>
                </c:pt>
                <c:pt idx="12">
                  <c:v>23.961766399999995</c:v>
                </c:pt>
                <c:pt idx="13">
                  <c:v>25.804979199999995</c:v>
                </c:pt>
                <c:pt idx="14">
                  <c:v>27.648191999999995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E-4552-B2A4-F7F45CC015B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1.7638400000000001</c:v>
                </c:pt>
                <c:pt idx="1">
                  <c:v>3.5276800000000001</c:v>
                </c:pt>
                <c:pt idx="2">
                  <c:v>5.2915200000000002</c:v>
                </c:pt>
                <c:pt idx="3">
                  <c:v>7.0553600000000003</c:v>
                </c:pt>
                <c:pt idx="4">
                  <c:v>8.8192000000000004</c:v>
                </c:pt>
                <c:pt idx="5">
                  <c:v>10.58304</c:v>
                </c:pt>
                <c:pt idx="6">
                  <c:v>12.346880000000001</c:v>
                </c:pt>
                <c:pt idx="7">
                  <c:v>14.110720000000001</c:v>
                </c:pt>
                <c:pt idx="8">
                  <c:v>15.874560000000001</c:v>
                </c:pt>
                <c:pt idx="9">
                  <c:v>17.638400000000001</c:v>
                </c:pt>
                <c:pt idx="10">
                  <c:v>19.402239999999999</c:v>
                </c:pt>
                <c:pt idx="11">
                  <c:v>21.166080000000001</c:v>
                </c:pt>
                <c:pt idx="12">
                  <c:v>22.929920000000003</c:v>
                </c:pt>
                <c:pt idx="13">
                  <c:v>24.693760000000001</c:v>
                </c:pt>
                <c:pt idx="14">
                  <c:v>26.457599999999999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9E-4552-B2A4-F7F45CC015B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2.7559999999999998</c:v>
                </c:pt>
                <c:pt idx="1">
                  <c:v>5.5119999999999996</c:v>
                </c:pt>
                <c:pt idx="2">
                  <c:v>8.2679999999999989</c:v>
                </c:pt>
                <c:pt idx="3">
                  <c:v>11.023999999999999</c:v>
                </c:pt>
                <c:pt idx="4">
                  <c:v>13.78</c:v>
                </c:pt>
                <c:pt idx="5">
                  <c:v>16.535999999999998</c:v>
                </c:pt>
                <c:pt idx="6">
                  <c:v>19.291999999999998</c:v>
                </c:pt>
                <c:pt idx="7">
                  <c:v>22.047999999999998</c:v>
                </c:pt>
                <c:pt idx="8">
                  <c:v>24.803999999999998</c:v>
                </c:pt>
                <c:pt idx="9">
                  <c:v>27.56</c:v>
                </c:pt>
                <c:pt idx="10">
                  <c:v>30.315999999999999</c:v>
                </c:pt>
                <c:pt idx="11">
                  <c:v>33.071999999999996</c:v>
                </c:pt>
                <c:pt idx="12">
                  <c:v>35.827999999999996</c:v>
                </c:pt>
                <c:pt idx="13">
                  <c:v>38.583999999999996</c:v>
                </c:pt>
                <c:pt idx="14">
                  <c:v>41.339999999999996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9E-4552-B2A4-F7F45CC015B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324.15121655172413</c:v>
                </c:pt>
                <c:pt idx="1">
                  <c:v>162.07560827586207</c:v>
                </c:pt>
                <c:pt idx="2">
                  <c:v>108.05040551724137</c:v>
                </c:pt>
                <c:pt idx="3">
                  <c:v>81.037804137931033</c:v>
                </c:pt>
                <c:pt idx="4">
                  <c:v>64.830243310344827</c:v>
                </c:pt>
                <c:pt idx="5">
                  <c:v>54.025202758620686</c:v>
                </c:pt>
                <c:pt idx="6">
                  <c:v>46.307316650246307</c:v>
                </c:pt>
                <c:pt idx="7">
                  <c:v>40.518902068965517</c:v>
                </c:pt>
                <c:pt idx="8">
                  <c:v>36.016801839080458</c:v>
                </c:pt>
                <c:pt idx="9">
                  <c:v>32.415121655172413</c:v>
                </c:pt>
                <c:pt idx="10">
                  <c:v>29.468292413793105</c:v>
                </c:pt>
                <c:pt idx="11">
                  <c:v>27.012601379310343</c:v>
                </c:pt>
                <c:pt idx="12">
                  <c:v>24.934708965517242</c:v>
                </c:pt>
                <c:pt idx="13">
                  <c:v>23.153658325123153</c:v>
                </c:pt>
                <c:pt idx="14">
                  <c:v>21.610081103448277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9E-4552-B2A4-F7F45CC015B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2.675808</c:v>
                </c:pt>
                <c:pt idx="1">
                  <c:v>1.337904</c:v>
                </c:pt>
                <c:pt idx="2">
                  <c:v>0.89193599999999995</c:v>
                </c:pt>
                <c:pt idx="3">
                  <c:v>0.66895199999999999</c:v>
                </c:pt>
                <c:pt idx="4">
                  <c:v>0.53516160000000002</c:v>
                </c:pt>
                <c:pt idx="5">
                  <c:v>0.44596799999999998</c:v>
                </c:pt>
                <c:pt idx="6">
                  <c:v>0.38225828571428572</c:v>
                </c:pt>
                <c:pt idx="7">
                  <c:v>0.334476</c:v>
                </c:pt>
                <c:pt idx="8">
                  <c:v>0.29731200000000002</c:v>
                </c:pt>
                <c:pt idx="9">
                  <c:v>0.26758080000000001</c:v>
                </c:pt>
                <c:pt idx="10">
                  <c:v>0.24325527272727274</c:v>
                </c:pt>
                <c:pt idx="11">
                  <c:v>0.22298399999999999</c:v>
                </c:pt>
                <c:pt idx="12">
                  <c:v>0.20583138461538461</c:v>
                </c:pt>
                <c:pt idx="13">
                  <c:v>0.19112914285714286</c:v>
                </c:pt>
                <c:pt idx="14">
                  <c:v>0.1783872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9E-4552-B2A4-F7F45CC015B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9E-4552-B2A4-F7F45CC015B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283.45423728813557</c:v>
                </c:pt>
                <c:pt idx="1">
                  <c:v>141.72711864406779</c:v>
                </c:pt>
                <c:pt idx="2">
                  <c:v>94.484745762711853</c:v>
                </c:pt>
                <c:pt idx="3">
                  <c:v>70.863559322033893</c:v>
                </c:pt>
                <c:pt idx="4">
                  <c:v>56.690847457627115</c:v>
                </c:pt>
                <c:pt idx="5">
                  <c:v>47.242372881355926</c:v>
                </c:pt>
                <c:pt idx="6">
                  <c:v>40.49346246973365</c:v>
                </c:pt>
                <c:pt idx="7">
                  <c:v>35.431779661016947</c:v>
                </c:pt>
                <c:pt idx="8">
                  <c:v>31.494915254237284</c:v>
                </c:pt>
                <c:pt idx="9">
                  <c:v>28.345423728813557</c:v>
                </c:pt>
                <c:pt idx="10">
                  <c:v>25.768567026194145</c:v>
                </c:pt>
                <c:pt idx="11">
                  <c:v>23.621186440677963</c:v>
                </c:pt>
                <c:pt idx="12">
                  <c:v>21.804172099087353</c:v>
                </c:pt>
                <c:pt idx="13">
                  <c:v>20.246731234866825</c:v>
                </c:pt>
                <c:pt idx="14">
                  <c:v>18.896949152542373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9E-4552-B2A4-F7F45CC015B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217.76340418559997</c:v>
                </c:pt>
                <c:pt idx="1">
                  <c:v>108.88170209279998</c:v>
                </c:pt>
                <c:pt idx="2">
                  <c:v>72.587801395199989</c:v>
                </c:pt>
                <c:pt idx="3">
                  <c:v>54.440851046399992</c:v>
                </c:pt>
                <c:pt idx="4">
                  <c:v>43.552680837119993</c:v>
                </c:pt>
                <c:pt idx="5">
                  <c:v>36.293900697599994</c:v>
                </c:pt>
                <c:pt idx="6">
                  <c:v>31.109057740799994</c:v>
                </c:pt>
                <c:pt idx="7">
                  <c:v>27.220425523199996</c:v>
                </c:pt>
                <c:pt idx="8">
                  <c:v>24.195933798399995</c:v>
                </c:pt>
                <c:pt idx="9">
                  <c:v>21.776340418559997</c:v>
                </c:pt>
                <c:pt idx="10">
                  <c:v>19.796673107781814</c:v>
                </c:pt>
                <c:pt idx="11">
                  <c:v>18.146950348799997</c:v>
                </c:pt>
                <c:pt idx="12">
                  <c:v>16.751031091199998</c:v>
                </c:pt>
                <c:pt idx="13">
                  <c:v>15.554528870399997</c:v>
                </c:pt>
                <c:pt idx="14">
                  <c:v>14.517560279039998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9E-4552-B2A4-F7F45CC015B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26.333990092799997</c:v>
                </c:pt>
                <c:pt idx="1">
                  <c:v>13.166995046399999</c:v>
                </c:pt>
                <c:pt idx="2">
                  <c:v>8.777996697599999</c:v>
                </c:pt>
                <c:pt idx="3">
                  <c:v>6.5834975231999993</c:v>
                </c:pt>
                <c:pt idx="4">
                  <c:v>5.2667980185599994</c:v>
                </c:pt>
                <c:pt idx="5">
                  <c:v>4.3889983487999995</c:v>
                </c:pt>
                <c:pt idx="6">
                  <c:v>3.7619985846857138</c:v>
                </c:pt>
                <c:pt idx="7">
                  <c:v>3.2917487615999996</c:v>
                </c:pt>
                <c:pt idx="8">
                  <c:v>2.9259988991999997</c:v>
                </c:pt>
                <c:pt idx="9">
                  <c:v>2.6333990092799997</c:v>
                </c:pt>
                <c:pt idx="10">
                  <c:v>2.3939990993454541</c:v>
                </c:pt>
                <c:pt idx="11">
                  <c:v>2.1944991743999998</c:v>
                </c:pt>
                <c:pt idx="12">
                  <c:v>2.0256915456</c:v>
                </c:pt>
                <c:pt idx="13">
                  <c:v>1.8809992923428569</c:v>
                </c:pt>
                <c:pt idx="14">
                  <c:v>1.7555993395199998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9E-4552-B2A4-F7F45CC015B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63.965587046399996</c:v>
                </c:pt>
                <c:pt idx="1">
                  <c:v>31.982793523199998</c:v>
                </c:pt>
                <c:pt idx="2">
                  <c:v>21.3218623488</c:v>
                </c:pt>
                <c:pt idx="3">
                  <c:v>15.991396761599999</c:v>
                </c:pt>
                <c:pt idx="4">
                  <c:v>12.793117409279999</c:v>
                </c:pt>
                <c:pt idx="5">
                  <c:v>10.6609311744</c:v>
                </c:pt>
                <c:pt idx="6">
                  <c:v>9.1379410066285711</c:v>
                </c:pt>
                <c:pt idx="7">
                  <c:v>7.9956983807999995</c:v>
                </c:pt>
                <c:pt idx="8">
                  <c:v>7.1072874495999994</c:v>
                </c:pt>
                <c:pt idx="9">
                  <c:v>6.3965587046399994</c:v>
                </c:pt>
                <c:pt idx="10">
                  <c:v>5.8150533678545449</c:v>
                </c:pt>
                <c:pt idx="11">
                  <c:v>5.3304655872</c:v>
                </c:pt>
                <c:pt idx="12">
                  <c:v>4.9204297727999995</c:v>
                </c:pt>
                <c:pt idx="13">
                  <c:v>4.5689705033142856</c:v>
                </c:pt>
                <c:pt idx="14">
                  <c:v>4.2643724697599996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9E-4552-B2A4-F7F45CC015B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950.26524317209146</c:v>
                </c:pt>
                <c:pt idx="1">
                  <c:v>484.67720078604572</c:v>
                </c:pt>
                <c:pt idx="2">
                  <c:v>333.72322185736368</c:v>
                </c:pt>
                <c:pt idx="3">
                  <c:v>261.42775879302286</c:v>
                </c:pt>
                <c:pt idx="4">
                  <c:v>220.59570207441826</c:v>
                </c:pt>
                <c:pt idx="5">
                  <c:v>195.49534852868186</c:v>
                </c:pt>
                <c:pt idx="6">
                  <c:v>179.38453965315591</c:v>
                </c:pt>
                <c:pt idx="7">
                  <c:v>168.89219619651143</c:v>
                </c:pt>
                <c:pt idx="8">
                  <c:v>162.14549635245461</c:v>
                </c:pt>
                <c:pt idx="9">
                  <c:v>158.02074703720916</c:v>
                </c:pt>
                <c:pt idx="10">
                  <c:v>155.80287083382646</c:v>
                </c:pt>
                <c:pt idx="11">
                  <c:v>155.01514946434094</c:v>
                </c:pt>
                <c:pt idx="12">
                  <c:v>155.32754719785316</c:v>
                </c:pt>
                <c:pt idx="13">
                  <c:v>156.50432422657795</c:v>
                </c:pt>
                <c:pt idx="14">
                  <c:v>158.37260469147273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9E-4552-B2A4-F7F45CC0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5-4517-928C-2A50F0F8A7B2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1.8432127999999997</c:v>
                </c:pt>
                <c:pt idx="1">
                  <c:v>3.6864255999999993</c:v>
                </c:pt>
                <c:pt idx="2">
                  <c:v>5.5296383999999987</c:v>
                </c:pt>
                <c:pt idx="3">
                  <c:v>7.3728511999999986</c:v>
                </c:pt>
                <c:pt idx="4">
                  <c:v>9.2160639999999976</c:v>
                </c:pt>
                <c:pt idx="5">
                  <c:v>11.059276799999997</c:v>
                </c:pt>
                <c:pt idx="6">
                  <c:v>12.902489599999997</c:v>
                </c:pt>
                <c:pt idx="7">
                  <c:v>14.745702399999997</c:v>
                </c:pt>
                <c:pt idx="8">
                  <c:v>16.588915199999995</c:v>
                </c:pt>
                <c:pt idx="9">
                  <c:v>18.432127999999995</c:v>
                </c:pt>
                <c:pt idx="10">
                  <c:v>20.275340799999995</c:v>
                </c:pt>
                <c:pt idx="11">
                  <c:v>22.118553599999995</c:v>
                </c:pt>
                <c:pt idx="12">
                  <c:v>23.961766399999995</c:v>
                </c:pt>
                <c:pt idx="13">
                  <c:v>25.804979199999995</c:v>
                </c:pt>
                <c:pt idx="14">
                  <c:v>27.648191999999995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5-4517-928C-2A50F0F8A7B2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1.7638400000000001</c:v>
                </c:pt>
                <c:pt idx="1">
                  <c:v>3.5276800000000001</c:v>
                </c:pt>
                <c:pt idx="2">
                  <c:v>5.2915200000000002</c:v>
                </c:pt>
                <c:pt idx="3">
                  <c:v>7.0553600000000003</c:v>
                </c:pt>
                <c:pt idx="4">
                  <c:v>8.8192000000000004</c:v>
                </c:pt>
                <c:pt idx="5">
                  <c:v>10.58304</c:v>
                </c:pt>
                <c:pt idx="6">
                  <c:v>12.346880000000001</c:v>
                </c:pt>
                <c:pt idx="7">
                  <c:v>14.110720000000001</c:v>
                </c:pt>
                <c:pt idx="8">
                  <c:v>15.874560000000001</c:v>
                </c:pt>
                <c:pt idx="9">
                  <c:v>17.638400000000001</c:v>
                </c:pt>
                <c:pt idx="10">
                  <c:v>19.402239999999999</c:v>
                </c:pt>
                <c:pt idx="11">
                  <c:v>21.166080000000001</c:v>
                </c:pt>
                <c:pt idx="12">
                  <c:v>22.929920000000003</c:v>
                </c:pt>
                <c:pt idx="13">
                  <c:v>24.693760000000001</c:v>
                </c:pt>
                <c:pt idx="14">
                  <c:v>26.457599999999999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5-4517-928C-2A50F0F8A7B2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2.7559999999999998</c:v>
                </c:pt>
                <c:pt idx="1">
                  <c:v>5.5119999999999996</c:v>
                </c:pt>
                <c:pt idx="2">
                  <c:v>8.2679999999999989</c:v>
                </c:pt>
                <c:pt idx="3">
                  <c:v>11.023999999999999</c:v>
                </c:pt>
                <c:pt idx="4">
                  <c:v>13.78</c:v>
                </c:pt>
                <c:pt idx="5">
                  <c:v>16.535999999999998</c:v>
                </c:pt>
                <c:pt idx="6">
                  <c:v>19.291999999999998</c:v>
                </c:pt>
                <c:pt idx="7">
                  <c:v>22.047999999999998</c:v>
                </c:pt>
                <c:pt idx="8">
                  <c:v>24.803999999999998</c:v>
                </c:pt>
                <c:pt idx="9">
                  <c:v>27.56</c:v>
                </c:pt>
                <c:pt idx="10">
                  <c:v>30.315999999999999</c:v>
                </c:pt>
                <c:pt idx="11">
                  <c:v>33.071999999999996</c:v>
                </c:pt>
                <c:pt idx="12">
                  <c:v>35.827999999999996</c:v>
                </c:pt>
                <c:pt idx="13">
                  <c:v>38.583999999999996</c:v>
                </c:pt>
                <c:pt idx="14">
                  <c:v>41.339999999999996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5-4517-928C-2A50F0F8A7B2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324.15121655172413</c:v>
                </c:pt>
                <c:pt idx="1">
                  <c:v>162.07560827586207</c:v>
                </c:pt>
                <c:pt idx="2">
                  <c:v>108.05040551724137</c:v>
                </c:pt>
                <c:pt idx="3">
                  <c:v>81.037804137931033</c:v>
                </c:pt>
                <c:pt idx="4">
                  <c:v>64.830243310344827</c:v>
                </c:pt>
                <c:pt idx="5">
                  <c:v>54.025202758620686</c:v>
                </c:pt>
                <c:pt idx="6">
                  <c:v>46.307316650246307</c:v>
                </c:pt>
                <c:pt idx="7">
                  <c:v>40.518902068965517</c:v>
                </c:pt>
                <c:pt idx="8">
                  <c:v>36.016801839080458</c:v>
                </c:pt>
                <c:pt idx="9">
                  <c:v>32.415121655172413</c:v>
                </c:pt>
                <c:pt idx="10">
                  <c:v>29.468292413793105</c:v>
                </c:pt>
                <c:pt idx="11">
                  <c:v>27.012601379310343</c:v>
                </c:pt>
                <c:pt idx="12">
                  <c:v>24.934708965517242</c:v>
                </c:pt>
                <c:pt idx="13">
                  <c:v>23.153658325123153</c:v>
                </c:pt>
                <c:pt idx="14">
                  <c:v>21.610081103448277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5-4517-928C-2A50F0F8A7B2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2.675808</c:v>
                </c:pt>
                <c:pt idx="1">
                  <c:v>1.337904</c:v>
                </c:pt>
                <c:pt idx="2">
                  <c:v>0.89193599999999995</c:v>
                </c:pt>
                <c:pt idx="3">
                  <c:v>0.66895199999999999</c:v>
                </c:pt>
                <c:pt idx="4">
                  <c:v>0.53516160000000002</c:v>
                </c:pt>
                <c:pt idx="5">
                  <c:v>0.44596799999999998</c:v>
                </c:pt>
                <c:pt idx="6">
                  <c:v>0.38225828571428572</c:v>
                </c:pt>
                <c:pt idx="7">
                  <c:v>0.334476</c:v>
                </c:pt>
                <c:pt idx="8">
                  <c:v>0.29731200000000002</c:v>
                </c:pt>
                <c:pt idx="9">
                  <c:v>0.26758080000000001</c:v>
                </c:pt>
                <c:pt idx="10">
                  <c:v>0.24325527272727274</c:v>
                </c:pt>
                <c:pt idx="11">
                  <c:v>0.22298399999999999</c:v>
                </c:pt>
                <c:pt idx="12">
                  <c:v>0.20583138461538461</c:v>
                </c:pt>
                <c:pt idx="13">
                  <c:v>0.19112914285714286</c:v>
                </c:pt>
                <c:pt idx="14">
                  <c:v>0.1783872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5-4517-928C-2A50F0F8A7B2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C5-4517-928C-2A50F0F8A7B2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283.45423728813557</c:v>
                </c:pt>
                <c:pt idx="1">
                  <c:v>141.72711864406779</c:v>
                </c:pt>
                <c:pt idx="2">
                  <c:v>94.484745762711853</c:v>
                </c:pt>
                <c:pt idx="3">
                  <c:v>70.863559322033893</c:v>
                </c:pt>
                <c:pt idx="4">
                  <c:v>56.690847457627115</c:v>
                </c:pt>
                <c:pt idx="5">
                  <c:v>47.242372881355926</c:v>
                </c:pt>
                <c:pt idx="6">
                  <c:v>40.49346246973365</c:v>
                </c:pt>
                <c:pt idx="7">
                  <c:v>35.431779661016947</c:v>
                </c:pt>
                <c:pt idx="8">
                  <c:v>31.494915254237284</c:v>
                </c:pt>
                <c:pt idx="9">
                  <c:v>28.345423728813557</c:v>
                </c:pt>
                <c:pt idx="10">
                  <c:v>25.768567026194145</c:v>
                </c:pt>
                <c:pt idx="11">
                  <c:v>23.621186440677963</c:v>
                </c:pt>
                <c:pt idx="12">
                  <c:v>21.804172099087353</c:v>
                </c:pt>
                <c:pt idx="13">
                  <c:v>20.246731234866825</c:v>
                </c:pt>
                <c:pt idx="14">
                  <c:v>18.896949152542373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C5-4517-928C-2A50F0F8A7B2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217.76340418559997</c:v>
                </c:pt>
                <c:pt idx="1">
                  <c:v>108.88170209279998</c:v>
                </c:pt>
                <c:pt idx="2">
                  <c:v>72.587801395199989</c:v>
                </c:pt>
                <c:pt idx="3">
                  <c:v>54.440851046399992</c:v>
                </c:pt>
                <c:pt idx="4">
                  <c:v>43.552680837119993</c:v>
                </c:pt>
                <c:pt idx="5">
                  <c:v>36.293900697599994</c:v>
                </c:pt>
                <c:pt idx="6">
                  <c:v>31.109057740799994</c:v>
                </c:pt>
                <c:pt idx="7">
                  <c:v>27.220425523199996</c:v>
                </c:pt>
                <c:pt idx="8">
                  <c:v>24.195933798399995</c:v>
                </c:pt>
                <c:pt idx="9">
                  <c:v>21.776340418559997</c:v>
                </c:pt>
                <c:pt idx="10">
                  <c:v>19.796673107781814</c:v>
                </c:pt>
                <c:pt idx="11">
                  <c:v>18.146950348799997</c:v>
                </c:pt>
                <c:pt idx="12">
                  <c:v>16.751031091199998</c:v>
                </c:pt>
                <c:pt idx="13">
                  <c:v>15.554528870399997</c:v>
                </c:pt>
                <c:pt idx="14">
                  <c:v>14.517560279039998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C5-4517-928C-2A50F0F8A7B2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26.333990092799997</c:v>
                </c:pt>
                <c:pt idx="1">
                  <c:v>13.166995046399999</c:v>
                </c:pt>
                <c:pt idx="2">
                  <c:v>8.777996697599999</c:v>
                </c:pt>
                <c:pt idx="3">
                  <c:v>6.5834975231999993</c:v>
                </c:pt>
                <c:pt idx="4">
                  <c:v>5.2667980185599994</c:v>
                </c:pt>
                <c:pt idx="5">
                  <c:v>4.3889983487999995</c:v>
                </c:pt>
                <c:pt idx="6">
                  <c:v>3.7619985846857138</c:v>
                </c:pt>
                <c:pt idx="7">
                  <c:v>3.2917487615999996</c:v>
                </c:pt>
                <c:pt idx="8">
                  <c:v>2.9259988991999997</c:v>
                </c:pt>
                <c:pt idx="9">
                  <c:v>2.6333990092799997</c:v>
                </c:pt>
                <c:pt idx="10">
                  <c:v>2.3939990993454541</c:v>
                </c:pt>
                <c:pt idx="11">
                  <c:v>2.1944991743999998</c:v>
                </c:pt>
                <c:pt idx="12">
                  <c:v>2.0256915456</c:v>
                </c:pt>
                <c:pt idx="13">
                  <c:v>1.8809992923428569</c:v>
                </c:pt>
                <c:pt idx="14">
                  <c:v>1.7555993395199998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C5-4517-928C-2A50F0F8A7B2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63.965587046399996</c:v>
                </c:pt>
                <c:pt idx="1">
                  <c:v>31.982793523199998</c:v>
                </c:pt>
                <c:pt idx="2">
                  <c:v>21.3218623488</c:v>
                </c:pt>
                <c:pt idx="3">
                  <c:v>15.991396761599999</c:v>
                </c:pt>
                <c:pt idx="4">
                  <c:v>12.793117409279999</c:v>
                </c:pt>
                <c:pt idx="5">
                  <c:v>10.6609311744</c:v>
                </c:pt>
                <c:pt idx="6">
                  <c:v>9.1379410066285711</c:v>
                </c:pt>
                <c:pt idx="7">
                  <c:v>7.9956983807999995</c:v>
                </c:pt>
                <c:pt idx="8">
                  <c:v>7.1072874495999994</c:v>
                </c:pt>
                <c:pt idx="9">
                  <c:v>6.3965587046399994</c:v>
                </c:pt>
                <c:pt idx="10">
                  <c:v>5.8150533678545449</c:v>
                </c:pt>
                <c:pt idx="11">
                  <c:v>5.3304655872</c:v>
                </c:pt>
                <c:pt idx="12">
                  <c:v>4.9204297727999995</c:v>
                </c:pt>
                <c:pt idx="13">
                  <c:v>4.5689705033142856</c:v>
                </c:pt>
                <c:pt idx="14">
                  <c:v>4.2643724697599996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C5-4517-928C-2A50F0F8A7B2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950.26524317209146</c:v>
                </c:pt>
                <c:pt idx="1">
                  <c:v>484.67720078604572</c:v>
                </c:pt>
                <c:pt idx="2">
                  <c:v>333.72322185736368</c:v>
                </c:pt>
                <c:pt idx="3">
                  <c:v>261.42775879302286</c:v>
                </c:pt>
                <c:pt idx="4">
                  <c:v>220.59570207441826</c:v>
                </c:pt>
                <c:pt idx="5">
                  <c:v>195.49534852868186</c:v>
                </c:pt>
                <c:pt idx="6">
                  <c:v>179.38453965315591</c:v>
                </c:pt>
                <c:pt idx="7">
                  <c:v>168.89219619651143</c:v>
                </c:pt>
                <c:pt idx="8">
                  <c:v>162.14549635245461</c:v>
                </c:pt>
                <c:pt idx="9">
                  <c:v>158.02074703720916</c:v>
                </c:pt>
                <c:pt idx="10">
                  <c:v>155.80287083382646</c:v>
                </c:pt>
                <c:pt idx="11">
                  <c:v>155.01514946434094</c:v>
                </c:pt>
                <c:pt idx="12">
                  <c:v>155.32754719785316</c:v>
                </c:pt>
                <c:pt idx="13">
                  <c:v>156.50432422657795</c:v>
                </c:pt>
                <c:pt idx="14">
                  <c:v>158.37260469147273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C5-4517-928C-2A50F0F8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D-4FA5-B5F2-E38E0A898031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1.8432127999999997</c:v>
                </c:pt>
                <c:pt idx="1">
                  <c:v>3.6864255999999993</c:v>
                </c:pt>
                <c:pt idx="2">
                  <c:v>5.5296383999999987</c:v>
                </c:pt>
                <c:pt idx="3">
                  <c:v>7.3728511999999986</c:v>
                </c:pt>
                <c:pt idx="4">
                  <c:v>9.2160639999999976</c:v>
                </c:pt>
                <c:pt idx="5">
                  <c:v>11.059276799999997</c:v>
                </c:pt>
                <c:pt idx="6">
                  <c:v>12.902489599999997</c:v>
                </c:pt>
                <c:pt idx="7">
                  <c:v>14.745702399999997</c:v>
                </c:pt>
                <c:pt idx="8">
                  <c:v>16.588915199999995</c:v>
                </c:pt>
                <c:pt idx="9">
                  <c:v>18.432127999999995</c:v>
                </c:pt>
                <c:pt idx="10">
                  <c:v>20.275340799999995</c:v>
                </c:pt>
                <c:pt idx="11">
                  <c:v>22.118553599999995</c:v>
                </c:pt>
                <c:pt idx="12">
                  <c:v>23.961766399999995</c:v>
                </c:pt>
                <c:pt idx="13">
                  <c:v>25.804979199999995</c:v>
                </c:pt>
                <c:pt idx="14">
                  <c:v>27.648191999999995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D-4FA5-B5F2-E38E0A898031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1.7638400000000001</c:v>
                </c:pt>
                <c:pt idx="1">
                  <c:v>3.5276800000000001</c:v>
                </c:pt>
                <c:pt idx="2">
                  <c:v>5.2915200000000002</c:v>
                </c:pt>
                <c:pt idx="3">
                  <c:v>7.0553600000000003</c:v>
                </c:pt>
                <c:pt idx="4">
                  <c:v>8.8192000000000004</c:v>
                </c:pt>
                <c:pt idx="5">
                  <c:v>10.58304</c:v>
                </c:pt>
                <c:pt idx="6">
                  <c:v>12.346880000000001</c:v>
                </c:pt>
                <c:pt idx="7">
                  <c:v>14.110720000000001</c:v>
                </c:pt>
                <c:pt idx="8">
                  <c:v>15.874560000000001</c:v>
                </c:pt>
                <c:pt idx="9">
                  <c:v>17.638400000000001</c:v>
                </c:pt>
                <c:pt idx="10">
                  <c:v>19.402239999999999</c:v>
                </c:pt>
                <c:pt idx="11">
                  <c:v>21.166080000000001</c:v>
                </c:pt>
                <c:pt idx="12">
                  <c:v>22.929920000000003</c:v>
                </c:pt>
                <c:pt idx="13">
                  <c:v>24.693760000000001</c:v>
                </c:pt>
                <c:pt idx="14">
                  <c:v>26.457599999999999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D-4FA5-B5F2-E38E0A898031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2.7559999999999998</c:v>
                </c:pt>
                <c:pt idx="1">
                  <c:v>5.5119999999999996</c:v>
                </c:pt>
                <c:pt idx="2">
                  <c:v>8.2679999999999989</c:v>
                </c:pt>
                <c:pt idx="3">
                  <c:v>11.023999999999999</c:v>
                </c:pt>
                <c:pt idx="4">
                  <c:v>13.78</c:v>
                </c:pt>
                <c:pt idx="5">
                  <c:v>16.535999999999998</c:v>
                </c:pt>
                <c:pt idx="6">
                  <c:v>19.291999999999998</c:v>
                </c:pt>
                <c:pt idx="7">
                  <c:v>22.047999999999998</c:v>
                </c:pt>
                <c:pt idx="8">
                  <c:v>24.803999999999998</c:v>
                </c:pt>
                <c:pt idx="9">
                  <c:v>27.56</c:v>
                </c:pt>
                <c:pt idx="10">
                  <c:v>30.315999999999999</c:v>
                </c:pt>
                <c:pt idx="11">
                  <c:v>33.071999999999996</c:v>
                </c:pt>
                <c:pt idx="12">
                  <c:v>35.827999999999996</c:v>
                </c:pt>
                <c:pt idx="13">
                  <c:v>38.583999999999996</c:v>
                </c:pt>
                <c:pt idx="14">
                  <c:v>41.339999999999996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D-4FA5-B5F2-E38E0A898031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324.15121655172413</c:v>
                </c:pt>
                <c:pt idx="1">
                  <c:v>162.07560827586207</c:v>
                </c:pt>
                <c:pt idx="2">
                  <c:v>108.05040551724137</c:v>
                </c:pt>
                <c:pt idx="3">
                  <c:v>81.037804137931033</c:v>
                </c:pt>
                <c:pt idx="4">
                  <c:v>64.830243310344827</c:v>
                </c:pt>
                <c:pt idx="5">
                  <c:v>54.025202758620686</c:v>
                </c:pt>
                <c:pt idx="6">
                  <c:v>46.307316650246307</c:v>
                </c:pt>
                <c:pt idx="7">
                  <c:v>40.518902068965517</c:v>
                </c:pt>
                <c:pt idx="8">
                  <c:v>36.016801839080458</c:v>
                </c:pt>
                <c:pt idx="9">
                  <c:v>32.415121655172413</c:v>
                </c:pt>
                <c:pt idx="10">
                  <c:v>29.468292413793105</c:v>
                </c:pt>
                <c:pt idx="11">
                  <c:v>27.012601379310343</c:v>
                </c:pt>
                <c:pt idx="12">
                  <c:v>24.934708965517242</c:v>
                </c:pt>
                <c:pt idx="13">
                  <c:v>23.153658325123153</c:v>
                </c:pt>
                <c:pt idx="14">
                  <c:v>21.610081103448277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1D-4FA5-B5F2-E38E0A898031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2.675808</c:v>
                </c:pt>
                <c:pt idx="1">
                  <c:v>1.337904</c:v>
                </c:pt>
                <c:pt idx="2">
                  <c:v>0.89193599999999995</c:v>
                </c:pt>
                <c:pt idx="3">
                  <c:v>0.66895199999999999</c:v>
                </c:pt>
                <c:pt idx="4">
                  <c:v>0.53516160000000002</c:v>
                </c:pt>
                <c:pt idx="5">
                  <c:v>0.44596799999999998</c:v>
                </c:pt>
                <c:pt idx="6">
                  <c:v>0.38225828571428572</c:v>
                </c:pt>
                <c:pt idx="7">
                  <c:v>0.334476</c:v>
                </c:pt>
                <c:pt idx="8">
                  <c:v>0.29731200000000002</c:v>
                </c:pt>
                <c:pt idx="9">
                  <c:v>0.26758080000000001</c:v>
                </c:pt>
                <c:pt idx="10">
                  <c:v>0.24325527272727274</c:v>
                </c:pt>
                <c:pt idx="11">
                  <c:v>0.22298399999999999</c:v>
                </c:pt>
                <c:pt idx="12">
                  <c:v>0.20583138461538461</c:v>
                </c:pt>
                <c:pt idx="13">
                  <c:v>0.19112914285714286</c:v>
                </c:pt>
                <c:pt idx="14">
                  <c:v>0.1783872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1D-4FA5-B5F2-E38E0A898031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1D-4FA5-B5F2-E38E0A898031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283.45423728813557</c:v>
                </c:pt>
                <c:pt idx="1">
                  <c:v>141.72711864406779</c:v>
                </c:pt>
                <c:pt idx="2">
                  <c:v>94.484745762711853</c:v>
                </c:pt>
                <c:pt idx="3">
                  <c:v>70.863559322033893</c:v>
                </c:pt>
                <c:pt idx="4">
                  <c:v>56.690847457627115</c:v>
                </c:pt>
                <c:pt idx="5">
                  <c:v>47.242372881355926</c:v>
                </c:pt>
                <c:pt idx="6">
                  <c:v>40.49346246973365</c:v>
                </c:pt>
                <c:pt idx="7">
                  <c:v>35.431779661016947</c:v>
                </c:pt>
                <c:pt idx="8">
                  <c:v>31.494915254237284</c:v>
                </c:pt>
                <c:pt idx="9">
                  <c:v>28.345423728813557</c:v>
                </c:pt>
                <c:pt idx="10">
                  <c:v>25.768567026194145</c:v>
                </c:pt>
                <c:pt idx="11">
                  <c:v>23.621186440677963</c:v>
                </c:pt>
                <c:pt idx="12">
                  <c:v>21.804172099087353</c:v>
                </c:pt>
                <c:pt idx="13">
                  <c:v>20.246731234866825</c:v>
                </c:pt>
                <c:pt idx="14">
                  <c:v>18.896949152542373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1D-4FA5-B5F2-E38E0A898031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217.76340418559997</c:v>
                </c:pt>
                <c:pt idx="1">
                  <c:v>108.88170209279998</c:v>
                </c:pt>
                <c:pt idx="2">
                  <c:v>72.587801395199989</c:v>
                </c:pt>
                <c:pt idx="3">
                  <c:v>54.440851046399992</c:v>
                </c:pt>
                <c:pt idx="4">
                  <c:v>43.552680837119993</c:v>
                </c:pt>
                <c:pt idx="5">
                  <c:v>36.293900697599994</c:v>
                </c:pt>
                <c:pt idx="6">
                  <c:v>31.109057740799994</c:v>
                </c:pt>
                <c:pt idx="7">
                  <c:v>27.220425523199996</c:v>
                </c:pt>
                <c:pt idx="8">
                  <c:v>24.195933798399995</c:v>
                </c:pt>
                <c:pt idx="9">
                  <c:v>21.776340418559997</c:v>
                </c:pt>
                <c:pt idx="10">
                  <c:v>19.796673107781814</c:v>
                </c:pt>
                <c:pt idx="11">
                  <c:v>18.146950348799997</c:v>
                </c:pt>
                <c:pt idx="12">
                  <c:v>16.751031091199998</c:v>
                </c:pt>
                <c:pt idx="13">
                  <c:v>15.554528870399997</c:v>
                </c:pt>
                <c:pt idx="14">
                  <c:v>14.517560279039998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1D-4FA5-B5F2-E38E0A898031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26.333990092799997</c:v>
                </c:pt>
                <c:pt idx="1">
                  <c:v>13.166995046399999</c:v>
                </c:pt>
                <c:pt idx="2">
                  <c:v>8.777996697599999</c:v>
                </c:pt>
                <c:pt idx="3">
                  <c:v>6.5834975231999993</c:v>
                </c:pt>
                <c:pt idx="4">
                  <c:v>5.2667980185599994</c:v>
                </c:pt>
                <c:pt idx="5">
                  <c:v>4.3889983487999995</c:v>
                </c:pt>
                <c:pt idx="6">
                  <c:v>3.7619985846857138</c:v>
                </c:pt>
                <c:pt idx="7">
                  <c:v>3.2917487615999996</c:v>
                </c:pt>
                <c:pt idx="8">
                  <c:v>2.9259988991999997</c:v>
                </c:pt>
                <c:pt idx="9">
                  <c:v>2.6333990092799997</c:v>
                </c:pt>
                <c:pt idx="10">
                  <c:v>2.3939990993454541</c:v>
                </c:pt>
                <c:pt idx="11">
                  <c:v>2.1944991743999998</c:v>
                </c:pt>
                <c:pt idx="12">
                  <c:v>2.0256915456</c:v>
                </c:pt>
                <c:pt idx="13">
                  <c:v>1.8809992923428569</c:v>
                </c:pt>
                <c:pt idx="14">
                  <c:v>1.7555993395199998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1D-4FA5-B5F2-E38E0A898031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63.965587046399996</c:v>
                </c:pt>
                <c:pt idx="1">
                  <c:v>31.982793523199998</c:v>
                </c:pt>
                <c:pt idx="2">
                  <c:v>21.3218623488</c:v>
                </c:pt>
                <c:pt idx="3">
                  <c:v>15.991396761599999</c:v>
                </c:pt>
                <c:pt idx="4">
                  <c:v>12.793117409279999</c:v>
                </c:pt>
                <c:pt idx="5">
                  <c:v>10.6609311744</c:v>
                </c:pt>
                <c:pt idx="6">
                  <c:v>9.1379410066285711</c:v>
                </c:pt>
                <c:pt idx="7">
                  <c:v>7.9956983807999995</c:v>
                </c:pt>
                <c:pt idx="8">
                  <c:v>7.1072874495999994</c:v>
                </c:pt>
                <c:pt idx="9">
                  <c:v>6.3965587046399994</c:v>
                </c:pt>
                <c:pt idx="10">
                  <c:v>5.8150533678545449</c:v>
                </c:pt>
                <c:pt idx="11">
                  <c:v>5.3304655872</c:v>
                </c:pt>
                <c:pt idx="12">
                  <c:v>4.9204297727999995</c:v>
                </c:pt>
                <c:pt idx="13">
                  <c:v>4.5689705033142856</c:v>
                </c:pt>
                <c:pt idx="14">
                  <c:v>4.2643724697599996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1D-4FA5-B5F2-E38E0A898031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950.26524317209146</c:v>
                </c:pt>
                <c:pt idx="1">
                  <c:v>484.67720078604572</c:v>
                </c:pt>
                <c:pt idx="2">
                  <c:v>333.72322185736368</c:v>
                </c:pt>
                <c:pt idx="3">
                  <c:v>261.42775879302286</c:v>
                </c:pt>
                <c:pt idx="4">
                  <c:v>220.59570207441826</c:v>
                </c:pt>
                <c:pt idx="5">
                  <c:v>195.49534852868186</c:v>
                </c:pt>
                <c:pt idx="6">
                  <c:v>179.38453965315591</c:v>
                </c:pt>
                <c:pt idx="7">
                  <c:v>168.89219619651143</c:v>
                </c:pt>
                <c:pt idx="8">
                  <c:v>162.14549635245461</c:v>
                </c:pt>
                <c:pt idx="9">
                  <c:v>158.02074703720916</c:v>
                </c:pt>
                <c:pt idx="10">
                  <c:v>155.80287083382646</c:v>
                </c:pt>
                <c:pt idx="11">
                  <c:v>155.01514946434094</c:v>
                </c:pt>
                <c:pt idx="12">
                  <c:v>155.32754719785316</c:v>
                </c:pt>
                <c:pt idx="13">
                  <c:v>156.50432422657795</c:v>
                </c:pt>
                <c:pt idx="14">
                  <c:v>158.37260469147273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1D-4FA5-B5F2-E38E0A8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E-44E0-A1D6-B918836CFE4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1.8432127999999997</c:v>
                </c:pt>
                <c:pt idx="1">
                  <c:v>3.6864255999999993</c:v>
                </c:pt>
                <c:pt idx="2">
                  <c:v>5.5296383999999987</c:v>
                </c:pt>
                <c:pt idx="3">
                  <c:v>7.3728511999999986</c:v>
                </c:pt>
                <c:pt idx="4">
                  <c:v>9.2160639999999976</c:v>
                </c:pt>
                <c:pt idx="5">
                  <c:v>11.059276799999997</c:v>
                </c:pt>
                <c:pt idx="6">
                  <c:v>12.902489599999997</c:v>
                </c:pt>
                <c:pt idx="7">
                  <c:v>14.745702399999997</c:v>
                </c:pt>
                <c:pt idx="8">
                  <c:v>16.588915199999995</c:v>
                </c:pt>
                <c:pt idx="9">
                  <c:v>18.432127999999995</c:v>
                </c:pt>
                <c:pt idx="10">
                  <c:v>20.275340799999995</c:v>
                </c:pt>
                <c:pt idx="11">
                  <c:v>22.118553599999995</c:v>
                </c:pt>
                <c:pt idx="12">
                  <c:v>23.961766399999995</c:v>
                </c:pt>
                <c:pt idx="13">
                  <c:v>25.804979199999995</c:v>
                </c:pt>
                <c:pt idx="14">
                  <c:v>27.648191999999995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E-44E0-A1D6-B918836CFE4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1.7638400000000001</c:v>
                </c:pt>
                <c:pt idx="1">
                  <c:v>3.5276800000000001</c:v>
                </c:pt>
                <c:pt idx="2">
                  <c:v>5.2915200000000002</c:v>
                </c:pt>
                <c:pt idx="3">
                  <c:v>7.0553600000000003</c:v>
                </c:pt>
                <c:pt idx="4">
                  <c:v>8.8192000000000004</c:v>
                </c:pt>
                <c:pt idx="5">
                  <c:v>10.58304</c:v>
                </c:pt>
                <c:pt idx="6">
                  <c:v>12.346880000000001</c:v>
                </c:pt>
                <c:pt idx="7">
                  <c:v>14.110720000000001</c:v>
                </c:pt>
                <c:pt idx="8">
                  <c:v>15.874560000000001</c:v>
                </c:pt>
                <c:pt idx="9">
                  <c:v>17.638400000000001</c:v>
                </c:pt>
                <c:pt idx="10">
                  <c:v>19.402239999999999</c:v>
                </c:pt>
                <c:pt idx="11">
                  <c:v>21.166080000000001</c:v>
                </c:pt>
                <c:pt idx="12">
                  <c:v>22.929920000000003</c:v>
                </c:pt>
                <c:pt idx="13">
                  <c:v>24.693760000000001</c:v>
                </c:pt>
                <c:pt idx="14">
                  <c:v>26.457599999999999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E-44E0-A1D6-B918836CFE4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2.7559999999999998</c:v>
                </c:pt>
                <c:pt idx="1">
                  <c:v>5.5119999999999996</c:v>
                </c:pt>
                <c:pt idx="2">
                  <c:v>8.2679999999999989</c:v>
                </c:pt>
                <c:pt idx="3">
                  <c:v>11.023999999999999</c:v>
                </c:pt>
                <c:pt idx="4">
                  <c:v>13.78</c:v>
                </c:pt>
                <c:pt idx="5">
                  <c:v>16.535999999999998</c:v>
                </c:pt>
                <c:pt idx="6">
                  <c:v>19.291999999999998</c:v>
                </c:pt>
                <c:pt idx="7">
                  <c:v>22.047999999999998</c:v>
                </c:pt>
                <c:pt idx="8">
                  <c:v>24.803999999999998</c:v>
                </c:pt>
                <c:pt idx="9">
                  <c:v>27.56</c:v>
                </c:pt>
                <c:pt idx="10">
                  <c:v>30.315999999999999</c:v>
                </c:pt>
                <c:pt idx="11">
                  <c:v>33.071999999999996</c:v>
                </c:pt>
                <c:pt idx="12">
                  <c:v>35.827999999999996</c:v>
                </c:pt>
                <c:pt idx="13">
                  <c:v>38.583999999999996</c:v>
                </c:pt>
                <c:pt idx="14">
                  <c:v>41.339999999999996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E-44E0-A1D6-B918836CFE4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324.15121655172413</c:v>
                </c:pt>
                <c:pt idx="1">
                  <c:v>162.07560827586207</c:v>
                </c:pt>
                <c:pt idx="2">
                  <c:v>108.05040551724137</c:v>
                </c:pt>
                <c:pt idx="3">
                  <c:v>81.037804137931033</c:v>
                </c:pt>
                <c:pt idx="4">
                  <c:v>64.830243310344827</c:v>
                </c:pt>
                <c:pt idx="5">
                  <c:v>54.025202758620686</c:v>
                </c:pt>
                <c:pt idx="6">
                  <c:v>46.307316650246307</c:v>
                </c:pt>
                <c:pt idx="7">
                  <c:v>40.518902068965517</c:v>
                </c:pt>
                <c:pt idx="8">
                  <c:v>36.016801839080458</c:v>
                </c:pt>
                <c:pt idx="9">
                  <c:v>32.415121655172413</c:v>
                </c:pt>
                <c:pt idx="10">
                  <c:v>29.468292413793105</c:v>
                </c:pt>
                <c:pt idx="11">
                  <c:v>27.012601379310343</c:v>
                </c:pt>
                <c:pt idx="12">
                  <c:v>24.934708965517242</c:v>
                </c:pt>
                <c:pt idx="13">
                  <c:v>23.153658325123153</c:v>
                </c:pt>
                <c:pt idx="14">
                  <c:v>21.610081103448277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E-44E0-A1D6-B918836CFE4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2.675808</c:v>
                </c:pt>
                <c:pt idx="1">
                  <c:v>1.337904</c:v>
                </c:pt>
                <c:pt idx="2">
                  <c:v>0.89193599999999995</c:v>
                </c:pt>
                <c:pt idx="3">
                  <c:v>0.66895199999999999</c:v>
                </c:pt>
                <c:pt idx="4">
                  <c:v>0.53516160000000002</c:v>
                </c:pt>
                <c:pt idx="5">
                  <c:v>0.44596799999999998</c:v>
                </c:pt>
                <c:pt idx="6">
                  <c:v>0.38225828571428572</c:v>
                </c:pt>
                <c:pt idx="7">
                  <c:v>0.334476</c:v>
                </c:pt>
                <c:pt idx="8">
                  <c:v>0.29731200000000002</c:v>
                </c:pt>
                <c:pt idx="9">
                  <c:v>0.26758080000000001</c:v>
                </c:pt>
                <c:pt idx="10">
                  <c:v>0.24325527272727274</c:v>
                </c:pt>
                <c:pt idx="11">
                  <c:v>0.22298399999999999</c:v>
                </c:pt>
                <c:pt idx="12">
                  <c:v>0.20583138461538461</c:v>
                </c:pt>
                <c:pt idx="13">
                  <c:v>0.19112914285714286</c:v>
                </c:pt>
                <c:pt idx="14">
                  <c:v>0.1783872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6E-44E0-A1D6-B918836CFE4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6E-44E0-A1D6-B918836CFE4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283.45423728813557</c:v>
                </c:pt>
                <c:pt idx="1">
                  <c:v>141.72711864406779</c:v>
                </c:pt>
                <c:pt idx="2">
                  <c:v>94.484745762711853</c:v>
                </c:pt>
                <c:pt idx="3">
                  <c:v>70.863559322033893</c:v>
                </c:pt>
                <c:pt idx="4">
                  <c:v>56.690847457627115</c:v>
                </c:pt>
                <c:pt idx="5">
                  <c:v>47.242372881355926</c:v>
                </c:pt>
                <c:pt idx="6">
                  <c:v>40.49346246973365</c:v>
                </c:pt>
                <c:pt idx="7">
                  <c:v>35.431779661016947</c:v>
                </c:pt>
                <c:pt idx="8">
                  <c:v>31.494915254237284</c:v>
                </c:pt>
                <c:pt idx="9">
                  <c:v>28.345423728813557</c:v>
                </c:pt>
                <c:pt idx="10">
                  <c:v>25.768567026194145</c:v>
                </c:pt>
                <c:pt idx="11">
                  <c:v>23.621186440677963</c:v>
                </c:pt>
                <c:pt idx="12">
                  <c:v>21.804172099087353</c:v>
                </c:pt>
                <c:pt idx="13">
                  <c:v>20.246731234866825</c:v>
                </c:pt>
                <c:pt idx="14">
                  <c:v>18.896949152542373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6E-44E0-A1D6-B918836CFE4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217.76340418559997</c:v>
                </c:pt>
                <c:pt idx="1">
                  <c:v>108.88170209279998</c:v>
                </c:pt>
                <c:pt idx="2">
                  <c:v>72.587801395199989</c:v>
                </c:pt>
                <c:pt idx="3">
                  <c:v>54.440851046399992</c:v>
                </c:pt>
                <c:pt idx="4">
                  <c:v>43.552680837119993</c:v>
                </c:pt>
                <c:pt idx="5">
                  <c:v>36.293900697599994</c:v>
                </c:pt>
                <c:pt idx="6">
                  <c:v>31.109057740799994</c:v>
                </c:pt>
                <c:pt idx="7">
                  <c:v>27.220425523199996</c:v>
                </c:pt>
                <c:pt idx="8">
                  <c:v>24.195933798399995</c:v>
                </c:pt>
                <c:pt idx="9">
                  <c:v>21.776340418559997</c:v>
                </c:pt>
                <c:pt idx="10">
                  <c:v>19.796673107781814</c:v>
                </c:pt>
                <c:pt idx="11">
                  <c:v>18.146950348799997</c:v>
                </c:pt>
                <c:pt idx="12">
                  <c:v>16.751031091199998</c:v>
                </c:pt>
                <c:pt idx="13">
                  <c:v>15.554528870399997</c:v>
                </c:pt>
                <c:pt idx="14">
                  <c:v>14.517560279039998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6E-44E0-A1D6-B918836CFE4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26.333990092799997</c:v>
                </c:pt>
                <c:pt idx="1">
                  <c:v>13.166995046399999</c:v>
                </c:pt>
                <c:pt idx="2">
                  <c:v>8.777996697599999</c:v>
                </c:pt>
                <c:pt idx="3">
                  <c:v>6.5834975231999993</c:v>
                </c:pt>
                <c:pt idx="4">
                  <c:v>5.2667980185599994</c:v>
                </c:pt>
                <c:pt idx="5">
                  <c:v>4.3889983487999995</c:v>
                </c:pt>
                <c:pt idx="6">
                  <c:v>3.7619985846857138</c:v>
                </c:pt>
                <c:pt idx="7">
                  <c:v>3.2917487615999996</c:v>
                </c:pt>
                <c:pt idx="8">
                  <c:v>2.9259988991999997</c:v>
                </c:pt>
                <c:pt idx="9">
                  <c:v>2.6333990092799997</c:v>
                </c:pt>
                <c:pt idx="10">
                  <c:v>2.3939990993454541</c:v>
                </c:pt>
                <c:pt idx="11">
                  <c:v>2.1944991743999998</c:v>
                </c:pt>
                <c:pt idx="12">
                  <c:v>2.0256915456</c:v>
                </c:pt>
                <c:pt idx="13">
                  <c:v>1.8809992923428569</c:v>
                </c:pt>
                <c:pt idx="14">
                  <c:v>1.7555993395199998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6E-44E0-A1D6-B918836CFE4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63.965587046399996</c:v>
                </c:pt>
                <c:pt idx="1">
                  <c:v>31.982793523199998</c:v>
                </c:pt>
                <c:pt idx="2">
                  <c:v>21.3218623488</c:v>
                </c:pt>
                <c:pt idx="3">
                  <c:v>15.991396761599999</c:v>
                </c:pt>
                <c:pt idx="4">
                  <c:v>12.793117409279999</c:v>
                </c:pt>
                <c:pt idx="5">
                  <c:v>10.6609311744</c:v>
                </c:pt>
                <c:pt idx="6">
                  <c:v>9.1379410066285711</c:v>
                </c:pt>
                <c:pt idx="7">
                  <c:v>7.9956983807999995</c:v>
                </c:pt>
                <c:pt idx="8">
                  <c:v>7.1072874495999994</c:v>
                </c:pt>
                <c:pt idx="9">
                  <c:v>6.3965587046399994</c:v>
                </c:pt>
                <c:pt idx="10">
                  <c:v>5.8150533678545449</c:v>
                </c:pt>
                <c:pt idx="11">
                  <c:v>5.3304655872</c:v>
                </c:pt>
                <c:pt idx="12">
                  <c:v>4.9204297727999995</c:v>
                </c:pt>
                <c:pt idx="13">
                  <c:v>4.5689705033142856</c:v>
                </c:pt>
                <c:pt idx="14">
                  <c:v>4.2643724697599996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6E-44E0-A1D6-B918836CFE4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950.26524317209146</c:v>
                </c:pt>
                <c:pt idx="1">
                  <c:v>484.67720078604572</c:v>
                </c:pt>
                <c:pt idx="2">
                  <c:v>333.72322185736368</c:v>
                </c:pt>
                <c:pt idx="3">
                  <c:v>261.42775879302286</c:v>
                </c:pt>
                <c:pt idx="4">
                  <c:v>220.59570207441826</c:v>
                </c:pt>
                <c:pt idx="5">
                  <c:v>195.49534852868186</c:v>
                </c:pt>
                <c:pt idx="6">
                  <c:v>179.38453965315591</c:v>
                </c:pt>
                <c:pt idx="7">
                  <c:v>168.89219619651143</c:v>
                </c:pt>
                <c:pt idx="8">
                  <c:v>162.14549635245461</c:v>
                </c:pt>
                <c:pt idx="9">
                  <c:v>158.02074703720916</c:v>
                </c:pt>
                <c:pt idx="10">
                  <c:v>155.80287083382646</c:v>
                </c:pt>
                <c:pt idx="11">
                  <c:v>155.01514946434094</c:v>
                </c:pt>
                <c:pt idx="12">
                  <c:v>155.32754719785316</c:v>
                </c:pt>
                <c:pt idx="13">
                  <c:v>156.50432422657795</c:v>
                </c:pt>
                <c:pt idx="14">
                  <c:v>158.37260469147273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F6E-44E0-A1D6-B918836C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4-45E6-B840-8F3B91EB0BA4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1.8432127999999997</c:v>
                </c:pt>
                <c:pt idx="1">
                  <c:v>3.6864255999999993</c:v>
                </c:pt>
                <c:pt idx="2">
                  <c:v>5.5296383999999987</c:v>
                </c:pt>
                <c:pt idx="3">
                  <c:v>7.3728511999999986</c:v>
                </c:pt>
                <c:pt idx="4">
                  <c:v>9.2160639999999976</c:v>
                </c:pt>
                <c:pt idx="5">
                  <c:v>11.059276799999997</c:v>
                </c:pt>
                <c:pt idx="6">
                  <c:v>12.902489599999997</c:v>
                </c:pt>
                <c:pt idx="7">
                  <c:v>14.745702399999997</c:v>
                </c:pt>
                <c:pt idx="8">
                  <c:v>16.588915199999995</c:v>
                </c:pt>
                <c:pt idx="9">
                  <c:v>18.432127999999995</c:v>
                </c:pt>
                <c:pt idx="10">
                  <c:v>20.275340799999995</c:v>
                </c:pt>
                <c:pt idx="11">
                  <c:v>22.118553599999995</c:v>
                </c:pt>
                <c:pt idx="12">
                  <c:v>23.961766399999995</c:v>
                </c:pt>
                <c:pt idx="13">
                  <c:v>25.804979199999995</c:v>
                </c:pt>
                <c:pt idx="14">
                  <c:v>27.648191999999995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4-45E6-B840-8F3B91EB0BA4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1.7638400000000001</c:v>
                </c:pt>
                <c:pt idx="1">
                  <c:v>3.5276800000000001</c:v>
                </c:pt>
                <c:pt idx="2">
                  <c:v>5.2915200000000002</c:v>
                </c:pt>
                <c:pt idx="3">
                  <c:v>7.0553600000000003</c:v>
                </c:pt>
                <c:pt idx="4">
                  <c:v>8.8192000000000004</c:v>
                </c:pt>
                <c:pt idx="5">
                  <c:v>10.58304</c:v>
                </c:pt>
                <c:pt idx="6">
                  <c:v>12.346880000000001</c:v>
                </c:pt>
                <c:pt idx="7">
                  <c:v>14.110720000000001</c:v>
                </c:pt>
                <c:pt idx="8">
                  <c:v>15.874560000000001</c:v>
                </c:pt>
                <c:pt idx="9">
                  <c:v>17.638400000000001</c:v>
                </c:pt>
                <c:pt idx="10">
                  <c:v>19.402239999999999</c:v>
                </c:pt>
                <c:pt idx="11">
                  <c:v>21.166080000000001</c:v>
                </c:pt>
                <c:pt idx="12">
                  <c:v>22.929920000000003</c:v>
                </c:pt>
                <c:pt idx="13">
                  <c:v>24.693760000000001</c:v>
                </c:pt>
                <c:pt idx="14">
                  <c:v>26.457599999999999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C4-45E6-B840-8F3B91EB0BA4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2.7559999999999998</c:v>
                </c:pt>
                <c:pt idx="1">
                  <c:v>5.5119999999999996</c:v>
                </c:pt>
                <c:pt idx="2">
                  <c:v>8.2679999999999989</c:v>
                </c:pt>
                <c:pt idx="3">
                  <c:v>11.023999999999999</c:v>
                </c:pt>
                <c:pt idx="4">
                  <c:v>13.78</c:v>
                </c:pt>
                <c:pt idx="5">
                  <c:v>16.535999999999998</c:v>
                </c:pt>
                <c:pt idx="6">
                  <c:v>19.291999999999998</c:v>
                </c:pt>
                <c:pt idx="7">
                  <c:v>22.047999999999998</c:v>
                </c:pt>
                <c:pt idx="8">
                  <c:v>24.803999999999998</c:v>
                </c:pt>
                <c:pt idx="9">
                  <c:v>27.56</c:v>
                </c:pt>
                <c:pt idx="10">
                  <c:v>30.315999999999999</c:v>
                </c:pt>
                <c:pt idx="11">
                  <c:v>33.071999999999996</c:v>
                </c:pt>
                <c:pt idx="12">
                  <c:v>35.827999999999996</c:v>
                </c:pt>
                <c:pt idx="13">
                  <c:v>38.583999999999996</c:v>
                </c:pt>
                <c:pt idx="14">
                  <c:v>41.339999999999996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C4-45E6-B840-8F3B91EB0BA4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324.15121655172413</c:v>
                </c:pt>
                <c:pt idx="1">
                  <c:v>162.07560827586207</c:v>
                </c:pt>
                <c:pt idx="2">
                  <c:v>108.05040551724137</c:v>
                </c:pt>
                <c:pt idx="3">
                  <c:v>81.037804137931033</c:v>
                </c:pt>
                <c:pt idx="4">
                  <c:v>64.830243310344827</c:v>
                </c:pt>
                <c:pt idx="5">
                  <c:v>54.025202758620686</c:v>
                </c:pt>
                <c:pt idx="6">
                  <c:v>46.307316650246307</c:v>
                </c:pt>
                <c:pt idx="7">
                  <c:v>40.518902068965517</c:v>
                </c:pt>
                <c:pt idx="8">
                  <c:v>36.016801839080458</c:v>
                </c:pt>
                <c:pt idx="9">
                  <c:v>32.415121655172413</c:v>
                </c:pt>
                <c:pt idx="10">
                  <c:v>29.468292413793105</c:v>
                </c:pt>
                <c:pt idx="11">
                  <c:v>27.012601379310343</c:v>
                </c:pt>
                <c:pt idx="12">
                  <c:v>24.934708965517242</c:v>
                </c:pt>
                <c:pt idx="13">
                  <c:v>23.153658325123153</c:v>
                </c:pt>
                <c:pt idx="14">
                  <c:v>21.610081103448277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C4-45E6-B840-8F3B91EB0BA4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2.675808</c:v>
                </c:pt>
                <c:pt idx="1">
                  <c:v>1.337904</c:v>
                </c:pt>
                <c:pt idx="2">
                  <c:v>0.89193599999999995</c:v>
                </c:pt>
                <c:pt idx="3">
                  <c:v>0.66895199999999999</c:v>
                </c:pt>
                <c:pt idx="4">
                  <c:v>0.53516160000000002</c:v>
                </c:pt>
                <c:pt idx="5">
                  <c:v>0.44596799999999998</c:v>
                </c:pt>
                <c:pt idx="6">
                  <c:v>0.38225828571428572</c:v>
                </c:pt>
                <c:pt idx="7">
                  <c:v>0.334476</c:v>
                </c:pt>
                <c:pt idx="8">
                  <c:v>0.29731200000000002</c:v>
                </c:pt>
                <c:pt idx="9">
                  <c:v>0.26758080000000001</c:v>
                </c:pt>
                <c:pt idx="10">
                  <c:v>0.24325527272727274</c:v>
                </c:pt>
                <c:pt idx="11">
                  <c:v>0.22298399999999999</c:v>
                </c:pt>
                <c:pt idx="12">
                  <c:v>0.20583138461538461</c:v>
                </c:pt>
                <c:pt idx="13">
                  <c:v>0.19112914285714286</c:v>
                </c:pt>
                <c:pt idx="14">
                  <c:v>0.1783872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C4-45E6-B840-8F3B91EB0BA4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C4-45E6-B840-8F3B91EB0BA4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283.45423728813557</c:v>
                </c:pt>
                <c:pt idx="1">
                  <c:v>141.72711864406779</c:v>
                </c:pt>
                <c:pt idx="2">
                  <c:v>94.484745762711853</c:v>
                </c:pt>
                <c:pt idx="3">
                  <c:v>70.863559322033893</c:v>
                </c:pt>
                <c:pt idx="4">
                  <c:v>56.690847457627115</c:v>
                </c:pt>
                <c:pt idx="5">
                  <c:v>47.242372881355926</c:v>
                </c:pt>
                <c:pt idx="6">
                  <c:v>40.49346246973365</c:v>
                </c:pt>
                <c:pt idx="7">
                  <c:v>35.431779661016947</c:v>
                </c:pt>
                <c:pt idx="8">
                  <c:v>31.494915254237284</c:v>
                </c:pt>
                <c:pt idx="9">
                  <c:v>28.345423728813557</c:v>
                </c:pt>
                <c:pt idx="10">
                  <c:v>25.768567026194145</c:v>
                </c:pt>
                <c:pt idx="11">
                  <c:v>23.621186440677963</c:v>
                </c:pt>
                <c:pt idx="12">
                  <c:v>21.804172099087353</c:v>
                </c:pt>
                <c:pt idx="13">
                  <c:v>20.246731234866825</c:v>
                </c:pt>
                <c:pt idx="14">
                  <c:v>18.896949152542373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C4-45E6-B840-8F3B91EB0BA4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217.76340418559997</c:v>
                </c:pt>
                <c:pt idx="1">
                  <c:v>108.88170209279998</c:v>
                </c:pt>
                <c:pt idx="2">
                  <c:v>72.587801395199989</c:v>
                </c:pt>
                <c:pt idx="3">
                  <c:v>54.440851046399992</c:v>
                </c:pt>
                <c:pt idx="4">
                  <c:v>43.552680837119993</c:v>
                </c:pt>
                <c:pt idx="5">
                  <c:v>36.293900697599994</c:v>
                </c:pt>
                <c:pt idx="6">
                  <c:v>31.109057740799994</c:v>
                </c:pt>
                <c:pt idx="7">
                  <c:v>27.220425523199996</c:v>
                </c:pt>
                <c:pt idx="8">
                  <c:v>24.195933798399995</c:v>
                </c:pt>
                <c:pt idx="9">
                  <c:v>21.776340418559997</c:v>
                </c:pt>
                <c:pt idx="10">
                  <c:v>19.796673107781814</c:v>
                </c:pt>
                <c:pt idx="11">
                  <c:v>18.146950348799997</c:v>
                </c:pt>
                <c:pt idx="12">
                  <c:v>16.751031091199998</c:v>
                </c:pt>
                <c:pt idx="13">
                  <c:v>15.554528870399997</c:v>
                </c:pt>
                <c:pt idx="14">
                  <c:v>14.517560279039998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C4-45E6-B840-8F3B91EB0BA4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26.333990092799997</c:v>
                </c:pt>
                <c:pt idx="1">
                  <c:v>13.166995046399999</c:v>
                </c:pt>
                <c:pt idx="2">
                  <c:v>8.777996697599999</c:v>
                </c:pt>
                <c:pt idx="3">
                  <c:v>6.5834975231999993</c:v>
                </c:pt>
                <c:pt idx="4">
                  <c:v>5.2667980185599994</c:v>
                </c:pt>
                <c:pt idx="5">
                  <c:v>4.3889983487999995</c:v>
                </c:pt>
                <c:pt idx="6">
                  <c:v>3.7619985846857138</c:v>
                </c:pt>
                <c:pt idx="7">
                  <c:v>3.2917487615999996</c:v>
                </c:pt>
                <c:pt idx="8">
                  <c:v>2.9259988991999997</c:v>
                </c:pt>
                <c:pt idx="9">
                  <c:v>2.6333990092799997</c:v>
                </c:pt>
                <c:pt idx="10">
                  <c:v>2.3939990993454541</c:v>
                </c:pt>
                <c:pt idx="11">
                  <c:v>2.1944991743999998</c:v>
                </c:pt>
                <c:pt idx="12">
                  <c:v>2.0256915456</c:v>
                </c:pt>
                <c:pt idx="13">
                  <c:v>1.8809992923428569</c:v>
                </c:pt>
                <c:pt idx="14">
                  <c:v>1.7555993395199998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C4-45E6-B840-8F3B91EB0BA4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63.965587046399996</c:v>
                </c:pt>
                <c:pt idx="1">
                  <c:v>31.982793523199998</c:v>
                </c:pt>
                <c:pt idx="2">
                  <c:v>21.3218623488</c:v>
                </c:pt>
                <c:pt idx="3">
                  <c:v>15.991396761599999</c:v>
                </c:pt>
                <c:pt idx="4">
                  <c:v>12.793117409279999</c:v>
                </c:pt>
                <c:pt idx="5">
                  <c:v>10.6609311744</c:v>
                </c:pt>
                <c:pt idx="6">
                  <c:v>9.1379410066285711</c:v>
                </c:pt>
                <c:pt idx="7">
                  <c:v>7.9956983807999995</c:v>
                </c:pt>
                <c:pt idx="8">
                  <c:v>7.1072874495999994</c:v>
                </c:pt>
                <c:pt idx="9">
                  <c:v>6.3965587046399994</c:v>
                </c:pt>
                <c:pt idx="10">
                  <c:v>5.8150533678545449</c:v>
                </c:pt>
                <c:pt idx="11">
                  <c:v>5.3304655872</c:v>
                </c:pt>
                <c:pt idx="12">
                  <c:v>4.9204297727999995</c:v>
                </c:pt>
                <c:pt idx="13">
                  <c:v>4.5689705033142856</c:v>
                </c:pt>
                <c:pt idx="14">
                  <c:v>4.2643724697599996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C4-45E6-B840-8F3B91EB0BA4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950.26524317209146</c:v>
                </c:pt>
                <c:pt idx="1">
                  <c:v>484.67720078604572</c:v>
                </c:pt>
                <c:pt idx="2">
                  <c:v>333.72322185736368</c:v>
                </c:pt>
                <c:pt idx="3">
                  <c:v>261.42775879302286</c:v>
                </c:pt>
                <c:pt idx="4">
                  <c:v>220.59570207441826</c:v>
                </c:pt>
                <c:pt idx="5">
                  <c:v>195.49534852868186</c:v>
                </c:pt>
                <c:pt idx="6">
                  <c:v>179.38453965315591</c:v>
                </c:pt>
                <c:pt idx="7">
                  <c:v>168.89219619651143</c:v>
                </c:pt>
                <c:pt idx="8">
                  <c:v>162.14549635245461</c:v>
                </c:pt>
                <c:pt idx="9">
                  <c:v>158.02074703720916</c:v>
                </c:pt>
                <c:pt idx="10">
                  <c:v>155.80287083382646</c:v>
                </c:pt>
                <c:pt idx="11">
                  <c:v>155.01514946434094</c:v>
                </c:pt>
                <c:pt idx="12">
                  <c:v>155.32754719785316</c:v>
                </c:pt>
                <c:pt idx="13">
                  <c:v>156.50432422657795</c:v>
                </c:pt>
                <c:pt idx="14">
                  <c:v>158.37260469147273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C4-45E6-B840-8F3B91EB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1-401C-9465-612DB35ED1D9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1.8432127999999997</c:v>
                </c:pt>
                <c:pt idx="1">
                  <c:v>3.6864255999999993</c:v>
                </c:pt>
                <c:pt idx="2">
                  <c:v>5.5296383999999987</c:v>
                </c:pt>
                <c:pt idx="3">
                  <c:v>7.3728511999999986</c:v>
                </c:pt>
                <c:pt idx="4">
                  <c:v>9.2160639999999976</c:v>
                </c:pt>
                <c:pt idx="5">
                  <c:v>11.059276799999997</c:v>
                </c:pt>
                <c:pt idx="6">
                  <c:v>12.902489599999997</c:v>
                </c:pt>
                <c:pt idx="7">
                  <c:v>14.745702399999997</c:v>
                </c:pt>
                <c:pt idx="8">
                  <c:v>16.588915199999995</c:v>
                </c:pt>
                <c:pt idx="9">
                  <c:v>18.432127999999995</c:v>
                </c:pt>
                <c:pt idx="10">
                  <c:v>20.275340799999995</c:v>
                </c:pt>
                <c:pt idx="11">
                  <c:v>22.118553599999995</c:v>
                </c:pt>
                <c:pt idx="12">
                  <c:v>23.961766399999995</c:v>
                </c:pt>
                <c:pt idx="13">
                  <c:v>25.804979199999995</c:v>
                </c:pt>
                <c:pt idx="14">
                  <c:v>27.648191999999995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81-401C-9465-612DB35ED1D9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1.7638400000000001</c:v>
                </c:pt>
                <c:pt idx="1">
                  <c:v>3.5276800000000001</c:v>
                </c:pt>
                <c:pt idx="2">
                  <c:v>5.2915200000000002</c:v>
                </c:pt>
                <c:pt idx="3">
                  <c:v>7.0553600000000003</c:v>
                </c:pt>
                <c:pt idx="4">
                  <c:v>8.8192000000000004</c:v>
                </c:pt>
                <c:pt idx="5">
                  <c:v>10.58304</c:v>
                </c:pt>
                <c:pt idx="6">
                  <c:v>12.346880000000001</c:v>
                </c:pt>
                <c:pt idx="7">
                  <c:v>14.110720000000001</c:v>
                </c:pt>
                <c:pt idx="8">
                  <c:v>15.874560000000001</c:v>
                </c:pt>
                <c:pt idx="9">
                  <c:v>17.638400000000001</c:v>
                </c:pt>
                <c:pt idx="10">
                  <c:v>19.402239999999999</c:v>
                </c:pt>
                <c:pt idx="11">
                  <c:v>21.166080000000001</c:v>
                </c:pt>
                <c:pt idx="12">
                  <c:v>22.929920000000003</c:v>
                </c:pt>
                <c:pt idx="13">
                  <c:v>24.693760000000001</c:v>
                </c:pt>
                <c:pt idx="14">
                  <c:v>26.457599999999999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81-401C-9465-612DB35ED1D9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2.7559999999999998</c:v>
                </c:pt>
                <c:pt idx="1">
                  <c:v>5.5119999999999996</c:v>
                </c:pt>
                <c:pt idx="2">
                  <c:v>8.2679999999999989</c:v>
                </c:pt>
                <c:pt idx="3">
                  <c:v>11.023999999999999</c:v>
                </c:pt>
                <c:pt idx="4">
                  <c:v>13.78</c:v>
                </c:pt>
                <c:pt idx="5">
                  <c:v>16.535999999999998</c:v>
                </c:pt>
                <c:pt idx="6">
                  <c:v>19.291999999999998</c:v>
                </c:pt>
                <c:pt idx="7">
                  <c:v>22.047999999999998</c:v>
                </c:pt>
                <c:pt idx="8">
                  <c:v>24.803999999999998</c:v>
                </c:pt>
                <c:pt idx="9">
                  <c:v>27.56</c:v>
                </c:pt>
                <c:pt idx="10">
                  <c:v>30.315999999999999</c:v>
                </c:pt>
                <c:pt idx="11">
                  <c:v>33.071999999999996</c:v>
                </c:pt>
                <c:pt idx="12">
                  <c:v>35.827999999999996</c:v>
                </c:pt>
                <c:pt idx="13">
                  <c:v>38.583999999999996</c:v>
                </c:pt>
                <c:pt idx="14">
                  <c:v>41.339999999999996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81-401C-9465-612DB35ED1D9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324.15121655172413</c:v>
                </c:pt>
                <c:pt idx="1">
                  <c:v>162.07560827586207</c:v>
                </c:pt>
                <c:pt idx="2">
                  <c:v>108.05040551724137</c:v>
                </c:pt>
                <c:pt idx="3">
                  <c:v>81.037804137931033</c:v>
                </c:pt>
                <c:pt idx="4">
                  <c:v>64.830243310344827</c:v>
                </c:pt>
                <c:pt idx="5">
                  <c:v>54.025202758620686</c:v>
                </c:pt>
                <c:pt idx="6">
                  <c:v>46.307316650246307</c:v>
                </c:pt>
                <c:pt idx="7">
                  <c:v>40.518902068965517</c:v>
                </c:pt>
                <c:pt idx="8">
                  <c:v>36.016801839080458</c:v>
                </c:pt>
                <c:pt idx="9">
                  <c:v>32.415121655172413</c:v>
                </c:pt>
                <c:pt idx="10">
                  <c:v>29.468292413793105</c:v>
                </c:pt>
                <c:pt idx="11">
                  <c:v>27.012601379310343</c:v>
                </c:pt>
                <c:pt idx="12">
                  <c:v>24.934708965517242</c:v>
                </c:pt>
                <c:pt idx="13">
                  <c:v>23.153658325123153</c:v>
                </c:pt>
                <c:pt idx="14">
                  <c:v>21.610081103448277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81-401C-9465-612DB35ED1D9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2.675808</c:v>
                </c:pt>
                <c:pt idx="1">
                  <c:v>1.337904</c:v>
                </c:pt>
                <c:pt idx="2">
                  <c:v>0.89193599999999995</c:v>
                </c:pt>
                <c:pt idx="3">
                  <c:v>0.66895199999999999</c:v>
                </c:pt>
                <c:pt idx="4">
                  <c:v>0.53516160000000002</c:v>
                </c:pt>
                <c:pt idx="5">
                  <c:v>0.44596799999999998</c:v>
                </c:pt>
                <c:pt idx="6">
                  <c:v>0.38225828571428572</c:v>
                </c:pt>
                <c:pt idx="7">
                  <c:v>0.334476</c:v>
                </c:pt>
                <c:pt idx="8">
                  <c:v>0.29731200000000002</c:v>
                </c:pt>
                <c:pt idx="9">
                  <c:v>0.26758080000000001</c:v>
                </c:pt>
                <c:pt idx="10">
                  <c:v>0.24325527272727274</c:v>
                </c:pt>
                <c:pt idx="11">
                  <c:v>0.22298399999999999</c:v>
                </c:pt>
                <c:pt idx="12">
                  <c:v>0.20583138461538461</c:v>
                </c:pt>
                <c:pt idx="13">
                  <c:v>0.19112914285714286</c:v>
                </c:pt>
                <c:pt idx="14">
                  <c:v>0.1783872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81-401C-9465-612DB35ED1D9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81-401C-9465-612DB35ED1D9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283.45423728813557</c:v>
                </c:pt>
                <c:pt idx="1">
                  <c:v>141.72711864406779</c:v>
                </c:pt>
                <c:pt idx="2">
                  <c:v>94.484745762711853</c:v>
                </c:pt>
                <c:pt idx="3">
                  <c:v>70.863559322033893</c:v>
                </c:pt>
                <c:pt idx="4">
                  <c:v>56.690847457627115</c:v>
                </c:pt>
                <c:pt idx="5">
                  <c:v>47.242372881355926</c:v>
                </c:pt>
                <c:pt idx="6">
                  <c:v>40.49346246973365</c:v>
                </c:pt>
                <c:pt idx="7">
                  <c:v>35.431779661016947</c:v>
                </c:pt>
                <c:pt idx="8">
                  <c:v>31.494915254237284</c:v>
                </c:pt>
                <c:pt idx="9">
                  <c:v>28.345423728813557</c:v>
                </c:pt>
                <c:pt idx="10">
                  <c:v>25.768567026194145</c:v>
                </c:pt>
                <c:pt idx="11">
                  <c:v>23.621186440677963</c:v>
                </c:pt>
                <c:pt idx="12">
                  <c:v>21.804172099087353</c:v>
                </c:pt>
                <c:pt idx="13">
                  <c:v>20.246731234866825</c:v>
                </c:pt>
                <c:pt idx="14">
                  <c:v>18.896949152542373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81-401C-9465-612DB35ED1D9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217.76340418559997</c:v>
                </c:pt>
                <c:pt idx="1">
                  <c:v>108.88170209279998</c:v>
                </c:pt>
                <c:pt idx="2">
                  <c:v>72.587801395199989</c:v>
                </c:pt>
                <c:pt idx="3">
                  <c:v>54.440851046399992</c:v>
                </c:pt>
                <c:pt idx="4">
                  <c:v>43.552680837119993</c:v>
                </c:pt>
                <c:pt idx="5">
                  <c:v>36.293900697599994</c:v>
                </c:pt>
                <c:pt idx="6">
                  <c:v>31.109057740799994</c:v>
                </c:pt>
                <c:pt idx="7">
                  <c:v>27.220425523199996</c:v>
                </c:pt>
                <c:pt idx="8">
                  <c:v>24.195933798399995</c:v>
                </c:pt>
                <c:pt idx="9">
                  <c:v>21.776340418559997</c:v>
                </c:pt>
                <c:pt idx="10">
                  <c:v>19.796673107781814</c:v>
                </c:pt>
                <c:pt idx="11">
                  <c:v>18.146950348799997</c:v>
                </c:pt>
                <c:pt idx="12">
                  <c:v>16.751031091199998</c:v>
                </c:pt>
                <c:pt idx="13">
                  <c:v>15.554528870399997</c:v>
                </c:pt>
                <c:pt idx="14">
                  <c:v>14.517560279039998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81-401C-9465-612DB35ED1D9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26.333990092799997</c:v>
                </c:pt>
                <c:pt idx="1">
                  <c:v>13.166995046399999</c:v>
                </c:pt>
                <c:pt idx="2">
                  <c:v>8.777996697599999</c:v>
                </c:pt>
                <c:pt idx="3">
                  <c:v>6.5834975231999993</c:v>
                </c:pt>
                <c:pt idx="4">
                  <c:v>5.2667980185599994</c:v>
                </c:pt>
                <c:pt idx="5">
                  <c:v>4.3889983487999995</c:v>
                </c:pt>
                <c:pt idx="6">
                  <c:v>3.7619985846857138</c:v>
                </c:pt>
                <c:pt idx="7">
                  <c:v>3.2917487615999996</c:v>
                </c:pt>
                <c:pt idx="8">
                  <c:v>2.9259988991999997</c:v>
                </c:pt>
                <c:pt idx="9">
                  <c:v>2.6333990092799997</c:v>
                </c:pt>
                <c:pt idx="10">
                  <c:v>2.3939990993454541</c:v>
                </c:pt>
                <c:pt idx="11">
                  <c:v>2.1944991743999998</c:v>
                </c:pt>
                <c:pt idx="12">
                  <c:v>2.0256915456</c:v>
                </c:pt>
                <c:pt idx="13">
                  <c:v>1.8809992923428569</c:v>
                </c:pt>
                <c:pt idx="14">
                  <c:v>1.7555993395199998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81-401C-9465-612DB35ED1D9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63.965587046399996</c:v>
                </c:pt>
                <c:pt idx="1">
                  <c:v>31.982793523199998</c:v>
                </c:pt>
                <c:pt idx="2">
                  <c:v>21.3218623488</c:v>
                </c:pt>
                <c:pt idx="3">
                  <c:v>15.991396761599999</c:v>
                </c:pt>
                <c:pt idx="4">
                  <c:v>12.793117409279999</c:v>
                </c:pt>
                <c:pt idx="5">
                  <c:v>10.6609311744</c:v>
                </c:pt>
                <c:pt idx="6">
                  <c:v>9.1379410066285711</c:v>
                </c:pt>
                <c:pt idx="7">
                  <c:v>7.9956983807999995</c:v>
                </c:pt>
                <c:pt idx="8">
                  <c:v>7.1072874495999994</c:v>
                </c:pt>
                <c:pt idx="9">
                  <c:v>6.3965587046399994</c:v>
                </c:pt>
                <c:pt idx="10">
                  <c:v>5.8150533678545449</c:v>
                </c:pt>
                <c:pt idx="11">
                  <c:v>5.3304655872</c:v>
                </c:pt>
                <c:pt idx="12">
                  <c:v>4.9204297727999995</c:v>
                </c:pt>
                <c:pt idx="13">
                  <c:v>4.5689705033142856</c:v>
                </c:pt>
                <c:pt idx="14">
                  <c:v>4.2643724697599996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E81-401C-9465-612DB35ED1D9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950.26524317209146</c:v>
                </c:pt>
                <c:pt idx="1">
                  <c:v>484.67720078604572</c:v>
                </c:pt>
                <c:pt idx="2">
                  <c:v>333.72322185736368</c:v>
                </c:pt>
                <c:pt idx="3">
                  <c:v>261.42775879302286</c:v>
                </c:pt>
                <c:pt idx="4">
                  <c:v>220.59570207441826</c:v>
                </c:pt>
                <c:pt idx="5">
                  <c:v>195.49534852868186</c:v>
                </c:pt>
                <c:pt idx="6">
                  <c:v>179.38453965315591</c:v>
                </c:pt>
                <c:pt idx="7">
                  <c:v>168.89219619651143</c:v>
                </c:pt>
                <c:pt idx="8">
                  <c:v>162.14549635245461</c:v>
                </c:pt>
                <c:pt idx="9">
                  <c:v>158.02074703720916</c:v>
                </c:pt>
                <c:pt idx="10">
                  <c:v>155.80287083382646</c:v>
                </c:pt>
                <c:pt idx="11">
                  <c:v>155.01514946434094</c:v>
                </c:pt>
                <c:pt idx="12">
                  <c:v>155.32754719785316</c:v>
                </c:pt>
                <c:pt idx="13">
                  <c:v>156.50432422657795</c:v>
                </c:pt>
                <c:pt idx="14">
                  <c:v>158.37260469147273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E81-401C-9465-612DB35E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E-498A-9F53-CFEA13C0ED13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1.8432127999999997</c:v>
                </c:pt>
                <c:pt idx="1">
                  <c:v>3.6864255999999993</c:v>
                </c:pt>
                <c:pt idx="2">
                  <c:v>5.5296383999999987</c:v>
                </c:pt>
                <c:pt idx="3">
                  <c:v>7.3728511999999986</c:v>
                </c:pt>
                <c:pt idx="4">
                  <c:v>9.2160639999999976</c:v>
                </c:pt>
                <c:pt idx="5">
                  <c:v>11.059276799999997</c:v>
                </c:pt>
                <c:pt idx="6">
                  <c:v>12.902489599999997</c:v>
                </c:pt>
                <c:pt idx="7">
                  <c:v>14.745702399999997</c:v>
                </c:pt>
                <c:pt idx="8">
                  <c:v>16.588915199999995</c:v>
                </c:pt>
                <c:pt idx="9">
                  <c:v>18.432127999999995</c:v>
                </c:pt>
                <c:pt idx="10">
                  <c:v>20.275340799999995</c:v>
                </c:pt>
                <c:pt idx="11">
                  <c:v>22.118553599999995</c:v>
                </c:pt>
                <c:pt idx="12">
                  <c:v>23.961766399999995</c:v>
                </c:pt>
                <c:pt idx="13">
                  <c:v>25.804979199999995</c:v>
                </c:pt>
                <c:pt idx="14">
                  <c:v>27.648191999999995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E-498A-9F53-CFEA13C0ED13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1.7638400000000001</c:v>
                </c:pt>
                <c:pt idx="1">
                  <c:v>3.5276800000000001</c:v>
                </c:pt>
                <c:pt idx="2">
                  <c:v>5.2915200000000002</c:v>
                </c:pt>
                <c:pt idx="3">
                  <c:v>7.0553600000000003</c:v>
                </c:pt>
                <c:pt idx="4">
                  <c:v>8.8192000000000004</c:v>
                </c:pt>
                <c:pt idx="5">
                  <c:v>10.58304</c:v>
                </c:pt>
                <c:pt idx="6">
                  <c:v>12.346880000000001</c:v>
                </c:pt>
                <c:pt idx="7">
                  <c:v>14.110720000000001</c:v>
                </c:pt>
                <c:pt idx="8">
                  <c:v>15.874560000000001</c:v>
                </c:pt>
                <c:pt idx="9">
                  <c:v>17.638400000000001</c:v>
                </c:pt>
                <c:pt idx="10">
                  <c:v>19.402239999999999</c:v>
                </c:pt>
                <c:pt idx="11">
                  <c:v>21.166080000000001</c:v>
                </c:pt>
                <c:pt idx="12">
                  <c:v>22.929920000000003</c:v>
                </c:pt>
                <c:pt idx="13">
                  <c:v>24.693760000000001</c:v>
                </c:pt>
                <c:pt idx="14">
                  <c:v>26.457599999999999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E-498A-9F53-CFEA13C0ED13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2.7559999999999998</c:v>
                </c:pt>
                <c:pt idx="1">
                  <c:v>5.5119999999999996</c:v>
                </c:pt>
                <c:pt idx="2">
                  <c:v>8.2679999999999989</c:v>
                </c:pt>
                <c:pt idx="3">
                  <c:v>11.023999999999999</c:v>
                </c:pt>
                <c:pt idx="4">
                  <c:v>13.78</c:v>
                </c:pt>
                <c:pt idx="5">
                  <c:v>16.535999999999998</c:v>
                </c:pt>
                <c:pt idx="6">
                  <c:v>19.291999999999998</c:v>
                </c:pt>
                <c:pt idx="7">
                  <c:v>22.047999999999998</c:v>
                </c:pt>
                <c:pt idx="8">
                  <c:v>24.803999999999998</c:v>
                </c:pt>
                <c:pt idx="9">
                  <c:v>27.56</c:v>
                </c:pt>
                <c:pt idx="10">
                  <c:v>30.315999999999999</c:v>
                </c:pt>
                <c:pt idx="11">
                  <c:v>33.071999999999996</c:v>
                </c:pt>
                <c:pt idx="12">
                  <c:v>35.827999999999996</c:v>
                </c:pt>
                <c:pt idx="13">
                  <c:v>38.583999999999996</c:v>
                </c:pt>
                <c:pt idx="14">
                  <c:v>41.339999999999996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E-498A-9F53-CFEA13C0ED13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324.15121655172413</c:v>
                </c:pt>
                <c:pt idx="1">
                  <c:v>162.07560827586207</c:v>
                </c:pt>
                <c:pt idx="2">
                  <c:v>108.05040551724137</c:v>
                </c:pt>
                <c:pt idx="3">
                  <c:v>81.037804137931033</c:v>
                </c:pt>
                <c:pt idx="4">
                  <c:v>64.830243310344827</c:v>
                </c:pt>
                <c:pt idx="5">
                  <c:v>54.025202758620686</c:v>
                </c:pt>
                <c:pt idx="6">
                  <c:v>46.307316650246307</c:v>
                </c:pt>
                <c:pt idx="7">
                  <c:v>40.518902068965517</c:v>
                </c:pt>
                <c:pt idx="8">
                  <c:v>36.016801839080458</c:v>
                </c:pt>
                <c:pt idx="9">
                  <c:v>32.415121655172413</c:v>
                </c:pt>
                <c:pt idx="10">
                  <c:v>29.468292413793105</c:v>
                </c:pt>
                <c:pt idx="11">
                  <c:v>27.012601379310343</c:v>
                </c:pt>
                <c:pt idx="12">
                  <c:v>24.934708965517242</c:v>
                </c:pt>
                <c:pt idx="13">
                  <c:v>23.153658325123153</c:v>
                </c:pt>
                <c:pt idx="14">
                  <c:v>21.610081103448277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E-498A-9F53-CFEA13C0ED13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2.675808</c:v>
                </c:pt>
                <c:pt idx="1">
                  <c:v>1.337904</c:v>
                </c:pt>
                <c:pt idx="2">
                  <c:v>0.89193599999999995</c:v>
                </c:pt>
                <c:pt idx="3">
                  <c:v>0.66895199999999999</c:v>
                </c:pt>
                <c:pt idx="4">
                  <c:v>0.53516160000000002</c:v>
                </c:pt>
                <c:pt idx="5">
                  <c:v>0.44596799999999998</c:v>
                </c:pt>
                <c:pt idx="6">
                  <c:v>0.38225828571428572</c:v>
                </c:pt>
                <c:pt idx="7">
                  <c:v>0.334476</c:v>
                </c:pt>
                <c:pt idx="8">
                  <c:v>0.29731200000000002</c:v>
                </c:pt>
                <c:pt idx="9">
                  <c:v>0.26758080000000001</c:v>
                </c:pt>
                <c:pt idx="10">
                  <c:v>0.24325527272727274</c:v>
                </c:pt>
                <c:pt idx="11">
                  <c:v>0.22298399999999999</c:v>
                </c:pt>
                <c:pt idx="12">
                  <c:v>0.20583138461538461</c:v>
                </c:pt>
                <c:pt idx="13">
                  <c:v>0.19112914285714286</c:v>
                </c:pt>
                <c:pt idx="14">
                  <c:v>0.1783872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E-498A-9F53-CFEA13C0ED13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EE-498A-9F53-CFEA13C0ED13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283.45423728813557</c:v>
                </c:pt>
                <c:pt idx="1">
                  <c:v>141.72711864406779</c:v>
                </c:pt>
                <c:pt idx="2">
                  <c:v>94.484745762711853</c:v>
                </c:pt>
                <c:pt idx="3">
                  <c:v>70.863559322033893</c:v>
                </c:pt>
                <c:pt idx="4">
                  <c:v>56.690847457627115</c:v>
                </c:pt>
                <c:pt idx="5">
                  <c:v>47.242372881355926</c:v>
                </c:pt>
                <c:pt idx="6">
                  <c:v>40.49346246973365</c:v>
                </c:pt>
                <c:pt idx="7">
                  <c:v>35.431779661016947</c:v>
                </c:pt>
                <c:pt idx="8">
                  <c:v>31.494915254237284</c:v>
                </c:pt>
                <c:pt idx="9">
                  <c:v>28.345423728813557</c:v>
                </c:pt>
                <c:pt idx="10">
                  <c:v>25.768567026194145</c:v>
                </c:pt>
                <c:pt idx="11">
                  <c:v>23.621186440677963</c:v>
                </c:pt>
                <c:pt idx="12">
                  <c:v>21.804172099087353</c:v>
                </c:pt>
                <c:pt idx="13">
                  <c:v>20.246731234866825</c:v>
                </c:pt>
                <c:pt idx="14">
                  <c:v>18.896949152542373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EE-498A-9F53-CFEA13C0ED13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217.76340418559997</c:v>
                </c:pt>
                <c:pt idx="1">
                  <c:v>108.88170209279998</c:v>
                </c:pt>
                <c:pt idx="2">
                  <c:v>72.587801395199989</c:v>
                </c:pt>
                <c:pt idx="3">
                  <c:v>54.440851046399992</c:v>
                </c:pt>
                <c:pt idx="4">
                  <c:v>43.552680837119993</c:v>
                </c:pt>
                <c:pt idx="5">
                  <c:v>36.293900697599994</c:v>
                </c:pt>
                <c:pt idx="6">
                  <c:v>31.109057740799994</c:v>
                </c:pt>
                <c:pt idx="7">
                  <c:v>27.220425523199996</c:v>
                </c:pt>
                <c:pt idx="8">
                  <c:v>24.195933798399995</c:v>
                </c:pt>
                <c:pt idx="9">
                  <c:v>21.776340418559997</c:v>
                </c:pt>
                <c:pt idx="10">
                  <c:v>19.796673107781814</c:v>
                </c:pt>
                <c:pt idx="11">
                  <c:v>18.146950348799997</c:v>
                </c:pt>
                <c:pt idx="12">
                  <c:v>16.751031091199998</c:v>
                </c:pt>
                <c:pt idx="13">
                  <c:v>15.554528870399997</c:v>
                </c:pt>
                <c:pt idx="14">
                  <c:v>14.517560279039998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EE-498A-9F53-CFEA13C0ED13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26.333990092799997</c:v>
                </c:pt>
                <c:pt idx="1">
                  <c:v>13.166995046399999</c:v>
                </c:pt>
                <c:pt idx="2">
                  <c:v>8.777996697599999</c:v>
                </c:pt>
                <c:pt idx="3">
                  <c:v>6.5834975231999993</c:v>
                </c:pt>
                <c:pt idx="4">
                  <c:v>5.2667980185599994</c:v>
                </c:pt>
                <c:pt idx="5">
                  <c:v>4.3889983487999995</c:v>
                </c:pt>
                <c:pt idx="6">
                  <c:v>3.7619985846857138</c:v>
                </c:pt>
                <c:pt idx="7">
                  <c:v>3.2917487615999996</c:v>
                </c:pt>
                <c:pt idx="8">
                  <c:v>2.9259988991999997</c:v>
                </c:pt>
                <c:pt idx="9">
                  <c:v>2.6333990092799997</c:v>
                </c:pt>
                <c:pt idx="10">
                  <c:v>2.3939990993454541</c:v>
                </c:pt>
                <c:pt idx="11">
                  <c:v>2.1944991743999998</c:v>
                </c:pt>
                <c:pt idx="12">
                  <c:v>2.0256915456</c:v>
                </c:pt>
                <c:pt idx="13">
                  <c:v>1.8809992923428569</c:v>
                </c:pt>
                <c:pt idx="14">
                  <c:v>1.7555993395199998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EE-498A-9F53-CFEA13C0ED13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63.965587046399996</c:v>
                </c:pt>
                <c:pt idx="1">
                  <c:v>31.982793523199998</c:v>
                </c:pt>
                <c:pt idx="2">
                  <c:v>21.3218623488</c:v>
                </c:pt>
                <c:pt idx="3">
                  <c:v>15.991396761599999</c:v>
                </c:pt>
                <c:pt idx="4">
                  <c:v>12.793117409279999</c:v>
                </c:pt>
                <c:pt idx="5">
                  <c:v>10.6609311744</c:v>
                </c:pt>
                <c:pt idx="6">
                  <c:v>9.1379410066285711</c:v>
                </c:pt>
                <c:pt idx="7">
                  <c:v>7.9956983807999995</c:v>
                </c:pt>
                <c:pt idx="8">
                  <c:v>7.1072874495999994</c:v>
                </c:pt>
                <c:pt idx="9">
                  <c:v>6.3965587046399994</c:v>
                </c:pt>
                <c:pt idx="10">
                  <c:v>5.8150533678545449</c:v>
                </c:pt>
                <c:pt idx="11">
                  <c:v>5.3304655872</c:v>
                </c:pt>
                <c:pt idx="12">
                  <c:v>4.9204297727999995</c:v>
                </c:pt>
                <c:pt idx="13">
                  <c:v>4.5689705033142856</c:v>
                </c:pt>
                <c:pt idx="14">
                  <c:v>4.2643724697599996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EE-498A-9F53-CFEA13C0ED13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950.26524317209146</c:v>
                </c:pt>
                <c:pt idx="1">
                  <c:v>484.67720078604572</c:v>
                </c:pt>
                <c:pt idx="2">
                  <c:v>333.72322185736368</c:v>
                </c:pt>
                <c:pt idx="3">
                  <c:v>261.42775879302286</c:v>
                </c:pt>
                <c:pt idx="4">
                  <c:v>220.59570207441826</c:v>
                </c:pt>
                <c:pt idx="5">
                  <c:v>195.49534852868186</c:v>
                </c:pt>
                <c:pt idx="6">
                  <c:v>179.38453965315591</c:v>
                </c:pt>
                <c:pt idx="7">
                  <c:v>168.89219619651143</c:v>
                </c:pt>
                <c:pt idx="8">
                  <c:v>162.14549635245461</c:v>
                </c:pt>
                <c:pt idx="9">
                  <c:v>158.02074703720916</c:v>
                </c:pt>
                <c:pt idx="10">
                  <c:v>155.80287083382646</c:v>
                </c:pt>
                <c:pt idx="11">
                  <c:v>155.01514946434094</c:v>
                </c:pt>
                <c:pt idx="12">
                  <c:v>155.32754719785316</c:v>
                </c:pt>
                <c:pt idx="13">
                  <c:v>156.50432422657795</c:v>
                </c:pt>
                <c:pt idx="14">
                  <c:v>158.37260469147273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EE-498A-9F53-CFEA13C0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88F18D-F30F-4226-A951-28642AAE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0ACF99-0766-43A2-86E2-A1496AE31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776B12-780F-49A1-9C47-58D81628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A8DA50-3911-440D-B768-A504A020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629B99-AFF4-4D2E-9FB5-ECE821C0F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671A59-8888-4A18-AB5F-0BAC577A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CA60F2-45E4-4FC8-A636-6AFB3995F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P56"/>
  <sheetViews>
    <sheetView zoomScaleNormal="100" workbookViewId="0">
      <selection activeCell="R27" sqref="R27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v>220.48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v>9291</v>
      </c>
      <c r="C2" t="s">
        <v>14</v>
      </c>
      <c r="D2" s="4"/>
      <c r="E2" s="1" t="s">
        <v>1</v>
      </c>
      <c r="F2" s="3">
        <v>0.95</v>
      </c>
      <c r="G2" s="13" t="s">
        <v>19</v>
      </c>
      <c r="H2" s="2">
        <v>0.16</v>
      </c>
      <c r="I2" s="13" t="s">
        <v>22</v>
      </c>
      <c r="J2" s="2">
        <v>0.25</v>
      </c>
      <c r="K2" s="1" t="s">
        <v>26</v>
      </c>
      <c r="L2" s="2">
        <v>0.34</v>
      </c>
      <c r="M2" s="1" t="s">
        <v>30</v>
      </c>
      <c r="N2" s="2">
        <v>0.01</v>
      </c>
      <c r="R2" s="1" t="s">
        <v>35</v>
      </c>
      <c r="S2" s="2">
        <v>0.6</v>
      </c>
      <c r="X2" s="4" t="s">
        <v>53</v>
      </c>
      <c r="Y2" s="2">
        <v>0.03</v>
      </c>
      <c r="Z2" s="4" t="s">
        <v>58</v>
      </c>
      <c r="AA2" s="2">
        <v>0.75</v>
      </c>
    </row>
    <row r="3" spans="1:42" x14ac:dyDescent="0.25">
      <c r="A3" s="4" t="s">
        <v>7</v>
      </c>
      <c r="B3" s="2">
        <v>10</v>
      </c>
      <c r="C3" t="s">
        <v>12</v>
      </c>
      <c r="D3" s="4"/>
      <c r="E3" s="1" t="s">
        <v>2</v>
      </c>
      <c r="F3" s="3">
        <v>0.22</v>
      </c>
      <c r="G3" s="13" t="s">
        <v>20</v>
      </c>
      <c r="H3" s="2">
        <v>12</v>
      </c>
      <c r="K3" s="4" t="s">
        <v>27</v>
      </c>
      <c r="L3" s="2">
        <v>0.87</v>
      </c>
      <c r="M3" s="1" t="s">
        <v>31</v>
      </c>
      <c r="N3" s="2">
        <v>1</v>
      </c>
      <c r="R3" s="4" t="s">
        <v>36</v>
      </c>
      <c r="S3" s="2">
        <v>3</v>
      </c>
      <c r="X3" s="1" t="s">
        <v>54</v>
      </c>
      <c r="Y3" s="2">
        <v>1.18</v>
      </c>
      <c r="Z3" s="1" t="s">
        <v>59</v>
      </c>
      <c r="AA3" s="2"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G4" s="3"/>
      <c r="I4" s="14" t="s">
        <v>24</v>
      </c>
      <c r="J4" s="9">
        <f>B4*J2*B1*F5/H3</f>
        <v>2.7559999999999998</v>
      </c>
      <c r="M4" s="4" t="s">
        <v>32</v>
      </c>
      <c r="N4" s="2">
        <v>2E-3</v>
      </c>
      <c r="R4" s="4" t="s">
        <v>37</v>
      </c>
      <c r="S4" s="2">
        <v>0.91</v>
      </c>
      <c r="X4" s="4" t="s">
        <v>55</v>
      </c>
      <c r="Y4" s="2">
        <v>1</v>
      </c>
      <c r="Z4" s="4" t="s">
        <v>62</v>
      </c>
      <c r="AA4" s="2">
        <v>0.16</v>
      </c>
      <c r="AB4" s="8">
        <v>243</v>
      </c>
      <c r="AC4" s="8">
        <v>80000</v>
      </c>
      <c r="AD4" s="8">
        <v>1574</v>
      </c>
      <c r="AE4" s="8">
        <v>30000</v>
      </c>
    </row>
    <row r="5" spans="1:42" x14ac:dyDescent="0.25">
      <c r="A5" s="4" t="s">
        <v>9</v>
      </c>
      <c r="B5" s="2">
        <f>0.3*B3</f>
        <v>3</v>
      </c>
      <c r="C5" t="s">
        <v>15</v>
      </c>
      <c r="D5" s="4"/>
      <c r="E5" s="1" t="s">
        <v>4</v>
      </c>
      <c r="F5" s="3">
        <v>1.2</v>
      </c>
      <c r="G5" s="14" t="s">
        <v>23</v>
      </c>
      <c r="H5" s="9">
        <f>B4*H2*B1*F5/H3</f>
        <v>1.7638400000000001</v>
      </c>
      <c r="K5" s="14" t="s">
        <v>28</v>
      </c>
      <c r="L5" s="9">
        <f>F2*F3*F5*L2*B1*B7/L3</f>
        <v>324.15121655172413</v>
      </c>
      <c r="R5" s="1" t="s">
        <v>38</v>
      </c>
      <c r="S5" s="2"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1.5</v>
      </c>
      <c r="C6" t="s">
        <v>15</v>
      </c>
      <c r="D6" s="4"/>
      <c r="E6" s="2"/>
      <c r="M6" s="14" t="s">
        <v>33</v>
      </c>
      <c r="N6" s="9">
        <f>N2*N3*B2*H3*F5*N4</f>
        <v>2.675808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283.45423728813557</v>
      </c>
      <c r="Z6" s="8">
        <v>60.6</v>
      </c>
      <c r="AA6" s="8"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15</v>
      </c>
      <c r="C7" t="s">
        <v>12</v>
      </c>
      <c r="D7" s="7"/>
      <c r="E7" s="10" t="s">
        <v>16</v>
      </c>
      <c r="F7" s="9">
        <f>F2*F3*F4*F5*B1/B7</f>
        <v>1.8432127999999997</v>
      </c>
      <c r="I7" s="11"/>
      <c r="M7" s="8"/>
      <c r="P7" s="11"/>
      <c r="R7" s="4" t="s">
        <v>39</v>
      </c>
      <c r="S7" s="8">
        <v>12000</v>
      </c>
      <c r="T7" s="8">
        <v>540</v>
      </c>
      <c r="U7" s="8">
        <v>3600</v>
      </c>
      <c r="V7" t="s">
        <v>47</v>
      </c>
      <c r="Z7" s="8">
        <v>285</v>
      </c>
      <c r="AA7" s="8"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v>120</v>
      </c>
      <c r="T8" s="8">
        <v>200</v>
      </c>
      <c r="U8" s="8"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v>300</v>
      </c>
      <c r="T9" s="8">
        <v>20</v>
      </c>
      <c r="U9" s="8">
        <v>500</v>
      </c>
      <c r="V9" t="s">
        <v>45</v>
      </c>
      <c r="Z9" s="4" t="s">
        <v>60</v>
      </c>
      <c r="AA9" s="2">
        <f>B1*H3*F5/(10^3*AA2*AA3)</f>
        <v>8.4664319999999993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1.8432127999999997</v>
      </c>
      <c r="G10" s="15">
        <f t="shared" ref="G10:G24" si="0">E10*$H$5</f>
        <v>1.7638400000000001</v>
      </c>
      <c r="H10" s="15">
        <f t="shared" ref="H10:H24" si="1">E10*$J$4</f>
        <v>2.7559999999999998</v>
      </c>
      <c r="I10" s="15">
        <f t="shared" ref="I10:I24" si="2">$L$5/E10</f>
        <v>324.15121655172413</v>
      </c>
      <c r="J10" s="15">
        <f t="shared" ref="J10:J24" si="3">$N$6/E10</f>
        <v>2.675808</v>
      </c>
      <c r="K10" s="15">
        <f t="shared" ref="K10:K24" si="4">$S$14/E10</f>
        <v>25.557947207431745</v>
      </c>
      <c r="L10" s="15">
        <f t="shared" ref="L10:L24" si="5">$Y$6/E10</f>
        <v>283.45423728813557</v>
      </c>
      <c r="M10" s="15">
        <f t="shared" ref="M10:M24" si="6">$AA$9*$AA$10/E10</f>
        <v>217.76340418559997</v>
      </c>
      <c r="N10" s="15">
        <f t="shared" ref="N10:N24" si="7">$AC$6*$AA$9/E10</f>
        <v>26.333990092799997</v>
      </c>
      <c r="O10" s="15">
        <f t="shared" ref="O10:O24" si="8">$AE$6*$AA$9/E10</f>
        <v>63.965587046399996</v>
      </c>
      <c r="P10" s="15">
        <f t="shared" ref="P10:P24" si="9">F10+G10+H10+I10+J10+K10+L10+M10+N10+O10</f>
        <v>950.26524317209146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24" si="10">E11*$F$7</f>
        <v>3.6864255999999993</v>
      </c>
      <c r="G11" s="15">
        <f t="shared" si="0"/>
        <v>3.5276800000000001</v>
      </c>
      <c r="H11" s="15">
        <f t="shared" si="1"/>
        <v>5.5119999999999996</v>
      </c>
      <c r="I11" s="15">
        <f t="shared" si="2"/>
        <v>162.07560827586207</v>
      </c>
      <c r="J11" s="15">
        <f t="shared" si="3"/>
        <v>1.337904</v>
      </c>
      <c r="K11" s="15">
        <f t="shared" si="4"/>
        <v>12.778973603715873</v>
      </c>
      <c r="L11" s="15">
        <f t="shared" si="5"/>
        <v>141.72711864406779</v>
      </c>
      <c r="M11" s="15">
        <f t="shared" si="6"/>
        <v>108.88170209279998</v>
      </c>
      <c r="N11" s="15">
        <f t="shared" si="7"/>
        <v>13.166995046399999</v>
      </c>
      <c r="O11" s="15">
        <f t="shared" si="8"/>
        <v>31.982793523199998</v>
      </c>
      <c r="P11" s="15">
        <f t="shared" si="9"/>
        <v>484.67720078604572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5.5296383999999987</v>
      </c>
      <c r="G12" s="15">
        <f t="shared" si="0"/>
        <v>5.2915200000000002</v>
      </c>
      <c r="H12" s="15">
        <f t="shared" si="1"/>
        <v>8.2679999999999989</v>
      </c>
      <c r="I12" s="15">
        <f t="shared" si="2"/>
        <v>108.05040551724137</v>
      </c>
      <c r="J12" s="15">
        <f t="shared" si="3"/>
        <v>0.89193599999999995</v>
      </c>
      <c r="K12" s="15">
        <f t="shared" si="4"/>
        <v>8.5193157358105811</v>
      </c>
      <c r="L12" s="15">
        <f t="shared" si="5"/>
        <v>94.484745762711853</v>
      </c>
      <c r="M12" s="15">
        <f t="shared" si="6"/>
        <v>72.587801395199989</v>
      </c>
      <c r="N12" s="15">
        <f t="shared" si="7"/>
        <v>8.777996697599999</v>
      </c>
      <c r="O12" s="15">
        <f t="shared" si="8"/>
        <v>21.3218623488</v>
      </c>
      <c r="P12" s="15">
        <f t="shared" si="9"/>
        <v>333.72322185736368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7.3728511999999986</v>
      </c>
      <c r="G13" s="15">
        <f t="shared" si="0"/>
        <v>7.0553600000000003</v>
      </c>
      <c r="H13" s="15">
        <f t="shared" si="1"/>
        <v>11.023999999999999</v>
      </c>
      <c r="I13" s="15">
        <f t="shared" si="2"/>
        <v>81.037804137931033</v>
      </c>
      <c r="J13" s="15">
        <f t="shared" si="3"/>
        <v>0.66895199999999999</v>
      </c>
      <c r="K13" s="15">
        <f t="shared" si="4"/>
        <v>6.3894868018579363</v>
      </c>
      <c r="L13" s="15">
        <f t="shared" si="5"/>
        <v>70.863559322033893</v>
      </c>
      <c r="M13" s="15">
        <f t="shared" si="6"/>
        <v>54.440851046399992</v>
      </c>
      <c r="N13" s="15">
        <f t="shared" si="7"/>
        <v>6.5834975231999993</v>
      </c>
      <c r="O13" s="15">
        <f t="shared" si="8"/>
        <v>15.991396761599999</v>
      </c>
      <c r="P13" s="15">
        <f t="shared" si="9"/>
        <v>261.42775879302286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9.2160639999999976</v>
      </c>
      <c r="G14" s="15">
        <f t="shared" si="0"/>
        <v>8.8192000000000004</v>
      </c>
      <c r="H14" s="15">
        <f t="shared" si="1"/>
        <v>13.78</v>
      </c>
      <c r="I14" s="15">
        <f t="shared" si="2"/>
        <v>64.830243310344827</v>
      </c>
      <c r="J14" s="15">
        <f t="shared" si="3"/>
        <v>0.53516160000000002</v>
      </c>
      <c r="K14" s="15">
        <f t="shared" si="4"/>
        <v>5.1115894414863492</v>
      </c>
      <c r="L14" s="15">
        <f t="shared" si="5"/>
        <v>56.690847457627115</v>
      </c>
      <c r="M14" s="15">
        <f t="shared" si="6"/>
        <v>43.552680837119993</v>
      </c>
      <c r="N14" s="15">
        <f t="shared" si="7"/>
        <v>5.2667980185599994</v>
      </c>
      <c r="O14" s="15">
        <f t="shared" si="8"/>
        <v>12.793117409279999</v>
      </c>
      <c r="P14" s="15">
        <f t="shared" si="9"/>
        <v>220.59570207441826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11.059276799999997</v>
      </c>
      <c r="G15" s="15">
        <f t="shared" si="0"/>
        <v>10.58304</v>
      </c>
      <c r="H15" s="15">
        <f t="shared" si="1"/>
        <v>16.535999999999998</v>
      </c>
      <c r="I15" s="15">
        <f t="shared" si="2"/>
        <v>54.025202758620686</v>
      </c>
      <c r="J15" s="15">
        <f t="shared" si="3"/>
        <v>0.44596799999999998</v>
      </c>
      <c r="K15" s="15">
        <f t="shared" si="4"/>
        <v>4.2596578679052906</v>
      </c>
      <c r="L15" s="15">
        <f t="shared" si="5"/>
        <v>47.242372881355926</v>
      </c>
      <c r="M15" s="15">
        <f t="shared" si="6"/>
        <v>36.293900697599994</v>
      </c>
      <c r="N15" s="15">
        <f t="shared" si="7"/>
        <v>4.3889983487999995</v>
      </c>
      <c r="O15" s="15">
        <f t="shared" si="8"/>
        <v>10.6609311744</v>
      </c>
      <c r="P15" s="15">
        <f t="shared" si="9"/>
        <v>195.49534852868186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12.902489599999997</v>
      </c>
      <c r="G16" s="15">
        <f t="shared" si="0"/>
        <v>12.346880000000001</v>
      </c>
      <c r="H16" s="15">
        <f t="shared" si="1"/>
        <v>19.291999999999998</v>
      </c>
      <c r="I16" s="15">
        <f t="shared" si="2"/>
        <v>46.307316650246307</v>
      </c>
      <c r="J16" s="15">
        <f t="shared" si="3"/>
        <v>0.38225828571428572</v>
      </c>
      <c r="K16" s="15">
        <f t="shared" si="4"/>
        <v>3.6511353153473922</v>
      </c>
      <c r="L16" s="15">
        <f t="shared" si="5"/>
        <v>40.49346246973365</v>
      </c>
      <c r="M16" s="15">
        <f t="shared" si="6"/>
        <v>31.109057740799994</v>
      </c>
      <c r="N16" s="15">
        <f t="shared" si="7"/>
        <v>3.7619985846857138</v>
      </c>
      <c r="O16" s="15">
        <f t="shared" si="8"/>
        <v>9.1379410066285711</v>
      </c>
      <c r="P16" s="15">
        <f t="shared" si="9"/>
        <v>179.38453965315591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14.745702399999997</v>
      </c>
      <c r="G17" s="15">
        <f t="shared" si="0"/>
        <v>14.110720000000001</v>
      </c>
      <c r="H17" s="15">
        <f t="shared" si="1"/>
        <v>22.047999999999998</v>
      </c>
      <c r="I17" s="15">
        <f t="shared" si="2"/>
        <v>40.518902068965517</v>
      </c>
      <c r="J17" s="15">
        <f t="shared" si="3"/>
        <v>0.334476</v>
      </c>
      <c r="K17" s="15">
        <f t="shared" si="4"/>
        <v>3.1947434009289681</v>
      </c>
      <c r="L17" s="15">
        <f t="shared" si="5"/>
        <v>35.431779661016947</v>
      </c>
      <c r="M17" s="15">
        <f t="shared" si="6"/>
        <v>27.220425523199996</v>
      </c>
      <c r="N17" s="15">
        <f t="shared" si="7"/>
        <v>3.2917487615999996</v>
      </c>
      <c r="O17" s="15">
        <f t="shared" si="8"/>
        <v>7.9956983807999995</v>
      </c>
      <c r="P17" s="15">
        <f t="shared" si="9"/>
        <v>168.89219619651143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16.588915199999995</v>
      </c>
      <c r="G18" s="15">
        <f t="shared" si="0"/>
        <v>15.874560000000001</v>
      </c>
      <c r="H18" s="15">
        <f t="shared" si="1"/>
        <v>24.803999999999998</v>
      </c>
      <c r="I18" s="15">
        <f t="shared" si="2"/>
        <v>36.016801839080458</v>
      </c>
      <c r="J18" s="15">
        <f t="shared" si="3"/>
        <v>0.29731200000000002</v>
      </c>
      <c r="K18" s="15">
        <f t="shared" si="4"/>
        <v>2.8397719119368605</v>
      </c>
      <c r="L18" s="15">
        <f t="shared" si="5"/>
        <v>31.494915254237284</v>
      </c>
      <c r="M18" s="15">
        <f t="shared" si="6"/>
        <v>24.195933798399995</v>
      </c>
      <c r="N18" s="15">
        <f t="shared" si="7"/>
        <v>2.9259988991999997</v>
      </c>
      <c r="O18" s="15">
        <f t="shared" si="8"/>
        <v>7.1072874495999994</v>
      </c>
      <c r="P18" s="15">
        <f t="shared" si="9"/>
        <v>162.14549635245461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18.432127999999995</v>
      </c>
      <c r="G19" s="15">
        <f t="shared" si="0"/>
        <v>17.638400000000001</v>
      </c>
      <c r="H19" s="15">
        <f t="shared" si="1"/>
        <v>27.56</v>
      </c>
      <c r="I19" s="15">
        <f t="shared" si="2"/>
        <v>32.415121655172413</v>
      </c>
      <c r="J19" s="15">
        <f t="shared" si="3"/>
        <v>0.26758080000000001</v>
      </c>
      <c r="K19" s="15">
        <f t="shared" si="4"/>
        <v>2.5557947207431746</v>
      </c>
      <c r="L19" s="15">
        <f t="shared" si="5"/>
        <v>28.345423728813557</v>
      </c>
      <c r="M19" s="15">
        <f t="shared" si="6"/>
        <v>21.776340418559997</v>
      </c>
      <c r="N19" s="15">
        <f t="shared" si="7"/>
        <v>2.6333990092799997</v>
      </c>
      <c r="O19" s="15">
        <f t="shared" si="8"/>
        <v>6.3965587046399994</v>
      </c>
      <c r="P19" s="15">
        <f t="shared" si="9"/>
        <v>158.02074703720916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20.275340799999995</v>
      </c>
      <c r="G20" s="15">
        <f t="shared" si="0"/>
        <v>19.402239999999999</v>
      </c>
      <c r="H20" s="15">
        <f t="shared" si="1"/>
        <v>30.315999999999999</v>
      </c>
      <c r="I20" s="15">
        <f t="shared" si="2"/>
        <v>29.468292413793105</v>
      </c>
      <c r="J20" s="15">
        <f t="shared" si="3"/>
        <v>0.24325527272727274</v>
      </c>
      <c r="K20" s="15">
        <f t="shared" si="4"/>
        <v>2.3234497461301586</v>
      </c>
      <c r="L20" s="15">
        <f t="shared" si="5"/>
        <v>25.768567026194145</v>
      </c>
      <c r="M20" s="15">
        <f t="shared" si="6"/>
        <v>19.796673107781814</v>
      </c>
      <c r="N20" s="15">
        <f t="shared" si="7"/>
        <v>2.3939990993454541</v>
      </c>
      <c r="O20" s="15">
        <f t="shared" si="8"/>
        <v>5.8150533678545449</v>
      </c>
      <c r="P20" s="15">
        <f t="shared" si="9"/>
        <v>155.80287083382646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22.118553599999995</v>
      </c>
      <c r="G21" s="15">
        <f t="shared" si="0"/>
        <v>21.166080000000001</v>
      </c>
      <c r="H21" s="15">
        <f t="shared" si="1"/>
        <v>33.071999999999996</v>
      </c>
      <c r="I21" s="15">
        <f t="shared" si="2"/>
        <v>27.012601379310343</v>
      </c>
      <c r="J21" s="15">
        <f t="shared" si="3"/>
        <v>0.22298399999999999</v>
      </c>
      <c r="K21" s="15">
        <f t="shared" si="4"/>
        <v>2.1298289339526453</v>
      </c>
      <c r="L21" s="15">
        <f t="shared" si="5"/>
        <v>23.621186440677963</v>
      </c>
      <c r="M21" s="15">
        <f t="shared" si="6"/>
        <v>18.146950348799997</v>
      </c>
      <c r="N21" s="15">
        <f t="shared" si="7"/>
        <v>2.1944991743999998</v>
      </c>
      <c r="O21" s="15">
        <f t="shared" si="8"/>
        <v>5.3304655872</v>
      </c>
      <c r="P21" s="15">
        <f t="shared" si="9"/>
        <v>155.01514946434094</v>
      </c>
      <c r="Q21" s="13" t="s">
        <v>263</v>
      </c>
      <c r="R21" s="19">
        <f>MIN(P10:P24)</f>
        <v>155.01514946434094</v>
      </c>
      <c r="S21" s="4" t="s">
        <v>72</v>
      </c>
      <c r="T21" s="2">
        <v>443.70800000000003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23.961766399999995</v>
      </c>
      <c r="G22" s="15">
        <f t="shared" si="0"/>
        <v>22.929920000000003</v>
      </c>
      <c r="H22" s="15">
        <f t="shared" si="1"/>
        <v>35.827999999999996</v>
      </c>
      <c r="I22" s="15">
        <f t="shared" si="2"/>
        <v>24.934708965517242</v>
      </c>
      <c r="J22" s="15">
        <f t="shared" si="3"/>
        <v>0.20583138461538461</v>
      </c>
      <c r="K22" s="15">
        <f t="shared" si="4"/>
        <v>1.9659959390332111</v>
      </c>
      <c r="L22" s="15">
        <f t="shared" si="5"/>
        <v>21.804172099087353</v>
      </c>
      <c r="M22" s="15">
        <f t="shared" si="6"/>
        <v>16.751031091199998</v>
      </c>
      <c r="N22" s="15">
        <f t="shared" si="7"/>
        <v>2.0256915456</v>
      </c>
      <c r="O22" s="15">
        <f t="shared" si="8"/>
        <v>4.9204297727999995</v>
      </c>
      <c r="P22" s="15">
        <f t="shared" si="9"/>
        <v>155.32754719785316</v>
      </c>
      <c r="S22" s="4" t="s">
        <v>73</v>
      </c>
      <c r="T22" s="19">
        <f>T21-P24</f>
        <v>285.33539530852727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25.804979199999995</v>
      </c>
      <c r="G23" s="15">
        <f t="shared" si="0"/>
        <v>24.693760000000001</v>
      </c>
      <c r="H23" s="15">
        <f t="shared" si="1"/>
        <v>38.583999999999996</v>
      </c>
      <c r="I23" s="15">
        <f t="shared" si="2"/>
        <v>23.153658325123153</v>
      </c>
      <c r="J23" s="15">
        <f t="shared" si="3"/>
        <v>0.19112914285714286</v>
      </c>
      <c r="K23" s="15">
        <f t="shared" si="4"/>
        <v>1.8255676576736961</v>
      </c>
      <c r="L23" s="15">
        <f t="shared" si="5"/>
        <v>20.246731234866825</v>
      </c>
      <c r="M23" s="15">
        <f t="shared" si="6"/>
        <v>15.554528870399997</v>
      </c>
      <c r="N23" s="15">
        <f t="shared" si="7"/>
        <v>1.8809992923428569</v>
      </c>
      <c r="O23" s="15">
        <f t="shared" si="8"/>
        <v>4.5689705033142856</v>
      </c>
      <c r="P23" s="15">
        <f t="shared" si="9"/>
        <v>156.50432422657795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27.648191999999995</v>
      </c>
      <c r="G24" s="15">
        <f t="shared" si="0"/>
        <v>26.457599999999999</v>
      </c>
      <c r="H24" s="15">
        <f t="shared" si="1"/>
        <v>41.339999999999996</v>
      </c>
      <c r="I24" s="15">
        <f t="shared" si="2"/>
        <v>21.610081103448277</v>
      </c>
      <c r="J24" s="15">
        <f t="shared" si="3"/>
        <v>0.1783872</v>
      </c>
      <c r="K24" s="15">
        <f t="shared" si="4"/>
        <v>1.7038631471621164</v>
      </c>
      <c r="L24" s="15">
        <f t="shared" si="5"/>
        <v>18.896949152542373</v>
      </c>
      <c r="M24" s="15">
        <f t="shared" si="6"/>
        <v>14.517560279039998</v>
      </c>
      <c r="N24" s="15">
        <f t="shared" si="7"/>
        <v>1.7555993395199998</v>
      </c>
      <c r="O24" s="15">
        <f t="shared" si="8"/>
        <v>4.2643724697599996</v>
      </c>
      <c r="P24" s="15">
        <f t="shared" si="9"/>
        <v>158.37260469147273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/>
      <c r="F25" s="12"/>
      <c r="G25" s="15"/>
      <c r="H25" s="15"/>
      <c r="I25" s="15"/>
      <c r="J25" s="15"/>
      <c r="K25" s="15"/>
      <c r="L25" s="15"/>
      <c r="M25" s="15"/>
      <c r="N25" s="15"/>
      <c r="O25" s="15"/>
      <c r="P25" s="15"/>
      <c r="S25" s="8"/>
      <c r="V25" s="8"/>
      <c r="AB25" s="8"/>
      <c r="AE25" s="8"/>
      <c r="AH25" s="8"/>
      <c r="AK25" s="8"/>
      <c r="AP25" s="8"/>
    </row>
    <row r="26" spans="5:42" x14ac:dyDescent="0.25">
      <c r="E26" s="11"/>
      <c r="F26" s="12"/>
      <c r="G26" s="15"/>
      <c r="H26" s="15"/>
      <c r="I26" s="15"/>
      <c r="J26" s="15"/>
      <c r="K26" s="15"/>
      <c r="L26" s="15"/>
      <c r="M26" s="15"/>
      <c r="N26" s="15"/>
      <c r="O26" s="15"/>
      <c r="P26" s="15"/>
      <c r="S26" s="8"/>
      <c r="V26" s="8"/>
      <c r="AB26" s="8"/>
      <c r="AE26" s="8"/>
      <c r="AH26" s="8"/>
      <c r="AK26" s="8"/>
      <c r="AP26" s="8"/>
    </row>
    <row r="27" spans="5:42" x14ac:dyDescent="0.25">
      <c r="E27" s="11"/>
      <c r="F27" s="12"/>
      <c r="G27" s="15"/>
      <c r="H27" s="15"/>
      <c r="I27" s="15"/>
      <c r="J27" s="15"/>
      <c r="K27" s="15"/>
      <c r="L27" s="15"/>
      <c r="M27" s="15"/>
      <c r="N27" s="15"/>
      <c r="O27" s="15"/>
      <c r="P27" s="15"/>
      <c r="S27" s="8"/>
      <c r="V27" s="8"/>
      <c r="AB27" s="8"/>
      <c r="AE27" s="8"/>
      <c r="AH27" s="8"/>
      <c r="AK27" s="8"/>
      <c r="AP27" s="8"/>
    </row>
    <row r="28" spans="5:42" x14ac:dyDescent="0.25">
      <c r="E28" s="11"/>
      <c r="F28" s="12"/>
      <c r="G28" s="15"/>
      <c r="H28" s="15"/>
      <c r="I28" s="15"/>
      <c r="J28" s="15"/>
      <c r="K28" s="15"/>
      <c r="L28" s="15"/>
      <c r="M28" s="15"/>
      <c r="N28" s="15"/>
      <c r="O28" s="15"/>
      <c r="P28" s="15"/>
      <c r="S28" s="8"/>
      <c r="V28" s="8"/>
      <c r="AB28" s="8"/>
      <c r="AE28" s="8"/>
      <c r="AH28" s="8"/>
      <c r="AK28" s="8"/>
      <c r="AP28" s="8"/>
    </row>
    <row r="29" spans="5:42" x14ac:dyDescent="0.25">
      <c r="E29" s="11"/>
      <c r="F29" s="12"/>
      <c r="G29" s="15"/>
      <c r="H29" s="15"/>
      <c r="I29" s="15"/>
      <c r="J29" s="15"/>
      <c r="K29" s="15"/>
      <c r="L29" s="15"/>
      <c r="M29" s="15"/>
      <c r="N29" s="15"/>
      <c r="O29" s="15"/>
      <c r="P29" s="15"/>
      <c r="S29" s="8"/>
      <c r="V29" s="8"/>
      <c r="AB29" s="8"/>
      <c r="AE29" s="8"/>
      <c r="AH29" s="8"/>
      <c r="AK29" s="8"/>
      <c r="AP29" s="8"/>
    </row>
    <row r="30" spans="5:42" x14ac:dyDescent="0.25">
      <c r="E30" s="11"/>
      <c r="F30" s="12"/>
      <c r="G30" s="15"/>
      <c r="H30" s="15"/>
      <c r="I30" s="15"/>
      <c r="J30" s="15"/>
      <c r="K30" s="15"/>
      <c r="L30" s="15"/>
      <c r="M30" s="15"/>
      <c r="N30" s="15"/>
      <c r="O30" s="15"/>
      <c r="P30" s="15"/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workbookViewId="0">
      <selection activeCell="N17" sqref="N17"/>
    </sheetView>
  </sheetViews>
  <sheetFormatPr defaultRowHeight="15" x14ac:dyDescent="0.25"/>
  <cols>
    <col min="1" max="1" width="12.5703125" customWidth="1"/>
    <col min="2" max="2" width="10.7109375" customWidth="1"/>
    <col min="7" max="7" width="9.5703125" customWidth="1"/>
    <col min="9" max="10" width="10.85546875" customWidth="1"/>
  </cols>
  <sheetData>
    <row r="1" spans="1:18" x14ac:dyDescent="0.25">
      <c r="A1" s="4" t="s">
        <v>88</v>
      </c>
      <c r="B1" s="19">
        <f>effects!B7</f>
        <v>76.802130292956889</v>
      </c>
      <c r="D1" s="4" t="s">
        <v>91</v>
      </c>
      <c r="E1" s="2">
        <v>5</v>
      </c>
      <c r="G1" s="4" t="s">
        <v>94</v>
      </c>
      <c r="H1" s="2">
        <v>0.5</v>
      </c>
      <c r="J1" s="4" t="s">
        <v>95</v>
      </c>
      <c r="K1" s="2">
        <v>3</v>
      </c>
    </row>
    <row r="2" spans="1:18" x14ac:dyDescent="0.25">
      <c r="A2" s="4" t="s">
        <v>90</v>
      </c>
      <c r="B2" s="2">
        <v>7</v>
      </c>
      <c r="D2" s="4" t="s">
        <v>93</v>
      </c>
      <c r="E2" s="2">
        <v>1</v>
      </c>
      <c r="G2" s="20" t="s">
        <v>257</v>
      </c>
      <c r="H2" s="21">
        <f>H1/E1*(1-B2/'a_r=0.5'!B7)</f>
        <v>5.3333333333333337E-2</v>
      </c>
      <c r="J2" s="4" t="s">
        <v>96</v>
      </c>
      <c r="K2" s="2">
        <v>10</v>
      </c>
    </row>
    <row r="3" spans="1:18" x14ac:dyDescent="0.25">
      <c r="A3" s="20" t="s">
        <v>89</v>
      </c>
      <c r="B3" s="21">
        <f>B1*(1-(B2/'a_r=0.5'!B7))</f>
        <v>40.961136156243676</v>
      </c>
      <c r="D3" s="20" t="s">
        <v>92</v>
      </c>
      <c r="E3" s="21">
        <f>E2/E1*(1-B2/'a_r=0.5'!B7)</f>
        <v>0.10666666666666667</v>
      </c>
      <c r="J3" s="20" t="s">
        <v>97</v>
      </c>
      <c r="K3" s="21">
        <f>effects!B4*effects!K1*(1-((100+contractor!K1)/(100+contractor!K2)))</f>
        <v>5.6471927272727243</v>
      </c>
      <c r="M3" s="4" t="s">
        <v>98</v>
      </c>
      <c r="N3" s="19">
        <f>K3*0.15</f>
        <v>0.84707890909090866</v>
      </c>
      <c r="P3" s="4" t="s">
        <v>99</v>
      </c>
      <c r="Q3" s="2">
        <f>'a_r=0.5'!B2*0.06</f>
        <v>557.45999999999992</v>
      </c>
    </row>
    <row r="5" spans="1:18" x14ac:dyDescent="0.25">
      <c r="A5" s="22" t="s">
        <v>100</v>
      </c>
      <c r="B5" s="9">
        <f>B3+E3+H2+K3+N3+Q3</f>
        <v>605.07540779260728</v>
      </c>
    </row>
    <row r="6" spans="1:18" x14ac:dyDescent="0.25">
      <c r="A6" s="23" t="s">
        <v>73</v>
      </c>
      <c r="B6" s="2">
        <v>625.66099999999994</v>
      </c>
    </row>
    <row r="7" spans="1:18" x14ac:dyDescent="0.25">
      <c r="A7" s="24" t="s">
        <v>101</v>
      </c>
      <c r="B7" s="25">
        <f>B5+B6</f>
        <v>1230.7364077926072</v>
      </c>
    </row>
    <row r="8" spans="1:18" x14ac:dyDescent="0.25">
      <c r="Q8" t="s">
        <v>107</v>
      </c>
      <c r="R8" t="s">
        <v>108</v>
      </c>
    </row>
    <row r="9" spans="1:18" x14ac:dyDescent="0.25">
      <c r="B9" s="8" t="s">
        <v>103</v>
      </c>
      <c r="C9" s="39" t="s">
        <v>270</v>
      </c>
      <c r="D9" s="29" t="s">
        <v>104</v>
      </c>
      <c r="E9" s="29" t="s">
        <v>105</v>
      </c>
      <c r="F9" s="29" t="s">
        <v>258</v>
      </c>
      <c r="G9" s="30" t="s">
        <v>259</v>
      </c>
      <c r="H9" s="30" t="s">
        <v>260</v>
      </c>
      <c r="I9" s="30" t="s">
        <v>261</v>
      </c>
      <c r="J9" s="30" t="s">
        <v>42</v>
      </c>
      <c r="K9" s="30" t="s">
        <v>106</v>
      </c>
      <c r="L9" s="11" t="s">
        <v>262</v>
      </c>
      <c r="Q9" s="18">
        <f>MIN(K10:K49)</f>
        <v>730.58940779260729</v>
      </c>
      <c r="R9" s="18">
        <f>MAX(K10:K49)</f>
        <v>905.57955567542444</v>
      </c>
    </row>
    <row r="10" spans="1:18" ht="15.75" x14ac:dyDescent="0.25">
      <c r="A10" s="11">
        <v>1</v>
      </c>
      <c r="B10" s="38">
        <v>12</v>
      </c>
      <c r="C10" s="38">
        <v>288.69299999999998</v>
      </c>
      <c r="D10" s="32">
        <f>$B$1*(1-B10/'a_r=0.5'!$B$7)</f>
        <v>15.360426058591374</v>
      </c>
      <c r="E10" s="32">
        <f>$E$2/$E$1*(1-B10/'a_r=0.5'!$B$7)</f>
        <v>3.9999999999999994E-2</v>
      </c>
      <c r="F10" s="32">
        <f>$H$1/$E$1*(1-B10/'a_r=0.5'!$B$7)</f>
        <v>1.9999999999999997E-2</v>
      </c>
      <c r="G10" s="32">
        <f>$K$3</f>
        <v>5.6471927272727243</v>
      </c>
      <c r="H10" s="32">
        <f>$N$3</f>
        <v>0.84707890909090866</v>
      </c>
      <c r="I10" s="34">
        <f>$Q$3</f>
        <v>557.45999999999992</v>
      </c>
      <c r="J10" s="32">
        <f t="shared" ref="J10:J49" si="0">D10+E10+F10+$K$3+$N$3+$Q$3</f>
        <v>579.37469769495488</v>
      </c>
      <c r="K10" s="32">
        <f t="shared" ref="K10:K49" si="1">J10+C10</f>
        <v>868.06769769495486</v>
      </c>
      <c r="L10" s="32">
        <f>$B$1</f>
        <v>76.802130292956889</v>
      </c>
    </row>
    <row r="11" spans="1:18" ht="15.75" x14ac:dyDescent="0.25">
      <c r="A11" s="11">
        <v>2</v>
      </c>
      <c r="B11" s="38">
        <v>14</v>
      </c>
      <c r="C11" s="38">
        <v>308.71800000000002</v>
      </c>
      <c r="D11" s="32">
        <f>$B$1*(1-B11/'a_r=0.5'!$B$7)</f>
        <v>5.1201420195304586</v>
      </c>
      <c r="E11" s="32">
        <f>$E$2/$E$1*(1-B11/'a_r=0.5'!$B$7)</f>
        <v>1.3333333333333331E-2</v>
      </c>
      <c r="F11" s="32">
        <f>$H$1/$E$1*(1-B11/'a_r=0.5'!$B$7)</f>
        <v>6.6666666666666654E-3</v>
      </c>
      <c r="G11" s="32">
        <f t="shared" ref="G11:G49" si="2">$K$3</f>
        <v>5.6471927272727243</v>
      </c>
      <c r="H11" s="32">
        <f t="shared" ref="H11:H49" si="3">$N$3</f>
        <v>0.84707890909090866</v>
      </c>
      <c r="I11" s="34">
        <f t="shared" ref="I11:I49" si="4">$Q$3</f>
        <v>557.45999999999992</v>
      </c>
      <c r="J11" s="32">
        <f t="shared" si="0"/>
        <v>569.09441365589396</v>
      </c>
      <c r="K11" s="32">
        <f t="shared" si="1"/>
        <v>877.81241365589403</v>
      </c>
      <c r="L11" s="32">
        <f t="shared" ref="L11:L49" si="5">$B$1</f>
        <v>76.802130292956889</v>
      </c>
    </row>
    <row r="12" spans="1:18" ht="15.75" x14ac:dyDescent="0.25">
      <c r="A12" s="11">
        <v>3</v>
      </c>
      <c r="B12" s="38">
        <v>15</v>
      </c>
      <c r="C12" s="38">
        <v>319.23399999999998</v>
      </c>
      <c r="D12" s="32">
        <f>$B$1*(1-B12/'a_r=0.5'!$B$7)</f>
        <v>0</v>
      </c>
      <c r="E12" s="32">
        <f>$E$2/$E$1*(1-B12/'a_r=0.5'!$B$7)</f>
        <v>0</v>
      </c>
      <c r="F12" s="32">
        <f>$H$1/$E$1*(1-B12/'a_r=0.5'!$B$7)</f>
        <v>0</v>
      </c>
      <c r="G12" s="32">
        <f t="shared" si="2"/>
        <v>5.6471927272727243</v>
      </c>
      <c r="H12" s="32">
        <f t="shared" si="3"/>
        <v>0.84707890909090866</v>
      </c>
      <c r="I12" s="34">
        <f t="shared" si="4"/>
        <v>557.45999999999992</v>
      </c>
      <c r="J12" s="32">
        <f t="shared" si="0"/>
        <v>563.9542716363635</v>
      </c>
      <c r="K12" s="32">
        <f t="shared" si="1"/>
        <v>883.18827163636342</v>
      </c>
      <c r="L12" s="32">
        <f t="shared" si="5"/>
        <v>76.802130292956889</v>
      </c>
      <c r="M12" s="26">
        <v>0.45600000000000002</v>
      </c>
    </row>
    <row r="13" spans="1:18" ht="15.75" x14ac:dyDescent="0.25">
      <c r="A13" s="11">
        <v>4</v>
      </c>
      <c r="B13" s="38">
        <v>15</v>
      </c>
      <c r="C13" s="38">
        <v>326.01400000000001</v>
      </c>
      <c r="D13" s="32">
        <f>$B$1*(1-B13/'a_r=0.5'!$B$7)</f>
        <v>0</v>
      </c>
      <c r="E13" s="32">
        <f>$E$2/$E$1*(1-B13/'a_r=0.5'!$B$7)</f>
        <v>0</v>
      </c>
      <c r="F13" s="32">
        <f>$H$1/$E$1*(1-B13/'a_r=0.5'!$B$7)</f>
        <v>0</v>
      </c>
      <c r="G13" s="32">
        <f t="shared" si="2"/>
        <v>5.6471927272727243</v>
      </c>
      <c r="H13" s="32">
        <f t="shared" si="3"/>
        <v>0.84707890909090866</v>
      </c>
      <c r="I13" s="34">
        <f t="shared" si="4"/>
        <v>557.45999999999992</v>
      </c>
      <c r="J13" s="32">
        <f t="shared" si="0"/>
        <v>563.9542716363635</v>
      </c>
      <c r="K13" s="32">
        <f t="shared" si="1"/>
        <v>889.96827163636351</v>
      </c>
      <c r="L13" s="32">
        <f t="shared" si="5"/>
        <v>76.802130292956889</v>
      </c>
    </row>
    <row r="14" spans="1:18" ht="15.75" x14ac:dyDescent="0.25">
      <c r="A14" s="11">
        <v>5</v>
      </c>
      <c r="B14" s="38">
        <v>11</v>
      </c>
      <c r="C14" s="38">
        <v>271.29899999999998</v>
      </c>
      <c r="D14" s="32">
        <f>$B$1*(1-B14/'a_r=0.5'!$B$7)</f>
        <v>20.480568078121841</v>
      </c>
      <c r="E14" s="32">
        <f>$E$2/$E$1*(1-B14/'a_r=0.5'!$B$7)</f>
        <v>5.3333333333333344E-2</v>
      </c>
      <c r="F14" s="32">
        <f>$H$1/$E$1*(1-B14/'a_r=0.5'!$B$7)</f>
        <v>2.6666666666666672E-2</v>
      </c>
      <c r="G14" s="32">
        <f t="shared" si="2"/>
        <v>5.6471927272727243</v>
      </c>
      <c r="H14" s="32">
        <f t="shared" si="3"/>
        <v>0.84707890909090866</v>
      </c>
      <c r="I14" s="34">
        <f t="shared" si="4"/>
        <v>557.45999999999992</v>
      </c>
      <c r="J14" s="32">
        <f t="shared" si="0"/>
        <v>584.51483971448545</v>
      </c>
      <c r="K14" s="32">
        <f t="shared" si="1"/>
        <v>855.81383971448543</v>
      </c>
      <c r="L14" s="32">
        <f t="shared" si="5"/>
        <v>76.802130292956889</v>
      </c>
      <c r="M14" s="27"/>
    </row>
    <row r="15" spans="1:18" ht="15.75" x14ac:dyDescent="0.25">
      <c r="A15" s="11">
        <v>6</v>
      </c>
      <c r="B15" s="38">
        <v>11</v>
      </c>
      <c r="C15" s="38">
        <v>274.97800000000001</v>
      </c>
      <c r="D15" s="32">
        <f>$B$1*(1-B15/'a_r=0.5'!$B$7)</f>
        <v>20.480568078121841</v>
      </c>
      <c r="E15" s="32">
        <f>$E$2/$E$1*(1-B15/'a_r=0.5'!$B$7)</f>
        <v>5.3333333333333344E-2</v>
      </c>
      <c r="F15" s="32">
        <f>$H$1/$E$1*(1-B15/'a_r=0.5'!$B$7)</f>
        <v>2.6666666666666672E-2</v>
      </c>
      <c r="G15" s="32">
        <f t="shared" si="2"/>
        <v>5.6471927272727243</v>
      </c>
      <c r="H15" s="32">
        <f t="shared" si="3"/>
        <v>0.84707890909090866</v>
      </c>
      <c r="I15" s="34">
        <f t="shared" si="4"/>
        <v>557.45999999999992</v>
      </c>
      <c r="J15" s="32">
        <f t="shared" si="0"/>
        <v>584.51483971448545</v>
      </c>
      <c r="K15" s="32">
        <f t="shared" si="1"/>
        <v>859.4928397144854</v>
      </c>
      <c r="L15" s="32">
        <f t="shared" si="5"/>
        <v>76.802130292956889</v>
      </c>
      <c r="M15" s="28"/>
    </row>
    <row r="16" spans="1:18" ht="15.75" x14ac:dyDescent="0.25">
      <c r="A16" s="11">
        <v>7</v>
      </c>
      <c r="B16" s="38">
        <v>10</v>
      </c>
      <c r="C16" s="38">
        <v>263.08800000000002</v>
      </c>
      <c r="D16" s="32">
        <f>$B$1*(1-B16/'a_r=0.5'!$B$7)</f>
        <v>25.6007100976523</v>
      </c>
      <c r="E16" s="32">
        <f>$E$2/$E$1*(1-B16/'a_r=0.5'!$B$7)</f>
        <v>6.666666666666668E-2</v>
      </c>
      <c r="F16" s="32">
        <f>$H$1/$E$1*(1-B16/'a_r=0.5'!$B$7)</f>
        <v>3.333333333333334E-2</v>
      </c>
      <c r="G16" s="32">
        <f t="shared" si="2"/>
        <v>5.6471927272727243</v>
      </c>
      <c r="H16" s="32">
        <f t="shared" si="3"/>
        <v>0.84707890909090866</v>
      </c>
      <c r="I16" s="34">
        <f t="shared" si="4"/>
        <v>557.45999999999992</v>
      </c>
      <c r="J16" s="32">
        <f t="shared" si="0"/>
        <v>589.65498173401591</v>
      </c>
      <c r="K16" s="32">
        <f t="shared" si="1"/>
        <v>852.74298173401598</v>
      </c>
      <c r="L16" s="32">
        <f t="shared" si="5"/>
        <v>76.802130292956889</v>
      </c>
      <c r="M16" s="27"/>
    </row>
    <row r="17" spans="1:13" ht="15.75" x14ac:dyDescent="0.25">
      <c r="A17" s="11">
        <v>8</v>
      </c>
      <c r="B17" s="38">
        <v>10</v>
      </c>
      <c r="C17" s="38">
        <v>258.56799999999998</v>
      </c>
      <c r="D17" s="32">
        <f>$B$1*(1-B17/'a_r=0.5'!$B$7)</f>
        <v>25.6007100976523</v>
      </c>
      <c r="E17" s="32">
        <f>$E$2/$E$1*(1-B17/'a_r=0.5'!$B$7)</f>
        <v>6.666666666666668E-2</v>
      </c>
      <c r="F17" s="32">
        <f>$H$1/$E$1*(1-B17/'a_r=0.5'!$B$7)</f>
        <v>3.333333333333334E-2</v>
      </c>
      <c r="G17" s="32">
        <f t="shared" si="2"/>
        <v>5.6471927272727243</v>
      </c>
      <c r="H17" s="32">
        <f t="shared" si="3"/>
        <v>0.84707890909090866</v>
      </c>
      <c r="I17" s="34">
        <f t="shared" si="4"/>
        <v>557.45999999999992</v>
      </c>
      <c r="J17" s="32">
        <f t="shared" si="0"/>
        <v>589.65498173401591</v>
      </c>
      <c r="K17" s="32">
        <f t="shared" si="1"/>
        <v>848.22298173401589</v>
      </c>
      <c r="L17" s="32">
        <f t="shared" si="5"/>
        <v>76.802130292956889</v>
      </c>
      <c r="M17" s="28"/>
    </row>
    <row r="18" spans="1:13" ht="15.75" x14ac:dyDescent="0.25">
      <c r="A18" s="11">
        <v>9</v>
      </c>
      <c r="B18" s="38">
        <v>11</v>
      </c>
      <c r="C18" s="38">
        <v>278.678</v>
      </c>
      <c r="D18" s="32">
        <f>$B$1*(1-B18/'a_r=0.5'!$B$7)</f>
        <v>20.480568078121841</v>
      </c>
      <c r="E18" s="32">
        <f>$E$2/$E$1*(1-B18/'a_r=0.5'!$B$7)</f>
        <v>5.3333333333333344E-2</v>
      </c>
      <c r="F18" s="32">
        <f>$H$1/$E$1*(1-B18/'a_r=0.5'!$B$7)</f>
        <v>2.6666666666666672E-2</v>
      </c>
      <c r="G18" s="32">
        <f t="shared" si="2"/>
        <v>5.6471927272727243</v>
      </c>
      <c r="H18" s="32">
        <f t="shared" si="3"/>
        <v>0.84707890909090866</v>
      </c>
      <c r="I18" s="34">
        <f t="shared" si="4"/>
        <v>557.45999999999992</v>
      </c>
      <c r="J18" s="32">
        <f t="shared" si="0"/>
        <v>584.51483971448545</v>
      </c>
      <c r="K18" s="32">
        <f t="shared" si="1"/>
        <v>863.19283971448544</v>
      </c>
      <c r="L18" s="32">
        <f t="shared" si="5"/>
        <v>76.802130292956889</v>
      </c>
      <c r="M18" s="27"/>
    </row>
    <row r="19" spans="1:13" ht="15.75" x14ac:dyDescent="0.25">
      <c r="A19" s="11">
        <v>10</v>
      </c>
      <c r="B19" s="38">
        <v>12</v>
      </c>
      <c r="C19" s="38">
        <v>307.57299999999998</v>
      </c>
      <c r="D19" s="32">
        <f>$B$1*(1-B19/'a_r=0.5'!$B$7)</f>
        <v>15.360426058591374</v>
      </c>
      <c r="E19" s="32">
        <f>$E$2/$E$1*(1-B19/'a_r=0.5'!$B$7)</f>
        <v>3.9999999999999994E-2</v>
      </c>
      <c r="F19" s="32">
        <f>$H$1/$E$1*(1-B19/'a_r=0.5'!$B$7)</f>
        <v>1.9999999999999997E-2</v>
      </c>
      <c r="G19" s="32">
        <f t="shared" si="2"/>
        <v>5.6471927272727243</v>
      </c>
      <c r="H19" s="32">
        <f t="shared" si="3"/>
        <v>0.84707890909090866</v>
      </c>
      <c r="I19" s="34">
        <f t="shared" si="4"/>
        <v>557.45999999999992</v>
      </c>
      <c r="J19" s="32">
        <f t="shared" si="0"/>
        <v>579.37469769495488</v>
      </c>
      <c r="K19" s="32">
        <f t="shared" si="1"/>
        <v>886.94769769495485</v>
      </c>
      <c r="L19" s="32">
        <f t="shared" si="5"/>
        <v>76.802130292956889</v>
      </c>
      <c r="M19" s="28"/>
    </row>
    <row r="20" spans="1:13" ht="15.75" x14ac:dyDescent="0.25">
      <c r="A20" s="11">
        <v>11</v>
      </c>
      <c r="B20" s="38">
        <v>12</v>
      </c>
      <c r="C20" s="38">
        <v>322.39699999999999</v>
      </c>
      <c r="D20" s="32">
        <f>$B$1*(1-B20/'a_r=0.5'!$B$7)</f>
        <v>15.360426058591374</v>
      </c>
      <c r="E20" s="32">
        <f>$E$2/$E$1*(1-B20/'a_r=0.5'!$B$7)</f>
        <v>3.9999999999999994E-2</v>
      </c>
      <c r="F20" s="32">
        <f>$H$1/$E$1*(1-B20/'a_r=0.5'!$B$7)</f>
        <v>1.9999999999999997E-2</v>
      </c>
      <c r="G20" s="32">
        <f t="shared" si="2"/>
        <v>5.6471927272727243</v>
      </c>
      <c r="H20" s="32">
        <f t="shared" si="3"/>
        <v>0.84707890909090866</v>
      </c>
      <c r="I20" s="34">
        <f t="shared" si="4"/>
        <v>557.45999999999992</v>
      </c>
      <c r="J20" s="32">
        <f t="shared" si="0"/>
        <v>579.37469769495488</v>
      </c>
      <c r="K20" s="32">
        <f t="shared" si="1"/>
        <v>901.77169769495481</v>
      </c>
      <c r="L20" s="32">
        <f t="shared" si="5"/>
        <v>76.802130292956889</v>
      </c>
      <c r="M20" s="27"/>
    </row>
    <row r="21" spans="1:13" ht="15.75" x14ac:dyDescent="0.25">
      <c r="A21" s="47">
        <v>12</v>
      </c>
      <c r="B21" s="48">
        <v>13</v>
      </c>
      <c r="C21" s="48">
        <v>331.34500000000003</v>
      </c>
      <c r="D21" s="49">
        <f>$B$1*(1-B21/'a_r=0.5'!$B$7)</f>
        <v>10.240284039060917</v>
      </c>
      <c r="E21" s="49">
        <f>$E$2/$E$1*(1-B21/'a_r=0.5'!$B$7)</f>
        <v>2.6666666666666661E-2</v>
      </c>
      <c r="F21" s="49">
        <f>$H$1/$E$1*(1-B21/'a_r=0.5'!$B$7)</f>
        <v>1.3333333333333331E-2</v>
      </c>
      <c r="G21" s="49">
        <f t="shared" si="2"/>
        <v>5.6471927272727243</v>
      </c>
      <c r="H21" s="49">
        <f t="shared" si="3"/>
        <v>0.84707890909090866</v>
      </c>
      <c r="I21" s="50">
        <f t="shared" si="4"/>
        <v>557.45999999999992</v>
      </c>
      <c r="J21" s="49">
        <f t="shared" si="0"/>
        <v>574.23455567542442</v>
      </c>
      <c r="K21" s="49">
        <f t="shared" si="1"/>
        <v>905.57955567542444</v>
      </c>
      <c r="L21" s="49">
        <f t="shared" si="5"/>
        <v>76.802130292956889</v>
      </c>
      <c r="M21" s="28"/>
    </row>
    <row r="22" spans="1:13" ht="15.75" x14ac:dyDescent="0.25">
      <c r="A22" s="11">
        <v>13</v>
      </c>
      <c r="B22" s="38">
        <v>10</v>
      </c>
      <c r="C22" s="38">
        <v>250.24799999999999</v>
      </c>
      <c r="D22" s="32">
        <f>$B$1*(1-B22/'a_r=0.5'!$B$7)</f>
        <v>25.6007100976523</v>
      </c>
      <c r="E22" s="32">
        <f>$E$2/$E$1*(1-B22/'a_r=0.5'!$B$7)</f>
        <v>6.666666666666668E-2</v>
      </c>
      <c r="F22" s="32">
        <f>$H$1/$E$1*(1-B22/'a_r=0.5'!$B$7)</f>
        <v>3.333333333333334E-2</v>
      </c>
      <c r="G22" s="32">
        <f t="shared" si="2"/>
        <v>5.6471927272727243</v>
      </c>
      <c r="H22" s="32">
        <f t="shared" si="3"/>
        <v>0.84707890909090866</v>
      </c>
      <c r="I22" s="34">
        <f t="shared" si="4"/>
        <v>557.45999999999992</v>
      </c>
      <c r="J22" s="32">
        <f t="shared" si="0"/>
        <v>589.65498173401591</v>
      </c>
      <c r="K22" s="32">
        <f t="shared" si="1"/>
        <v>839.90298173401584</v>
      </c>
      <c r="L22" s="32">
        <f t="shared" si="5"/>
        <v>76.802130292956889</v>
      </c>
      <c r="M22" s="27"/>
    </row>
    <row r="23" spans="1:13" ht="15.75" x14ac:dyDescent="0.25">
      <c r="A23" s="11">
        <v>14</v>
      </c>
      <c r="B23" s="38">
        <v>10</v>
      </c>
      <c r="C23" s="38">
        <v>257.29399999999998</v>
      </c>
      <c r="D23" s="32">
        <f>$B$1*(1-B23/'a_r=0.5'!$B$7)</f>
        <v>25.6007100976523</v>
      </c>
      <c r="E23" s="32">
        <f>$E$2/$E$1*(1-B23/'a_r=0.5'!$B$7)</f>
        <v>6.666666666666668E-2</v>
      </c>
      <c r="F23" s="32">
        <f>$H$1/$E$1*(1-B23/'a_r=0.5'!$B$7)</f>
        <v>3.333333333333334E-2</v>
      </c>
      <c r="G23" s="32">
        <f t="shared" si="2"/>
        <v>5.6471927272727243</v>
      </c>
      <c r="H23" s="32">
        <f t="shared" si="3"/>
        <v>0.84707890909090866</v>
      </c>
      <c r="I23" s="34">
        <f t="shared" si="4"/>
        <v>557.45999999999992</v>
      </c>
      <c r="J23" s="32">
        <f t="shared" si="0"/>
        <v>589.65498173401591</v>
      </c>
      <c r="K23" s="32">
        <f t="shared" si="1"/>
        <v>846.94898173401589</v>
      </c>
      <c r="L23" s="32">
        <f t="shared" si="5"/>
        <v>76.802130292956889</v>
      </c>
      <c r="M23" s="28"/>
    </row>
    <row r="24" spans="1:13" ht="15.75" x14ac:dyDescent="0.25">
      <c r="A24" s="11">
        <v>15</v>
      </c>
      <c r="B24" s="38">
        <v>10</v>
      </c>
      <c r="C24" s="38">
        <v>236.32400000000001</v>
      </c>
      <c r="D24" s="32">
        <f>$B$1*(1-B24/'a_r=0.5'!$B$7)</f>
        <v>25.6007100976523</v>
      </c>
      <c r="E24" s="32">
        <f>$E$2/$E$1*(1-B24/'a_r=0.5'!$B$7)</f>
        <v>6.666666666666668E-2</v>
      </c>
      <c r="F24" s="32">
        <f>$H$1/$E$1*(1-B24/'a_r=0.5'!$B$7)</f>
        <v>3.333333333333334E-2</v>
      </c>
      <c r="G24" s="32">
        <f t="shared" si="2"/>
        <v>5.6471927272727243</v>
      </c>
      <c r="H24" s="32">
        <f t="shared" si="3"/>
        <v>0.84707890909090866</v>
      </c>
      <c r="I24" s="34">
        <f t="shared" si="4"/>
        <v>557.45999999999992</v>
      </c>
      <c r="J24" s="32">
        <f t="shared" si="0"/>
        <v>589.65498173401591</v>
      </c>
      <c r="K24" s="32">
        <f t="shared" si="1"/>
        <v>825.97898173401586</v>
      </c>
      <c r="L24" s="32">
        <f t="shared" si="5"/>
        <v>76.802130292956889</v>
      </c>
      <c r="M24" s="27"/>
    </row>
    <row r="25" spans="1:13" ht="15.75" x14ac:dyDescent="0.25">
      <c r="A25" s="11">
        <v>16</v>
      </c>
      <c r="B25" s="38">
        <v>10</v>
      </c>
      <c r="C25" s="38">
        <v>227.935</v>
      </c>
      <c r="D25" s="32">
        <f>$B$1*(1-B25/'a_r=0.5'!$B$7)</f>
        <v>25.6007100976523</v>
      </c>
      <c r="E25" s="32">
        <f>$E$2/$E$1*(1-B25/'a_r=0.5'!$B$7)</f>
        <v>6.666666666666668E-2</v>
      </c>
      <c r="F25" s="32">
        <f>$H$1/$E$1*(1-B25/'a_r=0.5'!$B$7)</f>
        <v>3.333333333333334E-2</v>
      </c>
      <c r="G25" s="32">
        <f t="shared" si="2"/>
        <v>5.6471927272727243</v>
      </c>
      <c r="H25" s="32">
        <f t="shared" si="3"/>
        <v>0.84707890909090866</v>
      </c>
      <c r="I25" s="34">
        <f t="shared" si="4"/>
        <v>557.45999999999992</v>
      </c>
      <c r="J25" s="32">
        <f t="shared" si="0"/>
        <v>589.65498173401591</v>
      </c>
      <c r="K25" s="32">
        <f t="shared" si="1"/>
        <v>817.58998173401596</v>
      </c>
      <c r="L25" s="32">
        <f t="shared" si="5"/>
        <v>76.802130292956889</v>
      </c>
      <c r="M25" s="28"/>
    </row>
    <row r="26" spans="1:13" ht="15.75" x14ac:dyDescent="0.25">
      <c r="A26" s="11">
        <v>17</v>
      </c>
      <c r="B26" s="38">
        <v>10</v>
      </c>
      <c r="C26" s="38">
        <v>265.03500000000003</v>
      </c>
      <c r="D26" s="32">
        <f>$B$1*(1-B26/'a_r=0.5'!$B$7)</f>
        <v>25.6007100976523</v>
      </c>
      <c r="E26" s="32">
        <f>$E$2/$E$1*(1-B26/'a_r=0.5'!$B$7)</f>
        <v>6.666666666666668E-2</v>
      </c>
      <c r="F26" s="32">
        <f>$H$1/$E$1*(1-B26/'a_r=0.5'!$B$7)</f>
        <v>3.333333333333334E-2</v>
      </c>
      <c r="G26" s="32">
        <f t="shared" si="2"/>
        <v>5.6471927272727243</v>
      </c>
      <c r="H26" s="32">
        <f t="shared" si="3"/>
        <v>0.84707890909090866</v>
      </c>
      <c r="I26" s="34">
        <f t="shared" si="4"/>
        <v>557.45999999999992</v>
      </c>
      <c r="J26" s="32">
        <f t="shared" si="0"/>
        <v>589.65498173401591</v>
      </c>
      <c r="K26" s="32">
        <f t="shared" si="1"/>
        <v>854.68998173401587</v>
      </c>
      <c r="L26" s="32">
        <f t="shared" si="5"/>
        <v>76.802130292956889</v>
      </c>
      <c r="M26" s="27"/>
    </row>
    <row r="27" spans="1:13" ht="15.75" x14ac:dyDescent="0.25">
      <c r="A27" s="11">
        <v>18</v>
      </c>
      <c r="B27" s="38">
        <v>11</v>
      </c>
      <c r="C27" s="38">
        <v>297.82900000000001</v>
      </c>
      <c r="D27" s="32">
        <f>$B$1*(1-B27/'a_r=0.5'!$B$7)</f>
        <v>20.480568078121841</v>
      </c>
      <c r="E27" s="32">
        <f>$E$2/$E$1*(1-B27/'a_r=0.5'!$B$7)</f>
        <v>5.3333333333333344E-2</v>
      </c>
      <c r="F27" s="32">
        <f>$H$1/$E$1*(1-B27/'a_r=0.5'!$B$7)</f>
        <v>2.6666666666666672E-2</v>
      </c>
      <c r="G27" s="32">
        <f t="shared" si="2"/>
        <v>5.6471927272727243</v>
      </c>
      <c r="H27" s="32">
        <f t="shared" si="3"/>
        <v>0.84707890909090866</v>
      </c>
      <c r="I27" s="34">
        <f t="shared" si="4"/>
        <v>557.45999999999992</v>
      </c>
      <c r="J27" s="32">
        <f t="shared" si="0"/>
        <v>584.51483971448545</v>
      </c>
      <c r="K27" s="32">
        <f t="shared" si="1"/>
        <v>882.34383971448551</v>
      </c>
      <c r="L27" s="32">
        <f t="shared" si="5"/>
        <v>76.802130292956889</v>
      </c>
      <c r="M27" s="28"/>
    </row>
    <row r="28" spans="1:13" ht="15.75" x14ac:dyDescent="0.25">
      <c r="A28" s="11">
        <v>19</v>
      </c>
      <c r="B28" s="38">
        <v>11</v>
      </c>
      <c r="C28" s="38">
        <v>314.58</v>
      </c>
      <c r="D28" s="32">
        <f>$B$1*(1-B28/'a_r=0.5'!$B$7)</f>
        <v>20.480568078121841</v>
      </c>
      <c r="E28" s="32">
        <f>$E$2/$E$1*(1-B28/'a_r=0.5'!$B$7)</f>
        <v>5.3333333333333344E-2</v>
      </c>
      <c r="F28" s="32">
        <f>$H$1/$E$1*(1-B28/'a_r=0.5'!$B$7)</f>
        <v>2.6666666666666672E-2</v>
      </c>
      <c r="G28" s="32">
        <f t="shared" si="2"/>
        <v>5.6471927272727243</v>
      </c>
      <c r="H28" s="32">
        <f t="shared" si="3"/>
        <v>0.84707890909090866</v>
      </c>
      <c r="I28" s="34">
        <f t="shared" si="4"/>
        <v>557.45999999999992</v>
      </c>
      <c r="J28" s="32">
        <f t="shared" si="0"/>
        <v>584.51483971448545</v>
      </c>
      <c r="K28" s="32">
        <f t="shared" si="1"/>
        <v>899.09483971448549</v>
      </c>
      <c r="L28" s="32">
        <f t="shared" si="5"/>
        <v>76.802130292956889</v>
      </c>
      <c r="M28" s="27"/>
    </row>
    <row r="29" spans="1:13" ht="15.75" x14ac:dyDescent="0.25">
      <c r="A29" s="11">
        <v>20</v>
      </c>
      <c r="B29" s="38">
        <v>12</v>
      </c>
      <c r="C29" s="38">
        <v>324.97699999999998</v>
      </c>
      <c r="D29" s="32">
        <f>$B$1*(1-B29/'a_r=0.5'!$B$7)</f>
        <v>15.360426058591374</v>
      </c>
      <c r="E29" s="32">
        <f>$E$2/$E$1*(1-B29/'a_r=0.5'!$B$7)</f>
        <v>3.9999999999999994E-2</v>
      </c>
      <c r="F29" s="32">
        <f>$H$1/$E$1*(1-B29/'a_r=0.5'!$B$7)</f>
        <v>1.9999999999999997E-2</v>
      </c>
      <c r="G29" s="32">
        <f t="shared" si="2"/>
        <v>5.6471927272727243</v>
      </c>
      <c r="H29" s="32">
        <f t="shared" si="3"/>
        <v>0.84707890909090866</v>
      </c>
      <c r="I29" s="34">
        <f t="shared" si="4"/>
        <v>557.45999999999992</v>
      </c>
      <c r="J29" s="32">
        <f t="shared" si="0"/>
        <v>579.37469769495488</v>
      </c>
      <c r="K29" s="32">
        <f t="shared" si="1"/>
        <v>904.35169769495485</v>
      </c>
      <c r="L29" s="32">
        <f t="shared" si="5"/>
        <v>76.802130292956889</v>
      </c>
      <c r="M29" s="28"/>
    </row>
    <row r="30" spans="1:13" ht="15.75" x14ac:dyDescent="0.25">
      <c r="A30" s="11">
        <v>21</v>
      </c>
      <c r="B30" s="38">
        <v>9</v>
      </c>
      <c r="C30" s="38">
        <v>232.774</v>
      </c>
      <c r="D30" s="32">
        <f>$B$1*(1-B30/'a_r=0.5'!$B$7)</f>
        <v>30.720852117182758</v>
      </c>
      <c r="E30" s="32">
        <f>$E$2/$E$1*(1-B30/'a_r=0.5'!$B$7)</f>
        <v>8.0000000000000016E-2</v>
      </c>
      <c r="F30" s="32">
        <f>$H$1/$E$1*(1-B30/'a_r=0.5'!$B$7)</f>
        <v>4.0000000000000008E-2</v>
      </c>
      <c r="G30" s="32">
        <f t="shared" si="2"/>
        <v>5.6471927272727243</v>
      </c>
      <c r="H30" s="32">
        <f t="shared" si="3"/>
        <v>0.84707890909090866</v>
      </c>
      <c r="I30" s="34">
        <f t="shared" si="4"/>
        <v>557.45999999999992</v>
      </c>
      <c r="J30" s="32">
        <f t="shared" si="0"/>
        <v>594.79512375354636</v>
      </c>
      <c r="K30" s="32">
        <f t="shared" si="1"/>
        <v>827.56912375354636</v>
      </c>
      <c r="L30" s="32">
        <f t="shared" si="5"/>
        <v>76.802130292956889</v>
      </c>
      <c r="M30" s="27"/>
    </row>
    <row r="31" spans="1:13" ht="15.75" x14ac:dyDescent="0.25">
      <c r="A31" s="11">
        <v>22</v>
      </c>
      <c r="B31" s="38">
        <v>10</v>
      </c>
      <c r="C31" s="38">
        <v>240.75800000000001</v>
      </c>
      <c r="D31" s="32">
        <f>$B$1*(1-B31/'a_r=0.5'!$B$7)</f>
        <v>25.6007100976523</v>
      </c>
      <c r="E31" s="32">
        <f>$E$2/$E$1*(1-B31/'a_r=0.5'!$B$7)</f>
        <v>6.666666666666668E-2</v>
      </c>
      <c r="F31" s="32">
        <f>$H$1/$E$1*(1-B31/'a_r=0.5'!$B$7)</f>
        <v>3.333333333333334E-2</v>
      </c>
      <c r="G31" s="32">
        <f t="shared" si="2"/>
        <v>5.6471927272727243</v>
      </c>
      <c r="H31" s="32">
        <f t="shared" si="3"/>
        <v>0.84707890909090866</v>
      </c>
      <c r="I31" s="34">
        <f t="shared" si="4"/>
        <v>557.45999999999992</v>
      </c>
      <c r="J31" s="32">
        <f t="shared" si="0"/>
        <v>589.65498173401591</v>
      </c>
      <c r="K31" s="32">
        <f t="shared" si="1"/>
        <v>830.41298173401594</v>
      </c>
      <c r="L31" s="32">
        <f t="shared" si="5"/>
        <v>76.802130292956889</v>
      </c>
      <c r="M31" s="28"/>
    </row>
    <row r="32" spans="1:13" ht="15.75" x14ac:dyDescent="0.25">
      <c r="A32" s="11">
        <v>23</v>
      </c>
      <c r="B32" s="38">
        <v>9</v>
      </c>
      <c r="C32" s="38">
        <v>217.18</v>
      </c>
      <c r="D32" s="32">
        <f>$B$1*(1-B32/'a_r=0.5'!$B$7)</f>
        <v>30.720852117182758</v>
      </c>
      <c r="E32" s="32">
        <f>$E$2/$E$1*(1-B32/'a_r=0.5'!$B$7)</f>
        <v>8.0000000000000016E-2</v>
      </c>
      <c r="F32" s="32">
        <f>$H$1/$E$1*(1-B32/'a_r=0.5'!$B$7)</f>
        <v>4.0000000000000008E-2</v>
      </c>
      <c r="G32" s="32">
        <f t="shared" si="2"/>
        <v>5.6471927272727243</v>
      </c>
      <c r="H32" s="32">
        <f t="shared" si="3"/>
        <v>0.84707890909090866</v>
      </c>
      <c r="I32" s="34">
        <f t="shared" si="4"/>
        <v>557.45999999999992</v>
      </c>
      <c r="J32" s="32">
        <f t="shared" si="0"/>
        <v>594.79512375354636</v>
      </c>
      <c r="K32" s="32">
        <f t="shared" si="1"/>
        <v>811.97512375354631</v>
      </c>
      <c r="L32" s="32">
        <f t="shared" si="5"/>
        <v>76.802130292956889</v>
      </c>
      <c r="M32" s="27"/>
    </row>
    <row r="33" spans="1:12" ht="15.75" x14ac:dyDescent="0.25">
      <c r="A33" s="11">
        <v>24</v>
      </c>
      <c r="B33" s="38">
        <v>9</v>
      </c>
      <c r="C33" s="38">
        <v>207.785</v>
      </c>
      <c r="D33" s="32">
        <f>$B$1*(1-B33/'a_r=0.5'!$B$7)</f>
        <v>30.720852117182758</v>
      </c>
      <c r="E33" s="32">
        <f>$E$2/$E$1*(1-B33/'a_r=0.5'!$B$7)</f>
        <v>8.0000000000000016E-2</v>
      </c>
      <c r="F33" s="32">
        <f>$H$1/$E$1*(1-B33/'a_r=0.5'!$B$7)</f>
        <v>4.0000000000000008E-2</v>
      </c>
      <c r="G33" s="32">
        <f t="shared" si="2"/>
        <v>5.6471927272727243</v>
      </c>
      <c r="H33" s="32">
        <f t="shared" si="3"/>
        <v>0.84707890909090866</v>
      </c>
      <c r="I33" s="34">
        <f t="shared" si="4"/>
        <v>557.45999999999992</v>
      </c>
      <c r="J33" s="32">
        <f t="shared" si="0"/>
        <v>594.79512375354636</v>
      </c>
      <c r="K33" s="32">
        <f t="shared" si="1"/>
        <v>802.58012375354633</v>
      </c>
      <c r="L33" s="32">
        <f t="shared" si="5"/>
        <v>76.802130292956889</v>
      </c>
    </row>
    <row r="34" spans="1:12" ht="15.75" x14ac:dyDescent="0.25">
      <c r="A34" s="11">
        <v>25</v>
      </c>
      <c r="B34" s="38">
        <v>9</v>
      </c>
      <c r="C34" s="38">
        <v>244.30500000000001</v>
      </c>
      <c r="D34" s="32">
        <f>$B$1*(1-B34/'a_r=0.5'!$B$7)</f>
        <v>30.720852117182758</v>
      </c>
      <c r="E34" s="32">
        <f>$E$2/$E$1*(1-B34/'a_r=0.5'!$B$7)</f>
        <v>8.0000000000000016E-2</v>
      </c>
      <c r="F34" s="32">
        <f>$H$1/$E$1*(1-B34/'a_r=0.5'!$B$7)</f>
        <v>4.0000000000000008E-2</v>
      </c>
      <c r="G34" s="32">
        <f t="shared" si="2"/>
        <v>5.6471927272727243</v>
      </c>
      <c r="H34" s="32">
        <f t="shared" si="3"/>
        <v>0.84707890909090866</v>
      </c>
      <c r="I34" s="34">
        <f t="shared" si="4"/>
        <v>557.45999999999992</v>
      </c>
      <c r="J34" s="32">
        <f t="shared" si="0"/>
        <v>594.79512375354636</v>
      </c>
      <c r="K34" s="32">
        <f t="shared" si="1"/>
        <v>839.10012375354631</v>
      </c>
      <c r="L34" s="32">
        <f t="shared" si="5"/>
        <v>76.802130292956889</v>
      </c>
    </row>
    <row r="35" spans="1:12" ht="15.75" x14ac:dyDescent="0.25">
      <c r="A35" s="11">
        <v>26</v>
      </c>
      <c r="B35" s="38">
        <v>10</v>
      </c>
      <c r="C35" s="38">
        <v>282.786</v>
      </c>
      <c r="D35" s="32">
        <f>$B$1*(1-B35/'a_r=0.5'!$B$7)</f>
        <v>25.6007100976523</v>
      </c>
      <c r="E35" s="32">
        <f>$E$2/$E$1*(1-B35/'a_r=0.5'!$B$7)</f>
        <v>6.666666666666668E-2</v>
      </c>
      <c r="F35" s="32">
        <f>$H$1/$E$1*(1-B35/'a_r=0.5'!$B$7)</f>
        <v>3.333333333333334E-2</v>
      </c>
      <c r="G35" s="32">
        <f t="shared" si="2"/>
        <v>5.6471927272727243</v>
      </c>
      <c r="H35" s="32">
        <f t="shared" si="3"/>
        <v>0.84707890909090866</v>
      </c>
      <c r="I35" s="34">
        <f t="shared" si="4"/>
        <v>557.45999999999992</v>
      </c>
      <c r="J35" s="32">
        <f t="shared" si="0"/>
        <v>589.65498173401591</v>
      </c>
      <c r="K35" s="32">
        <f t="shared" si="1"/>
        <v>872.44098173401585</v>
      </c>
      <c r="L35" s="32">
        <f t="shared" si="5"/>
        <v>76.802130292956889</v>
      </c>
    </row>
    <row r="36" spans="1:12" ht="15.75" x14ac:dyDescent="0.25">
      <c r="A36" s="11">
        <v>27</v>
      </c>
      <c r="B36" s="38">
        <v>10</v>
      </c>
      <c r="C36" s="38">
        <v>302.56599999999997</v>
      </c>
      <c r="D36" s="32">
        <f>$B$1*(1-B36/'a_r=0.5'!$B$7)</f>
        <v>25.6007100976523</v>
      </c>
      <c r="E36" s="32">
        <f>$E$2/$E$1*(1-B36/'a_r=0.5'!$B$7)</f>
        <v>6.666666666666668E-2</v>
      </c>
      <c r="F36" s="32">
        <f>$H$1/$E$1*(1-B36/'a_r=0.5'!$B$7)</f>
        <v>3.333333333333334E-2</v>
      </c>
      <c r="G36" s="32">
        <f t="shared" si="2"/>
        <v>5.6471927272727243</v>
      </c>
      <c r="H36" s="32">
        <f t="shared" si="3"/>
        <v>0.84707890909090866</v>
      </c>
      <c r="I36" s="34">
        <f t="shared" si="4"/>
        <v>557.45999999999992</v>
      </c>
      <c r="J36" s="32">
        <f t="shared" si="0"/>
        <v>589.65498173401591</v>
      </c>
      <c r="K36" s="32">
        <f t="shared" si="1"/>
        <v>892.22098173401582</v>
      </c>
      <c r="L36" s="32">
        <f t="shared" si="5"/>
        <v>76.802130292956889</v>
      </c>
    </row>
    <row r="37" spans="1:12" ht="15.75" x14ac:dyDescent="0.25">
      <c r="A37" s="11">
        <v>28</v>
      </c>
      <c r="B37" s="38">
        <v>11</v>
      </c>
      <c r="C37" s="38">
        <v>314.971</v>
      </c>
      <c r="D37" s="32">
        <f>$B$1*(1-B37/'a_r=0.5'!$B$7)</f>
        <v>20.480568078121841</v>
      </c>
      <c r="E37" s="32">
        <f>$E$2/$E$1*(1-B37/'a_r=0.5'!$B$7)</f>
        <v>5.3333333333333344E-2</v>
      </c>
      <c r="F37" s="32">
        <f>$H$1/$E$1*(1-B37/'a_r=0.5'!$B$7)</f>
        <v>2.6666666666666672E-2</v>
      </c>
      <c r="G37" s="32">
        <f t="shared" si="2"/>
        <v>5.6471927272727243</v>
      </c>
      <c r="H37" s="32">
        <f t="shared" si="3"/>
        <v>0.84707890909090866</v>
      </c>
      <c r="I37" s="34">
        <f t="shared" si="4"/>
        <v>557.45999999999992</v>
      </c>
      <c r="J37" s="32">
        <f t="shared" si="0"/>
        <v>584.51483971448545</v>
      </c>
      <c r="K37" s="32">
        <f t="shared" si="1"/>
        <v>899.48583971448545</v>
      </c>
      <c r="L37" s="32">
        <f t="shared" si="5"/>
        <v>76.802130292956889</v>
      </c>
    </row>
    <row r="38" spans="1:12" ht="15.75" x14ac:dyDescent="0.25">
      <c r="A38" s="11">
        <v>29</v>
      </c>
      <c r="B38" s="38">
        <v>8</v>
      </c>
      <c r="C38" s="38">
        <v>206.66300000000001</v>
      </c>
      <c r="D38" s="32">
        <f>$B$1*(1-B38/'a_r=0.5'!$B$7)</f>
        <v>35.840994136713213</v>
      </c>
      <c r="E38" s="32">
        <f>$E$2/$E$1*(1-B38/'a_r=0.5'!$B$7)</f>
        <v>9.3333333333333338E-2</v>
      </c>
      <c r="F38" s="32">
        <f>$H$1/$E$1*(1-B38/'a_r=0.5'!$B$7)</f>
        <v>4.6666666666666669E-2</v>
      </c>
      <c r="G38" s="32">
        <f t="shared" si="2"/>
        <v>5.6471927272727243</v>
      </c>
      <c r="H38" s="32">
        <f t="shared" si="3"/>
        <v>0.84707890909090866</v>
      </c>
      <c r="I38" s="34">
        <f t="shared" si="4"/>
        <v>557.45999999999992</v>
      </c>
      <c r="J38" s="32">
        <f t="shared" si="0"/>
        <v>599.93526577307682</v>
      </c>
      <c r="K38" s="32">
        <f t="shared" si="1"/>
        <v>806.59826577307683</v>
      </c>
      <c r="L38" s="32">
        <f t="shared" si="5"/>
        <v>76.802130292956889</v>
      </c>
    </row>
    <row r="39" spans="1:12" ht="15.75" x14ac:dyDescent="0.25">
      <c r="A39" s="11">
        <v>30</v>
      </c>
      <c r="B39" s="38">
        <v>9</v>
      </c>
      <c r="C39" s="38">
        <v>215.86</v>
      </c>
      <c r="D39" s="32">
        <f>$B$1*(1-B39/'a_r=0.5'!$B$7)</f>
        <v>30.720852117182758</v>
      </c>
      <c r="E39" s="32">
        <f>$E$2/$E$1*(1-B39/'a_r=0.5'!$B$7)</f>
        <v>8.0000000000000016E-2</v>
      </c>
      <c r="F39" s="32">
        <f>$H$1/$E$1*(1-B39/'a_r=0.5'!$B$7)</f>
        <v>4.0000000000000008E-2</v>
      </c>
      <c r="G39" s="32">
        <f t="shared" si="2"/>
        <v>5.6471927272727243</v>
      </c>
      <c r="H39" s="32">
        <f t="shared" si="3"/>
        <v>0.84707890909090866</v>
      </c>
      <c r="I39" s="34">
        <f t="shared" si="4"/>
        <v>557.45999999999992</v>
      </c>
      <c r="J39" s="32">
        <f t="shared" si="0"/>
        <v>594.79512375354636</v>
      </c>
      <c r="K39" s="32">
        <f t="shared" si="1"/>
        <v>810.65512375354638</v>
      </c>
      <c r="L39" s="32">
        <f t="shared" si="5"/>
        <v>76.802130292956889</v>
      </c>
    </row>
    <row r="40" spans="1:12" ht="15.75" x14ac:dyDescent="0.25">
      <c r="A40" s="11">
        <v>31</v>
      </c>
      <c r="B40" s="38">
        <v>8</v>
      </c>
      <c r="C40" s="38">
        <v>188.52600000000001</v>
      </c>
      <c r="D40" s="32">
        <f>$B$1*(1-B40/'a_r=0.5'!$B$7)</f>
        <v>35.840994136713213</v>
      </c>
      <c r="E40" s="32">
        <f>$E$2/$E$1*(1-B40/'a_r=0.5'!$B$7)</f>
        <v>9.3333333333333338E-2</v>
      </c>
      <c r="F40" s="32">
        <f>$H$1/$E$1*(1-B40/'a_r=0.5'!$B$7)</f>
        <v>4.6666666666666669E-2</v>
      </c>
      <c r="G40" s="32">
        <f t="shared" si="2"/>
        <v>5.6471927272727243</v>
      </c>
      <c r="H40" s="32">
        <f t="shared" si="3"/>
        <v>0.84707890909090866</v>
      </c>
      <c r="I40" s="34">
        <f t="shared" si="4"/>
        <v>557.45999999999992</v>
      </c>
      <c r="J40" s="32">
        <f t="shared" si="0"/>
        <v>599.93526577307682</v>
      </c>
      <c r="K40" s="32">
        <f t="shared" si="1"/>
        <v>788.46126577307678</v>
      </c>
      <c r="L40" s="32">
        <f t="shared" si="5"/>
        <v>76.802130292956889</v>
      </c>
    </row>
    <row r="41" spans="1:12" ht="15.75" x14ac:dyDescent="0.25">
      <c r="A41" s="11">
        <v>32</v>
      </c>
      <c r="B41" s="38">
        <v>8</v>
      </c>
      <c r="C41" s="38">
        <v>177.59899999999999</v>
      </c>
      <c r="D41" s="32">
        <f>$B$1*(1-B41/'a_r=0.5'!$B$7)</f>
        <v>35.840994136713213</v>
      </c>
      <c r="E41" s="32">
        <f>$E$2/$E$1*(1-B41/'a_r=0.5'!$B$7)</f>
        <v>9.3333333333333338E-2</v>
      </c>
      <c r="F41" s="32">
        <f>$H$1/$E$1*(1-B41/'a_r=0.5'!$B$7)</f>
        <v>4.6666666666666669E-2</v>
      </c>
      <c r="G41" s="32">
        <f t="shared" si="2"/>
        <v>5.6471927272727243</v>
      </c>
      <c r="H41" s="32">
        <f t="shared" si="3"/>
        <v>0.84707890909090866</v>
      </c>
      <c r="I41" s="34">
        <f t="shared" si="4"/>
        <v>557.45999999999992</v>
      </c>
      <c r="J41" s="32">
        <f t="shared" si="0"/>
        <v>599.93526577307682</v>
      </c>
      <c r="K41" s="32">
        <f t="shared" si="1"/>
        <v>777.53426577307687</v>
      </c>
      <c r="L41" s="32">
        <f t="shared" si="5"/>
        <v>76.802130292956889</v>
      </c>
    </row>
    <row r="42" spans="1:12" ht="15.75" x14ac:dyDescent="0.25">
      <c r="A42" s="11">
        <v>33</v>
      </c>
      <c r="B42" s="38">
        <v>8</v>
      </c>
      <c r="C42" s="38">
        <v>207.88</v>
      </c>
      <c r="D42" s="32">
        <f>$B$1*(1-B42/'a_r=0.5'!$B$7)</f>
        <v>35.840994136713213</v>
      </c>
      <c r="E42" s="32">
        <f>$E$2/$E$1*(1-B42/'a_r=0.5'!$B$7)</f>
        <v>9.3333333333333338E-2</v>
      </c>
      <c r="F42" s="32">
        <f>$H$1/$E$1*(1-B42/'a_r=0.5'!$B$7)</f>
        <v>4.6666666666666669E-2</v>
      </c>
      <c r="G42" s="32">
        <f t="shared" si="2"/>
        <v>5.6471927272727243</v>
      </c>
      <c r="H42" s="32">
        <f t="shared" si="3"/>
        <v>0.84707890909090866</v>
      </c>
      <c r="I42" s="34">
        <f t="shared" si="4"/>
        <v>557.45999999999992</v>
      </c>
      <c r="J42" s="32">
        <f t="shared" si="0"/>
        <v>599.93526577307682</v>
      </c>
      <c r="K42" s="32">
        <f t="shared" si="1"/>
        <v>807.81526577307682</v>
      </c>
      <c r="L42" s="32">
        <f t="shared" si="5"/>
        <v>76.802130292956889</v>
      </c>
    </row>
    <row r="43" spans="1:12" ht="15.75" x14ac:dyDescent="0.25">
      <c r="A43" s="11">
        <v>34</v>
      </c>
      <c r="B43" s="38">
        <v>8</v>
      </c>
      <c r="C43" s="38">
        <v>256.154</v>
      </c>
      <c r="D43" s="32">
        <f>$B$1*(1-B43/'a_r=0.5'!$B$7)</f>
        <v>35.840994136713213</v>
      </c>
      <c r="E43" s="32">
        <f>$E$2/$E$1*(1-B43/'a_r=0.5'!$B$7)</f>
        <v>9.3333333333333338E-2</v>
      </c>
      <c r="F43" s="32">
        <f>$H$1/$E$1*(1-B43/'a_r=0.5'!$B$7)</f>
        <v>4.6666666666666669E-2</v>
      </c>
      <c r="G43" s="32">
        <f t="shared" si="2"/>
        <v>5.6471927272727243</v>
      </c>
      <c r="H43" s="32">
        <f t="shared" si="3"/>
        <v>0.84707890909090866</v>
      </c>
      <c r="I43" s="34">
        <f t="shared" si="4"/>
        <v>557.45999999999992</v>
      </c>
      <c r="J43" s="32">
        <f t="shared" si="0"/>
        <v>599.93526577307682</v>
      </c>
      <c r="K43" s="32">
        <f t="shared" si="1"/>
        <v>856.08926577307682</v>
      </c>
      <c r="L43" s="32">
        <f t="shared" si="5"/>
        <v>76.802130292956889</v>
      </c>
    </row>
    <row r="44" spans="1:12" ht="15.75" x14ac:dyDescent="0.25">
      <c r="A44" s="11">
        <v>35</v>
      </c>
      <c r="B44" s="38">
        <v>9</v>
      </c>
      <c r="C44" s="38">
        <v>281.351</v>
      </c>
      <c r="D44" s="32">
        <f>$B$1*(1-B44/'a_r=0.5'!$B$7)</f>
        <v>30.720852117182758</v>
      </c>
      <c r="E44" s="32">
        <f>$E$2/$E$1*(1-B44/'a_r=0.5'!$B$7)</f>
        <v>8.0000000000000016E-2</v>
      </c>
      <c r="F44" s="32">
        <f>$H$1/$E$1*(1-B44/'a_r=0.5'!$B$7)</f>
        <v>4.0000000000000008E-2</v>
      </c>
      <c r="G44" s="32">
        <f t="shared" si="2"/>
        <v>5.6471927272727243</v>
      </c>
      <c r="H44" s="32">
        <f t="shared" si="3"/>
        <v>0.84707890909090866</v>
      </c>
      <c r="I44" s="34">
        <f t="shared" si="4"/>
        <v>557.45999999999992</v>
      </c>
      <c r="J44" s="32">
        <f t="shared" si="0"/>
        <v>594.79512375354636</v>
      </c>
      <c r="K44" s="32">
        <f t="shared" si="1"/>
        <v>876.14612375354636</v>
      </c>
      <c r="L44" s="32">
        <f t="shared" si="5"/>
        <v>76.802130292956889</v>
      </c>
    </row>
    <row r="45" spans="1:12" ht="15.75" x14ac:dyDescent="0.25">
      <c r="A45" s="11">
        <v>36</v>
      </c>
      <c r="B45" s="38">
        <v>10</v>
      </c>
      <c r="C45" s="38">
        <v>296.84300000000002</v>
      </c>
      <c r="D45" s="32">
        <f>$B$1*(1-B45/'a_r=0.5'!$B$7)</f>
        <v>25.6007100976523</v>
      </c>
      <c r="E45" s="32">
        <f>$E$2/$E$1*(1-B45/'a_r=0.5'!$B$7)</f>
        <v>6.666666666666668E-2</v>
      </c>
      <c r="F45" s="32">
        <f>$H$1/$E$1*(1-B45/'a_r=0.5'!$B$7)</f>
        <v>3.333333333333334E-2</v>
      </c>
      <c r="G45" s="32">
        <f t="shared" si="2"/>
        <v>5.6471927272727243</v>
      </c>
      <c r="H45" s="32">
        <f t="shared" si="3"/>
        <v>0.84707890909090866</v>
      </c>
      <c r="I45" s="34">
        <f t="shared" si="4"/>
        <v>557.45999999999992</v>
      </c>
      <c r="J45" s="32">
        <f t="shared" si="0"/>
        <v>589.65498173401591</v>
      </c>
      <c r="K45" s="32">
        <f t="shared" si="1"/>
        <v>886.49798173401587</v>
      </c>
      <c r="L45" s="32">
        <f t="shared" si="5"/>
        <v>76.802130292956889</v>
      </c>
    </row>
    <row r="46" spans="1:12" ht="15.75" x14ac:dyDescent="0.25">
      <c r="A46" s="11">
        <v>37</v>
      </c>
      <c r="B46" s="38">
        <v>7</v>
      </c>
      <c r="C46" s="38">
        <v>161.91300000000001</v>
      </c>
      <c r="D46" s="32">
        <f>$B$1*(1-B46/'a_r=0.5'!$B$7)</f>
        <v>40.961136156243676</v>
      </c>
      <c r="E46" s="32">
        <f>$E$2/$E$1*(1-B46/'a_r=0.5'!$B$7)</f>
        <v>0.10666666666666667</v>
      </c>
      <c r="F46" s="32">
        <f>$H$1/$E$1*(1-B46/'a_r=0.5'!$B$7)</f>
        <v>5.3333333333333337E-2</v>
      </c>
      <c r="G46" s="32">
        <f t="shared" si="2"/>
        <v>5.6471927272727243</v>
      </c>
      <c r="H46" s="32">
        <f t="shared" si="3"/>
        <v>0.84707890909090866</v>
      </c>
      <c r="I46" s="34">
        <f t="shared" si="4"/>
        <v>557.45999999999992</v>
      </c>
      <c r="J46" s="32">
        <f t="shared" si="0"/>
        <v>605.07540779260728</v>
      </c>
      <c r="K46" s="32">
        <f t="shared" si="1"/>
        <v>766.98840779260729</v>
      </c>
      <c r="L46" s="32">
        <f t="shared" si="5"/>
        <v>76.802130292956889</v>
      </c>
    </row>
    <row r="47" spans="1:12" ht="15.75" x14ac:dyDescent="0.25">
      <c r="A47" s="11">
        <v>38</v>
      </c>
      <c r="B47" s="38">
        <v>7</v>
      </c>
      <c r="C47" s="38">
        <v>173.40700000000001</v>
      </c>
      <c r="D47" s="32">
        <f>$B$1*(1-B47/'a_r=0.5'!$B$7)</f>
        <v>40.961136156243676</v>
      </c>
      <c r="E47" s="32">
        <f>$E$2/$E$1*(1-B47/'a_r=0.5'!$B$7)</f>
        <v>0.10666666666666667</v>
      </c>
      <c r="F47" s="32">
        <f>$H$1/$E$1*(1-B47/'a_r=0.5'!$B$7)</f>
        <v>5.3333333333333337E-2</v>
      </c>
      <c r="G47" s="32">
        <f t="shared" si="2"/>
        <v>5.6471927272727243</v>
      </c>
      <c r="H47" s="32">
        <f t="shared" si="3"/>
        <v>0.84707890909090866</v>
      </c>
      <c r="I47" s="34">
        <f t="shared" si="4"/>
        <v>557.45999999999992</v>
      </c>
      <c r="J47" s="32">
        <f t="shared" si="0"/>
        <v>605.07540779260728</v>
      </c>
      <c r="K47" s="32">
        <f t="shared" si="1"/>
        <v>778.48240779260732</v>
      </c>
      <c r="L47" s="32">
        <f t="shared" si="5"/>
        <v>76.802130292956889</v>
      </c>
    </row>
    <row r="48" spans="1:12" ht="15.75" x14ac:dyDescent="0.25">
      <c r="A48" s="11">
        <v>39</v>
      </c>
      <c r="B48" s="38">
        <v>7</v>
      </c>
      <c r="C48" s="38">
        <v>139.197</v>
      </c>
      <c r="D48" s="32">
        <f>$B$1*(1-B48/'a_r=0.5'!$B$7)</f>
        <v>40.961136156243676</v>
      </c>
      <c r="E48" s="32">
        <f>$E$2/$E$1*(1-B48/'a_r=0.5'!$B$7)</f>
        <v>0.10666666666666667</v>
      </c>
      <c r="F48" s="32">
        <f>$H$1/$E$1*(1-B48/'a_r=0.5'!$B$7)</f>
        <v>5.3333333333333337E-2</v>
      </c>
      <c r="G48" s="32">
        <f t="shared" si="2"/>
        <v>5.6471927272727243</v>
      </c>
      <c r="H48" s="32">
        <f t="shared" si="3"/>
        <v>0.84707890909090866</v>
      </c>
      <c r="I48" s="34">
        <f t="shared" si="4"/>
        <v>557.45999999999992</v>
      </c>
      <c r="J48" s="32">
        <f t="shared" si="0"/>
        <v>605.07540779260728</v>
      </c>
      <c r="K48" s="32">
        <f t="shared" si="1"/>
        <v>744.27240779260728</v>
      </c>
      <c r="L48" s="32">
        <f t="shared" si="5"/>
        <v>76.802130292956889</v>
      </c>
    </row>
    <row r="49" spans="1:12" ht="15.75" x14ac:dyDescent="0.25">
      <c r="A49" s="47">
        <v>40</v>
      </c>
      <c r="B49" s="48">
        <v>7</v>
      </c>
      <c r="C49" s="48">
        <v>125.514</v>
      </c>
      <c r="D49" s="49">
        <f>$B$1*(1-B49/'a_r=0.5'!$B$7)</f>
        <v>40.961136156243676</v>
      </c>
      <c r="E49" s="49">
        <f>$E$2/$E$1*(1-B49/'a_r=0.5'!$B$7)</f>
        <v>0.10666666666666667</v>
      </c>
      <c r="F49" s="49">
        <f>$H$1/$E$1*(1-B49/'a_r=0.5'!$B$7)</f>
        <v>5.3333333333333337E-2</v>
      </c>
      <c r="G49" s="49">
        <f t="shared" si="2"/>
        <v>5.6471927272727243</v>
      </c>
      <c r="H49" s="49">
        <f t="shared" si="3"/>
        <v>0.84707890909090866</v>
      </c>
      <c r="I49" s="50">
        <f t="shared" si="4"/>
        <v>557.45999999999992</v>
      </c>
      <c r="J49" s="49">
        <f t="shared" si="0"/>
        <v>605.07540779260728</v>
      </c>
      <c r="K49" s="49">
        <f t="shared" si="1"/>
        <v>730.58940779260729</v>
      </c>
      <c r="L49" s="49">
        <f t="shared" si="5"/>
        <v>76.802130292956889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J9" sqref="J9"/>
    </sheetView>
  </sheetViews>
  <sheetFormatPr defaultRowHeight="15" x14ac:dyDescent="0.25"/>
  <sheetData>
    <row r="1" spans="1:14" x14ac:dyDescent="0.25">
      <c r="A1" s="34"/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5"/>
      <c r="H1" s="35"/>
      <c r="I1" s="34" t="s">
        <v>121</v>
      </c>
      <c r="J1" s="34" t="s">
        <v>124</v>
      </c>
      <c r="K1" s="34" t="s">
        <v>119</v>
      </c>
      <c r="L1" s="34" t="s">
        <v>120</v>
      </c>
      <c r="M1" s="34" t="s">
        <v>122</v>
      </c>
      <c r="N1" s="34" t="s">
        <v>123</v>
      </c>
    </row>
    <row r="2" spans="1:14" x14ac:dyDescent="0.25">
      <c r="A2" s="34" t="s">
        <v>112</v>
      </c>
      <c r="B2" s="32">
        <f>effects!G11</f>
        <v>798.67440000000011</v>
      </c>
      <c r="C2" s="32"/>
      <c r="D2" s="32"/>
      <c r="E2" s="32"/>
      <c r="F2" s="32"/>
      <c r="G2" s="35"/>
      <c r="H2" s="35"/>
      <c r="I2" s="34">
        <v>0.15</v>
      </c>
      <c r="J2" s="34">
        <v>0.2</v>
      </c>
      <c r="K2" s="34">
        <f>(B3*B16+C3*C16+D3*D16+E3*E16+F3*F16)/(B2*B16)</f>
        <v>1.0814935088139337</v>
      </c>
      <c r="L2" s="34">
        <f>M2-B18*((N2-M2)/(B8-B18))</f>
        <v>20.097125483905018</v>
      </c>
      <c r="M2" s="34">
        <v>15</v>
      </c>
      <c r="N2" s="34">
        <v>20</v>
      </c>
    </row>
    <row r="3" spans="1:14" x14ac:dyDescent="0.25">
      <c r="A3" s="34" t="s">
        <v>113</v>
      </c>
      <c r="B3" s="32">
        <f>B2*0.3*0.75</f>
        <v>179.70174000000003</v>
      </c>
      <c r="C3" s="32">
        <f>$B$2*0.3</f>
        <v>239.60232000000002</v>
      </c>
      <c r="D3" s="32">
        <f t="shared" ref="D3:E3" si="0">$B$2*0.3</f>
        <v>239.60232000000002</v>
      </c>
      <c r="E3" s="32">
        <f t="shared" si="0"/>
        <v>239.60232000000002</v>
      </c>
      <c r="F3" s="32">
        <f>$B$2*0.3</f>
        <v>239.60232000000002</v>
      </c>
      <c r="G3" s="35"/>
      <c r="H3" s="35"/>
      <c r="I3" s="35"/>
      <c r="J3" s="35"/>
      <c r="K3" s="35"/>
      <c r="L3" s="35"/>
      <c r="M3" s="35"/>
      <c r="N3" s="35"/>
    </row>
    <row r="4" spans="1:14" x14ac:dyDescent="0.25">
      <c r="A4" s="34" t="s">
        <v>114</v>
      </c>
      <c r="B4" s="32">
        <f>B3-B2</f>
        <v>-618.97266000000013</v>
      </c>
      <c r="C4" s="32">
        <f>C3</f>
        <v>239.60232000000002</v>
      </c>
      <c r="D4" s="32">
        <f>D3</f>
        <v>239.60232000000002</v>
      </c>
      <c r="E4" s="32">
        <f>E3</f>
        <v>239.60232000000002</v>
      </c>
      <c r="F4" s="32">
        <f>F3</f>
        <v>239.60232000000002</v>
      </c>
      <c r="G4" s="35"/>
      <c r="H4" s="35"/>
      <c r="I4" s="35"/>
      <c r="J4" s="35"/>
      <c r="K4" s="35"/>
      <c r="L4" s="35"/>
      <c r="M4" s="35"/>
      <c r="N4" s="35"/>
    </row>
    <row r="5" spans="1:14" x14ac:dyDescent="0.25">
      <c r="A5" s="34" t="s">
        <v>115</v>
      </c>
      <c r="B5" s="33">
        <f>J2</f>
        <v>0.2</v>
      </c>
      <c r="C5" s="33">
        <f>J2</f>
        <v>0.2</v>
      </c>
      <c r="D5" s="33">
        <f>J2</f>
        <v>0.2</v>
      </c>
      <c r="E5" s="33">
        <f>J2</f>
        <v>0.2</v>
      </c>
      <c r="F5" s="33">
        <f>J2</f>
        <v>0.2</v>
      </c>
      <c r="G5" s="35"/>
      <c r="H5" s="35"/>
      <c r="I5" s="35"/>
      <c r="J5" s="35"/>
      <c r="K5" s="35"/>
      <c r="L5" s="35"/>
      <c r="M5" s="35"/>
      <c r="N5" s="35"/>
    </row>
    <row r="6" spans="1:14" x14ac:dyDescent="0.25">
      <c r="A6" s="34" t="s">
        <v>116</v>
      </c>
      <c r="B6" s="32">
        <f>1/((1+B5)^B1)</f>
        <v>0.83333333333333337</v>
      </c>
      <c r="C6" s="32">
        <f t="shared" ref="C6:E6" si="1">1/((1+C5)^C1)</f>
        <v>0.69444444444444442</v>
      </c>
      <c r="D6" s="32">
        <f>1/((1+D5)^D1)</f>
        <v>0.57870370370370372</v>
      </c>
      <c r="E6" s="32">
        <f t="shared" si="1"/>
        <v>0.48225308641975312</v>
      </c>
      <c r="F6" s="32">
        <f>1/((1+F5)^F1)</f>
        <v>0.4018775720164609</v>
      </c>
      <c r="G6" s="35"/>
      <c r="H6" s="35"/>
      <c r="I6" s="35"/>
      <c r="J6" s="35"/>
      <c r="K6" s="35"/>
      <c r="L6" s="35"/>
      <c r="M6" s="35"/>
      <c r="N6" s="35"/>
    </row>
    <row r="7" spans="1:14" x14ac:dyDescent="0.25">
      <c r="A7" s="34" t="s">
        <v>117</v>
      </c>
      <c r="B7" s="32">
        <f>B4*B6</f>
        <v>-515.81055000000015</v>
      </c>
      <c r="C7" s="32">
        <f t="shared" ref="C7:F7" si="2">C4*C6</f>
        <v>166.3905</v>
      </c>
      <c r="D7" s="32">
        <f t="shared" si="2"/>
        <v>138.65875000000003</v>
      </c>
      <c r="E7" s="32">
        <f t="shared" si="2"/>
        <v>115.54895833333335</v>
      </c>
      <c r="F7" s="32">
        <f t="shared" si="2"/>
        <v>96.290798611111114</v>
      </c>
      <c r="G7" s="35"/>
      <c r="H7" s="35"/>
      <c r="I7" s="35"/>
      <c r="J7" s="35"/>
      <c r="K7" s="35"/>
      <c r="L7" s="35"/>
      <c r="M7" s="35"/>
      <c r="N7" s="35"/>
    </row>
    <row r="8" spans="1:14" x14ac:dyDescent="0.25">
      <c r="A8" s="34" t="s">
        <v>118</v>
      </c>
      <c r="B8" s="32">
        <f>SUM(B7:F7)</f>
        <v>1.0784569444443122</v>
      </c>
      <c r="C8" s="32"/>
      <c r="D8" s="32"/>
      <c r="E8" s="32"/>
      <c r="F8" s="32"/>
      <c r="G8" s="35"/>
      <c r="H8" s="35"/>
      <c r="I8" s="35"/>
      <c r="J8" s="35"/>
      <c r="K8" s="35"/>
      <c r="L8" s="35"/>
      <c r="M8" s="35"/>
      <c r="N8" s="35"/>
    </row>
    <row r="9" spans="1:14" x14ac:dyDescent="0.25">
      <c r="A9" s="34"/>
      <c r="B9" s="34"/>
      <c r="C9" s="34"/>
      <c r="D9" s="34"/>
      <c r="E9" s="34"/>
      <c r="F9" s="34"/>
      <c r="G9" s="35"/>
      <c r="H9" s="35"/>
      <c r="I9" s="35"/>
      <c r="J9" s="35"/>
      <c r="K9" s="35"/>
      <c r="L9" s="35"/>
      <c r="M9" s="35"/>
      <c r="N9" s="35"/>
    </row>
    <row r="10" spans="1:14" x14ac:dyDescent="0.25">
      <c r="A10" s="34"/>
      <c r="B10" s="34"/>
      <c r="C10" s="34"/>
      <c r="D10" s="34"/>
      <c r="E10" s="34"/>
      <c r="F10" s="34"/>
      <c r="G10" s="35"/>
      <c r="H10" s="35"/>
      <c r="I10" s="35"/>
      <c r="J10" s="35"/>
      <c r="K10" s="35"/>
      <c r="L10" s="35"/>
      <c r="M10" s="35"/>
      <c r="N10" s="35"/>
    </row>
    <row r="11" spans="1:14" x14ac:dyDescent="0.25">
      <c r="A11" s="34"/>
      <c r="B11" s="34">
        <v>1</v>
      </c>
      <c r="C11" s="34">
        <v>2</v>
      </c>
      <c r="D11" s="34">
        <v>3</v>
      </c>
      <c r="E11" s="34">
        <v>4</v>
      </c>
      <c r="F11" s="34">
        <v>5</v>
      </c>
      <c r="G11" s="35"/>
      <c r="H11" s="35"/>
      <c r="I11" s="35"/>
      <c r="J11" s="35"/>
      <c r="K11" s="35"/>
      <c r="L11" s="35"/>
      <c r="M11" s="35"/>
      <c r="N11" s="35"/>
    </row>
    <row r="12" spans="1:14" x14ac:dyDescent="0.25">
      <c r="A12" s="34" t="s">
        <v>112</v>
      </c>
      <c r="B12" s="32">
        <f>effects!G11</f>
        <v>798.67440000000011</v>
      </c>
      <c r="C12" s="32"/>
      <c r="D12" s="32"/>
      <c r="E12" s="32"/>
      <c r="F12" s="32"/>
      <c r="G12" s="35"/>
      <c r="H12" s="35"/>
      <c r="I12" s="35"/>
      <c r="J12" s="35"/>
      <c r="K12" s="35"/>
      <c r="L12" s="35"/>
      <c r="M12" s="35"/>
      <c r="N12" s="35"/>
    </row>
    <row r="13" spans="1:14" x14ac:dyDescent="0.25">
      <c r="A13" s="34" t="s">
        <v>113</v>
      </c>
      <c r="B13" s="32">
        <f>B12*0.3*0.75</f>
        <v>179.70174000000003</v>
      </c>
      <c r="C13" s="32">
        <f>$B$2*0.3</f>
        <v>239.60232000000002</v>
      </c>
      <c r="D13" s="32">
        <f t="shared" ref="D13:F13" si="3">$B$2*0.3</f>
        <v>239.60232000000002</v>
      </c>
      <c r="E13" s="32">
        <f t="shared" si="3"/>
        <v>239.60232000000002</v>
      </c>
      <c r="F13" s="32">
        <f t="shared" si="3"/>
        <v>239.60232000000002</v>
      </c>
      <c r="G13" s="35"/>
      <c r="H13" s="35"/>
      <c r="I13" s="35"/>
      <c r="J13" s="35"/>
      <c r="K13" s="35"/>
      <c r="L13" s="35"/>
      <c r="M13" s="35"/>
      <c r="N13" s="35"/>
    </row>
    <row r="14" spans="1:14" x14ac:dyDescent="0.25">
      <c r="A14" s="34" t="s">
        <v>114</v>
      </c>
      <c r="B14" s="32">
        <f>B13-B12</f>
        <v>-618.97266000000013</v>
      </c>
      <c r="C14" s="32">
        <f>C13</f>
        <v>239.60232000000002</v>
      </c>
      <c r="D14" s="32">
        <f>D13</f>
        <v>239.60232000000002</v>
      </c>
      <c r="E14" s="32">
        <f>E13</f>
        <v>239.60232000000002</v>
      </c>
      <c r="F14" s="32">
        <f>F13</f>
        <v>239.60232000000002</v>
      </c>
      <c r="G14" s="35"/>
      <c r="H14" s="35"/>
      <c r="I14" s="35"/>
      <c r="J14" s="35"/>
      <c r="K14" s="35"/>
      <c r="L14" s="35"/>
      <c r="M14" s="35"/>
      <c r="N14" s="35"/>
    </row>
    <row r="15" spans="1:14" x14ac:dyDescent="0.25">
      <c r="A15" s="34" t="s">
        <v>115</v>
      </c>
      <c r="B15" s="33">
        <f>$I$2</f>
        <v>0.15</v>
      </c>
      <c r="C15" s="33">
        <f t="shared" ref="C15:F15" si="4">$I$2</f>
        <v>0.15</v>
      </c>
      <c r="D15" s="33">
        <f t="shared" si="4"/>
        <v>0.15</v>
      </c>
      <c r="E15" s="33">
        <f t="shared" si="4"/>
        <v>0.15</v>
      </c>
      <c r="F15" s="33">
        <f t="shared" si="4"/>
        <v>0.15</v>
      </c>
      <c r="G15" s="35"/>
      <c r="H15" s="35"/>
      <c r="I15" s="35"/>
      <c r="J15" s="35"/>
      <c r="K15" s="35"/>
      <c r="L15" s="35"/>
      <c r="M15" s="35"/>
      <c r="N15" s="35"/>
    </row>
    <row r="16" spans="1:14" x14ac:dyDescent="0.25">
      <c r="A16" s="34" t="s">
        <v>116</v>
      </c>
      <c r="B16" s="32">
        <f>1/((1+B15)^B11)</f>
        <v>0.86956521739130443</v>
      </c>
      <c r="C16" s="32">
        <f t="shared" ref="C16" si="5">1/((1+C15)^C11)</f>
        <v>0.7561436672967865</v>
      </c>
      <c r="D16" s="32">
        <f t="shared" ref="D16" si="6">1/((1+D15)^D11)</f>
        <v>0.65751623243198831</v>
      </c>
      <c r="E16" s="32">
        <f t="shared" ref="E16" si="7">1/((1+E15)^E11)</f>
        <v>0.57175324559303342</v>
      </c>
      <c r="F16" s="32">
        <f>1/((1+F15)^F11)</f>
        <v>0.49717673529828987</v>
      </c>
      <c r="G16" s="35"/>
      <c r="H16" s="35"/>
      <c r="I16" s="35"/>
      <c r="J16" s="35"/>
      <c r="K16" s="35"/>
      <c r="L16" s="35"/>
      <c r="M16" s="35"/>
      <c r="N16" s="35"/>
    </row>
    <row r="17" spans="1:14" x14ac:dyDescent="0.25">
      <c r="A17" s="34" t="s">
        <v>117</v>
      </c>
      <c r="B17" s="32">
        <f>B14*B16</f>
        <v>-538.23709565217405</v>
      </c>
      <c r="C17" s="32">
        <f t="shared" ref="C17" si="8">C14*C16</f>
        <v>181.17377693761819</v>
      </c>
      <c r="D17" s="32">
        <f t="shared" ref="D17" si="9">D14*D16</f>
        <v>157.54241472836367</v>
      </c>
      <c r="E17" s="32">
        <f t="shared" ref="E17" si="10">E14*E16</f>
        <v>136.99340411162061</v>
      </c>
      <c r="F17" s="32">
        <f t="shared" ref="F17" si="11">F14*F16</f>
        <v>119.12469922749615</v>
      </c>
      <c r="G17" s="35"/>
      <c r="H17" s="35"/>
      <c r="I17" s="35"/>
      <c r="J17" s="35"/>
      <c r="K17" s="35"/>
      <c r="L17" s="35"/>
      <c r="M17" s="35"/>
      <c r="N17" s="35"/>
    </row>
    <row r="18" spans="1:14" x14ac:dyDescent="0.25">
      <c r="A18" s="34" t="s">
        <v>118</v>
      </c>
      <c r="B18" s="32">
        <f>SUM(B17:F17)</f>
        <v>56.597199352924562</v>
      </c>
      <c r="C18" s="32"/>
      <c r="D18" s="32"/>
      <c r="E18" s="32"/>
      <c r="F18" s="32"/>
      <c r="G18" s="35"/>
      <c r="H18" s="35"/>
      <c r="I18" s="35"/>
      <c r="J18" s="35"/>
      <c r="K18" s="35"/>
      <c r="L18" s="35"/>
      <c r="M18" s="35"/>
      <c r="N18" s="35"/>
    </row>
    <row r="19" spans="1:14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3878B-8B37-4B07-ADA8-9F8AC7DE09E5}">
  <dimension ref="A1:L625"/>
  <sheetViews>
    <sheetView tabSelected="1" workbookViewId="0">
      <selection activeCell="M2" sqref="M2"/>
    </sheetView>
  </sheetViews>
  <sheetFormatPr defaultRowHeight="15" x14ac:dyDescent="0.25"/>
  <cols>
    <col min="1" max="1" width="8.85546875" customWidth="1"/>
    <col min="2" max="2" width="7.42578125" customWidth="1"/>
    <col min="3" max="3" width="8" customWidth="1"/>
    <col min="4" max="4" width="8.42578125" customWidth="1"/>
    <col min="5" max="5" width="7.85546875" customWidth="1"/>
    <col min="6" max="6" width="6.42578125" customWidth="1"/>
    <col min="7" max="7" width="7.140625" customWidth="1"/>
    <col min="8" max="8" width="8.28515625" customWidth="1"/>
    <col min="10" max="10" width="7" customWidth="1"/>
    <col min="11" max="11" width="7.42578125" customWidth="1"/>
    <col min="12" max="12" width="9.42578125" customWidth="1"/>
  </cols>
  <sheetData>
    <row r="1" spans="1:12" x14ac:dyDescent="0.25">
      <c r="A1" s="44" t="s">
        <v>256</v>
      </c>
      <c r="B1" s="44" t="s">
        <v>246</v>
      </c>
      <c r="C1" s="44" t="s">
        <v>247</v>
      </c>
      <c r="D1" s="44" t="s">
        <v>248</v>
      </c>
      <c r="E1" s="44" t="s">
        <v>249</v>
      </c>
      <c r="F1" s="44" t="s">
        <v>250</v>
      </c>
      <c r="G1" s="44" t="s">
        <v>251</v>
      </c>
      <c r="H1" s="44" t="s">
        <v>252</v>
      </c>
      <c r="I1" s="44" t="s">
        <v>253</v>
      </c>
      <c r="J1" s="44" t="s">
        <v>254</v>
      </c>
      <c r="K1" s="44" t="s">
        <v>255</v>
      </c>
      <c r="L1" s="44" t="s">
        <v>245</v>
      </c>
    </row>
    <row r="2" spans="1:12" x14ac:dyDescent="0.25">
      <c r="B2" s="51" t="s">
        <v>271</v>
      </c>
      <c r="C2" s="52"/>
      <c r="D2" s="52"/>
      <c r="E2" s="52"/>
      <c r="F2" s="52"/>
      <c r="G2" s="52"/>
      <c r="H2" s="52"/>
      <c r="I2" s="52"/>
      <c r="J2" s="52"/>
      <c r="K2" s="52"/>
      <c r="L2" s="52"/>
    </row>
    <row r="3" spans="1:12" x14ac:dyDescent="0.25">
      <c r="A3" s="31" t="s">
        <v>146</v>
      </c>
      <c r="B3" s="40">
        <v>1.8432127999999997</v>
      </c>
      <c r="C3" s="40">
        <v>1.1641344</v>
      </c>
      <c r="D3" s="40">
        <v>1.8189599999999997</v>
      </c>
      <c r="E3" s="40">
        <v>324.15121655172413</v>
      </c>
      <c r="F3" s="40">
        <v>2.675808</v>
      </c>
      <c r="G3" s="40">
        <v>25.557947207431745</v>
      </c>
      <c r="H3" s="40">
        <v>283.45423728813557</v>
      </c>
      <c r="I3" s="40">
        <v>217.76340418559997</v>
      </c>
      <c r="J3" s="40">
        <v>26.333990092799997</v>
      </c>
      <c r="K3" s="40">
        <v>63.965587046399996</v>
      </c>
      <c r="L3" s="40">
        <v>948.72849757209133</v>
      </c>
    </row>
    <row r="4" spans="1:12" x14ac:dyDescent="0.25">
      <c r="A4" s="31" t="s">
        <v>147</v>
      </c>
      <c r="B4" s="40">
        <v>3.6864255999999993</v>
      </c>
      <c r="C4" s="40">
        <v>2.3282688</v>
      </c>
      <c r="D4" s="40">
        <v>3.6379199999999994</v>
      </c>
      <c r="E4" s="40">
        <v>162.07560827586207</v>
      </c>
      <c r="F4" s="40">
        <v>1.337904</v>
      </c>
      <c r="G4" s="40">
        <v>12.778973603715873</v>
      </c>
      <c r="H4" s="40">
        <v>141.72711864406779</v>
      </c>
      <c r="I4" s="40">
        <v>108.88170209279998</v>
      </c>
      <c r="J4" s="40">
        <v>13.166995046399999</v>
      </c>
      <c r="K4" s="40">
        <v>31.982793523199998</v>
      </c>
      <c r="L4" s="40">
        <v>481.60370958604574</v>
      </c>
    </row>
    <row r="5" spans="1:12" x14ac:dyDescent="0.25">
      <c r="A5" s="31" t="s">
        <v>148</v>
      </c>
      <c r="B5" s="40">
        <v>5.5296383999999987</v>
      </c>
      <c r="C5" s="40">
        <v>3.4924032</v>
      </c>
      <c r="D5" s="40">
        <v>5.4568799999999991</v>
      </c>
      <c r="E5" s="40">
        <v>108.05040551724137</v>
      </c>
      <c r="F5" s="40">
        <v>0.89193599999999995</v>
      </c>
      <c r="G5" s="40">
        <v>8.5193157358105811</v>
      </c>
      <c r="H5" s="40">
        <v>94.484745762711853</v>
      </c>
      <c r="I5" s="40">
        <v>72.587801395199989</v>
      </c>
      <c r="J5" s="40">
        <v>8.777996697599999</v>
      </c>
      <c r="K5" s="40">
        <v>21.3218623488</v>
      </c>
      <c r="L5" s="40">
        <v>329.11298505736374</v>
      </c>
    </row>
    <row r="6" spans="1:12" x14ac:dyDescent="0.25">
      <c r="A6" s="31" t="s">
        <v>149</v>
      </c>
      <c r="B6" s="40">
        <v>7.3728511999999986</v>
      </c>
      <c r="C6" s="40">
        <v>4.6565376000000001</v>
      </c>
      <c r="D6" s="40">
        <v>7.2758399999999988</v>
      </c>
      <c r="E6" s="40">
        <v>81.037804137931033</v>
      </c>
      <c r="F6" s="40">
        <v>0.66895199999999999</v>
      </c>
      <c r="G6" s="40">
        <v>6.3894868018579363</v>
      </c>
      <c r="H6" s="40">
        <v>70.863559322033893</v>
      </c>
      <c r="I6" s="40">
        <v>54.440851046399992</v>
      </c>
      <c r="J6" s="40">
        <v>6.5834975231999993</v>
      </c>
      <c r="K6" s="40">
        <v>15.991396761599999</v>
      </c>
      <c r="L6" s="40">
        <v>255.28077639302285</v>
      </c>
    </row>
    <row r="7" spans="1:12" x14ac:dyDescent="0.25">
      <c r="A7" s="31" t="s">
        <v>150</v>
      </c>
      <c r="B7" s="40">
        <v>9.2160639999999976</v>
      </c>
      <c r="C7" s="40">
        <v>5.8206720000000001</v>
      </c>
      <c r="D7" s="40">
        <v>9.0947999999999993</v>
      </c>
      <c r="E7" s="40">
        <v>64.830243310344827</v>
      </c>
      <c r="F7" s="40">
        <v>0.53516160000000002</v>
      </c>
      <c r="G7" s="40">
        <v>5.1115894414863492</v>
      </c>
      <c r="H7" s="40">
        <v>56.690847457627115</v>
      </c>
      <c r="I7" s="40">
        <v>43.552680837119993</v>
      </c>
      <c r="J7" s="40">
        <v>5.2667980185599994</v>
      </c>
      <c r="K7" s="40">
        <v>12.793117409279999</v>
      </c>
      <c r="L7" s="40">
        <v>212.91197407441828</v>
      </c>
    </row>
    <row r="8" spans="1:12" x14ac:dyDescent="0.25">
      <c r="A8" s="31" t="s">
        <v>151</v>
      </c>
      <c r="B8" s="40">
        <v>11.059276799999997</v>
      </c>
      <c r="C8" s="40">
        <v>6.9848064000000001</v>
      </c>
      <c r="D8" s="40">
        <v>10.913759999999998</v>
      </c>
      <c r="E8" s="40">
        <v>54.025202758620686</v>
      </c>
      <c r="F8" s="40">
        <v>0.44596799999999998</v>
      </c>
      <c r="G8" s="40">
        <v>4.2596578679052906</v>
      </c>
      <c r="H8" s="40">
        <v>47.242372881355926</v>
      </c>
      <c r="I8" s="40">
        <v>36.293900697599994</v>
      </c>
      <c r="J8" s="40">
        <v>4.3889983487999995</v>
      </c>
      <c r="K8" s="40">
        <v>10.6609311744</v>
      </c>
      <c r="L8" s="40">
        <v>186.27487492868187</v>
      </c>
    </row>
    <row r="9" spans="1:12" x14ac:dyDescent="0.25">
      <c r="A9" s="31" t="s">
        <v>152</v>
      </c>
      <c r="B9" s="40">
        <v>12.902489599999997</v>
      </c>
      <c r="C9" s="40">
        <v>8.1489408000000001</v>
      </c>
      <c r="D9" s="40">
        <v>12.732719999999997</v>
      </c>
      <c r="E9" s="40">
        <v>46.307316650246307</v>
      </c>
      <c r="F9" s="40">
        <v>0.38225828571428572</v>
      </c>
      <c r="G9" s="40">
        <v>3.6511353153473922</v>
      </c>
      <c r="H9" s="40">
        <v>40.49346246973365</v>
      </c>
      <c r="I9" s="40">
        <v>31.109057740799994</v>
      </c>
      <c r="J9" s="40">
        <v>3.7619985846857138</v>
      </c>
      <c r="K9" s="40">
        <v>9.1379410066285711</v>
      </c>
      <c r="L9" s="40">
        <v>168.62732045315593</v>
      </c>
    </row>
    <row r="10" spans="1:12" x14ac:dyDescent="0.25">
      <c r="A10" s="31" t="s">
        <v>153</v>
      </c>
      <c r="B10" s="40">
        <v>14.745702399999997</v>
      </c>
      <c r="C10" s="40">
        <v>9.3130752000000001</v>
      </c>
      <c r="D10" s="40">
        <v>14.551679999999998</v>
      </c>
      <c r="E10" s="40">
        <v>40.518902068965517</v>
      </c>
      <c r="F10" s="40">
        <v>0.334476</v>
      </c>
      <c r="G10" s="40">
        <v>3.1947434009289681</v>
      </c>
      <c r="H10" s="40">
        <v>35.431779661016947</v>
      </c>
      <c r="I10" s="40">
        <v>27.220425523199996</v>
      </c>
      <c r="J10" s="40">
        <v>3.2917487615999996</v>
      </c>
      <c r="K10" s="40">
        <v>7.9956983807999995</v>
      </c>
      <c r="L10" s="40">
        <v>156.59823139651144</v>
      </c>
    </row>
    <row r="11" spans="1:12" x14ac:dyDescent="0.25">
      <c r="A11" s="31" t="s">
        <v>154</v>
      </c>
      <c r="B11" s="40">
        <v>16.588915199999995</v>
      </c>
      <c r="C11" s="40">
        <v>10.4772096</v>
      </c>
      <c r="D11" s="40">
        <v>16.370639999999998</v>
      </c>
      <c r="E11" s="40">
        <v>36.016801839080458</v>
      </c>
      <c r="F11" s="40">
        <v>0.29731200000000002</v>
      </c>
      <c r="G11" s="40">
        <v>2.8397719119368605</v>
      </c>
      <c r="H11" s="40">
        <v>31.494915254237284</v>
      </c>
      <c r="I11" s="40">
        <v>24.195933798399995</v>
      </c>
      <c r="J11" s="40">
        <v>2.9259988991999997</v>
      </c>
      <c r="K11" s="40">
        <v>7.1072874495999994</v>
      </c>
      <c r="L11" s="40">
        <v>148.3147859524546</v>
      </c>
    </row>
    <row r="12" spans="1:12" x14ac:dyDescent="0.25">
      <c r="A12" s="31" t="s">
        <v>140</v>
      </c>
      <c r="B12" s="40">
        <v>18.432127999999995</v>
      </c>
      <c r="C12" s="40">
        <v>11.641344</v>
      </c>
      <c r="D12" s="40">
        <v>18.189599999999999</v>
      </c>
      <c r="E12" s="40">
        <v>32.415121655172413</v>
      </c>
      <c r="F12" s="40">
        <v>0.26758080000000001</v>
      </c>
      <c r="G12" s="40">
        <v>2.5557947207431746</v>
      </c>
      <c r="H12" s="40">
        <v>28.345423728813557</v>
      </c>
      <c r="I12" s="40">
        <v>21.776340418559997</v>
      </c>
      <c r="J12" s="40">
        <v>2.6333990092799997</v>
      </c>
      <c r="K12" s="40">
        <v>6.3965587046399994</v>
      </c>
      <c r="L12" s="40">
        <v>142.65329103720916</v>
      </c>
    </row>
    <row r="13" spans="1:12" x14ac:dyDescent="0.25">
      <c r="A13" s="31" t="s">
        <v>141</v>
      </c>
      <c r="B13" s="40">
        <v>20.275340799999995</v>
      </c>
      <c r="C13" s="40">
        <v>12.8054784</v>
      </c>
      <c r="D13" s="40">
        <v>20.008559999999996</v>
      </c>
      <c r="E13" s="40">
        <v>29.468292413793105</v>
      </c>
      <c r="F13" s="40">
        <v>0.24325527272727274</v>
      </c>
      <c r="G13" s="40">
        <v>2.3234497461301586</v>
      </c>
      <c r="H13" s="40">
        <v>25.768567026194145</v>
      </c>
      <c r="I13" s="40">
        <v>19.796673107781814</v>
      </c>
      <c r="J13" s="40">
        <v>2.3939990993454541</v>
      </c>
      <c r="K13" s="40">
        <v>5.8150533678545449</v>
      </c>
      <c r="L13" s="40">
        <v>138.8986692338265</v>
      </c>
    </row>
    <row r="14" spans="1:12" x14ac:dyDescent="0.25">
      <c r="A14" s="31" t="s">
        <v>142</v>
      </c>
      <c r="B14" s="40">
        <v>22.118553599999995</v>
      </c>
      <c r="C14" s="40">
        <v>13.9696128</v>
      </c>
      <c r="D14" s="40">
        <v>21.827519999999996</v>
      </c>
      <c r="E14" s="40">
        <v>27.012601379310343</v>
      </c>
      <c r="F14" s="40">
        <v>0.22298399999999999</v>
      </c>
      <c r="G14" s="40">
        <v>2.1298289339526453</v>
      </c>
      <c r="H14" s="40">
        <v>23.621186440677963</v>
      </c>
      <c r="I14" s="40">
        <v>18.146950348799997</v>
      </c>
      <c r="J14" s="40">
        <v>2.1944991743999998</v>
      </c>
      <c r="K14" s="40">
        <v>5.3304655872</v>
      </c>
      <c r="L14" s="40">
        <v>136.57420226434093</v>
      </c>
    </row>
    <row r="15" spans="1:12" x14ac:dyDescent="0.25">
      <c r="A15" s="31" t="s">
        <v>143</v>
      </c>
      <c r="B15" s="40">
        <v>23.961766399999995</v>
      </c>
      <c r="C15" s="40">
        <v>15.1337472</v>
      </c>
      <c r="D15" s="40">
        <v>23.646479999999997</v>
      </c>
      <c r="E15" s="40">
        <v>24.934708965517242</v>
      </c>
      <c r="F15" s="40">
        <v>0.20583138461538461</v>
      </c>
      <c r="G15" s="40">
        <v>1.9659959390332111</v>
      </c>
      <c r="H15" s="40">
        <v>21.804172099087353</v>
      </c>
      <c r="I15" s="40">
        <v>16.751031091199998</v>
      </c>
      <c r="J15" s="40">
        <v>2.0256915456</v>
      </c>
      <c r="K15" s="40">
        <v>4.9204297727999995</v>
      </c>
      <c r="L15" s="40">
        <v>135.34985439785316</v>
      </c>
    </row>
    <row r="16" spans="1:12" x14ac:dyDescent="0.25">
      <c r="A16" s="45" t="s">
        <v>144</v>
      </c>
      <c r="B16" s="46">
        <v>25.804979199999995</v>
      </c>
      <c r="C16" s="46">
        <v>16.2978816</v>
      </c>
      <c r="D16" s="46">
        <v>25.465439999999994</v>
      </c>
      <c r="E16" s="46">
        <v>23.153658325123153</v>
      </c>
      <c r="F16" s="46">
        <v>0.19112914285714286</v>
      </c>
      <c r="G16" s="46">
        <v>1.8255676576736961</v>
      </c>
      <c r="H16" s="46">
        <v>20.246731234866825</v>
      </c>
      <c r="I16" s="46">
        <v>15.554528870399997</v>
      </c>
      <c r="J16" s="46">
        <v>1.8809992923428569</v>
      </c>
      <c r="K16" s="46">
        <v>4.5689705033142856</v>
      </c>
      <c r="L16" s="46">
        <v>134.98988582657796</v>
      </c>
    </row>
    <row r="17" spans="1:12" x14ac:dyDescent="0.25">
      <c r="A17" s="31" t="s">
        <v>145</v>
      </c>
      <c r="B17" s="40">
        <v>27.648191999999995</v>
      </c>
      <c r="C17" s="40">
        <v>17.462015999999998</v>
      </c>
      <c r="D17" s="40">
        <v>27.284399999999994</v>
      </c>
      <c r="E17" s="40">
        <v>21.610081103448277</v>
      </c>
      <c r="F17" s="40">
        <v>0.1783872</v>
      </c>
      <c r="G17" s="40">
        <v>1.7038631471621164</v>
      </c>
      <c r="H17" s="40">
        <v>18.896949152542373</v>
      </c>
      <c r="I17" s="40">
        <v>14.517560279039998</v>
      </c>
      <c r="J17" s="40">
        <v>1.7555993395199998</v>
      </c>
      <c r="K17" s="40">
        <v>4.2643724697599996</v>
      </c>
      <c r="L17" s="40">
        <v>135.32142069147272</v>
      </c>
    </row>
    <row r="18" spans="1:12" x14ac:dyDescent="0.25">
      <c r="B18" s="51" t="s">
        <v>272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</row>
    <row r="19" spans="1:12" x14ac:dyDescent="0.25">
      <c r="A19" s="31" t="s">
        <v>161</v>
      </c>
      <c r="B19" s="40">
        <v>1.8432127999999997</v>
      </c>
      <c r="C19" s="40">
        <v>0.88192000000000004</v>
      </c>
      <c r="D19" s="40">
        <v>1.3779999999999999</v>
      </c>
      <c r="E19" s="40">
        <v>324.15121655172413</v>
      </c>
      <c r="F19" s="40">
        <v>2.675808</v>
      </c>
      <c r="G19" s="40">
        <v>25.557947207431745</v>
      </c>
      <c r="H19" s="40">
        <v>283.45423728813557</v>
      </c>
      <c r="I19" s="40">
        <v>217.76340418559997</v>
      </c>
      <c r="J19" s="40">
        <v>26.333990092799997</v>
      </c>
      <c r="K19" s="40">
        <v>63.965587046399996</v>
      </c>
      <c r="L19" s="40">
        <v>948.00532317209149</v>
      </c>
    </row>
    <row r="20" spans="1:12" x14ac:dyDescent="0.25">
      <c r="A20" s="31" t="s">
        <v>162</v>
      </c>
      <c r="B20" s="40">
        <v>3.6864255999999993</v>
      </c>
      <c r="C20" s="40">
        <v>1.7638400000000001</v>
      </c>
      <c r="D20" s="40">
        <v>2.7559999999999998</v>
      </c>
      <c r="E20" s="40">
        <v>162.07560827586207</v>
      </c>
      <c r="F20" s="40">
        <v>1.337904</v>
      </c>
      <c r="G20" s="40">
        <v>12.778973603715873</v>
      </c>
      <c r="H20" s="40">
        <v>141.72711864406779</v>
      </c>
      <c r="I20" s="40">
        <v>108.88170209279998</v>
      </c>
      <c r="J20" s="40">
        <v>13.166995046399999</v>
      </c>
      <c r="K20" s="40">
        <v>31.982793523199998</v>
      </c>
      <c r="L20" s="40">
        <v>480.15736078604573</v>
      </c>
    </row>
    <row r="21" spans="1:12" x14ac:dyDescent="0.25">
      <c r="A21" s="31" t="s">
        <v>163</v>
      </c>
      <c r="B21" s="40">
        <v>5.5296383999999987</v>
      </c>
      <c r="C21" s="40">
        <v>2.6457600000000001</v>
      </c>
      <c r="D21" s="40">
        <v>4.1339999999999995</v>
      </c>
      <c r="E21" s="40">
        <v>108.05040551724137</v>
      </c>
      <c r="F21" s="40">
        <v>0.89193599999999995</v>
      </c>
      <c r="G21" s="40">
        <v>8.5193157358105811</v>
      </c>
      <c r="H21" s="40">
        <v>94.484745762711853</v>
      </c>
      <c r="I21" s="40">
        <v>72.587801395199989</v>
      </c>
      <c r="J21" s="40">
        <v>8.777996697599999</v>
      </c>
      <c r="K21" s="40">
        <v>21.3218623488</v>
      </c>
      <c r="L21" s="40">
        <v>326.94346185736379</v>
      </c>
    </row>
    <row r="22" spans="1:12" x14ac:dyDescent="0.25">
      <c r="A22" s="31" t="s">
        <v>164</v>
      </c>
      <c r="B22" s="40">
        <v>7.3728511999999986</v>
      </c>
      <c r="C22" s="40">
        <v>3.5276800000000001</v>
      </c>
      <c r="D22" s="40">
        <v>5.5119999999999996</v>
      </c>
      <c r="E22" s="40">
        <v>81.037804137931033</v>
      </c>
      <c r="F22" s="40">
        <v>0.66895199999999999</v>
      </c>
      <c r="G22" s="40">
        <v>6.3894868018579363</v>
      </c>
      <c r="H22" s="40">
        <v>70.863559322033893</v>
      </c>
      <c r="I22" s="40">
        <v>54.440851046399992</v>
      </c>
      <c r="J22" s="40">
        <v>6.5834975231999993</v>
      </c>
      <c r="K22" s="40">
        <v>15.991396761599999</v>
      </c>
      <c r="L22" s="40">
        <v>252.38807879302286</v>
      </c>
    </row>
    <row r="23" spans="1:12" x14ac:dyDescent="0.25">
      <c r="A23" s="31" t="s">
        <v>165</v>
      </c>
      <c r="B23" s="40">
        <v>9.2160639999999976</v>
      </c>
      <c r="C23" s="40">
        <v>4.4096000000000002</v>
      </c>
      <c r="D23" s="40">
        <v>6.89</v>
      </c>
      <c r="E23" s="40">
        <v>64.830243310344827</v>
      </c>
      <c r="F23" s="40">
        <v>0.53516160000000002</v>
      </c>
      <c r="G23" s="40">
        <v>5.1115894414863492</v>
      </c>
      <c r="H23" s="40">
        <v>56.690847457627115</v>
      </c>
      <c r="I23" s="40">
        <v>43.552680837119993</v>
      </c>
      <c r="J23" s="40">
        <v>5.2667980185599994</v>
      </c>
      <c r="K23" s="40">
        <v>12.793117409279999</v>
      </c>
      <c r="L23" s="40">
        <v>209.29610207441826</v>
      </c>
    </row>
    <row r="24" spans="1:12" x14ac:dyDescent="0.25">
      <c r="A24" s="31" t="s">
        <v>166</v>
      </c>
      <c r="B24" s="40">
        <v>11.059276799999997</v>
      </c>
      <c r="C24" s="40">
        <v>5.2915200000000002</v>
      </c>
      <c r="D24" s="40">
        <v>8.2679999999999989</v>
      </c>
      <c r="E24" s="40">
        <v>54.025202758620686</v>
      </c>
      <c r="F24" s="40">
        <v>0.44596799999999998</v>
      </c>
      <c r="G24" s="40">
        <v>4.2596578679052906</v>
      </c>
      <c r="H24" s="40">
        <v>47.242372881355926</v>
      </c>
      <c r="I24" s="40">
        <v>36.293900697599994</v>
      </c>
      <c r="J24" s="40">
        <v>4.3889983487999995</v>
      </c>
      <c r="K24" s="40">
        <v>10.6609311744</v>
      </c>
      <c r="L24" s="40">
        <v>181.9358285286819</v>
      </c>
    </row>
    <row r="25" spans="1:12" x14ac:dyDescent="0.25">
      <c r="A25" s="31" t="s">
        <v>167</v>
      </c>
      <c r="B25" s="40">
        <v>12.902489599999997</v>
      </c>
      <c r="C25" s="40">
        <v>6.1734400000000003</v>
      </c>
      <c r="D25" s="40">
        <v>9.645999999999999</v>
      </c>
      <c r="E25" s="40">
        <v>46.307316650246307</v>
      </c>
      <c r="F25" s="40">
        <v>0.38225828571428572</v>
      </c>
      <c r="G25" s="40">
        <v>3.6511353153473922</v>
      </c>
      <c r="H25" s="40">
        <v>40.49346246973365</v>
      </c>
      <c r="I25" s="40">
        <v>31.109057740799994</v>
      </c>
      <c r="J25" s="40">
        <v>3.7619985846857138</v>
      </c>
      <c r="K25" s="40">
        <v>9.1379410066285711</v>
      </c>
      <c r="L25" s="40">
        <v>163.56509965315593</v>
      </c>
    </row>
    <row r="26" spans="1:12" x14ac:dyDescent="0.25">
      <c r="A26" s="31" t="s">
        <v>168</v>
      </c>
      <c r="B26" s="40">
        <v>14.745702399999997</v>
      </c>
      <c r="C26" s="40">
        <v>7.0553600000000003</v>
      </c>
      <c r="D26" s="40">
        <v>11.023999999999999</v>
      </c>
      <c r="E26" s="40">
        <v>40.518902068965517</v>
      </c>
      <c r="F26" s="40">
        <v>0.334476</v>
      </c>
      <c r="G26" s="40">
        <v>3.1947434009289681</v>
      </c>
      <c r="H26" s="40">
        <v>35.431779661016947</v>
      </c>
      <c r="I26" s="40">
        <v>27.220425523199996</v>
      </c>
      <c r="J26" s="40">
        <v>3.2917487615999996</v>
      </c>
      <c r="K26" s="40">
        <v>7.9956983807999995</v>
      </c>
      <c r="L26" s="40">
        <v>150.81283619651143</v>
      </c>
    </row>
    <row r="27" spans="1:12" x14ac:dyDescent="0.25">
      <c r="A27" s="31" t="s">
        <v>169</v>
      </c>
      <c r="B27" s="40">
        <v>16.588915199999995</v>
      </c>
      <c r="C27" s="40">
        <v>7.9372800000000003</v>
      </c>
      <c r="D27" s="40">
        <v>12.401999999999999</v>
      </c>
      <c r="E27" s="40">
        <v>36.016801839080458</v>
      </c>
      <c r="F27" s="40">
        <v>0.29731200000000002</v>
      </c>
      <c r="G27" s="40">
        <v>2.8397719119368605</v>
      </c>
      <c r="H27" s="40">
        <v>31.494915254237284</v>
      </c>
      <c r="I27" s="40">
        <v>24.195933798399995</v>
      </c>
      <c r="J27" s="40">
        <v>2.9259988991999997</v>
      </c>
      <c r="K27" s="40">
        <v>7.1072874495999994</v>
      </c>
      <c r="L27" s="40">
        <v>141.80621635245461</v>
      </c>
    </row>
    <row r="28" spans="1:12" x14ac:dyDescent="0.25">
      <c r="A28" s="31" t="s">
        <v>155</v>
      </c>
      <c r="B28" s="40">
        <v>18.432127999999995</v>
      </c>
      <c r="C28" s="40">
        <v>8.8192000000000004</v>
      </c>
      <c r="D28" s="40">
        <v>13.78</v>
      </c>
      <c r="E28" s="40">
        <v>32.415121655172413</v>
      </c>
      <c r="F28" s="40">
        <v>0.26758080000000001</v>
      </c>
      <c r="G28" s="40">
        <v>2.5557947207431746</v>
      </c>
      <c r="H28" s="40">
        <v>28.345423728813557</v>
      </c>
      <c r="I28" s="40">
        <v>21.776340418559997</v>
      </c>
      <c r="J28" s="40">
        <v>2.6333990092799997</v>
      </c>
      <c r="K28" s="40">
        <v>6.3965587046399994</v>
      </c>
      <c r="L28" s="40">
        <v>135.42154703720917</v>
      </c>
    </row>
    <row r="29" spans="1:12" x14ac:dyDescent="0.25">
      <c r="A29" s="31" t="s">
        <v>156</v>
      </c>
      <c r="B29" s="40">
        <v>20.275340799999995</v>
      </c>
      <c r="C29" s="40">
        <v>9.7011199999999995</v>
      </c>
      <c r="D29" s="40">
        <v>15.157999999999999</v>
      </c>
      <c r="E29" s="40">
        <v>29.468292413793105</v>
      </c>
      <c r="F29" s="40">
        <v>0.24325527272727274</v>
      </c>
      <c r="G29" s="40">
        <v>2.3234497461301586</v>
      </c>
      <c r="H29" s="40">
        <v>25.768567026194145</v>
      </c>
      <c r="I29" s="40">
        <v>19.796673107781814</v>
      </c>
      <c r="J29" s="40">
        <v>2.3939990993454541</v>
      </c>
      <c r="K29" s="40">
        <v>5.8150533678545449</v>
      </c>
      <c r="L29" s="40">
        <v>130.94375083382647</v>
      </c>
    </row>
    <row r="30" spans="1:12" x14ac:dyDescent="0.25">
      <c r="A30" s="31" t="s">
        <v>157</v>
      </c>
      <c r="B30" s="40">
        <v>22.118553599999995</v>
      </c>
      <c r="C30" s="40">
        <v>10.58304</v>
      </c>
      <c r="D30" s="40">
        <v>16.535999999999998</v>
      </c>
      <c r="E30" s="40">
        <v>27.012601379310343</v>
      </c>
      <c r="F30" s="40">
        <v>0.22298399999999999</v>
      </c>
      <c r="G30" s="40">
        <v>2.1298289339526453</v>
      </c>
      <c r="H30" s="40">
        <v>23.621186440677963</v>
      </c>
      <c r="I30" s="40">
        <v>18.146950348799997</v>
      </c>
      <c r="J30" s="40">
        <v>2.1944991743999998</v>
      </c>
      <c r="K30" s="40">
        <v>5.3304655872</v>
      </c>
      <c r="L30" s="40">
        <v>127.89610946434092</v>
      </c>
    </row>
    <row r="31" spans="1:12" x14ac:dyDescent="0.25">
      <c r="A31" s="31" t="s">
        <v>158</v>
      </c>
      <c r="B31" s="40">
        <v>23.961766399999995</v>
      </c>
      <c r="C31" s="40">
        <v>11.464960000000001</v>
      </c>
      <c r="D31" s="40">
        <v>17.913999999999998</v>
      </c>
      <c r="E31" s="40">
        <v>24.934708965517242</v>
      </c>
      <c r="F31" s="40">
        <v>0.20583138461538461</v>
      </c>
      <c r="G31" s="40">
        <v>1.9659959390332111</v>
      </c>
      <c r="H31" s="40">
        <v>21.804172099087353</v>
      </c>
      <c r="I31" s="40">
        <v>16.751031091199998</v>
      </c>
      <c r="J31" s="40">
        <v>2.0256915456</v>
      </c>
      <c r="K31" s="40">
        <v>4.9204297727999995</v>
      </c>
      <c r="L31" s="40">
        <v>125.94858719785319</v>
      </c>
    </row>
    <row r="32" spans="1:12" x14ac:dyDescent="0.25">
      <c r="A32" s="31" t="s">
        <v>159</v>
      </c>
      <c r="B32" s="40">
        <v>25.804979199999995</v>
      </c>
      <c r="C32" s="40">
        <v>12.346880000000001</v>
      </c>
      <c r="D32" s="40">
        <v>19.291999999999998</v>
      </c>
      <c r="E32" s="40">
        <v>23.153658325123153</v>
      </c>
      <c r="F32" s="40">
        <v>0.19112914285714286</v>
      </c>
      <c r="G32" s="40">
        <v>1.8255676576736961</v>
      </c>
      <c r="H32" s="40">
        <v>20.246731234866825</v>
      </c>
      <c r="I32" s="40">
        <v>15.554528870399997</v>
      </c>
      <c r="J32" s="40">
        <v>1.8809992923428569</v>
      </c>
      <c r="K32" s="40">
        <v>4.5689705033142856</v>
      </c>
      <c r="L32" s="40">
        <v>124.86544422657796</v>
      </c>
    </row>
    <row r="33" spans="1:12" x14ac:dyDescent="0.25">
      <c r="A33" s="45" t="s">
        <v>160</v>
      </c>
      <c r="B33" s="46">
        <v>27.648191999999995</v>
      </c>
      <c r="C33" s="46">
        <v>13.2288</v>
      </c>
      <c r="D33" s="46">
        <v>20.669999999999998</v>
      </c>
      <c r="E33" s="46">
        <v>21.610081103448277</v>
      </c>
      <c r="F33" s="46">
        <v>0.1783872</v>
      </c>
      <c r="G33" s="46">
        <v>1.7038631471621164</v>
      </c>
      <c r="H33" s="46">
        <v>18.896949152542373</v>
      </c>
      <c r="I33" s="46">
        <v>14.517560279039998</v>
      </c>
      <c r="J33" s="46">
        <v>1.7555993395199998</v>
      </c>
      <c r="K33" s="46">
        <v>4.2643724697599996</v>
      </c>
      <c r="L33" s="46">
        <v>124.47380469147276</v>
      </c>
    </row>
    <row r="34" spans="1:12" x14ac:dyDescent="0.25">
      <c r="B34" s="51" t="s">
        <v>273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</row>
    <row r="35" spans="1:12" x14ac:dyDescent="0.25">
      <c r="A35" s="31" t="s">
        <v>176</v>
      </c>
      <c r="B35" s="40">
        <v>1.8432127999999997</v>
      </c>
      <c r="C35" s="40">
        <v>0.70553599999999994</v>
      </c>
      <c r="D35" s="40">
        <v>1.1024</v>
      </c>
      <c r="E35" s="40">
        <v>324.15121655172413</v>
      </c>
      <c r="F35" s="40">
        <v>2.675808</v>
      </c>
      <c r="G35" s="40">
        <v>25.557947207431745</v>
      </c>
      <c r="H35" s="40">
        <v>283.45423728813557</v>
      </c>
      <c r="I35" s="40">
        <v>217.76340418559997</v>
      </c>
      <c r="J35" s="40">
        <v>26.333990092799997</v>
      </c>
      <c r="K35" s="40">
        <v>63.965587046399996</v>
      </c>
      <c r="L35" s="40">
        <v>947.55333917209146</v>
      </c>
    </row>
    <row r="36" spans="1:12" x14ac:dyDescent="0.25">
      <c r="A36" s="31" t="s">
        <v>177</v>
      </c>
      <c r="B36" s="40">
        <v>3.6864255999999993</v>
      </c>
      <c r="C36" s="40">
        <v>1.4110719999999999</v>
      </c>
      <c r="D36" s="40">
        <v>2.2048000000000001</v>
      </c>
      <c r="E36" s="40">
        <v>162.07560827586207</v>
      </c>
      <c r="F36" s="40">
        <v>1.337904</v>
      </c>
      <c r="G36" s="40">
        <v>12.778973603715873</v>
      </c>
      <c r="H36" s="40">
        <v>141.72711864406779</v>
      </c>
      <c r="I36" s="40">
        <v>108.88170209279998</v>
      </c>
      <c r="J36" s="40">
        <v>13.166995046399999</v>
      </c>
      <c r="K36" s="40">
        <v>31.982793523199998</v>
      </c>
      <c r="L36" s="40">
        <v>479.25339278604571</v>
      </c>
    </row>
    <row r="37" spans="1:12" x14ac:dyDescent="0.25">
      <c r="A37" s="31" t="s">
        <v>178</v>
      </c>
      <c r="B37" s="40">
        <v>5.5296383999999987</v>
      </c>
      <c r="C37" s="40">
        <v>2.1166079999999998</v>
      </c>
      <c r="D37" s="40">
        <v>3.3071999999999999</v>
      </c>
      <c r="E37" s="40">
        <v>108.05040551724137</v>
      </c>
      <c r="F37" s="40">
        <v>0.89193599999999995</v>
      </c>
      <c r="G37" s="40">
        <v>8.5193157358105811</v>
      </c>
      <c r="H37" s="40">
        <v>94.484745762711853</v>
      </c>
      <c r="I37" s="40">
        <v>72.587801395199989</v>
      </c>
      <c r="J37" s="40">
        <v>8.777996697599999</v>
      </c>
      <c r="K37" s="40">
        <v>21.3218623488</v>
      </c>
      <c r="L37" s="40">
        <v>325.58750985736378</v>
      </c>
    </row>
    <row r="38" spans="1:12" x14ac:dyDescent="0.25">
      <c r="A38" s="31" t="s">
        <v>179</v>
      </c>
      <c r="B38" s="40">
        <v>7.3728511999999986</v>
      </c>
      <c r="C38" s="40">
        <v>2.8221439999999998</v>
      </c>
      <c r="D38" s="40">
        <v>4.4096000000000002</v>
      </c>
      <c r="E38" s="40">
        <v>81.037804137931033</v>
      </c>
      <c r="F38" s="40">
        <v>0.66895199999999999</v>
      </c>
      <c r="G38" s="40">
        <v>6.3894868018579363</v>
      </c>
      <c r="H38" s="40">
        <v>70.863559322033893</v>
      </c>
      <c r="I38" s="40">
        <v>54.440851046399992</v>
      </c>
      <c r="J38" s="40">
        <v>6.5834975231999993</v>
      </c>
      <c r="K38" s="40">
        <v>15.991396761599999</v>
      </c>
      <c r="L38" s="40">
        <v>250.58014279302284</v>
      </c>
    </row>
    <row r="39" spans="1:12" x14ac:dyDescent="0.25">
      <c r="A39" s="31" t="s">
        <v>180</v>
      </c>
      <c r="B39" s="40">
        <v>9.2160639999999976</v>
      </c>
      <c r="C39" s="40">
        <v>3.5276799999999997</v>
      </c>
      <c r="D39" s="40">
        <v>5.5120000000000005</v>
      </c>
      <c r="E39" s="40">
        <v>64.830243310344827</v>
      </c>
      <c r="F39" s="40">
        <v>0.53516160000000002</v>
      </c>
      <c r="G39" s="40">
        <v>5.1115894414863492</v>
      </c>
      <c r="H39" s="40">
        <v>56.690847457627115</v>
      </c>
      <c r="I39" s="40">
        <v>43.552680837119993</v>
      </c>
      <c r="J39" s="40">
        <v>5.2667980185599994</v>
      </c>
      <c r="K39" s="40">
        <v>12.793117409279999</v>
      </c>
      <c r="L39" s="40">
        <v>207.03618207441826</v>
      </c>
    </row>
    <row r="40" spans="1:12" x14ac:dyDescent="0.25">
      <c r="A40" s="31" t="s">
        <v>181</v>
      </c>
      <c r="B40" s="40">
        <v>11.059276799999997</v>
      </c>
      <c r="C40" s="40">
        <v>4.2332159999999996</v>
      </c>
      <c r="D40" s="40">
        <v>6.6143999999999998</v>
      </c>
      <c r="E40" s="40">
        <v>54.025202758620686</v>
      </c>
      <c r="F40" s="40">
        <v>0.44596799999999998</v>
      </c>
      <c r="G40" s="40">
        <v>4.2596578679052906</v>
      </c>
      <c r="H40" s="40">
        <v>47.242372881355926</v>
      </c>
      <c r="I40" s="40">
        <v>36.293900697599994</v>
      </c>
      <c r="J40" s="40">
        <v>4.3889983487999995</v>
      </c>
      <c r="K40" s="40">
        <v>10.6609311744</v>
      </c>
      <c r="L40" s="40">
        <v>179.22392452868189</v>
      </c>
    </row>
    <row r="41" spans="1:12" x14ac:dyDescent="0.25">
      <c r="A41" s="31" t="s">
        <v>182</v>
      </c>
      <c r="B41" s="40">
        <v>12.902489599999997</v>
      </c>
      <c r="C41" s="40">
        <v>4.9387519999999991</v>
      </c>
      <c r="D41" s="40">
        <v>7.7168000000000001</v>
      </c>
      <c r="E41" s="40">
        <v>46.307316650246307</v>
      </c>
      <c r="F41" s="40">
        <v>0.38225828571428572</v>
      </c>
      <c r="G41" s="40">
        <v>3.6511353153473922</v>
      </c>
      <c r="H41" s="40">
        <v>40.49346246973365</v>
      </c>
      <c r="I41" s="40">
        <v>31.109057740799994</v>
      </c>
      <c r="J41" s="40">
        <v>3.7619985846857138</v>
      </c>
      <c r="K41" s="40">
        <v>9.1379410066285711</v>
      </c>
      <c r="L41" s="40">
        <v>160.40121165315591</v>
      </c>
    </row>
    <row r="42" spans="1:12" x14ac:dyDescent="0.25">
      <c r="A42" s="31" t="s">
        <v>183</v>
      </c>
      <c r="B42" s="40">
        <v>14.745702399999997</v>
      </c>
      <c r="C42" s="40">
        <v>5.6442879999999995</v>
      </c>
      <c r="D42" s="40">
        <v>8.8192000000000004</v>
      </c>
      <c r="E42" s="40">
        <v>40.518902068965517</v>
      </c>
      <c r="F42" s="40">
        <v>0.334476</v>
      </c>
      <c r="G42" s="40">
        <v>3.1947434009289681</v>
      </c>
      <c r="H42" s="40">
        <v>35.431779661016947</v>
      </c>
      <c r="I42" s="40">
        <v>27.220425523199996</v>
      </c>
      <c r="J42" s="40">
        <v>3.2917487615999996</v>
      </c>
      <c r="K42" s="40">
        <v>7.9956983807999995</v>
      </c>
      <c r="L42" s="40">
        <v>147.19696419651143</v>
      </c>
    </row>
    <row r="43" spans="1:12" x14ac:dyDescent="0.25">
      <c r="A43" s="31" t="s">
        <v>184</v>
      </c>
      <c r="B43" s="40">
        <v>16.588915199999995</v>
      </c>
      <c r="C43" s="40">
        <v>6.3498239999999999</v>
      </c>
      <c r="D43" s="40">
        <v>9.9215999999999998</v>
      </c>
      <c r="E43" s="40">
        <v>36.016801839080458</v>
      </c>
      <c r="F43" s="40">
        <v>0.29731200000000002</v>
      </c>
      <c r="G43" s="40">
        <v>2.8397719119368605</v>
      </c>
      <c r="H43" s="40">
        <v>31.494915254237284</v>
      </c>
      <c r="I43" s="40">
        <v>24.195933798399995</v>
      </c>
      <c r="J43" s="40">
        <v>2.9259988991999997</v>
      </c>
      <c r="K43" s="40">
        <v>7.1072874495999994</v>
      </c>
      <c r="L43" s="40">
        <v>137.73836035245458</v>
      </c>
    </row>
    <row r="44" spans="1:12" x14ac:dyDescent="0.25">
      <c r="A44" s="31" t="s">
        <v>170</v>
      </c>
      <c r="B44" s="40">
        <v>18.432127999999995</v>
      </c>
      <c r="C44" s="40">
        <v>7.0553599999999994</v>
      </c>
      <c r="D44" s="40">
        <v>11.024000000000001</v>
      </c>
      <c r="E44" s="40">
        <v>32.415121655172413</v>
      </c>
      <c r="F44" s="40">
        <v>0.26758080000000001</v>
      </c>
      <c r="G44" s="40">
        <v>2.5557947207431746</v>
      </c>
      <c r="H44" s="40">
        <v>28.345423728813557</v>
      </c>
      <c r="I44" s="40">
        <v>21.776340418559997</v>
      </c>
      <c r="J44" s="40">
        <v>2.6333990092799997</v>
      </c>
      <c r="K44" s="40">
        <v>6.3965587046399994</v>
      </c>
      <c r="L44" s="40">
        <v>130.90170703720915</v>
      </c>
    </row>
    <row r="45" spans="1:12" x14ac:dyDescent="0.25">
      <c r="A45" s="31" t="s">
        <v>171</v>
      </c>
      <c r="B45" s="40">
        <v>20.275340799999995</v>
      </c>
      <c r="C45" s="40">
        <v>7.7608959999999989</v>
      </c>
      <c r="D45" s="40">
        <v>12.1264</v>
      </c>
      <c r="E45" s="40">
        <v>29.468292413793105</v>
      </c>
      <c r="F45" s="40">
        <v>0.24325527272727274</v>
      </c>
      <c r="G45" s="40">
        <v>2.3234497461301586</v>
      </c>
      <c r="H45" s="40">
        <v>25.768567026194145</v>
      </c>
      <c r="I45" s="40">
        <v>19.796673107781814</v>
      </c>
      <c r="J45" s="40">
        <v>2.3939990993454541</v>
      </c>
      <c r="K45" s="40">
        <v>5.8150533678545449</v>
      </c>
      <c r="L45" s="40">
        <v>125.97192683382649</v>
      </c>
    </row>
    <row r="46" spans="1:12" x14ac:dyDescent="0.25">
      <c r="A46" s="31" t="s">
        <v>172</v>
      </c>
      <c r="B46" s="40">
        <v>22.118553599999995</v>
      </c>
      <c r="C46" s="40">
        <v>8.4664319999999993</v>
      </c>
      <c r="D46" s="40">
        <v>13.2288</v>
      </c>
      <c r="E46" s="40">
        <v>27.012601379310343</v>
      </c>
      <c r="F46" s="40">
        <v>0.22298399999999999</v>
      </c>
      <c r="G46" s="40">
        <v>2.1298289339526453</v>
      </c>
      <c r="H46" s="40">
        <v>23.621186440677963</v>
      </c>
      <c r="I46" s="40">
        <v>18.146950348799997</v>
      </c>
      <c r="J46" s="40">
        <v>2.1944991743999998</v>
      </c>
      <c r="K46" s="40">
        <v>5.3304655872</v>
      </c>
      <c r="L46" s="40">
        <v>122.47230146434094</v>
      </c>
    </row>
    <row r="47" spans="1:12" x14ac:dyDescent="0.25">
      <c r="A47" s="31" t="s">
        <v>173</v>
      </c>
      <c r="B47" s="40">
        <v>23.961766399999995</v>
      </c>
      <c r="C47" s="40">
        <v>9.1719679999999997</v>
      </c>
      <c r="D47" s="40">
        <v>14.331200000000001</v>
      </c>
      <c r="E47" s="40">
        <v>24.934708965517242</v>
      </c>
      <c r="F47" s="40">
        <v>0.20583138461538461</v>
      </c>
      <c r="G47" s="40">
        <v>1.9659959390332111</v>
      </c>
      <c r="H47" s="40">
        <v>21.804172099087353</v>
      </c>
      <c r="I47" s="40">
        <v>16.751031091199998</v>
      </c>
      <c r="J47" s="40">
        <v>2.0256915456</v>
      </c>
      <c r="K47" s="40">
        <v>4.9204297727999995</v>
      </c>
      <c r="L47" s="40">
        <v>120.07279519785317</v>
      </c>
    </row>
    <row r="48" spans="1:12" x14ac:dyDescent="0.25">
      <c r="A48" s="31" t="s">
        <v>174</v>
      </c>
      <c r="B48" s="40">
        <v>25.804979199999995</v>
      </c>
      <c r="C48" s="40">
        <v>9.8775039999999983</v>
      </c>
      <c r="D48" s="40">
        <v>15.4336</v>
      </c>
      <c r="E48" s="40">
        <v>23.153658325123153</v>
      </c>
      <c r="F48" s="40">
        <v>0.19112914285714286</v>
      </c>
      <c r="G48" s="40">
        <v>1.8255676576736961</v>
      </c>
      <c r="H48" s="40">
        <v>20.246731234866825</v>
      </c>
      <c r="I48" s="40">
        <v>15.554528870399997</v>
      </c>
      <c r="J48" s="40">
        <v>1.8809992923428569</v>
      </c>
      <c r="K48" s="40">
        <v>4.5689705033142856</v>
      </c>
      <c r="L48" s="40">
        <v>118.53766822657796</v>
      </c>
    </row>
    <row r="49" spans="1:12" x14ac:dyDescent="0.25">
      <c r="A49" s="45" t="s">
        <v>175</v>
      </c>
      <c r="B49" s="46">
        <v>27.648191999999995</v>
      </c>
      <c r="C49" s="46">
        <v>10.583039999999999</v>
      </c>
      <c r="D49" s="46">
        <v>16.536000000000001</v>
      </c>
      <c r="E49" s="46">
        <v>21.610081103448277</v>
      </c>
      <c r="F49" s="46">
        <v>0.1783872</v>
      </c>
      <c r="G49" s="46">
        <v>1.7038631471621164</v>
      </c>
      <c r="H49" s="46">
        <v>18.896949152542373</v>
      </c>
      <c r="I49" s="46">
        <v>14.517560279039998</v>
      </c>
      <c r="J49" s="46">
        <v>1.7555993395199998</v>
      </c>
      <c r="K49" s="46">
        <v>4.2643724697599996</v>
      </c>
      <c r="L49" s="46">
        <v>117.69404469147277</v>
      </c>
    </row>
    <row r="50" spans="1:12" x14ac:dyDescent="0.25">
      <c r="B50" s="51" t="s">
        <v>274</v>
      </c>
      <c r="C50" s="52"/>
      <c r="D50" s="52"/>
      <c r="E50" s="52"/>
      <c r="F50" s="52"/>
      <c r="G50" s="52"/>
      <c r="H50" s="52"/>
      <c r="I50" s="52"/>
      <c r="J50" s="52"/>
      <c r="K50" s="52"/>
      <c r="L50" s="52"/>
    </row>
    <row r="51" spans="1:12" x14ac:dyDescent="0.25">
      <c r="A51" s="31" t="s">
        <v>191</v>
      </c>
      <c r="B51" s="40">
        <v>1.8432127999999997</v>
      </c>
      <c r="C51" s="40">
        <v>2.3529625599999999</v>
      </c>
      <c r="D51" s="40">
        <v>3.6765039999999996</v>
      </c>
      <c r="E51" s="40">
        <v>324.15121655172413</v>
      </c>
      <c r="F51" s="40">
        <v>2.675808</v>
      </c>
      <c r="G51" s="40">
        <v>25.557947207431745</v>
      </c>
      <c r="H51" s="40">
        <v>283.45423728813557</v>
      </c>
      <c r="I51" s="40">
        <v>217.76340418559997</v>
      </c>
      <c r="J51" s="40">
        <v>26.333990092799997</v>
      </c>
      <c r="K51" s="40">
        <v>63.965587046399996</v>
      </c>
      <c r="L51" s="40">
        <v>951.77486973209147</v>
      </c>
    </row>
    <row r="52" spans="1:12" x14ac:dyDescent="0.25">
      <c r="A52" s="31" t="s">
        <v>192</v>
      </c>
      <c r="B52" s="40">
        <v>3.6864255999999993</v>
      </c>
      <c r="C52" s="40">
        <v>4.7059251199999999</v>
      </c>
      <c r="D52" s="40">
        <v>7.3530079999999991</v>
      </c>
      <c r="E52" s="40">
        <v>162.07560827586207</v>
      </c>
      <c r="F52" s="40">
        <v>1.337904</v>
      </c>
      <c r="G52" s="40">
        <v>12.778973603715873</v>
      </c>
      <c r="H52" s="40">
        <v>141.72711864406779</v>
      </c>
      <c r="I52" s="40">
        <v>108.88170209279998</v>
      </c>
      <c r="J52" s="40">
        <v>13.166995046399999</v>
      </c>
      <c r="K52" s="40">
        <v>31.982793523199998</v>
      </c>
      <c r="L52" s="40">
        <v>487.69645390604569</v>
      </c>
    </row>
    <row r="53" spans="1:12" x14ac:dyDescent="0.25">
      <c r="A53" s="31" t="s">
        <v>193</v>
      </c>
      <c r="B53" s="40">
        <v>5.5296383999999987</v>
      </c>
      <c r="C53" s="40">
        <v>7.0588876799999998</v>
      </c>
      <c r="D53" s="40">
        <v>11.029511999999999</v>
      </c>
      <c r="E53" s="40">
        <v>108.05040551724137</v>
      </c>
      <c r="F53" s="40">
        <v>0.89193599999999995</v>
      </c>
      <c r="G53" s="40">
        <v>8.5193157358105811</v>
      </c>
      <c r="H53" s="40">
        <v>94.484745762711853</v>
      </c>
      <c r="I53" s="40">
        <v>72.587801395199989</v>
      </c>
      <c r="J53" s="40">
        <v>8.777996697599999</v>
      </c>
      <c r="K53" s="40">
        <v>21.3218623488</v>
      </c>
      <c r="L53" s="40">
        <v>338.25210153736373</v>
      </c>
    </row>
    <row r="54" spans="1:12" x14ac:dyDescent="0.25">
      <c r="A54" s="31" t="s">
        <v>194</v>
      </c>
      <c r="B54" s="40">
        <v>7.3728511999999986</v>
      </c>
      <c r="C54" s="40">
        <v>9.4118502399999997</v>
      </c>
      <c r="D54" s="40">
        <v>14.706015999999998</v>
      </c>
      <c r="E54" s="40">
        <v>81.037804137931033</v>
      </c>
      <c r="F54" s="40">
        <v>0.66895199999999999</v>
      </c>
      <c r="G54" s="40">
        <v>6.3894868018579363</v>
      </c>
      <c r="H54" s="40">
        <v>70.863559322033893</v>
      </c>
      <c r="I54" s="40">
        <v>54.440851046399992</v>
      </c>
      <c r="J54" s="40">
        <v>6.5834975231999993</v>
      </c>
      <c r="K54" s="40">
        <v>15.991396761599999</v>
      </c>
      <c r="L54" s="40">
        <v>267.46626503302286</v>
      </c>
    </row>
    <row r="55" spans="1:12" x14ac:dyDescent="0.25">
      <c r="A55" s="31" t="s">
        <v>195</v>
      </c>
      <c r="B55" s="40">
        <v>9.2160639999999976</v>
      </c>
      <c r="C55" s="40">
        <v>11.7648128</v>
      </c>
      <c r="D55" s="40">
        <v>18.38252</v>
      </c>
      <c r="E55" s="40">
        <v>64.830243310344827</v>
      </c>
      <c r="F55" s="40">
        <v>0.53516160000000002</v>
      </c>
      <c r="G55" s="40">
        <v>5.1115894414863492</v>
      </c>
      <c r="H55" s="40">
        <v>56.690847457627115</v>
      </c>
      <c r="I55" s="40">
        <v>43.552680837119993</v>
      </c>
      <c r="J55" s="40">
        <v>5.2667980185599994</v>
      </c>
      <c r="K55" s="40">
        <v>12.793117409279999</v>
      </c>
      <c r="L55" s="40">
        <v>228.14383487441827</v>
      </c>
    </row>
    <row r="56" spans="1:12" x14ac:dyDescent="0.25">
      <c r="A56" s="31" t="s">
        <v>196</v>
      </c>
      <c r="B56" s="40">
        <v>11.059276799999997</v>
      </c>
      <c r="C56" s="40">
        <v>14.11777536</v>
      </c>
      <c r="D56" s="40">
        <v>22.059023999999997</v>
      </c>
      <c r="E56" s="40">
        <v>54.025202758620686</v>
      </c>
      <c r="F56" s="40">
        <v>0.44596799999999998</v>
      </c>
      <c r="G56" s="40">
        <v>4.2596578679052906</v>
      </c>
      <c r="H56" s="40">
        <v>47.242372881355926</v>
      </c>
      <c r="I56" s="40">
        <v>36.293900697599994</v>
      </c>
      <c r="J56" s="40">
        <v>4.3889983487999995</v>
      </c>
      <c r="K56" s="40">
        <v>10.6609311744</v>
      </c>
      <c r="L56" s="40">
        <v>204.55310788868189</v>
      </c>
    </row>
    <row r="57" spans="1:12" x14ac:dyDescent="0.25">
      <c r="A57" s="31" t="s">
        <v>197</v>
      </c>
      <c r="B57" s="40">
        <v>12.902489599999997</v>
      </c>
      <c r="C57" s="40">
        <v>16.470737919999998</v>
      </c>
      <c r="D57" s="40">
        <v>25.735527999999995</v>
      </c>
      <c r="E57" s="40">
        <v>46.307316650246307</v>
      </c>
      <c r="F57" s="40">
        <v>0.38225828571428572</v>
      </c>
      <c r="G57" s="40">
        <v>3.6511353153473922</v>
      </c>
      <c r="H57" s="40">
        <v>40.49346246973365</v>
      </c>
      <c r="I57" s="40">
        <v>31.109057740799994</v>
      </c>
      <c r="J57" s="40">
        <v>3.7619985846857138</v>
      </c>
      <c r="K57" s="40">
        <v>9.1379410066285711</v>
      </c>
      <c r="L57" s="40">
        <v>189.9519255731559</v>
      </c>
    </row>
    <row r="58" spans="1:12" x14ac:dyDescent="0.25">
      <c r="A58" s="31" t="s">
        <v>198</v>
      </c>
      <c r="B58" s="40">
        <v>14.745702399999997</v>
      </c>
      <c r="C58" s="40">
        <v>18.823700479999999</v>
      </c>
      <c r="D58" s="40">
        <v>29.412031999999996</v>
      </c>
      <c r="E58" s="40">
        <v>40.518902068965517</v>
      </c>
      <c r="F58" s="40">
        <v>0.334476</v>
      </c>
      <c r="G58" s="40">
        <v>3.1947434009289681</v>
      </c>
      <c r="H58" s="40">
        <v>35.431779661016947</v>
      </c>
      <c r="I58" s="40">
        <v>27.220425523199996</v>
      </c>
      <c r="J58" s="40">
        <v>3.2917487615999996</v>
      </c>
      <c r="K58" s="40">
        <v>7.9956983807999995</v>
      </c>
      <c r="L58" s="40">
        <v>180.96920867651141</v>
      </c>
    </row>
    <row r="59" spans="1:12" x14ac:dyDescent="0.25">
      <c r="A59" s="31" t="s">
        <v>199</v>
      </c>
      <c r="B59" s="40">
        <v>16.588915199999995</v>
      </c>
      <c r="C59" s="40">
        <v>21.176663040000001</v>
      </c>
      <c r="D59" s="40">
        <v>33.088535999999998</v>
      </c>
      <c r="E59" s="40">
        <v>36.016801839080458</v>
      </c>
      <c r="F59" s="40">
        <v>0.29731200000000002</v>
      </c>
      <c r="G59" s="40">
        <v>2.8397719119368605</v>
      </c>
      <c r="H59" s="40">
        <v>31.494915254237284</v>
      </c>
      <c r="I59" s="40">
        <v>24.195933798399995</v>
      </c>
      <c r="J59" s="40">
        <v>2.9259988991999997</v>
      </c>
      <c r="K59" s="40">
        <v>7.1072874495999994</v>
      </c>
      <c r="L59" s="40">
        <v>175.73213539245461</v>
      </c>
    </row>
    <row r="60" spans="1:12" x14ac:dyDescent="0.25">
      <c r="A60" s="31" t="s">
        <v>185</v>
      </c>
      <c r="B60" s="40">
        <v>18.432127999999995</v>
      </c>
      <c r="C60" s="40">
        <v>23.529625599999999</v>
      </c>
      <c r="D60" s="40">
        <v>36.765039999999999</v>
      </c>
      <c r="E60" s="40">
        <v>32.415121655172413</v>
      </c>
      <c r="F60" s="40">
        <v>0.26758080000000001</v>
      </c>
      <c r="G60" s="40">
        <v>2.5557947207431746</v>
      </c>
      <c r="H60" s="40">
        <v>28.345423728813557</v>
      </c>
      <c r="I60" s="40">
        <v>21.776340418559997</v>
      </c>
      <c r="J60" s="40">
        <v>2.6333990092799997</v>
      </c>
      <c r="K60" s="40">
        <v>6.3965587046399994</v>
      </c>
      <c r="L60" s="40">
        <v>173.11701263720914</v>
      </c>
    </row>
    <row r="61" spans="1:12" x14ac:dyDescent="0.25">
      <c r="A61" s="45" t="s">
        <v>186</v>
      </c>
      <c r="B61" s="46">
        <v>20.275340799999995</v>
      </c>
      <c r="C61" s="46">
        <v>25.882588159999997</v>
      </c>
      <c r="D61" s="46">
        <v>40.441543999999993</v>
      </c>
      <c r="E61" s="46">
        <v>29.468292413793105</v>
      </c>
      <c r="F61" s="46">
        <v>0.24325527272727274</v>
      </c>
      <c r="G61" s="46">
        <v>2.3234497461301586</v>
      </c>
      <c r="H61" s="46">
        <v>25.768567026194145</v>
      </c>
      <c r="I61" s="46">
        <v>19.796673107781814</v>
      </c>
      <c r="J61" s="46">
        <v>2.3939990993454541</v>
      </c>
      <c r="K61" s="46">
        <v>5.8150533678545449</v>
      </c>
      <c r="L61" s="46">
        <v>172.40876299382646</v>
      </c>
    </row>
    <row r="62" spans="1:12" x14ac:dyDescent="0.25">
      <c r="A62" s="31" t="s">
        <v>187</v>
      </c>
      <c r="B62" s="40">
        <v>22.118553599999995</v>
      </c>
      <c r="C62" s="40">
        <v>28.235550719999999</v>
      </c>
      <c r="D62" s="40">
        <v>44.118047999999995</v>
      </c>
      <c r="E62" s="40">
        <v>27.012601379310343</v>
      </c>
      <c r="F62" s="40">
        <v>0.22298399999999999</v>
      </c>
      <c r="G62" s="40">
        <v>2.1298289339526453</v>
      </c>
      <c r="H62" s="40">
        <v>23.621186440677963</v>
      </c>
      <c r="I62" s="40">
        <v>18.146950348799997</v>
      </c>
      <c r="J62" s="40">
        <v>2.1944991743999998</v>
      </c>
      <c r="K62" s="40">
        <v>5.3304655872</v>
      </c>
      <c r="L62" s="40">
        <v>173.13066818434095</v>
      </c>
    </row>
    <row r="63" spans="1:12" x14ac:dyDescent="0.25">
      <c r="A63" s="43" t="s">
        <v>188</v>
      </c>
      <c r="B63" s="40">
        <v>23.961766399999995</v>
      </c>
      <c r="C63" s="40">
        <v>30.588513280000001</v>
      </c>
      <c r="D63" s="40">
        <v>47.794551999999996</v>
      </c>
      <c r="E63" s="40">
        <v>24.934708965517242</v>
      </c>
      <c r="F63" s="40">
        <v>0.20583138461538461</v>
      </c>
      <c r="G63" s="40">
        <v>1.9659959390332111</v>
      </c>
      <c r="H63" s="40">
        <v>21.804172099087353</v>
      </c>
      <c r="I63" s="40">
        <v>16.751031091199998</v>
      </c>
      <c r="J63" s="40">
        <v>2.0256915456</v>
      </c>
      <c r="K63" s="40">
        <v>4.9204297727999995</v>
      </c>
      <c r="L63" s="40">
        <v>174.95269247785319</v>
      </c>
    </row>
    <row r="64" spans="1:12" x14ac:dyDescent="0.25">
      <c r="A64" s="31" t="s">
        <v>189</v>
      </c>
      <c r="B64" s="40">
        <v>25.804979199999995</v>
      </c>
      <c r="C64" s="40">
        <v>32.941475839999995</v>
      </c>
      <c r="D64" s="40">
        <v>51.47105599999999</v>
      </c>
      <c r="E64" s="40">
        <v>23.153658325123153</v>
      </c>
      <c r="F64" s="40">
        <v>0.19112914285714286</v>
      </c>
      <c r="G64" s="40">
        <v>1.8255676576736961</v>
      </c>
      <c r="H64" s="40">
        <v>20.246731234866825</v>
      </c>
      <c r="I64" s="40">
        <v>15.554528870399997</v>
      </c>
      <c r="J64" s="40">
        <v>1.8809992923428569</v>
      </c>
      <c r="K64" s="40">
        <v>4.5689705033142856</v>
      </c>
      <c r="L64" s="40">
        <v>177.63909606657793</v>
      </c>
    </row>
    <row r="65" spans="1:12" x14ac:dyDescent="0.25">
      <c r="A65" s="43" t="s">
        <v>190</v>
      </c>
      <c r="B65" s="40">
        <v>27.648191999999995</v>
      </c>
      <c r="C65" s="40">
        <v>35.294438399999997</v>
      </c>
      <c r="D65" s="40">
        <v>55.147559999999991</v>
      </c>
      <c r="E65" s="40">
        <v>21.610081103448277</v>
      </c>
      <c r="F65" s="40">
        <v>0.1783872</v>
      </c>
      <c r="G65" s="40">
        <v>1.7038631471621164</v>
      </c>
      <c r="H65" s="40">
        <v>18.896949152542373</v>
      </c>
      <c r="I65" s="40">
        <v>14.517560279039998</v>
      </c>
      <c r="J65" s="40">
        <v>1.7555993395199998</v>
      </c>
      <c r="K65" s="40">
        <v>4.2643724697599996</v>
      </c>
      <c r="L65" s="40">
        <v>181.0170030914727</v>
      </c>
    </row>
    <row r="66" spans="1:12" x14ac:dyDescent="0.25">
      <c r="B66" s="51" t="s">
        <v>275</v>
      </c>
      <c r="C66" s="52"/>
      <c r="D66" s="52"/>
      <c r="E66" s="52"/>
      <c r="F66" s="52"/>
      <c r="G66" s="52"/>
      <c r="H66" s="52"/>
      <c r="I66" s="52"/>
      <c r="J66" s="52"/>
      <c r="K66" s="52"/>
      <c r="L66" s="52"/>
    </row>
    <row r="67" spans="1:12" x14ac:dyDescent="0.25">
      <c r="A67" s="31" t="s">
        <v>206</v>
      </c>
      <c r="B67" s="40">
        <v>1.8432127999999997</v>
      </c>
      <c r="C67" s="40">
        <v>2.2224384000000001</v>
      </c>
      <c r="D67" s="40">
        <v>3.4725599999999996</v>
      </c>
      <c r="E67" s="40">
        <v>324.15121655172413</v>
      </c>
      <c r="F67" s="40">
        <v>2.675808</v>
      </c>
      <c r="G67" s="40">
        <v>25.557947207431745</v>
      </c>
      <c r="H67" s="40">
        <v>283.45423728813557</v>
      </c>
      <c r="I67" s="40">
        <v>217.76340418559997</v>
      </c>
      <c r="J67" s="40">
        <v>26.333990092799997</v>
      </c>
      <c r="K67" s="40">
        <v>63.965587046399996</v>
      </c>
      <c r="L67" s="40">
        <v>951.44040157209133</v>
      </c>
    </row>
    <row r="68" spans="1:12" x14ac:dyDescent="0.25">
      <c r="A68" s="31" t="s">
        <v>207</v>
      </c>
      <c r="B68" s="40">
        <v>3.6864255999999993</v>
      </c>
      <c r="C68" s="40">
        <v>4.4448768000000003</v>
      </c>
      <c r="D68" s="40">
        <v>6.9451199999999993</v>
      </c>
      <c r="E68" s="40">
        <v>162.07560827586207</v>
      </c>
      <c r="F68" s="40">
        <v>1.337904</v>
      </c>
      <c r="G68" s="40">
        <v>12.778973603715873</v>
      </c>
      <c r="H68" s="40">
        <v>141.72711864406779</v>
      </c>
      <c r="I68" s="40">
        <v>108.88170209279998</v>
      </c>
      <c r="J68" s="40">
        <v>13.166995046399999</v>
      </c>
      <c r="K68" s="40">
        <v>31.982793523199998</v>
      </c>
      <c r="L68" s="40">
        <v>487.02751758604575</v>
      </c>
    </row>
    <row r="69" spans="1:12" x14ac:dyDescent="0.25">
      <c r="A69" s="31" t="s">
        <v>208</v>
      </c>
      <c r="B69" s="40">
        <v>5.5296383999999987</v>
      </c>
      <c r="C69" s="40">
        <v>6.6673152000000009</v>
      </c>
      <c r="D69" s="40">
        <v>10.417679999999999</v>
      </c>
      <c r="E69" s="40">
        <v>108.05040551724137</v>
      </c>
      <c r="F69" s="40">
        <v>0.89193599999999995</v>
      </c>
      <c r="G69" s="40">
        <v>8.5193157358105811</v>
      </c>
      <c r="H69" s="40">
        <v>94.484745762711853</v>
      </c>
      <c r="I69" s="40">
        <v>72.587801395199989</v>
      </c>
      <c r="J69" s="40">
        <v>8.777996697599999</v>
      </c>
      <c r="K69" s="40">
        <v>21.3218623488</v>
      </c>
      <c r="L69" s="40">
        <v>337.24869705736376</v>
      </c>
    </row>
    <row r="70" spans="1:12" x14ac:dyDescent="0.25">
      <c r="A70" s="31" t="s">
        <v>209</v>
      </c>
      <c r="B70" s="40">
        <v>7.3728511999999986</v>
      </c>
      <c r="C70" s="40">
        <v>8.8897536000000006</v>
      </c>
      <c r="D70" s="40">
        <v>13.890239999999999</v>
      </c>
      <c r="E70" s="40">
        <v>81.037804137931033</v>
      </c>
      <c r="F70" s="40">
        <v>0.66895199999999999</v>
      </c>
      <c r="G70" s="40">
        <v>6.3894868018579363</v>
      </c>
      <c r="H70" s="40">
        <v>70.863559322033893</v>
      </c>
      <c r="I70" s="40">
        <v>54.440851046399992</v>
      </c>
      <c r="J70" s="40">
        <v>6.5834975231999993</v>
      </c>
      <c r="K70" s="40">
        <v>15.991396761599999</v>
      </c>
      <c r="L70" s="40">
        <v>266.12839239302286</v>
      </c>
    </row>
    <row r="71" spans="1:12" x14ac:dyDescent="0.25">
      <c r="A71" s="31" t="s">
        <v>210</v>
      </c>
      <c r="B71" s="40">
        <v>9.2160639999999976</v>
      </c>
      <c r="C71" s="40">
        <v>11.112192</v>
      </c>
      <c r="D71" s="40">
        <v>17.3628</v>
      </c>
      <c r="E71" s="40">
        <v>64.830243310344827</v>
      </c>
      <c r="F71" s="40">
        <v>0.53516160000000002</v>
      </c>
      <c r="G71" s="40">
        <v>5.1115894414863492</v>
      </c>
      <c r="H71" s="40">
        <v>56.690847457627115</v>
      </c>
      <c r="I71" s="40">
        <v>43.552680837119993</v>
      </c>
      <c r="J71" s="40">
        <v>5.2667980185599994</v>
      </c>
      <c r="K71" s="40">
        <v>12.793117409279999</v>
      </c>
      <c r="L71" s="40">
        <v>226.47149407441827</v>
      </c>
    </row>
    <row r="72" spans="1:12" x14ac:dyDescent="0.25">
      <c r="A72" s="31" t="s">
        <v>211</v>
      </c>
      <c r="B72" s="40">
        <v>11.059276799999997</v>
      </c>
      <c r="C72" s="40">
        <v>13.334630400000002</v>
      </c>
      <c r="D72" s="40">
        <v>20.835359999999998</v>
      </c>
      <c r="E72" s="40">
        <v>54.025202758620686</v>
      </c>
      <c r="F72" s="40">
        <v>0.44596799999999998</v>
      </c>
      <c r="G72" s="40">
        <v>4.2596578679052906</v>
      </c>
      <c r="H72" s="40">
        <v>47.242372881355926</v>
      </c>
      <c r="I72" s="40">
        <v>36.293900697599994</v>
      </c>
      <c r="J72" s="40">
        <v>4.3889983487999995</v>
      </c>
      <c r="K72" s="40">
        <v>10.6609311744</v>
      </c>
      <c r="L72" s="40">
        <v>202.54629892868189</v>
      </c>
    </row>
    <row r="73" spans="1:12" x14ac:dyDescent="0.25">
      <c r="A73" s="31" t="s">
        <v>212</v>
      </c>
      <c r="B73" s="40">
        <v>12.902489599999997</v>
      </c>
      <c r="C73" s="40">
        <v>15.557068800000001</v>
      </c>
      <c r="D73" s="40">
        <v>24.307919999999996</v>
      </c>
      <c r="E73" s="40">
        <v>46.307316650246307</v>
      </c>
      <c r="F73" s="40">
        <v>0.38225828571428572</v>
      </c>
      <c r="G73" s="40">
        <v>3.6511353153473922</v>
      </c>
      <c r="H73" s="40">
        <v>40.49346246973365</v>
      </c>
      <c r="I73" s="40">
        <v>31.109057740799994</v>
      </c>
      <c r="J73" s="40">
        <v>3.7619985846857138</v>
      </c>
      <c r="K73" s="40">
        <v>9.1379410066285711</v>
      </c>
      <c r="L73" s="40">
        <v>187.61064845315593</v>
      </c>
    </row>
    <row r="74" spans="1:12" x14ac:dyDescent="0.25">
      <c r="A74" s="31" t="s">
        <v>213</v>
      </c>
      <c r="B74" s="40">
        <v>14.745702399999997</v>
      </c>
      <c r="C74" s="40">
        <v>17.779507200000001</v>
      </c>
      <c r="D74" s="40">
        <v>27.780479999999997</v>
      </c>
      <c r="E74" s="40">
        <v>40.518902068965517</v>
      </c>
      <c r="F74" s="40">
        <v>0.334476</v>
      </c>
      <c r="G74" s="40">
        <v>3.1947434009289681</v>
      </c>
      <c r="H74" s="40">
        <v>35.431779661016947</v>
      </c>
      <c r="I74" s="40">
        <v>27.220425523199996</v>
      </c>
      <c r="J74" s="40">
        <v>3.2917487615999996</v>
      </c>
      <c r="K74" s="40">
        <v>7.9956983807999995</v>
      </c>
      <c r="L74" s="40">
        <v>178.29346339651141</v>
      </c>
    </row>
    <row r="75" spans="1:12" x14ac:dyDescent="0.25">
      <c r="A75" s="31" t="s">
        <v>214</v>
      </c>
      <c r="B75" s="40">
        <v>16.588915199999995</v>
      </c>
      <c r="C75" s="40">
        <v>20.001945600000003</v>
      </c>
      <c r="D75" s="40">
        <v>31.253039999999999</v>
      </c>
      <c r="E75" s="40">
        <v>36.016801839080458</v>
      </c>
      <c r="F75" s="40">
        <v>0.29731200000000002</v>
      </c>
      <c r="G75" s="40">
        <v>2.8397719119368605</v>
      </c>
      <c r="H75" s="40">
        <v>31.494915254237284</v>
      </c>
      <c r="I75" s="40">
        <v>24.195933798399995</v>
      </c>
      <c r="J75" s="40">
        <v>2.9259988991999997</v>
      </c>
      <c r="K75" s="40">
        <v>7.1072874495999994</v>
      </c>
      <c r="L75" s="40">
        <v>172.72192195245464</v>
      </c>
    </row>
    <row r="76" spans="1:12" x14ac:dyDescent="0.25">
      <c r="A76" s="31" t="s">
        <v>200</v>
      </c>
      <c r="B76" s="40">
        <v>18.432127999999995</v>
      </c>
      <c r="C76" s="40">
        <v>22.224384000000001</v>
      </c>
      <c r="D76" s="40">
        <v>34.7256</v>
      </c>
      <c r="E76" s="40">
        <v>32.415121655172413</v>
      </c>
      <c r="F76" s="40">
        <v>0.26758080000000001</v>
      </c>
      <c r="G76" s="40">
        <v>2.5557947207431746</v>
      </c>
      <c r="H76" s="40">
        <v>28.345423728813557</v>
      </c>
      <c r="I76" s="40">
        <v>21.776340418559997</v>
      </c>
      <c r="J76" s="40">
        <v>2.6333990092799997</v>
      </c>
      <c r="K76" s="40">
        <v>6.3965587046399994</v>
      </c>
      <c r="L76" s="40">
        <v>169.77233103720914</v>
      </c>
    </row>
    <row r="77" spans="1:12" x14ac:dyDescent="0.25">
      <c r="A77" s="45" t="s">
        <v>201</v>
      </c>
      <c r="B77" s="46">
        <v>20.275340799999995</v>
      </c>
      <c r="C77" s="46">
        <v>24.446822400000002</v>
      </c>
      <c r="D77" s="46">
        <v>38.198159999999994</v>
      </c>
      <c r="E77" s="46">
        <v>29.468292413793105</v>
      </c>
      <c r="F77" s="46">
        <v>0.24325527272727274</v>
      </c>
      <c r="G77" s="46">
        <v>2.3234497461301586</v>
      </c>
      <c r="H77" s="46">
        <v>25.768567026194145</v>
      </c>
      <c r="I77" s="46">
        <v>19.796673107781814</v>
      </c>
      <c r="J77" s="46">
        <v>2.3939990993454541</v>
      </c>
      <c r="K77" s="46">
        <v>5.8150533678545449</v>
      </c>
      <c r="L77" s="46">
        <v>168.72961323382648</v>
      </c>
    </row>
    <row r="78" spans="1:12" x14ac:dyDescent="0.25">
      <c r="A78" s="31" t="s">
        <v>202</v>
      </c>
      <c r="B78" s="40">
        <v>22.118553599999995</v>
      </c>
      <c r="C78" s="40">
        <v>26.669260800000004</v>
      </c>
      <c r="D78" s="40">
        <v>41.670719999999996</v>
      </c>
      <c r="E78" s="40">
        <v>27.012601379310343</v>
      </c>
      <c r="F78" s="40">
        <v>0.22298399999999999</v>
      </c>
      <c r="G78" s="40">
        <v>2.1298289339526453</v>
      </c>
      <c r="H78" s="40">
        <v>23.621186440677963</v>
      </c>
      <c r="I78" s="40">
        <v>18.146950348799997</v>
      </c>
      <c r="J78" s="40">
        <v>2.1944991743999998</v>
      </c>
      <c r="K78" s="40">
        <v>5.3304655872</v>
      </c>
      <c r="L78" s="40">
        <v>169.11705026434095</v>
      </c>
    </row>
    <row r="79" spans="1:12" x14ac:dyDescent="0.25">
      <c r="A79" s="31" t="s">
        <v>203</v>
      </c>
      <c r="B79" s="40">
        <v>23.961766399999995</v>
      </c>
      <c r="C79" s="40">
        <v>28.891699200000001</v>
      </c>
      <c r="D79" s="40">
        <v>45.143279999999997</v>
      </c>
      <c r="E79" s="40">
        <v>24.934708965517242</v>
      </c>
      <c r="F79" s="40">
        <v>0.20583138461538461</v>
      </c>
      <c r="G79" s="40">
        <v>1.9659959390332111</v>
      </c>
      <c r="H79" s="40">
        <v>21.804172099087353</v>
      </c>
      <c r="I79" s="40">
        <v>16.751031091199998</v>
      </c>
      <c r="J79" s="40">
        <v>2.0256915456</v>
      </c>
      <c r="K79" s="40">
        <v>4.9204297727999995</v>
      </c>
      <c r="L79" s="40">
        <v>170.60460639785316</v>
      </c>
    </row>
    <row r="80" spans="1:12" x14ac:dyDescent="0.25">
      <c r="A80" s="43" t="s">
        <v>204</v>
      </c>
      <c r="B80" s="40">
        <v>25.804979199999995</v>
      </c>
      <c r="C80" s="40">
        <v>31.114137600000003</v>
      </c>
      <c r="D80" s="40">
        <v>48.615839999999992</v>
      </c>
      <c r="E80" s="40">
        <v>23.153658325123153</v>
      </c>
      <c r="F80" s="40">
        <v>0.19112914285714286</v>
      </c>
      <c r="G80" s="40">
        <v>1.8255676576736961</v>
      </c>
      <c r="H80" s="40">
        <v>20.246731234866825</v>
      </c>
      <c r="I80" s="40">
        <v>15.554528870399997</v>
      </c>
      <c r="J80" s="40">
        <v>1.8809992923428569</v>
      </c>
      <c r="K80" s="40">
        <v>4.5689705033142856</v>
      </c>
      <c r="L80" s="40">
        <v>172.95654182657793</v>
      </c>
    </row>
    <row r="81" spans="1:12" x14ac:dyDescent="0.25">
      <c r="A81" s="31" t="s">
        <v>205</v>
      </c>
      <c r="B81" s="40">
        <v>27.648191999999995</v>
      </c>
      <c r="C81" s="40">
        <v>33.336576000000001</v>
      </c>
      <c r="D81" s="40">
        <v>52.088399999999993</v>
      </c>
      <c r="E81" s="40">
        <v>21.610081103448277</v>
      </c>
      <c r="F81" s="40">
        <v>0.1783872</v>
      </c>
      <c r="G81" s="40">
        <v>1.7038631471621164</v>
      </c>
      <c r="H81" s="40">
        <v>18.896949152542373</v>
      </c>
      <c r="I81" s="40">
        <v>14.517560279039998</v>
      </c>
      <c r="J81" s="40">
        <v>1.7555993395199998</v>
      </c>
      <c r="K81" s="40">
        <v>4.2643724697599996</v>
      </c>
      <c r="L81" s="40">
        <v>175.9999806914727</v>
      </c>
    </row>
    <row r="82" spans="1:12" x14ac:dyDescent="0.25">
      <c r="B82" s="51" t="s">
        <v>276</v>
      </c>
      <c r="C82" s="52"/>
      <c r="D82" s="52"/>
      <c r="E82" s="52"/>
      <c r="F82" s="52"/>
      <c r="G82" s="52"/>
      <c r="H82" s="52"/>
      <c r="I82" s="52"/>
      <c r="J82" s="52"/>
      <c r="K82" s="52"/>
      <c r="L82" s="52"/>
    </row>
    <row r="83" spans="1:12" x14ac:dyDescent="0.25">
      <c r="A83" s="31" t="s">
        <v>221</v>
      </c>
      <c r="B83" s="40">
        <v>1.8432127999999997</v>
      </c>
      <c r="C83" s="40">
        <v>2.6457599999999997</v>
      </c>
      <c r="D83" s="40">
        <v>4.1339999999999995</v>
      </c>
      <c r="E83" s="40">
        <v>324.15121655172413</v>
      </c>
      <c r="F83" s="40">
        <v>2.675808</v>
      </c>
      <c r="G83" s="40">
        <v>25.557947207431745</v>
      </c>
      <c r="H83" s="40">
        <v>283.45423728813557</v>
      </c>
      <c r="I83" s="40">
        <v>217.76340418559997</v>
      </c>
      <c r="J83" s="40">
        <v>26.333990092799997</v>
      </c>
      <c r="K83" s="40">
        <v>63.965587046399996</v>
      </c>
      <c r="L83" s="40">
        <v>952.52516317209142</v>
      </c>
    </row>
    <row r="84" spans="1:12" x14ac:dyDescent="0.25">
      <c r="A84" s="31" t="s">
        <v>222</v>
      </c>
      <c r="B84" s="40">
        <v>3.6864255999999993</v>
      </c>
      <c r="C84" s="40">
        <v>5.2915199999999993</v>
      </c>
      <c r="D84" s="40">
        <v>8.2679999999999989</v>
      </c>
      <c r="E84" s="40">
        <v>162.07560827586207</v>
      </c>
      <c r="F84" s="40">
        <v>1.337904</v>
      </c>
      <c r="G84" s="40">
        <v>12.778973603715873</v>
      </c>
      <c r="H84" s="40">
        <v>141.72711864406779</v>
      </c>
      <c r="I84" s="40">
        <v>108.88170209279998</v>
      </c>
      <c r="J84" s="40">
        <v>13.166995046399999</v>
      </c>
      <c r="K84" s="40">
        <v>31.982793523199998</v>
      </c>
      <c r="L84" s="40">
        <v>489.1970407860457</v>
      </c>
    </row>
    <row r="85" spans="1:12" x14ac:dyDescent="0.25">
      <c r="A85" s="31" t="s">
        <v>223</v>
      </c>
      <c r="B85" s="40">
        <v>5.5296383999999987</v>
      </c>
      <c r="C85" s="40">
        <v>7.9372799999999994</v>
      </c>
      <c r="D85" s="40">
        <v>12.401999999999997</v>
      </c>
      <c r="E85" s="40">
        <v>108.05040551724137</v>
      </c>
      <c r="F85" s="40">
        <v>0.89193599999999995</v>
      </c>
      <c r="G85" s="40">
        <v>8.5193157358105811</v>
      </c>
      <c r="H85" s="40">
        <v>94.484745762711853</v>
      </c>
      <c r="I85" s="40">
        <v>72.587801395199989</v>
      </c>
      <c r="J85" s="40">
        <v>8.777996697599999</v>
      </c>
      <c r="K85" s="40">
        <v>21.3218623488</v>
      </c>
      <c r="L85" s="40">
        <v>340.50298185736369</v>
      </c>
    </row>
    <row r="86" spans="1:12" x14ac:dyDescent="0.25">
      <c r="A86" s="31" t="s">
        <v>224</v>
      </c>
      <c r="B86" s="40">
        <v>7.3728511999999986</v>
      </c>
      <c r="C86" s="40">
        <v>10.583039999999999</v>
      </c>
      <c r="D86" s="40">
        <v>16.535999999999998</v>
      </c>
      <c r="E86" s="40">
        <v>81.037804137931033</v>
      </c>
      <c r="F86" s="40">
        <v>0.66895199999999999</v>
      </c>
      <c r="G86" s="40">
        <v>6.3894868018579363</v>
      </c>
      <c r="H86" s="40">
        <v>70.863559322033893</v>
      </c>
      <c r="I86" s="40">
        <v>54.440851046399992</v>
      </c>
      <c r="J86" s="40">
        <v>6.5834975231999993</v>
      </c>
      <c r="K86" s="40">
        <v>15.991396761599999</v>
      </c>
      <c r="L86" s="40">
        <v>270.46743879302284</v>
      </c>
    </row>
    <row r="87" spans="1:12" x14ac:dyDescent="0.25">
      <c r="A87" s="31" t="s">
        <v>225</v>
      </c>
      <c r="B87" s="40">
        <v>9.2160639999999976</v>
      </c>
      <c r="C87" s="40">
        <v>13.228799999999998</v>
      </c>
      <c r="D87" s="40">
        <v>20.669999999999998</v>
      </c>
      <c r="E87" s="40">
        <v>64.830243310344827</v>
      </c>
      <c r="F87" s="40">
        <v>0.53516160000000002</v>
      </c>
      <c r="G87" s="40">
        <v>5.1115894414863492</v>
      </c>
      <c r="H87" s="40">
        <v>56.690847457627115</v>
      </c>
      <c r="I87" s="40">
        <v>43.552680837119993</v>
      </c>
      <c r="J87" s="40">
        <v>5.2667980185599994</v>
      </c>
      <c r="K87" s="40">
        <v>12.793117409279999</v>
      </c>
      <c r="L87" s="40">
        <v>231.89530207441825</v>
      </c>
    </row>
    <row r="88" spans="1:12" x14ac:dyDescent="0.25">
      <c r="A88" s="31" t="s">
        <v>226</v>
      </c>
      <c r="B88" s="40">
        <v>11.059276799999997</v>
      </c>
      <c r="C88" s="40">
        <v>15.874559999999999</v>
      </c>
      <c r="D88" s="40">
        <v>24.803999999999995</v>
      </c>
      <c r="E88" s="40">
        <v>54.025202758620686</v>
      </c>
      <c r="F88" s="40">
        <v>0.44596799999999998</v>
      </c>
      <c r="G88" s="40">
        <v>4.2596578679052906</v>
      </c>
      <c r="H88" s="40">
        <v>47.242372881355926</v>
      </c>
      <c r="I88" s="40">
        <v>36.293900697599994</v>
      </c>
      <c r="J88" s="40">
        <v>4.3889983487999995</v>
      </c>
      <c r="K88" s="40">
        <v>10.6609311744</v>
      </c>
      <c r="L88" s="40">
        <v>209.05486852868188</v>
      </c>
    </row>
    <row r="89" spans="1:12" x14ac:dyDescent="0.25">
      <c r="A89" s="31" t="s">
        <v>227</v>
      </c>
      <c r="B89" s="40">
        <v>12.902489599999997</v>
      </c>
      <c r="C89" s="40">
        <v>18.520319999999998</v>
      </c>
      <c r="D89" s="40">
        <v>28.937999999999995</v>
      </c>
      <c r="E89" s="40">
        <v>46.307316650246307</v>
      </c>
      <c r="F89" s="40">
        <v>0.38225828571428572</v>
      </c>
      <c r="G89" s="40">
        <v>3.6511353153473922</v>
      </c>
      <c r="H89" s="40">
        <v>40.49346246973365</v>
      </c>
      <c r="I89" s="40">
        <v>31.109057740799994</v>
      </c>
      <c r="J89" s="40">
        <v>3.7619985846857138</v>
      </c>
      <c r="K89" s="40">
        <v>9.1379410066285711</v>
      </c>
      <c r="L89" s="40">
        <v>195.20397965315593</v>
      </c>
    </row>
    <row r="90" spans="1:12" x14ac:dyDescent="0.25">
      <c r="A90" s="31" t="s">
        <v>228</v>
      </c>
      <c r="B90" s="40">
        <v>14.745702399999997</v>
      </c>
      <c r="C90" s="40">
        <v>21.166079999999997</v>
      </c>
      <c r="D90" s="40">
        <v>33.071999999999996</v>
      </c>
      <c r="E90" s="40">
        <v>40.518902068965517</v>
      </c>
      <c r="F90" s="40">
        <v>0.334476</v>
      </c>
      <c r="G90" s="40">
        <v>3.1947434009289681</v>
      </c>
      <c r="H90" s="40">
        <v>35.431779661016947</v>
      </c>
      <c r="I90" s="40">
        <v>27.220425523199996</v>
      </c>
      <c r="J90" s="40">
        <v>3.2917487615999996</v>
      </c>
      <c r="K90" s="40">
        <v>7.9956983807999995</v>
      </c>
      <c r="L90" s="40">
        <v>186.97155619651141</v>
      </c>
    </row>
    <row r="91" spans="1:12" x14ac:dyDescent="0.25">
      <c r="A91" s="31" t="s">
        <v>229</v>
      </c>
      <c r="B91" s="40">
        <v>16.588915199999995</v>
      </c>
      <c r="C91" s="40">
        <v>23.811839999999997</v>
      </c>
      <c r="D91" s="40">
        <v>37.205999999999996</v>
      </c>
      <c r="E91" s="40">
        <v>36.016801839080458</v>
      </c>
      <c r="F91" s="40">
        <v>0.29731200000000002</v>
      </c>
      <c r="G91" s="40">
        <v>2.8397719119368605</v>
      </c>
      <c r="H91" s="40">
        <v>31.494915254237284</v>
      </c>
      <c r="I91" s="40">
        <v>24.195933798399995</v>
      </c>
      <c r="J91" s="40">
        <v>2.9259988991999997</v>
      </c>
      <c r="K91" s="40">
        <v>7.1072874495999994</v>
      </c>
      <c r="L91" s="40">
        <v>182.48477635245462</v>
      </c>
    </row>
    <row r="92" spans="1:12" x14ac:dyDescent="0.25">
      <c r="A92" s="45" t="s">
        <v>215</v>
      </c>
      <c r="B92" s="46">
        <v>18.432127999999995</v>
      </c>
      <c r="C92" s="46">
        <v>26.457599999999996</v>
      </c>
      <c r="D92" s="46">
        <v>41.339999999999996</v>
      </c>
      <c r="E92" s="46">
        <v>32.415121655172413</v>
      </c>
      <c r="F92" s="46">
        <v>0.26758080000000001</v>
      </c>
      <c r="G92" s="46">
        <v>2.5557947207431746</v>
      </c>
      <c r="H92" s="46">
        <v>28.345423728813557</v>
      </c>
      <c r="I92" s="46">
        <v>21.776340418559997</v>
      </c>
      <c r="J92" s="46">
        <v>2.6333990092799997</v>
      </c>
      <c r="K92" s="46">
        <v>6.3965587046399994</v>
      </c>
      <c r="L92" s="46">
        <v>180.61994703720916</v>
      </c>
    </row>
    <row r="93" spans="1:12" x14ac:dyDescent="0.25">
      <c r="A93" s="31" t="s">
        <v>216</v>
      </c>
      <c r="B93" s="40">
        <v>20.275340799999995</v>
      </c>
      <c r="C93" s="40">
        <v>29.103359999999995</v>
      </c>
      <c r="D93" s="40">
        <v>45.473999999999997</v>
      </c>
      <c r="E93" s="40">
        <v>29.468292413793105</v>
      </c>
      <c r="F93" s="40">
        <v>0.24325527272727274</v>
      </c>
      <c r="G93" s="40">
        <v>2.3234497461301586</v>
      </c>
      <c r="H93" s="40">
        <v>25.768567026194145</v>
      </c>
      <c r="I93" s="40">
        <v>19.796673107781814</v>
      </c>
      <c r="J93" s="40">
        <v>2.3939990993454541</v>
      </c>
      <c r="K93" s="40">
        <v>5.8150533678545449</v>
      </c>
      <c r="L93" s="40">
        <v>180.66199083382648</v>
      </c>
    </row>
    <row r="94" spans="1:12" x14ac:dyDescent="0.25">
      <c r="A94" s="31" t="s">
        <v>217</v>
      </c>
      <c r="B94" s="40">
        <v>22.118553599999995</v>
      </c>
      <c r="C94" s="40">
        <v>31.749119999999998</v>
      </c>
      <c r="D94" s="40">
        <v>49.60799999999999</v>
      </c>
      <c r="E94" s="40">
        <v>27.012601379310343</v>
      </c>
      <c r="F94" s="40">
        <v>0.22298399999999999</v>
      </c>
      <c r="G94" s="40">
        <v>2.1298289339526453</v>
      </c>
      <c r="H94" s="40">
        <v>23.621186440677963</v>
      </c>
      <c r="I94" s="40">
        <v>18.146950348799997</v>
      </c>
      <c r="J94" s="40">
        <v>2.1944991743999998</v>
      </c>
      <c r="K94" s="40">
        <v>5.3304655872</v>
      </c>
      <c r="L94" s="40">
        <v>182.13418946434092</v>
      </c>
    </row>
    <row r="95" spans="1:12" x14ac:dyDescent="0.25">
      <c r="A95" s="43" t="s">
        <v>218</v>
      </c>
      <c r="B95" s="40">
        <v>23.961766399999995</v>
      </c>
      <c r="C95" s="40">
        <v>34.394879999999993</v>
      </c>
      <c r="D95" s="40">
        <v>53.74199999999999</v>
      </c>
      <c r="E95" s="40">
        <v>24.934708965517242</v>
      </c>
      <c r="F95" s="40">
        <v>0.20583138461538461</v>
      </c>
      <c r="G95" s="40">
        <v>1.9659959390332111</v>
      </c>
      <c r="H95" s="40">
        <v>21.804172099087353</v>
      </c>
      <c r="I95" s="40">
        <v>16.751031091199998</v>
      </c>
      <c r="J95" s="40">
        <v>2.0256915456</v>
      </c>
      <c r="K95" s="40">
        <v>4.9204297727999995</v>
      </c>
      <c r="L95" s="40">
        <v>184.70650719785317</v>
      </c>
    </row>
    <row r="96" spans="1:12" x14ac:dyDescent="0.25">
      <c r="A96" s="43" t="s">
        <v>219</v>
      </c>
      <c r="B96" s="40">
        <v>25.804979199999995</v>
      </c>
      <c r="C96" s="40">
        <v>37.040639999999996</v>
      </c>
      <c r="D96" s="40">
        <v>57.875999999999991</v>
      </c>
      <c r="E96" s="40">
        <v>23.153658325123153</v>
      </c>
      <c r="F96" s="40">
        <v>0.19112914285714286</v>
      </c>
      <c r="G96" s="40">
        <v>1.8255676576736961</v>
      </c>
      <c r="H96" s="40">
        <v>20.246731234866825</v>
      </c>
      <c r="I96" s="40">
        <v>15.554528870399997</v>
      </c>
      <c r="J96" s="40">
        <v>1.8809992923428569</v>
      </c>
      <c r="K96" s="40">
        <v>4.5689705033142856</v>
      </c>
      <c r="L96" s="40">
        <v>188.14320422657792</v>
      </c>
    </row>
    <row r="97" spans="1:12" x14ac:dyDescent="0.25">
      <c r="A97" s="31" t="s">
        <v>220</v>
      </c>
      <c r="B97" s="40">
        <v>27.648191999999995</v>
      </c>
      <c r="C97" s="40">
        <v>39.686399999999992</v>
      </c>
      <c r="D97" s="40">
        <v>62.009999999999991</v>
      </c>
      <c r="E97" s="40">
        <v>21.610081103448277</v>
      </c>
      <c r="F97" s="40">
        <v>0.1783872</v>
      </c>
      <c r="G97" s="40">
        <v>1.7038631471621164</v>
      </c>
      <c r="H97" s="40">
        <v>18.896949152542373</v>
      </c>
      <c r="I97" s="40">
        <v>14.517560279039998</v>
      </c>
      <c r="J97" s="40">
        <v>1.7555993395199998</v>
      </c>
      <c r="K97" s="40">
        <v>4.2643724697599996</v>
      </c>
      <c r="L97" s="40">
        <v>192.2714046914727</v>
      </c>
    </row>
    <row r="98" spans="1:12" x14ac:dyDescent="0.25">
      <c r="B98" s="51" t="s">
        <v>277</v>
      </c>
      <c r="C98" s="52"/>
      <c r="D98" s="52"/>
      <c r="E98" s="52"/>
      <c r="F98" s="52"/>
      <c r="G98" s="52"/>
      <c r="H98" s="52"/>
      <c r="I98" s="52"/>
      <c r="J98" s="52"/>
      <c r="K98" s="52"/>
      <c r="L98" s="52"/>
    </row>
    <row r="99" spans="1:12" x14ac:dyDescent="0.25">
      <c r="A99" s="31" t="s">
        <v>236</v>
      </c>
      <c r="B99" s="40">
        <v>1.8432127999999997</v>
      </c>
      <c r="C99" s="40">
        <v>2.8221439999999998</v>
      </c>
      <c r="D99" s="40">
        <v>4.4096000000000002</v>
      </c>
      <c r="E99" s="40">
        <v>324.15121655172413</v>
      </c>
      <c r="F99" s="40">
        <v>2.675808</v>
      </c>
      <c r="G99" s="40">
        <v>25.557947207431745</v>
      </c>
      <c r="H99" s="40">
        <v>283.45423728813557</v>
      </c>
      <c r="I99" s="40">
        <v>217.76340418559997</v>
      </c>
      <c r="J99" s="40">
        <v>26.333990092799997</v>
      </c>
      <c r="K99" s="40">
        <v>63.965587046399996</v>
      </c>
      <c r="L99" s="40">
        <v>952.97714717209146</v>
      </c>
    </row>
    <row r="100" spans="1:12" x14ac:dyDescent="0.25">
      <c r="A100" s="31" t="s">
        <v>237</v>
      </c>
      <c r="B100" s="40">
        <v>3.6864255999999993</v>
      </c>
      <c r="C100" s="40">
        <v>5.6442879999999995</v>
      </c>
      <c r="D100" s="40">
        <v>8.8192000000000004</v>
      </c>
      <c r="E100" s="40">
        <v>162.07560827586207</v>
      </c>
      <c r="F100" s="40">
        <v>1.337904</v>
      </c>
      <c r="G100" s="40">
        <v>12.778973603715873</v>
      </c>
      <c r="H100" s="40">
        <v>141.72711864406779</v>
      </c>
      <c r="I100" s="40">
        <v>108.88170209279998</v>
      </c>
      <c r="J100" s="40">
        <v>13.166995046399999</v>
      </c>
      <c r="K100" s="40">
        <v>31.982793523199998</v>
      </c>
      <c r="L100" s="40">
        <v>490.10100878604567</v>
      </c>
    </row>
    <row r="101" spans="1:12" x14ac:dyDescent="0.25">
      <c r="A101" s="31" t="s">
        <v>238</v>
      </c>
      <c r="B101" s="40">
        <v>5.5296383999999987</v>
      </c>
      <c r="C101" s="40">
        <v>8.4664319999999993</v>
      </c>
      <c r="D101" s="40">
        <v>13.2288</v>
      </c>
      <c r="E101" s="40">
        <v>108.05040551724137</v>
      </c>
      <c r="F101" s="40">
        <v>0.89193599999999995</v>
      </c>
      <c r="G101" s="40">
        <v>8.5193157358105811</v>
      </c>
      <c r="H101" s="40">
        <v>94.484745762711853</v>
      </c>
      <c r="I101" s="40">
        <v>72.587801395199989</v>
      </c>
      <c r="J101" s="40">
        <v>8.777996697599999</v>
      </c>
      <c r="K101" s="40">
        <v>21.3218623488</v>
      </c>
      <c r="L101" s="40">
        <v>341.8589338573637</v>
      </c>
    </row>
    <row r="102" spans="1:12" x14ac:dyDescent="0.25">
      <c r="A102" s="31" t="s">
        <v>239</v>
      </c>
      <c r="B102" s="40">
        <v>7.3728511999999986</v>
      </c>
      <c r="C102" s="40">
        <v>11.288575999999999</v>
      </c>
      <c r="D102" s="40">
        <v>17.638400000000001</v>
      </c>
      <c r="E102" s="40">
        <v>81.037804137931033</v>
      </c>
      <c r="F102" s="40">
        <v>0.66895199999999999</v>
      </c>
      <c r="G102" s="40">
        <v>6.3894868018579363</v>
      </c>
      <c r="H102" s="40">
        <v>70.863559322033893</v>
      </c>
      <c r="I102" s="40">
        <v>54.440851046399992</v>
      </c>
      <c r="J102" s="40">
        <v>6.5834975231999993</v>
      </c>
      <c r="K102" s="40">
        <v>15.991396761599999</v>
      </c>
      <c r="L102" s="40">
        <v>272.27537479302288</v>
      </c>
    </row>
    <row r="103" spans="1:12" x14ac:dyDescent="0.25">
      <c r="A103" s="31" t="s">
        <v>240</v>
      </c>
      <c r="B103" s="40">
        <v>9.2160639999999976</v>
      </c>
      <c r="C103" s="40">
        <v>14.110719999999999</v>
      </c>
      <c r="D103" s="40">
        <v>22.048000000000002</v>
      </c>
      <c r="E103" s="40">
        <v>64.830243310344827</v>
      </c>
      <c r="F103" s="40">
        <v>0.53516160000000002</v>
      </c>
      <c r="G103" s="40">
        <v>5.1115894414863492</v>
      </c>
      <c r="H103" s="40">
        <v>56.690847457627115</v>
      </c>
      <c r="I103" s="40">
        <v>43.552680837119993</v>
      </c>
      <c r="J103" s="40">
        <v>5.2667980185599994</v>
      </c>
      <c r="K103" s="40">
        <v>12.793117409279999</v>
      </c>
      <c r="L103" s="40">
        <v>234.15522207441828</v>
      </c>
    </row>
    <row r="104" spans="1:12" x14ac:dyDescent="0.25">
      <c r="A104" s="31" t="s">
        <v>241</v>
      </c>
      <c r="B104" s="40">
        <v>11.059276799999997</v>
      </c>
      <c r="C104" s="40">
        <v>16.932863999999999</v>
      </c>
      <c r="D104" s="40">
        <v>26.457599999999999</v>
      </c>
      <c r="E104" s="40">
        <v>54.025202758620686</v>
      </c>
      <c r="F104" s="40">
        <v>0.44596799999999998</v>
      </c>
      <c r="G104" s="40">
        <v>4.2596578679052906</v>
      </c>
      <c r="H104" s="40">
        <v>47.242372881355926</v>
      </c>
      <c r="I104" s="40">
        <v>36.293900697599994</v>
      </c>
      <c r="J104" s="40">
        <v>4.3889983487999995</v>
      </c>
      <c r="K104" s="40">
        <v>10.6609311744</v>
      </c>
      <c r="L104" s="40">
        <v>211.76677252868188</v>
      </c>
    </row>
    <row r="105" spans="1:12" x14ac:dyDescent="0.25">
      <c r="A105" s="31" t="s">
        <v>242</v>
      </c>
      <c r="B105" s="40">
        <v>12.902489599999997</v>
      </c>
      <c r="C105" s="40">
        <v>19.755007999999997</v>
      </c>
      <c r="D105" s="40">
        <v>30.8672</v>
      </c>
      <c r="E105" s="40">
        <v>46.307316650246307</v>
      </c>
      <c r="F105" s="40">
        <v>0.38225828571428572</v>
      </c>
      <c r="G105" s="40">
        <v>3.6511353153473922</v>
      </c>
      <c r="H105" s="40">
        <v>40.49346246973365</v>
      </c>
      <c r="I105" s="40">
        <v>31.109057740799994</v>
      </c>
      <c r="J105" s="40">
        <v>3.7619985846857138</v>
      </c>
      <c r="K105" s="40">
        <v>9.1379410066285711</v>
      </c>
      <c r="L105" s="40">
        <v>198.36786765315591</v>
      </c>
    </row>
    <row r="106" spans="1:12" x14ac:dyDescent="0.25">
      <c r="A106" s="31" t="s">
        <v>243</v>
      </c>
      <c r="B106" s="40">
        <v>14.745702399999997</v>
      </c>
      <c r="C106" s="40">
        <v>22.577151999999998</v>
      </c>
      <c r="D106" s="40">
        <v>35.276800000000001</v>
      </c>
      <c r="E106" s="40">
        <v>40.518902068965517</v>
      </c>
      <c r="F106" s="40">
        <v>0.334476</v>
      </c>
      <c r="G106" s="40">
        <v>3.1947434009289681</v>
      </c>
      <c r="H106" s="40">
        <v>35.431779661016947</v>
      </c>
      <c r="I106" s="40">
        <v>27.220425523199996</v>
      </c>
      <c r="J106" s="40">
        <v>3.2917487615999996</v>
      </c>
      <c r="K106" s="40">
        <v>7.9956983807999995</v>
      </c>
      <c r="L106" s="40">
        <v>190.58742819651141</v>
      </c>
    </row>
    <row r="107" spans="1:12" x14ac:dyDescent="0.25">
      <c r="A107" s="31" t="s">
        <v>244</v>
      </c>
      <c r="B107" s="40">
        <v>16.588915199999995</v>
      </c>
      <c r="C107" s="40">
        <v>25.399296</v>
      </c>
      <c r="D107" s="40">
        <v>39.686399999999999</v>
      </c>
      <c r="E107" s="40">
        <v>36.016801839080458</v>
      </c>
      <c r="F107" s="40">
        <v>0.29731200000000002</v>
      </c>
      <c r="G107" s="40">
        <v>2.8397719119368605</v>
      </c>
      <c r="H107" s="40">
        <v>31.494915254237284</v>
      </c>
      <c r="I107" s="40">
        <v>24.195933798399995</v>
      </c>
      <c r="J107" s="40">
        <v>2.9259988991999997</v>
      </c>
      <c r="K107" s="40">
        <v>7.1072874495999994</v>
      </c>
      <c r="L107" s="40">
        <v>186.55263235245462</v>
      </c>
    </row>
    <row r="108" spans="1:12" x14ac:dyDescent="0.25">
      <c r="A108" s="45" t="s">
        <v>230</v>
      </c>
      <c r="B108" s="46">
        <v>18.432127999999995</v>
      </c>
      <c r="C108" s="46">
        <v>28.221439999999998</v>
      </c>
      <c r="D108" s="46">
        <v>44.096000000000004</v>
      </c>
      <c r="E108" s="46">
        <v>32.415121655172413</v>
      </c>
      <c r="F108" s="46">
        <v>0.26758080000000001</v>
      </c>
      <c r="G108" s="46">
        <v>2.5557947207431746</v>
      </c>
      <c r="H108" s="46">
        <v>28.345423728813557</v>
      </c>
      <c r="I108" s="46">
        <v>21.776340418559997</v>
      </c>
      <c r="J108" s="46">
        <v>2.6333990092799997</v>
      </c>
      <c r="K108" s="46">
        <v>6.3965587046399994</v>
      </c>
      <c r="L108" s="46">
        <v>185.13978703720915</v>
      </c>
    </row>
    <row r="109" spans="1:12" x14ac:dyDescent="0.25">
      <c r="A109" s="31" t="s">
        <v>231</v>
      </c>
      <c r="B109" s="40">
        <v>20.275340799999995</v>
      </c>
      <c r="C109" s="40">
        <v>31.043583999999996</v>
      </c>
      <c r="D109" s="40">
        <v>48.505600000000001</v>
      </c>
      <c r="E109" s="40">
        <v>29.468292413793105</v>
      </c>
      <c r="F109" s="40">
        <v>0.24325527272727274</v>
      </c>
      <c r="G109" s="40">
        <v>2.3234497461301586</v>
      </c>
      <c r="H109" s="40">
        <v>25.768567026194145</v>
      </c>
      <c r="I109" s="40">
        <v>19.796673107781814</v>
      </c>
      <c r="J109" s="40">
        <v>2.3939990993454541</v>
      </c>
      <c r="K109" s="40">
        <v>5.8150533678545449</v>
      </c>
      <c r="L109" s="40">
        <v>185.63381483382651</v>
      </c>
    </row>
    <row r="110" spans="1:12" x14ac:dyDescent="0.25">
      <c r="A110" s="43" t="s">
        <v>232</v>
      </c>
      <c r="B110" s="40">
        <v>22.118553599999995</v>
      </c>
      <c r="C110" s="40">
        <v>33.865727999999997</v>
      </c>
      <c r="D110" s="40">
        <v>52.915199999999999</v>
      </c>
      <c r="E110" s="40">
        <v>27.012601379310343</v>
      </c>
      <c r="F110" s="40">
        <v>0.22298399999999999</v>
      </c>
      <c r="G110" s="40">
        <v>2.1298289339526453</v>
      </c>
      <c r="H110" s="40">
        <v>23.621186440677963</v>
      </c>
      <c r="I110" s="40">
        <v>18.146950348799997</v>
      </c>
      <c r="J110" s="40">
        <v>2.1944991743999998</v>
      </c>
      <c r="K110" s="40">
        <v>5.3304655872</v>
      </c>
      <c r="L110" s="40">
        <v>187.55799746434093</v>
      </c>
    </row>
    <row r="111" spans="1:12" x14ac:dyDescent="0.25">
      <c r="A111" s="31" t="s">
        <v>233</v>
      </c>
      <c r="B111" s="40">
        <v>23.961766399999995</v>
      </c>
      <c r="C111" s="40">
        <v>36.687871999999999</v>
      </c>
      <c r="D111" s="40">
        <v>57.324800000000003</v>
      </c>
      <c r="E111" s="40">
        <v>24.934708965517242</v>
      </c>
      <c r="F111" s="40">
        <v>0.20583138461538461</v>
      </c>
      <c r="G111" s="40">
        <v>1.9659959390332111</v>
      </c>
      <c r="H111" s="40">
        <v>21.804172099087353</v>
      </c>
      <c r="I111" s="40">
        <v>16.751031091199998</v>
      </c>
      <c r="J111" s="40">
        <v>2.0256915456</v>
      </c>
      <c r="K111" s="40">
        <v>4.9204297727999995</v>
      </c>
      <c r="L111" s="40">
        <v>190.58229919785316</v>
      </c>
    </row>
    <row r="112" spans="1:12" x14ac:dyDescent="0.25">
      <c r="A112" s="43" t="s">
        <v>234</v>
      </c>
      <c r="B112" s="40">
        <v>25.804979199999995</v>
      </c>
      <c r="C112" s="40">
        <v>39.510015999999993</v>
      </c>
      <c r="D112" s="40">
        <v>61.734400000000001</v>
      </c>
      <c r="E112" s="40">
        <v>23.153658325123153</v>
      </c>
      <c r="F112" s="40">
        <v>0.19112914285714286</v>
      </c>
      <c r="G112" s="40">
        <v>1.8255676576736961</v>
      </c>
      <c r="H112" s="40">
        <v>20.246731234866825</v>
      </c>
      <c r="I112" s="40">
        <v>15.554528870399997</v>
      </c>
      <c r="J112" s="40">
        <v>1.8809992923428569</v>
      </c>
      <c r="K112" s="40">
        <v>4.5689705033142856</v>
      </c>
      <c r="L112" s="40">
        <v>194.47098022657795</v>
      </c>
    </row>
    <row r="113" spans="1:12" x14ac:dyDescent="0.25">
      <c r="A113" s="31" t="s">
        <v>235</v>
      </c>
      <c r="B113" s="40">
        <v>27.648191999999995</v>
      </c>
      <c r="C113" s="40">
        <v>42.332159999999995</v>
      </c>
      <c r="D113" s="40">
        <v>66.144000000000005</v>
      </c>
      <c r="E113" s="40">
        <v>21.610081103448277</v>
      </c>
      <c r="F113" s="40">
        <v>0.1783872</v>
      </c>
      <c r="G113" s="40">
        <v>1.7038631471621164</v>
      </c>
      <c r="H113" s="40">
        <v>18.896949152542373</v>
      </c>
      <c r="I113" s="40">
        <v>14.517560279039998</v>
      </c>
      <c r="J113" s="40">
        <v>1.7555993395199998</v>
      </c>
      <c r="K113" s="40">
        <v>4.2643724697599996</v>
      </c>
      <c r="L113" s="40">
        <v>199.05116469147271</v>
      </c>
    </row>
    <row r="114" spans="1:12" x14ac:dyDescent="0.25">
      <c r="B114" s="51" t="s">
        <v>279</v>
      </c>
      <c r="C114" s="52"/>
      <c r="D114" s="52"/>
      <c r="E114" s="52"/>
      <c r="F114" s="52"/>
      <c r="G114" s="52"/>
      <c r="H114" s="52"/>
      <c r="I114" s="52"/>
      <c r="J114" s="52"/>
      <c r="K114" s="52"/>
      <c r="L114" s="52"/>
    </row>
    <row r="115" spans="1:12" x14ac:dyDescent="0.25">
      <c r="A115" s="31" t="s">
        <v>131</v>
      </c>
      <c r="B115" s="40">
        <v>2.37</v>
      </c>
      <c r="C115" s="40">
        <v>2.6459999999999999</v>
      </c>
      <c r="D115" s="40">
        <v>2.6459999999999999</v>
      </c>
      <c r="E115" s="40">
        <v>309.66000000000003</v>
      </c>
      <c r="F115" s="40">
        <v>3.2109999999999999</v>
      </c>
      <c r="G115" s="40">
        <v>30.67</v>
      </c>
      <c r="H115" s="40">
        <v>283.45400000000001</v>
      </c>
      <c r="I115" s="40">
        <v>261.31599999999997</v>
      </c>
      <c r="J115" s="40">
        <v>31.600999999999999</v>
      </c>
      <c r="K115" s="40">
        <v>76.759</v>
      </c>
      <c r="L115" s="40">
        <v>895.97299999999996</v>
      </c>
    </row>
    <row r="116" spans="1:12" x14ac:dyDescent="0.25">
      <c r="A116" s="31" t="s">
        <v>139</v>
      </c>
      <c r="B116" s="40">
        <v>4.74</v>
      </c>
      <c r="C116" s="40">
        <v>5.2919999999999998</v>
      </c>
      <c r="D116" s="40">
        <v>5.2919999999999998</v>
      </c>
      <c r="E116" s="40">
        <v>154.83000000000001</v>
      </c>
      <c r="F116" s="40">
        <v>1.605</v>
      </c>
      <c r="G116" s="40">
        <v>15.335000000000001</v>
      </c>
      <c r="H116" s="40">
        <v>141.727</v>
      </c>
      <c r="I116" s="40">
        <v>130.65799999999999</v>
      </c>
      <c r="J116" s="40">
        <v>15.8</v>
      </c>
      <c r="K116" s="40">
        <v>38.378999999999998</v>
      </c>
      <c r="L116" s="40">
        <v>459.47899999999998</v>
      </c>
    </row>
    <row r="117" spans="1:12" x14ac:dyDescent="0.25">
      <c r="A117" s="31" t="s">
        <v>132</v>
      </c>
      <c r="B117" s="40">
        <v>7.11</v>
      </c>
      <c r="C117" s="40">
        <v>7.9370000000000003</v>
      </c>
      <c r="D117" s="40">
        <v>7.9370000000000003</v>
      </c>
      <c r="E117" s="40">
        <v>103.22</v>
      </c>
      <c r="F117" s="40">
        <v>1.07</v>
      </c>
      <c r="G117" s="40">
        <v>10.223000000000001</v>
      </c>
      <c r="H117" s="40">
        <v>94.484999999999999</v>
      </c>
      <c r="I117" s="40">
        <v>87.105000000000004</v>
      </c>
      <c r="J117" s="40">
        <v>10.534000000000001</v>
      </c>
      <c r="K117" s="40">
        <v>25.585999999999999</v>
      </c>
      <c r="L117" s="40">
        <v>319.08699999999999</v>
      </c>
    </row>
    <row r="118" spans="1:12" x14ac:dyDescent="0.25">
      <c r="A118" s="31" t="s">
        <v>133</v>
      </c>
      <c r="B118" s="40">
        <v>9.4789999999999992</v>
      </c>
      <c r="C118" s="40">
        <v>10.583</v>
      </c>
      <c r="D118" s="40">
        <v>10.583</v>
      </c>
      <c r="E118" s="40">
        <v>77.415000000000006</v>
      </c>
      <c r="F118" s="40">
        <v>0.80300000000000005</v>
      </c>
      <c r="G118" s="40">
        <v>7.6669999999999998</v>
      </c>
      <c r="H118" s="40">
        <v>70.864000000000004</v>
      </c>
      <c r="I118" s="40">
        <v>65.328999999999994</v>
      </c>
      <c r="J118" s="40">
        <v>7.9</v>
      </c>
      <c r="K118" s="40">
        <v>19.190000000000001</v>
      </c>
      <c r="L118" s="40">
        <v>252.72300000000001</v>
      </c>
    </row>
    <row r="119" spans="1:12" x14ac:dyDescent="0.25">
      <c r="A119" s="31" t="s">
        <v>134</v>
      </c>
      <c r="B119" s="40">
        <v>11.849</v>
      </c>
      <c r="C119" s="40">
        <v>13.228999999999999</v>
      </c>
      <c r="D119" s="40">
        <v>13.228999999999999</v>
      </c>
      <c r="E119" s="40">
        <v>61.932000000000002</v>
      </c>
      <c r="F119" s="40">
        <v>0.64200000000000002</v>
      </c>
      <c r="G119" s="40">
        <v>6.1340000000000003</v>
      </c>
      <c r="H119" s="40">
        <v>56.691000000000003</v>
      </c>
      <c r="I119" s="40">
        <v>52.262999999999998</v>
      </c>
      <c r="J119" s="40">
        <v>6.32</v>
      </c>
      <c r="K119" s="40">
        <v>15.352</v>
      </c>
      <c r="L119" s="40">
        <v>215.96899999999999</v>
      </c>
    </row>
    <row r="120" spans="1:12" x14ac:dyDescent="0.25">
      <c r="A120" s="31" t="s">
        <v>135</v>
      </c>
      <c r="B120" s="40">
        <v>14.218999999999999</v>
      </c>
      <c r="C120" s="40">
        <v>15.875</v>
      </c>
      <c r="D120" s="40">
        <v>15.875</v>
      </c>
      <c r="E120" s="40">
        <v>51.61</v>
      </c>
      <c r="F120" s="40">
        <v>0.53500000000000003</v>
      </c>
      <c r="G120" s="40">
        <v>5.1120000000000001</v>
      </c>
      <c r="H120" s="40">
        <v>47.241999999999997</v>
      </c>
      <c r="I120" s="40">
        <v>43.552999999999997</v>
      </c>
      <c r="J120" s="40">
        <v>5.2670000000000003</v>
      </c>
      <c r="K120" s="40">
        <v>12.792999999999999</v>
      </c>
      <c r="L120" s="40">
        <v>194.02099999999999</v>
      </c>
    </row>
    <row r="121" spans="1:12" x14ac:dyDescent="0.25">
      <c r="A121" s="31" t="s">
        <v>136</v>
      </c>
      <c r="B121" s="40">
        <v>16.588999999999999</v>
      </c>
      <c r="C121" s="40">
        <v>18.52</v>
      </c>
      <c r="D121" s="40">
        <v>18.52</v>
      </c>
      <c r="E121" s="40">
        <v>44.237000000000002</v>
      </c>
      <c r="F121" s="40">
        <v>0.45900000000000002</v>
      </c>
      <c r="G121" s="40">
        <v>4.3810000000000002</v>
      </c>
      <c r="H121" s="40">
        <v>40.493000000000002</v>
      </c>
      <c r="I121" s="40">
        <v>37.331000000000003</v>
      </c>
      <c r="J121" s="40">
        <v>4.5140000000000002</v>
      </c>
      <c r="K121" s="40">
        <v>10.965999999999999</v>
      </c>
      <c r="L121" s="40">
        <v>180.53</v>
      </c>
    </row>
    <row r="122" spans="1:12" x14ac:dyDescent="0.25">
      <c r="A122" s="31" t="s">
        <v>137</v>
      </c>
      <c r="B122" s="40">
        <v>18.959</v>
      </c>
      <c r="C122" s="40">
        <v>21.166</v>
      </c>
      <c r="D122" s="40">
        <v>21.166</v>
      </c>
      <c r="E122" s="40">
        <v>38.707000000000001</v>
      </c>
      <c r="F122" s="40">
        <v>0.40100000000000002</v>
      </c>
      <c r="G122" s="40">
        <v>3.8340000000000001</v>
      </c>
      <c r="H122" s="40">
        <v>35.432000000000002</v>
      </c>
      <c r="I122" s="40">
        <v>32.664999999999999</v>
      </c>
      <c r="J122" s="40">
        <v>3.95</v>
      </c>
      <c r="K122" s="40">
        <v>9.5950000000000006</v>
      </c>
      <c r="L122" s="40">
        <v>172.33</v>
      </c>
    </row>
    <row r="123" spans="1:12" x14ac:dyDescent="0.25">
      <c r="A123" s="31" t="s">
        <v>138</v>
      </c>
      <c r="B123" s="40">
        <v>21.329000000000001</v>
      </c>
      <c r="C123" s="40">
        <v>23.812000000000001</v>
      </c>
      <c r="D123" s="40">
        <v>23.812000000000001</v>
      </c>
      <c r="E123" s="40">
        <v>34.406999999999996</v>
      </c>
      <c r="F123" s="40">
        <v>0.35699999999999998</v>
      </c>
      <c r="G123" s="40">
        <v>3.4079999999999999</v>
      </c>
      <c r="H123" s="40">
        <v>31.495000000000001</v>
      </c>
      <c r="I123" s="40">
        <v>29.035</v>
      </c>
      <c r="J123" s="40">
        <v>3.5110000000000001</v>
      </c>
      <c r="K123" s="40">
        <v>8.5289999999999999</v>
      </c>
      <c r="L123" s="40">
        <v>167.655</v>
      </c>
    </row>
    <row r="124" spans="1:12" x14ac:dyDescent="0.25">
      <c r="A124" s="43" t="s">
        <v>125</v>
      </c>
      <c r="B124" s="40">
        <v>23.698</v>
      </c>
      <c r="C124" s="40">
        <v>26.457999999999998</v>
      </c>
      <c r="D124" s="40">
        <v>26.457999999999998</v>
      </c>
      <c r="E124" s="40">
        <v>30.966000000000001</v>
      </c>
      <c r="F124" s="40">
        <v>0.32100000000000001</v>
      </c>
      <c r="G124" s="40">
        <v>3.0670000000000002</v>
      </c>
      <c r="H124" s="40">
        <v>28.344999999999999</v>
      </c>
      <c r="I124" s="40">
        <v>26.132000000000001</v>
      </c>
      <c r="J124" s="40">
        <v>3.16</v>
      </c>
      <c r="K124" s="40">
        <v>7.6760000000000002</v>
      </c>
      <c r="L124" s="40">
        <v>165.44499999999999</v>
      </c>
    </row>
    <row r="125" spans="1:12" x14ac:dyDescent="0.25">
      <c r="A125" s="45" t="s">
        <v>126</v>
      </c>
      <c r="B125" s="46">
        <v>26.068000000000001</v>
      </c>
      <c r="C125" s="46">
        <v>29.103000000000002</v>
      </c>
      <c r="D125" s="46">
        <v>29.103000000000002</v>
      </c>
      <c r="E125" s="46">
        <v>28.151</v>
      </c>
      <c r="F125" s="46">
        <v>0.29199999999999998</v>
      </c>
      <c r="G125" s="46">
        <v>2.7879999999999998</v>
      </c>
      <c r="H125" s="46">
        <v>25.768999999999998</v>
      </c>
      <c r="I125" s="46">
        <v>23.756</v>
      </c>
      <c r="J125" s="46">
        <v>2.8730000000000002</v>
      </c>
      <c r="K125" s="46">
        <v>6.9779999999999998</v>
      </c>
      <c r="L125" s="46">
        <v>165.03</v>
      </c>
    </row>
    <row r="126" spans="1:12" x14ac:dyDescent="0.25">
      <c r="A126" s="31" t="s">
        <v>127</v>
      </c>
      <c r="B126" s="40">
        <v>28.437999999999999</v>
      </c>
      <c r="C126" s="40">
        <v>31.748999999999999</v>
      </c>
      <c r="D126" s="40">
        <v>31.748999999999999</v>
      </c>
      <c r="E126" s="40">
        <v>25.805</v>
      </c>
      <c r="F126" s="40">
        <v>0.26800000000000002</v>
      </c>
      <c r="G126" s="40">
        <v>2.556</v>
      </c>
      <c r="H126" s="40">
        <v>23.620999999999999</v>
      </c>
      <c r="I126" s="40">
        <v>21.776</v>
      </c>
      <c r="J126" s="40">
        <v>2.633</v>
      </c>
      <c r="K126" s="40">
        <v>6.3970000000000002</v>
      </c>
      <c r="L126" s="40">
        <v>165.96199999999999</v>
      </c>
    </row>
    <row r="127" spans="1:12" x14ac:dyDescent="0.25">
      <c r="A127" s="31" t="s">
        <v>128</v>
      </c>
      <c r="B127" s="40">
        <v>30.808</v>
      </c>
      <c r="C127" s="40">
        <v>34.395000000000003</v>
      </c>
      <c r="D127" s="40">
        <v>34.395000000000003</v>
      </c>
      <c r="E127" s="40">
        <v>23.82</v>
      </c>
      <c r="F127" s="40">
        <v>0.247</v>
      </c>
      <c r="G127" s="40">
        <v>2.359</v>
      </c>
      <c r="H127" s="40">
        <v>21.803999999999998</v>
      </c>
      <c r="I127" s="40">
        <v>20.100999999999999</v>
      </c>
      <c r="J127" s="40">
        <v>2.431</v>
      </c>
      <c r="K127" s="40">
        <v>5.9050000000000002</v>
      </c>
      <c r="L127" s="40">
        <v>167.929</v>
      </c>
    </row>
    <row r="128" spans="1:12" x14ac:dyDescent="0.25">
      <c r="A128" s="43" t="s">
        <v>129</v>
      </c>
      <c r="B128" s="40">
        <v>33.177999999999997</v>
      </c>
      <c r="C128" s="40">
        <v>37.040999999999997</v>
      </c>
      <c r="D128" s="40">
        <v>37.040999999999997</v>
      </c>
      <c r="E128" s="40">
        <v>22.119</v>
      </c>
      <c r="F128" s="40">
        <v>0.22900000000000001</v>
      </c>
      <c r="G128" s="40">
        <v>2.1909999999999998</v>
      </c>
      <c r="H128" s="40">
        <v>20.247</v>
      </c>
      <c r="I128" s="40">
        <v>18.664999999999999</v>
      </c>
      <c r="J128" s="40">
        <v>2.2570000000000001</v>
      </c>
      <c r="K128" s="40">
        <v>5.4829999999999997</v>
      </c>
      <c r="L128" s="40">
        <v>170.71100000000001</v>
      </c>
    </row>
    <row r="129" spans="1:12" x14ac:dyDescent="0.25">
      <c r="A129" s="31" t="s">
        <v>130</v>
      </c>
      <c r="B129" s="40">
        <v>37.917999999999999</v>
      </c>
      <c r="C129" s="40">
        <v>42.332000000000001</v>
      </c>
      <c r="D129" s="40">
        <v>42.332000000000001</v>
      </c>
      <c r="E129" s="40">
        <v>19.353999999999999</v>
      </c>
      <c r="F129" s="40">
        <v>0.20100000000000001</v>
      </c>
      <c r="G129" s="40">
        <v>1.917</v>
      </c>
      <c r="H129" s="40">
        <v>17.716000000000001</v>
      </c>
      <c r="I129" s="40">
        <v>16.332000000000001</v>
      </c>
      <c r="J129" s="40">
        <v>1.9750000000000001</v>
      </c>
      <c r="K129" s="40">
        <v>4.7969999999999997</v>
      </c>
      <c r="L129" s="40">
        <v>178.102</v>
      </c>
    </row>
    <row r="130" spans="1:12" x14ac:dyDescent="0.25">
      <c r="B130" s="51" t="s">
        <v>280</v>
      </c>
      <c r="C130" s="52"/>
      <c r="D130" s="52"/>
      <c r="E130" s="52"/>
      <c r="F130" s="52"/>
      <c r="G130" s="52"/>
      <c r="H130" s="52"/>
      <c r="I130" s="52"/>
      <c r="J130" s="52"/>
      <c r="K130" s="52"/>
      <c r="L130" s="52"/>
    </row>
    <row r="131" spans="1:12" x14ac:dyDescent="0.25">
      <c r="A131" s="31" t="s">
        <v>146</v>
      </c>
      <c r="B131" s="40">
        <v>2.37</v>
      </c>
      <c r="C131" s="40">
        <v>1.762</v>
      </c>
      <c r="D131" s="40">
        <v>1.762</v>
      </c>
      <c r="E131" s="40">
        <v>206.233</v>
      </c>
      <c r="F131" s="40">
        <v>3.2109999999999999</v>
      </c>
      <c r="G131" s="40">
        <v>30.67</v>
      </c>
      <c r="H131" s="40">
        <v>283.45400000000001</v>
      </c>
      <c r="I131" s="40">
        <v>261.31599999999997</v>
      </c>
      <c r="J131" s="40">
        <v>31.600999999999999</v>
      </c>
      <c r="K131" s="40">
        <v>76.759</v>
      </c>
      <c r="L131" s="40">
        <v>790.77800000000002</v>
      </c>
    </row>
    <row r="132" spans="1:12" x14ac:dyDescent="0.25">
      <c r="A132" s="31" t="s">
        <v>147</v>
      </c>
      <c r="B132" s="40">
        <v>4.74</v>
      </c>
      <c r="C132" s="40">
        <v>3.524</v>
      </c>
      <c r="D132" s="40">
        <v>3.524</v>
      </c>
      <c r="E132" s="40">
        <v>103.117</v>
      </c>
      <c r="F132" s="40">
        <v>1.605</v>
      </c>
      <c r="G132" s="40">
        <v>15.335000000000001</v>
      </c>
      <c r="H132" s="40">
        <v>141.727</v>
      </c>
      <c r="I132" s="40">
        <v>130.65799999999999</v>
      </c>
      <c r="J132" s="40">
        <v>15.8</v>
      </c>
      <c r="K132" s="40">
        <v>38.378999999999998</v>
      </c>
      <c r="L132" s="40">
        <v>404.23</v>
      </c>
    </row>
    <row r="133" spans="1:12" x14ac:dyDescent="0.25">
      <c r="A133" s="31" t="s">
        <v>148</v>
      </c>
      <c r="B133" s="40">
        <v>7.11</v>
      </c>
      <c r="C133" s="40">
        <v>5.2859999999999996</v>
      </c>
      <c r="D133" s="40">
        <v>5.2859999999999996</v>
      </c>
      <c r="E133" s="40">
        <v>68.744</v>
      </c>
      <c r="F133" s="40">
        <v>1.07</v>
      </c>
      <c r="G133" s="40">
        <v>10.223000000000001</v>
      </c>
      <c r="H133" s="40">
        <v>94.484999999999999</v>
      </c>
      <c r="I133" s="40">
        <v>87.105000000000004</v>
      </c>
      <c r="J133" s="40">
        <v>10.534000000000001</v>
      </c>
      <c r="K133" s="40">
        <v>25.585999999999999</v>
      </c>
      <c r="L133" s="40">
        <v>279.30900000000003</v>
      </c>
    </row>
    <row r="134" spans="1:12" x14ac:dyDescent="0.25">
      <c r="A134" s="31" t="s">
        <v>149</v>
      </c>
      <c r="B134" s="40">
        <v>9.4789999999999992</v>
      </c>
      <c r="C134" s="40">
        <v>7.048</v>
      </c>
      <c r="D134" s="40">
        <v>7.048</v>
      </c>
      <c r="E134" s="40">
        <v>51.558</v>
      </c>
      <c r="F134" s="40">
        <v>0.80300000000000005</v>
      </c>
      <c r="G134" s="40">
        <v>7.6669999999999998</v>
      </c>
      <c r="H134" s="40">
        <v>70.864000000000004</v>
      </c>
      <c r="I134" s="40">
        <v>65.328999999999994</v>
      </c>
      <c r="J134" s="40">
        <v>7.9</v>
      </c>
      <c r="K134" s="40">
        <v>19.190000000000001</v>
      </c>
      <c r="L134" s="40">
        <v>219.79599999999999</v>
      </c>
    </row>
    <row r="135" spans="1:12" x14ac:dyDescent="0.25">
      <c r="A135" s="31" t="s">
        <v>150</v>
      </c>
      <c r="B135" s="40">
        <v>11.849</v>
      </c>
      <c r="C135" s="40">
        <v>8.81</v>
      </c>
      <c r="D135" s="40">
        <v>8.81</v>
      </c>
      <c r="E135" s="40">
        <v>41.247</v>
      </c>
      <c r="F135" s="40">
        <v>0.64200000000000002</v>
      </c>
      <c r="G135" s="40">
        <v>6.1340000000000003</v>
      </c>
      <c r="H135" s="40">
        <v>56.691000000000003</v>
      </c>
      <c r="I135" s="40">
        <v>52.262999999999998</v>
      </c>
      <c r="J135" s="40">
        <v>6.32</v>
      </c>
      <c r="K135" s="40">
        <v>15.352</v>
      </c>
      <c r="L135" s="40">
        <v>186.446</v>
      </c>
    </row>
    <row r="136" spans="1:12" x14ac:dyDescent="0.25">
      <c r="A136" s="31" t="s">
        <v>151</v>
      </c>
      <c r="B136" s="40">
        <v>14.218999999999999</v>
      </c>
      <c r="C136" s="40">
        <v>10.571999999999999</v>
      </c>
      <c r="D136" s="40">
        <v>10.571999999999999</v>
      </c>
      <c r="E136" s="40">
        <v>34.372</v>
      </c>
      <c r="F136" s="40">
        <v>0.53500000000000003</v>
      </c>
      <c r="G136" s="40">
        <v>5.1120000000000001</v>
      </c>
      <c r="H136" s="40">
        <v>47.241999999999997</v>
      </c>
      <c r="I136" s="40">
        <v>43.552999999999997</v>
      </c>
      <c r="J136" s="40">
        <v>5.2670000000000003</v>
      </c>
      <c r="K136" s="40">
        <v>12.792999999999999</v>
      </c>
      <c r="L136" s="40">
        <v>166.17699999999999</v>
      </c>
    </row>
    <row r="137" spans="1:12" x14ac:dyDescent="0.25">
      <c r="A137" s="31" t="s">
        <v>152</v>
      </c>
      <c r="B137" s="40">
        <v>16.588999999999999</v>
      </c>
      <c r="C137" s="40">
        <v>12.335000000000001</v>
      </c>
      <c r="D137" s="40">
        <v>12.335000000000001</v>
      </c>
      <c r="E137" s="40">
        <v>29.462</v>
      </c>
      <c r="F137" s="40">
        <v>0.45900000000000002</v>
      </c>
      <c r="G137" s="40">
        <v>4.3810000000000002</v>
      </c>
      <c r="H137" s="40">
        <v>40.493000000000002</v>
      </c>
      <c r="I137" s="40">
        <v>37.331000000000003</v>
      </c>
      <c r="J137" s="40">
        <v>4.5140000000000002</v>
      </c>
      <c r="K137" s="40">
        <v>10.965999999999999</v>
      </c>
      <c r="L137" s="40">
        <v>153.38499999999999</v>
      </c>
    </row>
    <row r="138" spans="1:12" x14ac:dyDescent="0.25">
      <c r="A138" s="31" t="s">
        <v>153</v>
      </c>
      <c r="B138" s="40">
        <v>18.959</v>
      </c>
      <c r="C138" s="40">
        <v>14.097</v>
      </c>
      <c r="D138" s="40">
        <v>14.097</v>
      </c>
      <c r="E138" s="40">
        <v>25.779</v>
      </c>
      <c r="F138" s="40">
        <v>0.40100000000000002</v>
      </c>
      <c r="G138" s="40">
        <v>3.8340000000000001</v>
      </c>
      <c r="H138" s="40">
        <v>35.432000000000002</v>
      </c>
      <c r="I138" s="40">
        <v>32.664999999999999</v>
      </c>
      <c r="J138" s="40">
        <v>3.95</v>
      </c>
      <c r="K138" s="40">
        <v>9.5950000000000006</v>
      </c>
      <c r="L138" s="40">
        <v>145.26400000000001</v>
      </c>
    </row>
    <row r="139" spans="1:12" x14ac:dyDescent="0.25">
      <c r="A139" s="31" t="s">
        <v>154</v>
      </c>
      <c r="B139" s="40">
        <v>21.329000000000001</v>
      </c>
      <c r="C139" s="40">
        <v>15.859</v>
      </c>
      <c r="D139" s="40">
        <v>15.859</v>
      </c>
      <c r="E139" s="40">
        <v>22.914999999999999</v>
      </c>
      <c r="F139" s="40">
        <v>0.35699999999999998</v>
      </c>
      <c r="G139" s="40">
        <v>3.4079999999999999</v>
      </c>
      <c r="H139" s="40">
        <v>31.495000000000001</v>
      </c>
      <c r="I139" s="40">
        <v>29.035</v>
      </c>
      <c r="J139" s="40">
        <v>3.5110000000000001</v>
      </c>
      <c r="K139" s="40">
        <v>8.5289999999999999</v>
      </c>
      <c r="L139" s="40">
        <v>140.25700000000001</v>
      </c>
    </row>
    <row r="140" spans="1:12" x14ac:dyDescent="0.25">
      <c r="A140" s="31" t="s">
        <v>140</v>
      </c>
      <c r="B140" s="40">
        <v>23.698</v>
      </c>
      <c r="C140" s="40">
        <v>17.620999999999999</v>
      </c>
      <c r="D140" s="40">
        <v>17.620999999999999</v>
      </c>
      <c r="E140" s="40">
        <v>20.623000000000001</v>
      </c>
      <c r="F140" s="40">
        <v>0.32100000000000001</v>
      </c>
      <c r="G140" s="40">
        <v>3.0670000000000002</v>
      </c>
      <c r="H140" s="40">
        <v>28.344999999999999</v>
      </c>
      <c r="I140" s="40">
        <v>26.132000000000001</v>
      </c>
      <c r="J140" s="40">
        <v>3.16</v>
      </c>
      <c r="K140" s="40">
        <v>7.6760000000000002</v>
      </c>
      <c r="L140" s="40">
        <v>137.428</v>
      </c>
    </row>
    <row r="141" spans="1:12" x14ac:dyDescent="0.25">
      <c r="A141" s="31" t="s">
        <v>141</v>
      </c>
      <c r="B141" s="40">
        <v>26.068000000000001</v>
      </c>
      <c r="C141" s="40">
        <v>19.382999999999999</v>
      </c>
      <c r="D141" s="40">
        <v>19.382999999999999</v>
      </c>
      <c r="E141" s="40">
        <v>18.748000000000001</v>
      </c>
      <c r="F141" s="40">
        <v>0.29199999999999998</v>
      </c>
      <c r="G141" s="40">
        <v>2.7879999999999998</v>
      </c>
      <c r="H141" s="40">
        <v>25.768999999999998</v>
      </c>
      <c r="I141" s="40">
        <v>23.756</v>
      </c>
      <c r="J141" s="40">
        <v>2.8730000000000002</v>
      </c>
      <c r="K141" s="40">
        <v>6.9779999999999998</v>
      </c>
      <c r="L141" s="40">
        <v>136.18700000000001</v>
      </c>
    </row>
    <row r="142" spans="1:12" x14ac:dyDescent="0.25">
      <c r="A142" s="45" t="s">
        <v>142</v>
      </c>
      <c r="B142" s="46">
        <v>28.437999999999999</v>
      </c>
      <c r="C142" s="46">
        <v>21.145</v>
      </c>
      <c r="D142" s="46">
        <v>21.145</v>
      </c>
      <c r="E142" s="46">
        <v>17.186</v>
      </c>
      <c r="F142" s="46">
        <v>0.26800000000000002</v>
      </c>
      <c r="G142" s="46">
        <v>2.556</v>
      </c>
      <c r="H142" s="46">
        <v>23.620999999999999</v>
      </c>
      <c r="I142" s="46">
        <v>21.776</v>
      </c>
      <c r="J142" s="46">
        <v>2.633</v>
      </c>
      <c r="K142" s="46">
        <v>6.3970000000000002</v>
      </c>
      <c r="L142" s="46">
        <v>136.13499999999999</v>
      </c>
    </row>
    <row r="143" spans="1:12" x14ac:dyDescent="0.25">
      <c r="A143" s="31" t="s">
        <v>143</v>
      </c>
      <c r="B143" s="40">
        <v>30.808</v>
      </c>
      <c r="C143" s="40">
        <v>22.907</v>
      </c>
      <c r="D143" s="40">
        <v>22.907</v>
      </c>
      <c r="E143" s="40">
        <v>15.864000000000001</v>
      </c>
      <c r="F143" s="40">
        <v>0.247</v>
      </c>
      <c r="G143" s="40">
        <v>2.359</v>
      </c>
      <c r="H143" s="40">
        <v>21.803999999999998</v>
      </c>
      <c r="I143" s="40">
        <v>20.100999999999999</v>
      </c>
      <c r="J143" s="40">
        <v>2.431</v>
      </c>
      <c r="K143" s="40">
        <v>5.9050000000000002</v>
      </c>
      <c r="L143" s="40">
        <v>136.99700000000001</v>
      </c>
    </row>
    <row r="144" spans="1:12" x14ac:dyDescent="0.25">
      <c r="A144" s="31" t="s">
        <v>144</v>
      </c>
      <c r="B144" s="40">
        <v>33.177999999999997</v>
      </c>
      <c r="C144" s="40">
        <v>24.669</v>
      </c>
      <c r="D144" s="40">
        <v>24.669</v>
      </c>
      <c r="E144" s="40">
        <v>14.731</v>
      </c>
      <c r="F144" s="40">
        <v>0.22900000000000001</v>
      </c>
      <c r="G144" s="40">
        <v>2.1909999999999998</v>
      </c>
      <c r="H144" s="40">
        <v>20.247</v>
      </c>
      <c r="I144" s="40">
        <v>18.664999999999999</v>
      </c>
      <c r="J144" s="40">
        <v>2.2570000000000001</v>
      </c>
      <c r="K144" s="40">
        <v>5.4829999999999997</v>
      </c>
      <c r="L144" s="40">
        <v>138.57900000000001</v>
      </c>
    </row>
    <row r="145" spans="1:12" x14ac:dyDescent="0.25">
      <c r="A145" s="31" t="s">
        <v>145</v>
      </c>
      <c r="B145" s="40">
        <v>37.917999999999999</v>
      </c>
      <c r="C145" s="40">
        <v>28.193000000000001</v>
      </c>
      <c r="D145" s="40">
        <v>28.193000000000001</v>
      </c>
      <c r="E145" s="40">
        <v>12.89</v>
      </c>
      <c r="F145" s="40">
        <v>0.20100000000000001</v>
      </c>
      <c r="G145" s="40">
        <v>1.917</v>
      </c>
      <c r="H145" s="40">
        <v>17.716000000000001</v>
      </c>
      <c r="I145" s="40">
        <v>16.332000000000001</v>
      </c>
      <c r="J145" s="40">
        <v>1.9750000000000001</v>
      </c>
      <c r="K145" s="40">
        <v>4.7969999999999997</v>
      </c>
      <c r="L145" s="40">
        <v>143.36000000000001</v>
      </c>
    </row>
    <row r="146" spans="1:12" x14ac:dyDescent="0.25">
      <c r="B146" s="51" t="s">
        <v>281</v>
      </c>
      <c r="C146" s="52"/>
      <c r="D146" s="52"/>
      <c r="E146" s="52"/>
      <c r="F146" s="52"/>
      <c r="G146" s="52"/>
      <c r="H146" s="52"/>
      <c r="I146" s="52"/>
      <c r="J146" s="52"/>
      <c r="K146" s="52"/>
      <c r="L146" s="52"/>
    </row>
    <row r="147" spans="1:12" x14ac:dyDescent="0.25">
      <c r="A147" s="31" t="s">
        <v>161</v>
      </c>
      <c r="B147" s="40">
        <v>2.37</v>
      </c>
      <c r="C147" s="40">
        <v>1.323</v>
      </c>
      <c r="D147" s="40">
        <v>1.323</v>
      </c>
      <c r="E147" s="40">
        <v>154.83000000000001</v>
      </c>
      <c r="F147" s="40">
        <v>3.2109999999999999</v>
      </c>
      <c r="G147" s="40">
        <v>30.67</v>
      </c>
      <c r="H147" s="40">
        <v>283.45400000000001</v>
      </c>
      <c r="I147" s="40">
        <v>261.31599999999997</v>
      </c>
      <c r="J147" s="40">
        <v>31.600999999999999</v>
      </c>
      <c r="K147" s="40">
        <v>76.759</v>
      </c>
      <c r="L147" s="40">
        <v>738.49699999999996</v>
      </c>
    </row>
    <row r="148" spans="1:12" x14ac:dyDescent="0.25">
      <c r="A148" s="31" t="s">
        <v>162</v>
      </c>
      <c r="B148" s="40">
        <v>4.74</v>
      </c>
      <c r="C148" s="40">
        <v>2.6459999999999999</v>
      </c>
      <c r="D148" s="40">
        <v>2.6459999999999999</v>
      </c>
      <c r="E148" s="40">
        <v>77.415000000000006</v>
      </c>
      <c r="F148" s="40">
        <v>1.605</v>
      </c>
      <c r="G148" s="40">
        <v>15.335000000000001</v>
      </c>
      <c r="H148" s="40">
        <v>141.727</v>
      </c>
      <c r="I148" s="40">
        <v>130.65799999999999</v>
      </c>
      <c r="J148" s="40">
        <v>15.8</v>
      </c>
      <c r="K148" s="40">
        <v>38.378999999999998</v>
      </c>
      <c r="L148" s="40">
        <v>376.77199999999999</v>
      </c>
    </row>
    <row r="149" spans="1:12" x14ac:dyDescent="0.25">
      <c r="A149" s="31" t="s">
        <v>163</v>
      </c>
      <c r="B149" s="40">
        <v>7.11</v>
      </c>
      <c r="C149" s="40">
        <v>3.9689999999999999</v>
      </c>
      <c r="D149" s="40">
        <v>3.9689999999999999</v>
      </c>
      <c r="E149" s="40">
        <v>51.61</v>
      </c>
      <c r="F149" s="40">
        <v>1.07</v>
      </c>
      <c r="G149" s="40">
        <v>10.223000000000001</v>
      </c>
      <c r="H149" s="40">
        <v>94.484999999999999</v>
      </c>
      <c r="I149" s="40">
        <v>87.105000000000004</v>
      </c>
      <c r="J149" s="40">
        <v>10.534000000000001</v>
      </c>
      <c r="K149" s="40">
        <v>25.585999999999999</v>
      </c>
      <c r="L149" s="40">
        <v>259.541</v>
      </c>
    </row>
    <row r="150" spans="1:12" x14ac:dyDescent="0.25">
      <c r="A150" s="31" t="s">
        <v>164</v>
      </c>
      <c r="B150" s="40">
        <v>9.4789999999999992</v>
      </c>
      <c r="C150" s="40">
        <v>5.2919999999999998</v>
      </c>
      <c r="D150" s="40">
        <v>5.2919999999999998</v>
      </c>
      <c r="E150" s="40">
        <v>38.707000000000001</v>
      </c>
      <c r="F150" s="40">
        <v>0.80300000000000005</v>
      </c>
      <c r="G150" s="40">
        <v>7.6669999999999998</v>
      </c>
      <c r="H150" s="40">
        <v>70.864000000000004</v>
      </c>
      <c r="I150" s="40">
        <v>65.328999999999994</v>
      </c>
      <c r="J150" s="40">
        <v>7.9</v>
      </c>
      <c r="K150" s="40">
        <v>19.190000000000001</v>
      </c>
      <c r="L150" s="40">
        <v>203.43299999999999</v>
      </c>
    </row>
    <row r="151" spans="1:12" x14ac:dyDescent="0.25">
      <c r="A151" s="31" t="s">
        <v>165</v>
      </c>
      <c r="B151" s="40">
        <v>11.849</v>
      </c>
      <c r="C151" s="40">
        <v>6.6139999999999999</v>
      </c>
      <c r="D151" s="40">
        <v>6.6139999999999999</v>
      </c>
      <c r="E151" s="40">
        <v>30.966000000000001</v>
      </c>
      <c r="F151" s="40">
        <v>0.64200000000000002</v>
      </c>
      <c r="G151" s="40">
        <v>6.1340000000000003</v>
      </c>
      <c r="H151" s="40">
        <v>56.691000000000003</v>
      </c>
      <c r="I151" s="40">
        <v>52.262999999999998</v>
      </c>
      <c r="J151" s="40">
        <v>6.32</v>
      </c>
      <c r="K151" s="40">
        <v>15.352</v>
      </c>
      <c r="L151" s="40">
        <v>171.773</v>
      </c>
    </row>
    <row r="152" spans="1:12" x14ac:dyDescent="0.25">
      <c r="A152" s="31" t="s">
        <v>166</v>
      </c>
      <c r="B152" s="40">
        <v>14.218999999999999</v>
      </c>
      <c r="C152" s="40">
        <v>7.9370000000000003</v>
      </c>
      <c r="D152" s="40">
        <v>7.9370000000000003</v>
      </c>
      <c r="E152" s="40">
        <v>25.805</v>
      </c>
      <c r="F152" s="40">
        <v>0.53500000000000003</v>
      </c>
      <c r="G152" s="40">
        <v>5.1120000000000001</v>
      </c>
      <c r="H152" s="40">
        <v>47.241999999999997</v>
      </c>
      <c r="I152" s="40">
        <v>43.552999999999997</v>
      </c>
      <c r="J152" s="40">
        <v>5.2670000000000003</v>
      </c>
      <c r="K152" s="40">
        <v>12.792999999999999</v>
      </c>
      <c r="L152" s="40">
        <v>152.34</v>
      </c>
    </row>
    <row r="153" spans="1:12" x14ac:dyDescent="0.25">
      <c r="A153" s="31" t="s">
        <v>167</v>
      </c>
      <c r="B153" s="40">
        <v>16.588999999999999</v>
      </c>
      <c r="C153" s="40">
        <v>9.26</v>
      </c>
      <c r="D153" s="40">
        <v>9.26</v>
      </c>
      <c r="E153" s="40">
        <v>22.119</v>
      </c>
      <c r="F153" s="40">
        <v>0.45900000000000002</v>
      </c>
      <c r="G153" s="40">
        <v>4.3810000000000002</v>
      </c>
      <c r="H153" s="40">
        <v>40.493000000000002</v>
      </c>
      <c r="I153" s="40">
        <v>37.331000000000003</v>
      </c>
      <c r="J153" s="40">
        <v>4.5140000000000002</v>
      </c>
      <c r="K153" s="40">
        <v>10.965999999999999</v>
      </c>
      <c r="L153" s="40">
        <v>139.892</v>
      </c>
    </row>
    <row r="154" spans="1:12" x14ac:dyDescent="0.25">
      <c r="A154" s="31" t="s">
        <v>168</v>
      </c>
      <c r="B154" s="40">
        <v>18.959</v>
      </c>
      <c r="C154" s="40">
        <v>10.583</v>
      </c>
      <c r="D154" s="40">
        <v>10.583</v>
      </c>
      <c r="E154" s="40">
        <v>19.353999999999999</v>
      </c>
      <c r="F154" s="40">
        <v>0.40100000000000002</v>
      </c>
      <c r="G154" s="40">
        <v>3.8340000000000001</v>
      </c>
      <c r="H154" s="40">
        <v>35.432000000000002</v>
      </c>
      <c r="I154" s="40">
        <v>32.664999999999999</v>
      </c>
      <c r="J154" s="40">
        <v>3.95</v>
      </c>
      <c r="K154" s="40">
        <v>9.5950000000000006</v>
      </c>
      <c r="L154" s="40">
        <v>131.81100000000001</v>
      </c>
    </row>
    <row r="155" spans="1:12" x14ac:dyDescent="0.25">
      <c r="A155" s="31" t="s">
        <v>169</v>
      </c>
      <c r="B155" s="40">
        <v>21.329000000000001</v>
      </c>
      <c r="C155" s="40">
        <v>11.906000000000001</v>
      </c>
      <c r="D155" s="40">
        <v>11.906000000000001</v>
      </c>
      <c r="E155" s="40">
        <v>17.202999999999999</v>
      </c>
      <c r="F155" s="40">
        <v>0.35699999999999998</v>
      </c>
      <c r="G155" s="40">
        <v>3.4079999999999999</v>
      </c>
      <c r="H155" s="40">
        <v>31.495000000000001</v>
      </c>
      <c r="I155" s="40">
        <v>29.035</v>
      </c>
      <c r="J155" s="40">
        <v>3.5110000000000001</v>
      </c>
      <c r="K155" s="40">
        <v>8.5289999999999999</v>
      </c>
      <c r="L155" s="40">
        <v>126.639</v>
      </c>
    </row>
    <row r="156" spans="1:12" x14ac:dyDescent="0.25">
      <c r="A156" s="31" t="s">
        <v>155</v>
      </c>
      <c r="B156" s="40">
        <v>23.698</v>
      </c>
      <c r="C156" s="40">
        <v>13.228999999999999</v>
      </c>
      <c r="D156" s="40">
        <v>13.228999999999999</v>
      </c>
      <c r="E156" s="40">
        <v>15.483000000000001</v>
      </c>
      <c r="F156" s="40">
        <v>0.32100000000000001</v>
      </c>
      <c r="G156" s="40">
        <v>3.0670000000000002</v>
      </c>
      <c r="H156" s="40">
        <v>28.344999999999999</v>
      </c>
      <c r="I156" s="40">
        <v>26.132000000000001</v>
      </c>
      <c r="J156" s="40">
        <v>3.16</v>
      </c>
      <c r="K156" s="40">
        <v>7.6760000000000002</v>
      </c>
      <c r="L156" s="40">
        <v>123.504</v>
      </c>
    </row>
    <row r="157" spans="1:12" x14ac:dyDescent="0.25">
      <c r="A157" s="31" t="s">
        <v>156</v>
      </c>
      <c r="B157" s="40">
        <v>26.068000000000001</v>
      </c>
      <c r="C157" s="40">
        <v>14.552</v>
      </c>
      <c r="D157" s="40">
        <v>14.552</v>
      </c>
      <c r="E157" s="40">
        <v>14.074999999999999</v>
      </c>
      <c r="F157" s="40">
        <v>0.29199999999999998</v>
      </c>
      <c r="G157" s="40">
        <v>2.7879999999999998</v>
      </c>
      <c r="H157" s="40">
        <v>25.768999999999998</v>
      </c>
      <c r="I157" s="40">
        <v>23.756</v>
      </c>
      <c r="J157" s="40">
        <v>2.8730000000000002</v>
      </c>
      <c r="K157" s="40">
        <v>6.9779999999999998</v>
      </c>
      <c r="L157" s="40">
        <v>121.852</v>
      </c>
    </row>
    <row r="158" spans="1:12" x14ac:dyDescent="0.25">
      <c r="A158" s="45" t="s">
        <v>157</v>
      </c>
      <c r="B158" s="46">
        <v>28.437999999999999</v>
      </c>
      <c r="C158" s="46">
        <v>15.875</v>
      </c>
      <c r="D158" s="46">
        <v>15.875</v>
      </c>
      <c r="E158" s="46">
        <v>12.901999999999999</v>
      </c>
      <c r="F158" s="46">
        <v>0.26800000000000002</v>
      </c>
      <c r="G158" s="46">
        <v>2.556</v>
      </c>
      <c r="H158" s="46">
        <v>23.620999999999999</v>
      </c>
      <c r="I158" s="46">
        <v>21.776</v>
      </c>
      <c r="J158" s="46">
        <v>2.633</v>
      </c>
      <c r="K158" s="46">
        <v>6.3970000000000002</v>
      </c>
      <c r="L158" s="46">
        <v>121.31100000000001</v>
      </c>
    </row>
    <row r="159" spans="1:12" x14ac:dyDescent="0.25">
      <c r="A159" s="31" t="s">
        <v>158</v>
      </c>
      <c r="B159" s="40">
        <v>30.808</v>
      </c>
      <c r="C159" s="40">
        <v>17.196999999999999</v>
      </c>
      <c r="D159" s="40">
        <v>17.196999999999999</v>
      </c>
      <c r="E159" s="40">
        <v>11.91</v>
      </c>
      <c r="F159" s="40">
        <v>0.247</v>
      </c>
      <c r="G159" s="40">
        <v>2.359</v>
      </c>
      <c r="H159" s="40">
        <v>21.803999999999998</v>
      </c>
      <c r="I159" s="40">
        <v>20.100999999999999</v>
      </c>
      <c r="J159" s="40">
        <v>2.431</v>
      </c>
      <c r="K159" s="40">
        <v>5.9050000000000002</v>
      </c>
      <c r="L159" s="40">
        <v>121.623</v>
      </c>
    </row>
    <row r="160" spans="1:12" x14ac:dyDescent="0.25">
      <c r="A160" s="31" t="s">
        <v>159</v>
      </c>
      <c r="B160" s="40">
        <v>33.177999999999997</v>
      </c>
      <c r="C160" s="40">
        <v>18.52</v>
      </c>
      <c r="D160" s="40">
        <v>18.52</v>
      </c>
      <c r="E160" s="40">
        <v>11.058999999999999</v>
      </c>
      <c r="F160" s="40">
        <v>0.22900000000000001</v>
      </c>
      <c r="G160" s="40">
        <v>2.1909999999999998</v>
      </c>
      <c r="H160" s="40">
        <v>20.247</v>
      </c>
      <c r="I160" s="40">
        <v>18.664999999999999</v>
      </c>
      <c r="J160" s="40">
        <v>2.2570000000000001</v>
      </c>
      <c r="K160" s="40">
        <v>5.4829999999999997</v>
      </c>
      <c r="L160" s="40">
        <v>122.60899999999999</v>
      </c>
    </row>
    <row r="161" spans="1:12" x14ac:dyDescent="0.25">
      <c r="A161" s="31" t="s">
        <v>160</v>
      </c>
      <c r="B161" s="40">
        <v>37.917999999999999</v>
      </c>
      <c r="C161" s="40">
        <v>21.166</v>
      </c>
      <c r="D161" s="40">
        <v>21.166</v>
      </c>
      <c r="E161" s="40">
        <v>9.6769999999999996</v>
      </c>
      <c r="F161" s="40">
        <v>0.20100000000000001</v>
      </c>
      <c r="G161" s="40">
        <v>1.917</v>
      </c>
      <c r="H161" s="40">
        <v>17.716000000000001</v>
      </c>
      <c r="I161" s="40">
        <v>16.332000000000001</v>
      </c>
      <c r="J161" s="40">
        <v>1.9750000000000001</v>
      </c>
      <c r="K161" s="40">
        <v>4.7969999999999997</v>
      </c>
      <c r="L161" s="40">
        <v>126.093</v>
      </c>
    </row>
    <row r="162" spans="1:12" x14ac:dyDescent="0.25">
      <c r="B162" s="51" t="s">
        <v>282</v>
      </c>
      <c r="C162" s="52"/>
      <c r="D162" s="52"/>
      <c r="E162" s="52"/>
      <c r="F162" s="52"/>
      <c r="G162" s="52"/>
      <c r="H162" s="52"/>
      <c r="I162" s="52"/>
      <c r="J162" s="52"/>
      <c r="K162" s="52"/>
      <c r="L162" s="52"/>
    </row>
    <row r="163" spans="1:12" x14ac:dyDescent="0.25">
      <c r="A163" s="31" t="s">
        <v>176</v>
      </c>
      <c r="B163" s="40">
        <v>2.37</v>
      </c>
      <c r="C163" s="40">
        <v>1.0580000000000001</v>
      </c>
      <c r="D163" s="40">
        <v>1.0580000000000001</v>
      </c>
      <c r="E163" s="40">
        <v>123.864</v>
      </c>
      <c r="F163" s="40">
        <v>3.2109999999999999</v>
      </c>
      <c r="G163" s="40">
        <v>30.67</v>
      </c>
      <c r="H163" s="40">
        <v>283.45400000000001</v>
      </c>
      <c r="I163" s="40">
        <v>261.31599999999997</v>
      </c>
      <c r="J163" s="40">
        <v>31.600999999999999</v>
      </c>
      <c r="K163" s="40">
        <v>76.759</v>
      </c>
      <c r="L163" s="40">
        <v>707.00099999999998</v>
      </c>
    </row>
    <row r="164" spans="1:12" x14ac:dyDescent="0.25">
      <c r="A164" s="31" t="s">
        <v>177</v>
      </c>
      <c r="B164" s="40">
        <v>4.74</v>
      </c>
      <c r="C164" s="40">
        <v>2.117</v>
      </c>
      <c r="D164" s="40">
        <v>2.117</v>
      </c>
      <c r="E164" s="40">
        <v>61.932000000000002</v>
      </c>
      <c r="F164" s="40">
        <v>1.605</v>
      </c>
      <c r="G164" s="40">
        <v>15.335000000000001</v>
      </c>
      <c r="H164" s="40">
        <v>141.727</v>
      </c>
      <c r="I164" s="40">
        <v>130.65799999999999</v>
      </c>
      <c r="J164" s="40">
        <v>15.8</v>
      </c>
      <c r="K164" s="40">
        <v>38.378999999999998</v>
      </c>
      <c r="L164" s="40">
        <v>360.23099999999999</v>
      </c>
    </row>
    <row r="165" spans="1:12" x14ac:dyDescent="0.25">
      <c r="A165" s="31" t="s">
        <v>178</v>
      </c>
      <c r="B165" s="40">
        <v>7.11</v>
      </c>
      <c r="C165" s="40">
        <v>3.1749999999999998</v>
      </c>
      <c r="D165" s="40">
        <v>3.1749999999999998</v>
      </c>
      <c r="E165" s="40">
        <v>41.287999999999997</v>
      </c>
      <c r="F165" s="40">
        <v>1.07</v>
      </c>
      <c r="G165" s="40">
        <v>10.223000000000001</v>
      </c>
      <c r="H165" s="40">
        <v>94.484999999999999</v>
      </c>
      <c r="I165" s="40">
        <v>87.105000000000004</v>
      </c>
      <c r="J165" s="40">
        <v>10.534000000000001</v>
      </c>
      <c r="K165" s="40">
        <v>25.585999999999999</v>
      </c>
      <c r="L165" s="40">
        <v>247.631</v>
      </c>
    </row>
    <row r="166" spans="1:12" x14ac:dyDescent="0.25">
      <c r="A166" s="31" t="s">
        <v>179</v>
      </c>
      <c r="B166" s="40">
        <v>9.4789999999999992</v>
      </c>
      <c r="C166" s="40">
        <v>4.2329999999999997</v>
      </c>
      <c r="D166" s="40">
        <v>4.2329999999999997</v>
      </c>
      <c r="E166" s="40">
        <v>30.966000000000001</v>
      </c>
      <c r="F166" s="40">
        <v>0.80300000000000005</v>
      </c>
      <c r="G166" s="40">
        <v>7.6669999999999998</v>
      </c>
      <c r="H166" s="40">
        <v>70.864000000000004</v>
      </c>
      <c r="I166" s="40">
        <v>65.328999999999994</v>
      </c>
      <c r="J166" s="40">
        <v>7.9</v>
      </c>
      <c r="K166" s="40">
        <v>19.190000000000001</v>
      </c>
      <c r="L166" s="40">
        <v>193.57400000000001</v>
      </c>
    </row>
    <row r="167" spans="1:12" x14ac:dyDescent="0.25">
      <c r="A167" s="31" t="s">
        <v>180</v>
      </c>
      <c r="B167" s="40">
        <v>11.849</v>
      </c>
      <c r="C167" s="40">
        <v>5.2919999999999998</v>
      </c>
      <c r="D167" s="40">
        <v>5.2919999999999998</v>
      </c>
      <c r="E167" s="40">
        <v>24.773</v>
      </c>
      <c r="F167" s="40">
        <v>0.64200000000000002</v>
      </c>
      <c r="G167" s="40">
        <v>6.1340000000000003</v>
      </c>
      <c r="H167" s="40">
        <v>56.691000000000003</v>
      </c>
      <c r="I167" s="40">
        <v>52.262999999999998</v>
      </c>
      <c r="J167" s="40">
        <v>6.32</v>
      </c>
      <c r="K167" s="40">
        <v>15.352</v>
      </c>
      <c r="L167" s="40">
        <v>162.93600000000001</v>
      </c>
    </row>
    <row r="168" spans="1:12" x14ac:dyDescent="0.25">
      <c r="A168" s="31" t="s">
        <v>181</v>
      </c>
      <c r="B168" s="40">
        <v>14.218999999999999</v>
      </c>
      <c r="C168" s="40">
        <v>6.35</v>
      </c>
      <c r="D168" s="40">
        <v>6.35</v>
      </c>
      <c r="E168" s="40">
        <v>20.643999999999998</v>
      </c>
      <c r="F168" s="40">
        <v>0.53500000000000003</v>
      </c>
      <c r="G168" s="40">
        <v>5.1120000000000001</v>
      </c>
      <c r="H168" s="40">
        <v>47.241999999999997</v>
      </c>
      <c r="I168" s="40">
        <v>43.552999999999997</v>
      </c>
      <c r="J168" s="40">
        <v>5.2670000000000003</v>
      </c>
      <c r="K168" s="40">
        <v>12.792999999999999</v>
      </c>
      <c r="L168" s="40">
        <v>144.005</v>
      </c>
    </row>
    <row r="169" spans="1:12" x14ac:dyDescent="0.25">
      <c r="A169" s="31" t="s">
        <v>182</v>
      </c>
      <c r="B169" s="40">
        <v>16.588999999999999</v>
      </c>
      <c r="C169" s="40">
        <v>7.4080000000000004</v>
      </c>
      <c r="D169" s="40">
        <v>7.4080000000000004</v>
      </c>
      <c r="E169" s="40">
        <v>17.695</v>
      </c>
      <c r="F169" s="40">
        <v>0.45900000000000002</v>
      </c>
      <c r="G169" s="40">
        <v>4.3810000000000002</v>
      </c>
      <c r="H169" s="40">
        <v>40.493000000000002</v>
      </c>
      <c r="I169" s="40">
        <v>37.331000000000003</v>
      </c>
      <c r="J169" s="40">
        <v>4.5140000000000002</v>
      </c>
      <c r="K169" s="40">
        <v>10.965999999999999</v>
      </c>
      <c r="L169" s="40">
        <v>131.76400000000001</v>
      </c>
    </row>
    <row r="170" spans="1:12" x14ac:dyDescent="0.25">
      <c r="A170" s="31" t="s">
        <v>183</v>
      </c>
      <c r="B170" s="40">
        <v>18.959</v>
      </c>
      <c r="C170" s="40">
        <v>8.4659999999999993</v>
      </c>
      <c r="D170" s="40">
        <v>8.4659999999999993</v>
      </c>
      <c r="E170" s="40">
        <v>15.483000000000001</v>
      </c>
      <c r="F170" s="40">
        <v>0.40100000000000002</v>
      </c>
      <c r="G170" s="40">
        <v>3.8340000000000001</v>
      </c>
      <c r="H170" s="40">
        <v>35.432000000000002</v>
      </c>
      <c r="I170" s="40">
        <v>32.664999999999999</v>
      </c>
      <c r="J170" s="40">
        <v>3.95</v>
      </c>
      <c r="K170" s="40">
        <v>9.5950000000000006</v>
      </c>
      <c r="L170" s="40">
        <v>123.706</v>
      </c>
    </row>
    <row r="171" spans="1:12" x14ac:dyDescent="0.25">
      <c r="A171" s="31" t="s">
        <v>184</v>
      </c>
      <c r="B171" s="40">
        <v>21.329000000000001</v>
      </c>
      <c r="C171" s="40">
        <v>9.5250000000000004</v>
      </c>
      <c r="D171" s="40">
        <v>9.5250000000000004</v>
      </c>
      <c r="E171" s="40">
        <v>13.763</v>
      </c>
      <c r="F171" s="40">
        <v>0.35699999999999998</v>
      </c>
      <c r="G171" s="40">
        <v>3.4079999999999999</v>
      </c>
      <c r="H171" s="40">
        <v>31.495000000000001</v>
      </c>
      <c r="I171" s="40">
        <v>29.035</v>
      </c>
      <c r="J171" s="40">
        <v>3.5110000000000001</v>
      </c>
      <c r="K171" s="40">
        <v>8.5289999999999999</v>
      </c>
      <c r="L171" s="40">
        <v>118.437</v>
      </c>
    </row>
    <row r="172" spans="1:12" x14ac:dyDescent="0.25">
      <c r="A172" s="31" t="s">
        <v>170</v>
      </c>
      <c r="B172" s="40">
        <v>23.698</v>
      </c>
      <c r="C172" s="40">
        <v>10.583</v>
      </c>
      <c r="D172" s="40">
        <v>10.583</v>
      </c>
      <c r="E172" s="40">
        <v>12.385999999999999</v>
      </c>
      <c r="F172" s="40">
        <v>0.32100000000000001</v>
      </c>
      <c r="G172" s="40">
        <v>3.0670000000000002</v>
      </c>
      <c r="H172" s="40">
        <v>28.344999999999999</v>
      </c>
      <c r="I172" s="40">
        <v>26.132000000000001</v>
      </c>
      <c r="J172" s="40">
        <v>3.16</v>
      </c>
      <c r="K172" s="40">
        <v>7.6760000000000002</v>
      </c>
      <c r="L172" s="40">
        <v>115.11499999999999</v>
      </c>
    </row>
    <row r="173" spans="1:12" x14ac:dyDescent="0.25">
      <c r="A173" s="31" t="s">
        <v>171</v>
      </c>
      <c r="B173" s="40">
        <v>26.068000000000001</v>
      </c>
      <c r="C173" s="40">
        <v>11.641</v>
      </c>
      <c r="D173" s="40">
        <v>11.641</v>
      </c>
      <c r="E173" s="40">
        <v>11.26</v>
      </c>
      <c r="F173" s="40">
        <v>0.29199999999999998</v>
      </c>
      <c r="G173" s="40">
        <v>2.7879999999999998</v>
      </c>
      <c r="H173" s="40">
        <v>25.768999999999998</v>
      </c>
      <c r="I173" s="40">
        <v>23.756</v>
      </c>
      <c r="J173" s="40">
        <v>2.8730000000000002</v>
      </c>
      <c r="K173" s="40">
        <v>6.9779999999999998</v>
      </c>
      <c r="L173" s="40">
        <v>113.215</v>
      </c>
    </row>
    <row r="174" spans="1:12" x14ac:dyDescent="0.25">
      <c r="A174" s="31" t="s">
        <v>172</v>
      </c>
      <c r="B174" s="40">
        <v>28.437999999999999</v>
      </c>
      <c r="C174" s="40">
        <v>12.7</v>
      </c>
      <c r="D174" s="40">
        <v>12.7</v>
      </c>
      <c r="E174" s="40">
        <v>10.321999999999999</v>
      </c>
      <c r="F174" s="40">
        <v>0.26800000000000002</v>
      </c>
      <c r="G174" s="40">
        <v>2.556</v>
      </c>
      <c r="H174" s="40">
        <v>23.620999999999999</v>
      </c>
      <c r="I174" s="40">
        <v>21.776</v>
      </c>
      <c r="J174" s="40">
        <v>2.633</v>
      </c>
      <c r="K174" s="40">
        <v>6.3970000000000002</v>
      </c>
      <c r="L174" s="40">
        <v>112.381</v>
      </c>
    </row>
    <row r="175" spans="1:12" x14ac:dyDescent="0.25">
      <c r="A175" s="45" t="s">
        <v>173</v>
      </c>
      <c r="B175" s="46">
        <v>30.808</v>
      </c>
      <c r="C175" s="46">
        <v>13.757999999999999</v>
      </c>
      <c r="D175" s="46">
        <v>13.757999999999999</v>
      </c>
      <c r="E175" s="46">
        <v>9.5280000000000005</v>
      </c>
      <c r="F175" s="46">
        <v>0.247</v>
      </c>
      <c r="G175" s="46">
        <v>2.359</v>
      </c>
      <c r="H175" s="46">
        <v>21.803999999999998</v>
      </c>
      <c r="I175" s="46">
        <v>20.100999999999999</v>
      </c>
      <c r="J175" s="46">
        <v>2.431</v>
      </c>
      <c r="K175" s="46">
        <v>5.9050000000000002</v>
      </c>
      <c r="L175" s="46">
        <v>112.363</v>
      </c>
    </row>
    <row r="176" spans="1:12" x14ac:dyDescent="0.25">
      <c r="A176" s="31" t="s">
        <v>174</v>
      </c>
      <c r="B176" s="40">
        <v>33.177999999999997</v>
      </c>
      <c r="C176" s="40">
        <v>14.816000000000001</v>
      </c>
      <c r="D176" s="40">
        <v>14.816000000000001</v>
      </c>
      <c r="E176" s="40">
        <v>8.8469999999999995</v>
      </c>
      <c r="F176" s="40">
        <v>0.22900000000000001</v>
      </c>
      <c r="G176" s="40">
        <v>2.1909999999999998</v>
      </c>
      <c r="H176" s="40">
        <v>20.247</v>
      </c>
      <c r="I176" s="40">
        <v>18.664999999999999</v>
      </c>
      <c r="J176" s="40">
        <v>2.2570000000000001</v>
      </c>
      <c r="K176" s="40">
        <v>5.4829999999999997</v>
      </c>
      <c r="L176" s="40">
        <v>112.989</v>
      </c>
    </row>
    <row r="177" spans="1:12" x14ac:dyDescent="0.25">
      <c r="A177" s="31" t="s">
        <v>175</v>
      </c>
      <c r="B177" s="40">
        <v>37.917999999999999</v>
      </c>
      <c r="C177" s="40">
        <v>16.933</v>
      </c>
      <c r="D177" s="40">
        <v>16.933</v>
      </c>
      <c r="E177" s="40">
        <v>7.7409999999999997</v>
      </c>
      <c r="F177" s="40">
        <v>0.20100000000000001</v>
      </c>
      <c r="G177" s="40">
        <v>1.917</v>
      </c>
      <c r="H177" s="40">
        <v>17.716000000000001</v>
      </c>
      <c r="I177" s="40">
        <v>16.332000000000001</v>
      </c>
      <c r="J177" s="40">
        <v>1.9750000000000001</v>
      </c>
      <c r="K177" s="40">
        <v>4.7969999999999997</v>
      </c>
      <c r="L177" s="40">
        <v>115.691</v>
      </c>
    </row>
    <row r="178" spans="1:12" x14ac:dyDescent="0.25">
      <c r="B178" s="51" t="s">
        <v>283</v>
      </c>
      <c r="C178" s="52"/>
      <c r="D178" s="52"/>
      <c r="E178" s="52"/>
      <c r="F178" s="52"/>
      <c r="G178" s="52"/>
      <c r="H178" s="52"/>
      <c r="I178" s="52"/>
      <c r="J178" s="52"/>
      <c r="K178" s="52"/>
      <c r="L178" s="52"/>
    </row>
    <row r="179" spans="1:12" x14ac:dyDescent="0.25">
      <c r="A179" s="31" t="s">
        <v>191</v>
      </c>
      <c r="B179" s="40">
        <v>2.37</v>
      </c>
      <c r="C179" s="40">
        <v>3.5289999999999999</v>
      </c>
      <c r="D179" s="40">
        <v>3.5289999999999999</v>
      </c>
      <c r="E179" s="40">
        <v>413.08600000000001</v>
      </c>
      <c r="F179" s="40">
        <v>3.2109999999999999</v>
      </c>
      <c r="G179" s="40">
        <v>30.67</v>
      </c>
      <c r="H179" s="40">
        <v>283.45400000000001</v>
      </c>
      <c r="I179" s="40">
        <v>261.31599999999997</v>
      </c>
      <c r="J179" s="40">
        <v>31.600999999999999</v>
      </c>
      <c r="K179" s="40">
        <v>76.759</v>
      </c>
      <c r="L179" s="40">
        <v>1001.165</v>
      </c>
    </row>
    <row r="180" spans="1:12" x14ac:dyDescent="0.25">
      <c r="A180" s="31" t="s">
        <v>192</v>
      </c>
      <c r="B180" s="40">
        <v>4.74</v>
      </c>
      <c r="C180" s="40">
        <v>7.0590000000000002</v>
      </c>
      <c r="D180" s="40">
        <v>7.0590000000000002</v>
      </c>
      <c r="E180" s="40">
        <v>206.54300000000001</v>
      </c>
      <c r="F180" s="40">
        <v>1.605</v>
      </c>
      <c r="G180" s="40">
        <v>15.335000000000001</v>
      </c>
      <c r="H180" s="40">
        <v>141.727</v>
      </c>
      <c r="I180" s="40">
        <v>130.65799999999999</v>
      </c>
      <c r="J180" s="40">
        <v>15.8</v>
      </c>
      <c r="K180" s="40">
        <v>38.378999999999998</v>
      </c>
      <c r="L180" s="40">
        <v>514.726</v>
      </c>
    </row>
    <row r="181" spans="1:12" x14ac:dyDescent="0.25">
      <c r="A181" s="31" t="s">
        <v>193</v>
      </c>
      <c r="B181" s="40">
        <v>7.11</v>
      </c>
      <c r="C181" s="40">
        <v>10.587999999999999</v>
      </c>
      <c r="D181" s="40">
        <v>10.587999999999999</v>
      </c>
      <c r="E181" s="40">
        <v>137.69499999999999</v>
      </c>
      <c r="F181" s="40">
        <v>1.07</v>
      </c>
      <c r="G181" s="40">
        <v>10.223000000000001</v>
      </c>
      <c r="H181" s="40">
        <v>94.484999999999999</v>
      </c>
      <c r="I181" s="40">
        <v>87.105000000000004</v>
      </c>
      <c r="J181" s="40">
        <v>10.534000000000001</v>
      </c>
      <c r="K181" s="40">
        <v>25.585999999999999</v>
      </c>
      <c r="L181" s="40">
        <v>358.86399999999998</v>
      </c>
    </row>
    <row r="182" spans="1:12" x14ac:dyDescent="0.25">
      <c r="A182" s="31" t="s">
        <v>194</v>
      </c>
      <c r="B182" s="40">
        <v>9.4789999999999992</v>
      </c>
      <c r="C182" s="40">
        <v>14.118</v>
      </c>
      <c r="D182" s="40">
        <v>14.118</v>
      </c>
      <c r="E182" s="40">
        <v>103.27200000000001</v>
      </c>
      <c r="F182" s="40">
        <v>0.80300000000000005</v>
      </c>
      <c r="G182" s="40">
        <v>7.6669999999999998</v>
      </c>
      <c r="H182" s="40">
        <v>70.864000000000004</v>
      </c>
      <c r="I182" s="40">
        <v>65.328999999999994</v>
      </c>
      <c r="J182" s="40">
        <v>7.9</v>
      </c>
      <c r="K182" s="40">
        <v>19.190000000000001</v>
      </c>
      <c r="L182" s="40">
        <v>285.64999999999998</v>
      </c>
    </row>
    <row r="183" spans="1:12" x14ac:dyDescent="0.25">
      <c r="A183" s="31" t="s">
        <v>195</v>
      </c>
      <c r="B183" s="40">
        <v>11.849</v>
      </c>
      <c r="C183" s="40">
        <v>17.646999999999998</v>
      </c>
      <c r="D183" s="40">
        <v>17.646999999999998</v>
      </c>
      <c r="E183" s="40">
        <v>82.617000000000004</v>
      </c>
      <c r="F183" s="40">
        <v>0.64200000000000002</v>
      </c>
      <c r="G183" s="40">
        <v>6.1340000000000003</v>
      </c>
      <c r="H183" s="40">
        <v>56.691000000000003</v>
      </c>
      <c r="I183" s="40">
        <v>52.262999999999998</v>
      </c>
      <c r="J183" s="40">
        <v>6.32</v>
      </c>
      <c r="K183" s="40">
        <v>15.352</v>
      </c>
      <c r="L183" s="40">
        <v>245.49</v>
      </c>
    </row>
    <row r="184" spans="1:12" x14ac:dyDescent="0.25">
      <c r="A184" s="31" t="s">
        <v>196</v>
      </c>
      <c r="B184" s="40">
        <v>14.218999999999999</v>
      </c>
      <c r="C184" s="40">
        <v>21.177</v>
      </c>
      <c r="D184" s="40">
        <v>21.177</v>
      </c>
      <c r="E184" s="40">
        <v>68.847999999999999</v>
      </c>
      <c r="F184" s="40">
        <v>0.53500000000000003</v>
      </c>
      <c r="G184" s="40">
        <v>5.1120000000000001</v>
      </c>
      <c r="H184" s="40">
        <v>47.241999999999997</v>
      </c>
      <c r="I184" s="40">
        <v>43.552999999999997</v>
      </c>
      <c r="J184" s="40">
        <v>5.2670000000000003</v>
      </c>
      <c r="K184" s="40">
        <v>12.792999999999999</v>
      </c>
      <c r="L184" s="40">
        <v>221.863</v>
      </c>
    </row>
    <row r="185" spans="1:12" x14ac:dyDescent="0.25">
      <c r="A185" s="31" t="s">
        <v>197</v>
      </c>
      <c r="B185" s="40">
        <v>16.588999999999999</v>
      </c>
      <c r="C185" s="40">
        <v>24.706</v>
      </c>
      <c r="D185" s="40">
        <v>24.706</v>
      </c>
      <c r="E185" s="40">
        <v>59.012</v>
      </c>
      <c r="F185" s="40">
        <v>0.45900000000000002</v>
      </c>
      <c r="G185" s="40">
        <v>4.3810000000000002</v>
      </c>
      <c r="H185" s="40">
        <v>40.493000000000002</v>
      </c>
      <c r="I185" s="40">
        <v>37.331000000000003</v>
      </c>
      <c r="J185" s="40">
        <v>4.5140000000000002</v>
      </c>
      <c r="K185" s="40">
        <v>10.965999999999999</v>
      </c>
      <c r="L185" s="40">
        <v>207.67699999999999</v>
      </c>
    </row>
    <row r="186" spans="1:12" x14ac:dyDescent="0.25">
      <c r="A186" s="31" t="s">
        <v>198</v>
      </c>
      <c r="B186" s="40">
        <v>18.959</v>
      </c>
      <c r="C186" s="40">
        <v>28.236000000000001</v>
      </c>
      <c r="D186" s="40">
        <v>28.236000000000001</v>
      </c>
      <c r="E186" s="40">
        <v>51.636000000000003</v>
      </c>
      <c r="F186" s="40">
        <v>0.40100000000000002</v>
      </c>
      <c r="G186" s="40">
        <v>3.8340000000000001</v>
      </c>
      <c r="H186" s="40">
        <v>35.432000000000002</v>
      </c>
      <c r="I186" s="40">
        <v>32.664999999999999</v>
      </c>
      <c r="J186" s="40">
        <v>3.95</v>
      </c>
      <c r="K186" s="40">
        <v>9.5950000000000006</v>
      </c>
      <c r="L186" s="40">
        <v>199.399</v>
      </c>
    </row>
    <row r="187" spans="1:12" x14ac:dyDescent="0.25">
      <c r="A187" s="31" t="s">
        <v>199</v>
      </c>
      <c r="B187" s="40">
        <v>21.329000000000001</v>
      </c>
      <c r="C187" s="40">
        <v>31.765000000000001</v>
      </c>
      <c r="D187" s="40">
        <v>31.765000000000001</v>
      </c>
      <c r="E187" s="40">
        <v>45.898000000000003</v>
      </c>
      <c r="F187" s="40">
        <v>0.35699999999999998</v>
      </c>
      <c r="G187" s="40">
        <v>3.4079999999999999</v>
      </c>
      <c r="H187" s="40">
        <v>31.495000000000001</v>
      </c>
      <c r="I187" s="40">
        <v>29.035</v>
      </c>
      <c r="J187" s="40">
        <v>3.5110000000000001</v>
      </c>
      <c r="K187" s="40">
        <v>8.5289999999999999</v>
      </c>
      <c r="L187" s="40">
        <v>195.05199999999999</v>
      </c>
    </row>
    <row r="188" spans="1:12" x14ac:dyDescent="0.25">
      <c r="A188" s="45" t="s">
        <v>185</v>
      </c>
      <c r="B188" s="46">
        <v>23.698</v>
      </c>
      <c r="C188" s="46">
        <v>35.293999999999997</v>
      </c>
      <c r="D188" s="46">
        <v>35.293999999999997</v>
      </c>
      <c r="E188" s="46">
        <v>41.308999999999997</v>
      </c>
      <c r="F188" s="46">
        <v>0.32100000000000001</v>
      </c>
      <c r="G188" s="46">
        <v>3.0670000000000002</v>
      </c>
      <c r="H188" s="46">
        <v>28.344999999999999</v>
      </c>
      <c r="I188" s="46">
        <v>26.132000000000001</v>
      </c>
      <c r="J188" s="46">
        <v>3.16</v>
      </c>
      <c r="K188" s="46">
        <v>7.6760000000000002</v>
      </c>
      <c r="L188" s="46">
        <v>193.46</v>
      </c>
    </row>
    <row r="189" spans="1:12" x14ac:dyDescent="0.25">
      <c r="A189" s="31" t="s">
        <v>186</v>
      </c>
      <c r="B189" s="40">
        <v>26.068000000000001</v>
      </c>
      <c r="C189" s="40">
        <v>38.823999999999998</v>
      </c>
      <c r="D189" s="40">
        <v>38.823999999999998</v>
      </c>
      <c r="E189" s="40">
        <v>37.552999999999997</v>
      </c>
      <c r="F189" s="40">
        <v>0.29199999999999998</v>
      </c>
      <c r="G189" s="40">
        <v>2.7879999999999998</v>
      </c>
      <c r="H189" s="40">
        <v>25.768999999999998</v>
      </c>
      <c r="I189" s="40">
        <v>23.756</v>
      </c>
      <c r="J189" s="40">
        <v>2.8730000000000002</v>
      </c>
      <c r="K189" s="40">
        <v>6.9779999999999998</v>
      </c>
      <c r="L189" s="40">
        <v>193.874</v>
      </c>
    </row>
    <row r="190" spans="1:12" x14ac:dyDescent="0.25">
      <c r="A190" s="31" t="s">
        <v>187</v>
      </c>
      <c r="B190" s="40">
        <v>28.437999999999999</v>
      </c>
      <c r="C190" s="40">
        <v>42.353000000000002</v>
      </c>
      <c r="D190" s="40">
        <v>42.353000000000002</v>
      </c>
      <c r="E190" s="40">
        <v>34.423999999999999</v>
      </c>
      <c r="F190" s="40">
        <v>0.26800000000000002</v>
      </c>
      <c r="G190" s="40">
        <v>2.556</v>
      </c>
      <c r="H190" s="40">
        <v>23.620999999999999</v>
      </c>
      <c r="I190" s="40">
        <v>21.776</v>
      </c>
      <c r="J190" s="40">
        <v>2.633</v>
      </c>
      <c r="K190" s="40">
        <v>6.3970000000000002</v>
      </c>
      <c r="L190" s="40">
        <v>195.78899999999999</v>
      </c>
    </row>
    <row r="191" spans="1:12" x14ac:dyDescent="0.25">
      <c r="A191" s="43" t="s">
        <v>188</v>
      </c>
      <c r="B191" s="40">
        <v>30.808</v>
      </c>
      <c r="C191" s="40">
        <v>45.883000000000003</v>
      </c>
      <c r="D191" s="40">
        <v>45.883000000000003</v>
      </c>
      <c r="E191" s="40">
        <v>31.776</v>
      </c>
      <c r="F191" s="40">
        <v>0.247</v>
      </c>
      <c r="G191" s="40">
        <v>2.359</v>
      </c>
      <c r="H191" s="40">
        <v>21.803999999999998</v>
      </c>
      <c r="I191" s="40">
        <v>20.100999999999999</v>
      </c>
      <c r="J191" s="40">
        <v>2.431</v>
      </c>
      <c r="K191" s="40">
        <v>5.9050000000000002</v>
      </c>
      <c r="L191" s="40">
        <v>198.86099999999999</v>
      </c>
    </row>
    <row r="192" spans="1:12" x14ac:dyDescent="0.25">
      <c r="A192" s="31" t="s">
        <v>189</v>
      </c>
      <c r="B192" s="40">
        <v>33.177999999999997</v>
      </c>
      <c r="C192" s="40">
        <v>49.411999999999999</v>
      </c>
      <c r="D192" s="40">
        <v>49.411999999999999</v>
      </c>
      <c r="E192" s="40">
        <v>29.506</v>
      </c>
      <c r="F192" s="40">
        <v>0.22900000000000001</v>
      </c>
      <c r="G192" s="40">
        <v>2.1909999999999998</v>
      </c>
      <c r="H192" s="40">
        <v>20.247</v>
      </c>
      <c r="I192" s="40">
        <v>18.664999999999999</v>
      </c>
      <c r="J192" s="40">
        <v>2.2570000000000001</v>
      </c>
      <c r="K192" s="40">
        <v>5.4829999999999997</v>
      </c>
      <c r="L192" s="40">
        <v>202.84</v>
      </c>
    </row>
    <row r="193" spans="1:12" x14ac:dyDescent="0.25">
      <c r="A193" s="43" t="s">
        <v>190</v>
      </c>
      <c r="B193" s="40">
        <v>37.917999999999999</v>
      </c>
      <c r="C193" s="40">
        <v>56.470999999999997</v>
      </c>
      <c r="D193" s="40">
        <v>56.470999999999997</v>
      </c>
      <c r="E193" s="40">
        <v>25.818000000000001</v>
      </c>
      <c r="F193" s="40">
        <v>0.20100000000000001</v>
      </c>
      <c r="G193" s="40">
        <v>1.917</v>
      </c>
      <c r="H193" s="40">
        <v>17.716000000000001</v>
      </c>
      <c r="I193" s="40">
        <v>16.332000000000001</v>
      </c>
      <c r="J193" s="40">
        <v>1.9750000000000001</v>
      </c>
      <c r="K193" s="40">
        <v>4.7969999999999997</v>
      </c>
      <c r="L193" s="40">
        <v>212.84399999999999</v>
      </c>
    </row>
    <row r="194" spans="1:12" x14ac:dyDescent="0.25">
      <c r="B194" s="51" t="s">
        <v>284</v>
      </c>
      <c r="C194" s="52"/>
      <c r="D194" s="52"/>
      <c r="E194" s="52"/>
      <c r="F194" s="52"/>
      <c r="G194" s="52"/>
      <c r="H194" s="52"/>
      <c r="I194" s="52"/>
      <c r="J194" s="52"/>
      <c r="K194" s="52"/>
      <c r="L194" s="52"/>
    </row>
    <row r="195" spans="1:12" x14ac:dyDescent="0.25">
      <c r="A195" s="31" t="s">
        <v>206</v>
      </c>
      <c r="B195" s="40">
        <v>2.37</v>
      </c>
      <c r="C195" s="40">
        <v>3.3069999999999999</v>
      </c>
      <c r="D195" s="40">
        <v>3.3069999999999999</v>
      </c>
      <c r="E195" s="40">
        <v>387.07499999999999</v>
      </c>
      <c r="F195" s="40">
        <v>3.2109999999999999</v>
      </c>
      <c r="G195" s="40">
        <v>30.67</v>
      </c>
      <c r="H195" s="40">
        <v>283.45400000000001</v>
      </c>
      <c r="I195" s="40">
        <v>261.31599999999997</v>
      </c>
      <c r="J195" s="40">
        <v>31.600999999999999</v>
      </c>
      <c r="K195" s="40">
        <v>76.759</v>
      </c>
      <c r="L195" s="40">
        <v>974.71</v>
      </c>
    </row>
    <row r="196" spans="1:12" x14ac:dyDescent="0.25">
      <c r="A196" s="31" t="s">
        <v>207</v>
      </c>
      <c r="B196" s="40">
        <v>4.74</v>
      </c>
      <c r="C196" s="40">
        <v>6.6139999999999999</v>
      </c>
      <c r="D196" s="40">
        <v>6.6139999999999999</v>
      </c>
      <c r="E196" s="40">
        <v>193.53700000000001</v>
      </c>
      <c r="F196" s="40">
        <v>1.605</v>
      </c>
      <c r="G196" s="40">
        <v>15.335000000000001</v>
      </c>
      <c r="H196" s="40">
        <v>141.727</v>
      </c>
      <c r="I196" s="40">
        <v>130.65799999999999</v>
      </c>
      <c r="J196" s="40">
        <v>15.8</v>
      </c>
      <c r="K196" s="40">
        <v>38.378999999999998</v>
      </c>
      <c r="L196" s="40">
        <v>500.83</v>
      </c>
    </row>
    <row r="197" spans="1:12" x14ac:dyDescent="0.25">
      <c r="A197" s="31" t="s">
        <v>208</v>
      </c>
      <c r="B197" s="40">
        <v>7.11</v>
      </c>
      <c r="C197" s="40">
        <v>9.9220000000000006</v>
      </c>
      <c r="D197" s="40">
        <v>9.9220000000000006</v>
      </c>
      <c r="E197" s="40">
        <v>129.02500000000001</v>
      </c>
      <c r="F197" s="40">
        <v>1.07</v>
      </c>
      <c r="G197" s="40">
        <v>10.223000000000001</v>
      </c>
      <c r="H197" s="40">
        <v>94.484999999999999</v>
      </c>
      <c r="I197" s="40">
        <v>87.105000000000004</v>
      </c>
      <c r="J197" s="40">
        <v>10.534000000000001</v>
      </c>
      <c r="K197" s="40">
        <v>25.585999999999999</v>
      </c>
      <c r="L197" s="40">
        <v>348.86200000000002</v>
      </c>
    </row>
    <row r="198" spans="1:12" x14ac:dyDescent="0.25">
      <c r="A198" s="31" t="s">
        <v>209</v>
      </c>
      <c r="B198" s="40">
        <v>9.4789999999999992</v>
      </c>
      <c r="C198" s="40">
        <v>13.228999999999999</v>
      </c>
      <c r="D198" s="40">
        <v>13.228999999999999</v>
      </c>
      <c r="E198" s="40">
        <v>96.769000000000005</v>
      </c>
      <c r="F198" s="40">
        <v>0.80300000000000005</v>
      </c>
      <c r="G198" s="40">
        <v>7.6669999999999998</v>
      </c>
      <c r="H198" s="40">
        <v>70.864000000000004</v>
      </c>
      <c r="I198" s="40">
        <v>65.328999999999994</v>
      </c>
      <c r="J198" s="40">
        <v>7.9</v>
      </c>
      <c r="K198" s="40">
        <v>19.190000000000001</v>
      </c>
      <c r="L198" s="40">
        <v>277.36900000000003</v>
      </c>
    </row>
    <row r="199" spans="1:12" x14ac:dyDescent="0.25">
      <c r="A199" s="31" t="s">
        <v>210</v>
      </c>
      <c r="B199" s="40">
        <v>11.849</v>
      </c>
      <c r="C199" s="40">
        <v>16.536000000000001</v>
      </c>
      <c r="D199" s="40">
        <v>16.536000000000001</v>
      </c>
      <c r="E199" s="40">
        <v>77.415000000000006</v>
      </c>
      <c r="F199" s="40">
        <v>0.64200000000000002</v>
      </c>
      <c r="G199" s="40">
        <v>6.1340000000000003</v>
      </c>
      <c r="H199" s="40">
        <v>56.691000000000003</v>
      </c>
      <c r="I199" s="40">
        <v>52.262999999999998</v>
      </c>
      <c r="J199" s="40">
        <v>6.32</v>
      </c>
      <c r="K199" s="40">
        <v>15.352</v>
      </c>
      <c r="L199" s="40">
        <v>238.066</v>
      </c>
    </row>
    <row r="200" spans="1:12" x14ac:dyDescent="0.25">
      <c r="A200" s="31" t="s">
        <v>211</v>
      </c>
      <c r="B200" s="40">
        <v>14.218999999999999</v>
      </c>
      <c r="C200" s="40">
        <v>19.843</v>
      </c>
      <c r="D200" s="40">
        <v>19.843</v>
      </c>
      <c r="E200" s="40">
        <v>64.512</v>
      </c>
      <c r="F200" s="40">
        <v>0.53500000000000003</v>
      </c>
      <c r="G200" s="40">
        <v>5.1120000000000001</v>
      </c>
      <c r="H200" s="40">
        <v>47.241999999999997</v>
      </c>
      <c r="I200" s="40">
        <v>43.552999999999997</v>
      </c>
      <c r="J200" s="40">
        <v>5.2670000000000003</v>
      </c>
      <c r="K200" s="40">
        <v>12.792999999999999</v>
      </c>
      <c r="L200" s="40">
        <v>214.85900000000001</v>
      </c>
    </row>
    <row r="201" spans="1:12" x14ac:dyDescent="0.25">
      <c r="A201" s="31" t="s">
        <v>212</v>
      </c>
      <c r="B201" s="40">
        <v>16.588999999999999</v>
      </c>
      <c r="C201" s="40">
        <v>23.15</v>
      </c>
      <c r="D201" s="40">
        <v>23.15</v>
      </c>
      <c r="E201" s="40">
        <v>55.295999999999999</v>
      </c>
      <c r="F201" s="40">
        <v>0.45900000000000002</v>
      </c>
      <c r="G201" s="40">
        <v>4.3810000000000002</v>
      </c>
      <c r="H201" s="40">
        <v>40.493000000000002</v>
      </c>
      <c r="I201" s="40">
        <v>37.331000000000003</v>
      </c>
      <c r="J201" s="40">
        <v>4.5140000000000002</v>
      </c>
      <c r="K201" s="40">
        <v>10.965999999999999</v>
      </c>
      <c r="L201" s="40">
        <v>200.84899999999999</v>
      </c>
    </row>
    <row r="202" spans="1:12" x14ac:dyDescent="0.25">
      <c r="A202" s="31" t="s">
        <v>213</v>
      </c>
      <c r="B202" s="40">
        <v>18.959</v>
      </c>
      <c r="C202" s="40">
        <v>26.457999999999998</v>
      </c>
      <c r="D202" s="40">
        <v>26.457999999999998</v>
      </c>
      <c r="E202" s="40">
        <v>48.384</v>
      </c>
      <c r="F202" s="40">
        <v>0.40100000000000002</v>
      </c>
      <c r="G202" s="40">
        <v>3.8340000000000001</v>
      </c>
      <c r="H202" s="40">
        <v>35.432000000000002</v>
      </c>
      <c r="I202" s="40">
        <v>32.664999999999999</v>
      </c>
      <c r="J202" s="40">
        <v>3.95</v>
      </c>
      <c r="K202" s="40">
        <v>9.5950000000000006</v>
      </c>
      <c r="L202" s="40">
        <v>192.59100000000001</v>
      </c>
    </row>
    <row r="203" spans="1:12" x14ac:dyDescent="0.25">
      <c r="A203" s="31" t="s">
        <v>214</v>
      </c>
      <c r="B203" s="40">
        <v>21.329000000000001</v>
      </c>
      <c r="C203" s="40">
        <v>29.765000000000001</v>
      </c>
      <c r="D203" s="40">
        <v>29.765000000000001</v>
      </c>
      <c r="E203" s="40">
        <v>43.008000000000003</v>
      </c>
      <c r="F203" s="40">
        <v>0.35699999999999998</v>
      </c>
      <c r="G203" s="40">
        <v>3.4079999999999999</v>
      </c>
      <c r="H203" s="40">
        <v>31.495000000000001</v>
      </c>
      <c r="I203" s="40">
        <v>29.035</v>
      </c>
      <c r="J203" s="40">
        <v>3.5110000000000001</v>
      </c>
      <c r="K203" s="40">
        <v>8.5289999999999999</v>
      </c>
      <c r="L203" s="40">
        <v>188.16200000000001</v>
      </c>
    </row>
    <row r="204" spans="1:12" x14ac:dyDescent="0.25">
      <c r="A204" s="45" t="s">
        <v>200</v>
      </c>
      <c r="B204" s="46">
        <v>23.698</v>
      </c>
      <c r="C204" s="46">
        <v>33.072000000000003</v>
      </c>
      <c r="D204" s="46">
        <v>33.072000000000003</v>
      </c>
      <c r="E204" s="46">
        <v>38.707000000000001</v>
      </c>
      <c r="F204" s="46">
        <v>0.32100000000000001</v>
      </c>
      <c r="G204" s="46">
        <v>3.0670000000000002</v>
      </c>
      <c r="H204" s="46">
        <v>28.344999999999999</v>
      </c>
      <c r="I204" s="46">
        <v>26.132000000000001</v>
      </c>
      <c r="J204" s="46">
        <v>3.16</v>
      </c>
      <c r="K204" s="46">
        <v>7.6760000000000002</v>
      </c>
      <c r="L204" s="46">
        <v>186.41399999999999</v>
      </c>
    </row>
    <row r="205" spans="1:12" x14ac:dyDescent="0.25">
      <c r="A205" s="31" t="s">
        <v>201</v>
      </c>
      <c r="B205" s="40">
        <v>26.068000000000001</v>
      </c>
      <c r="C205" s="40">
        <v>36.378999999999998</v>
      </c>
      <c r="D205" s="40">
        <v>36.378999999999998</v>
      </c>
      <c r="E205" s="40">
        <v>35.189</v>
      </c>
      <c r="F205" s="40">
        <v>0.29199999999999998</v>
      </c>
      <c r="G205" s="40">
        <v>2.7879999999999998</v>
      </c>
      <c r="H205" s="40">
        <v>25.768999999999998</v>
      </c>
      <c r="I205" s="40">
        <v>23.756</v>
      </c>
      <c r="J205" s="40">
        <v>2.8730000000000002</v>
      </c>
      <c r="K205" s="40">
        <v>6.9779999999999998</v>
      </c>
      <c r="L205" s="40">
        <v>186.62</v>
      </c>
    </row>
    <row r="206" spans="1:12" x14ac:dyDescent="0.25">
      <c r="A206" s="31" t="s">
        <v>202</v>
      </c>
      <c r="B206" s="40">
        <v>28.437999999999999</v>
      </c>
      <c r="C206" s="40">
        <v>39.686</v>
      </c>
      <c r="D206" s="40">
        <v>39.686</v>
      </c>
      <c r="E206" s="40">
        <v>32.256</v>
      </c>
      <c r="F206" s="40">
        <v>0.26800000000000002</v>
      </c>
      <c r="G206" s="40">
        <v>2.556</v>
      </c>
      <c r="H206" s="40">
        <v>23.620999999999999</v>
      </c>
      <c r="I206" s="40">
        <v>21.776</v>
      </c>
      <c r="J206" s="40">
        <v>2.633</v>
      </c>
      <c r="K206" s="40">
        <v>6.3970000000000002</v>
      </c>
      <c r="L206" s="40">
        <v>188.28700000000001</v>
      </c>
    </row>
    <row r="207" spans="1:12" x14ac:dyDescent="0.25">
      <c r="A207" s="31" t="s">
        <v>203</v>
      </c>
      <c r="B207" s="40">
        <v>30.808</v>
      </c>
      <c r="C207" s="40">
        <v>42.994</v>
      </c>
      <c r="D207" s="40">
        <v>42.994</v>
      </c>
      <c r="E207" s="40">
        <v>29.774999999999999</v>
      </c>
      <c r="F207" s="40">
        <v>0.247</v>
      </c>
      <c r="G207" s="40">
        <v>2.359</v>
      </c>
      <c r="H207" s="40">
        <v>21.803999999999998</v>
      </c>
      <c r="I207" s="40">
        <v>20.100999999999999</v>
      </c>
      <c r="J207" s="40">
        <v>2.431</v>
      </c>
      <c r="K207" s="40">
        <v>5.9050000000000002</v>
      </c>
      <c r="L207" s="40">
        <v>191.08199999999999</v>
      </c>
    </row>
    <row r="208" spans="1:12" x14ac:dyDescent="0.25">
      <c r="A208" s="43" t="s">
        <v>204</v>
      </c>
      <c r="B208" s="40">
        <v>33.177999999999997</v>
      </c>
      <c r="C208" s="40">
        <v>46.301000000000002</v>
      </c>
      <c r="D208" s="40">
        <v>46.301000000000002</v>
      </c>
      <c r="E208" s="40">
        <v>27.648</v>
      </c>
      <c r="F208" s="40">
        <v>0.22900000000000001</v>
      </c>
      <c r="G208" s="40">
        <v>2.1909999999999998</v>
      </c>
      <c r="H208" s="40">
        <v>20.247</v>
      </c>
      <c r="I208" s="40">
        <v>18.664999999999999</v>
      </c>
      <c r="J208" s="40">
        <v>2.2570000000000001</v>
      </c>
      <c r="K208" s="40">
        <v>5.4829999999999997</v>
      </c>
      <c r="L208" s="40">
        <v>194.76</v>
      </c>
    </row>
    <row r="209" spans="1:12" x14ac:dyDescent="0.25">
      <c r="A209" s="31" t="s">
        <v>205</v>
      </c>
      <c r="B209" s="40">
        <v>37.917999999999999</v>
      </c>
      <c r="C209" s="40">
        <v>52.914999999999999</v>
      </c>
      <c r="D209" s="40">
        <v>52.914999999999999</v>
      </c>
      <c r="E209" s="40">
        <v>24.192</v>
      </c>
      <c r="F209" s="40">
        <v>0.20100000000000001</v>
      </c>
      <c r="G209" s="40">
        <v>1.917</v>
      </c>
      <c r="H209" s="40">
        <v>17.716000000000001</v>
      </c>
      <c r="I209" s="40">
        <v>16.332000000000001</v>
      </c>
      <c r="J209" s="40">
        <v>1.9750000000000001</v>
      </c>
      <c r="K209" s="40">
        <v>4.7969999999999997</v>
      </c>
      <c r="L209" s="40">
        <v>204.10599999999999</v>
      </c>
    </row>
    <row r="210" spans="1:12" x14ac:dyDescent="0.25">
      <c r="B210" s="51" t="s">
        <v>285</v>
      </c>
      <c r="C210" s="52"/>
      <c r="D210" s="52"/>
      <c r="E210" s="52"/>
      <c r="F210" s="52"/>
      <c r="G210" s="52"/>
      <c r="H210" s="52"/>
      <c r="I210" s="52"/>
      <c r="J210" s="52"/>
      <c r="K210" s="52"/>
      <c r="L210" s="52"/>
    </row>
    <row r="211" spans="1:12" x14ac:dyDescent="0.25">
      <c r="A211" s="31" t="s">
        <v>221</v>
      </c>
      <c r="B211" s="40">
        <v>2.37</v>
      </c>
      <c r="C211" s="40">
        <v>3.9689999999999999</v>
      </c>
      <c r="D211" s="40">
        <v>3.9689999999999999</v>
      </c>
      <c r="E211" s="40">
        <v>464.49</v>
      </c>
      <c r="F211" s="40">
        <v>3.2109999999999999</v>
      </c>
      <c r="G211" s="40">
        <v>30.67</v>
      </c>
      <c r="H211" s="40">
        <v>283.45400000000001</v>
      </c>
      <c r="I211" s="40">
        <v>261.31599999999997</v>
      </c>
      <c r="J211" s="40">
        <v>31.600999999999999</v>
      </c>
      <c r="K211" s="40">
        <v>76.759</v>
      </c>
      <c r="L211" s="40">
        <v>1053.4490000000001</v>
      </c>
    </row>
    <row r="212" spans="1:12" x14ac:dyDescent="0.25">
      <c r="A212" s="31" t="s">
        <v>222</v>
      </c>
      <c r="B212" s="40">
        <v>4.74</v>
      </c>
      <c r="C212" s="40">
        <v>7.9370000000000003</v>
      </c>
      <c r="D212" s="40">
        <v>7.9370000000000003</v>
      </c>
      <c r="E212" s="40">
        <v>232.245</v>
      </c>
      <c r="F212" s="40">
        <v>1.605</v>
      </c>
      <c r="G212" s="40">
        <v>15.335000000000001</v>
      </c>
      <c r="H212" s="40">
        <v>141.727</v>
      </c>
      <c r="I212" s="40">
        <v>130.65799999999999</v>
      </c>
      <c r="J212" s="40">
        <v>15.8</v>
      </c>
      <c r="K212" s="40">
        <v>38.378999999999998</v>
      </c>
      <c r="L212" s="40">
        <v>542.18399999999997</v>
      </c>
    </row>
    <row r="213" spans="1:12" x14ac:dyDescent="0.25">
      <c r="A213" s="31" t="s">
        <v>223</v>
      </c>
      <c r="B213" s="40">
        <v>7.11</v>
      </c>
      <c r="C213" s="40">
        <v>11.906000000000001</v>
      </c>
      <c r="D213" s="40">
        <v>11.906000000000001</v>
      </c>
      <c r="E213" s="40">
        <v>154.83000000000001</v>
      </c>
      <c r="F213" s="40">
        <v>1.07</v>
      </c>
      <c r="G213" s="40">
        <v>10.223000000000001</v>
      </c>
      <c r="H213" s="40">
        <v>94.484999999999999</v>
      </c>
      <c r="I213" s="40">
        <v>87.105000000000004</v>
      </c>
      <c r="J213" s="40">
        <v>10.534000000000001</v>
      </c>
      <c r="K213" s="40">
        <v>25.585999999999999</v>
      </c>
      <c r="L213" s="40">
        <v>378.63499999999999</v>
      </c>
    </row>
    <row r="214" spans="1:12" x14ac:dyDescent="0.25">
      <c r="A214" s="31" t="s">
        <v>224</v>
      </c>
      <c r="B214" s="40">
        <v>9.4789999999999992</v>
      </c>
      <c r="C214" s="40">
        <v>15.875</v>
      </c>
      <c r="D214" s="40">
        <v>15.875</v>
      </c>
      <c r="E214" s="40">
        <v>116.122</v>
      </c>
      <c r="F214" s="40">
        <v>0.80300000000000005</v>
      </c>
      <c r="G214" s="40">
        <v>7.6669999999999998</v>
      </c>
      <c r="H214" s="40">
        <v>70.864000000000004</v>
      </c>
      <c r="I214" s="40">
        <v>65.328999999999994</v>
      </c>
      <c r="J214" s="40">
        <v>7.9</v>
      </c>
      <c r="K214" s="40">
        <v>19.190000000000001</v>
      </c>
      <c r="L214" s="40">
        <v>302.01400000000001</v>
      </c>
    </row>
    <row r="215" spans="1:12" x14ac:dyDescent="0.25">
      <c r="A215" s="31" t="s">
        <v>225</v>
      </c>
      <c r="B215" s="40">
        <v>11.849</v>
      </c>
      <c r="C215" s="40">
        <v>19.843</v>
      </c>
      <c r="D215" s="40">
        <v>19.843</v>
      </c>
      <c r="E215" s="40">
        <v>92.897999999999996</v>
      </c>
      <c r="F215" s="40">
        <v>0.64200000000000002</v>
      </c>
      <c r="G215" s="40">
        <v>6.1340000000000003</v>
      </c>
      <c r="H215" s="40">
        <v>56.691000000000003</v>
      </c>
      <c r="I215" s="40">
        <v>52.262999999999998</v>
      </c>
      <c r="J215" s="40">
        <v>6.32</v>
      </c>
      <c r="K215" s="40">
        <v>15.352</v>
      </c>
      <c r="L215" s="40">
        <v>260.16300000000001</v>
      </c>
    </row>
    <row r="216" spans="1:12" x14ac:dyDescent="0.25">
      <c r="A216" s="31" t="s">
        <v>226</v>
      </c>
      <c r="B216" s="40">
        <v>14.218999999999999</v>
      </c>
      <c r="C216" s="40">
        <v>23.812000000000001</v>
      </c>
      <c r="D216" s="40">
        <v>23.812000000000001</v>
      </c>
      <c r="E216" s="40">
        <v>77.415000000000006</v>
      </c>
      <c r="F216" s="40">
        <v>0.53500000000000003</v>
      </c>
      <c r="G216" s="40">
        <v>5.1120000000000001</v>
      </c>
      <c r="H216" s="40">
        <v>47.241999999999997</v>
      </c>
      <c r="I216" s="40">
        <v>43.552999999999997</v>
      </c>
      <c r="J216" s="40">
        <v>5.2670000000000003</v>
      </c>
      <c r="K216" s="40">
        <v>12.792999999999999</v>
      </c>
      <c r="L216" s="40">
        <v>235.7</v>
      </c>
    </row>
    <row r="217" spans="1:12" x14ac:dyDescent="0.25">
      <c r="A217" s="31" t="s">
        <v>227</v>
      </c>
      <c r="B217" s="40">
        <v>16.588999999999999</v>
      </c>
      <c r="C217" s="40">
        <v>27.78</v>
      </c>
      <c r="D217" s="40">
        <v>27.78</v>
      </c>
      <c r="E217" s="40">
        <v>66.355999999999995</v>
      </c>
      <c r="F217" s="40">
        <v>0.45900000000000002</v>
      </c>
      <c r="G217" s="40">
        <v>4.3810000000000002</v>
      </c>
      <c r="H217" s="40">
        <v>40.493000000000002</v>
      </c>
      <c r="I217" s="40">
        <v>37.331000000000003</v>
      </c>
      <c r="J217" s="40">
        <v>4.5140000000000002</v>
      </c>
      <c r="K217" s="40">
        <v>10.965999999999999</v>
      </c>
      <c r="L217" s="40">
        <v>221.16900000000001</v>
      </c>
    </row>
    <row r="218" spans="1:12" x14ac:dyDescent="0.25">
      <c r="A218" s="31" t="s">
        <v>228</v>
      </c>
      <c r="B218" s="40">
        <v>18.959</v>
      </c>
      <c r="C218" s="40">
        <v>31.748999999999999</v>
      </c>
      <c r="D218" s="40">
        <v>31.748999999999999</v>
      </c>
      <c r="E218" s="40">
        <v>58.061</v>
      </c>
      <c r="F218" s="40">
        <v>0.40100000000000002</v>
      </c>
      <c r="G218" s="40">
        <v>3.8340000000000001</v>
      </c>
      <c r="H218" s="40">
        <v>35.432000000000002</v>
      </c>
      <c r="I218" s="40">
        <v>32.664999999999999</v>
      </c>
      <c r="J218" s="40">
        <v>3.95</v>
      </c>
      <c r="K218" s="40">
        <v>9.5950000000000006</v>
      </c>
      <c r="L218" s="40">
        <v>212.85</v>
      </c>
    </row>
    <row r="219" spans="1:12" x14ac:dyDescent="0.25">
      <c r="A219" s="31" t="s">
        <v>229</v>
      </c>
      <c r="B219" s="40">
        <v>21.329000000000001</v>
      </c>
      <c r="C219" s="40">
        <v>35.718000000000004</v>
      </c>
      <c r="D219" s="40">
        <v>35.718000000000004</v>
      </c>
      <c r="E219" s="40">
        <v>51.61</v>
      </c>
      <c r="F219" s="40">
        <v>0.35699999999999998</v>
      </c>
      <c r="G219" s="40">
        <v>3.4079999999999999</v>
      </c>
      <c r="H219" s="40">
        <v>31.495000000000001</v>
      </c>
      <c r="I219" s="40">
        <v>29.035</v>
      </c>
      <c r="J219" s="40">
        <v>3.5110000000000001</v>
      </c>
      <c r="K219" s="40">
        <v>8.5289999999999999</v>
      </c>
      <c r="L219" s="40">
        <v>208.67</v>
      </c>
    </row>
    <row r="220" spans="1:12" x14ac:dyDescent="0.25">
      <c r="A220" s="45" t="s">
        <v>215</v>
      </c>
      <c r="B220" s="46">
        <v>23.698</v>
      </c>
      <c r="C220" s="46">
        <v>39.686</v>
      </c>
      <c r="D220" s="46">
        <v>39.686</v>
      </c>
      <c r="E220" s="46">
        <v>46.448999999999998</v>
      </c>
      <c r="F220" s="46">
        <v>0.32100000000000001</v>
      </c>
      <c r="G220" s="46">
        <v>3.0670000000000002</v>
      </c>
      <c r="H220" s="46">
        <v>28.344999999999999</v>
      </c>
      <c r="I220" s="46">
        <v>26.132000000000001</v>
      </c>
      <c r="J220" s="46">
        <v>3.16</v>
      </c>
      <c r="K220" s="46">
        <v>7.6760000000000002</v>
      </c>
      <c r="L220" s="46">
        <v>207.38399999999999</v>
      </c>
    </row>
    <row r="221" spans="1:12" x14ac:dyDescent="0.25">
      <c r="A221" s="31" t="s">
        <v>216</v>
      </c>
      <c r="B221" s="40">
        <v>26.068000000000001</v>
      </c>
      <c r="C221" s="40">
        <v>43.655000000000001</v>
      </c>
      <c r="D221" s="40">
        <v>43.655000000000001</v>
      </c>
      <c r="E221" s="40">
        <v>42.225999999999999</v>
      </c>
      <c r="F221" s="40">
        <v>0.29199999999999998</v>
      </c>
      <c r="G221" s="40">
        <v>2.7879999999999998</v>
      </c>
      <c r="H221" s="40">
        <v>25.768999999999998</v>
      </c>
      <c r="I221" s="40">
        <v>23.756</v>
      </c>
      <c r="J221" s="40">
        <v>2.8730000000000002</v>
      </c>
      <c r="K221" s="40">
        <v>6.9779999999999998</v>
      </c>
      <c r="L221" s="40">
        <v>208.209</v>
      </c>
    </row>
    <row r="222" spans="1:12" x14ac:dyDescent="0.25">
      <c r="A222" s="31" t="s">
        <v>217</v>
      </c>
      <c r="B222" s="40">
        <v>28.437999999999999</v>
      </c>
      <c r="C222" s="40">
        <v>47.624000000000002</v>
      </c>
      <c r="D222" s="40">
        <v>47.624000000000002</v>
      </c>
      <c r="E222" s="40">
        <v>38.707000000000001</v>
      </c>
      <c r="F222" s="40">
        <v>0.26800000000000002</v>
      </c>
      <c r="G222" s="40">
        <v>2.556</v>
      </c>
      <c r="H222" s="40">
        <v>23.620999999999999</v>
      </c>
      <c r="I222" s="40">
        <v>21.776</v>
      </c>
      <c r="J222" s="40">
        <v>2.633</v>
      </c>
      <c r="K222" s="40">
        <v>6.3970000000000002</v>
      </c>
      <c r="L222" s="40">
        <v>210.614</v>
      </c>
    </row>
    <row r="223" spans="1:12" x14ac:dyDescent="0.25">
      <c r="A223" s="43" t="s">
        <v>218</v>
      </c>
      <c r="B223" s="40">
        <v>30.808</v>
      </c>
      <c r="C223" s="40">
        <v>51.591999999999999</v>
      </c>
      <c r="D223" s="40">
        <v>51.591999999999999</v>
      </c>
      <c r="E223" s="40">
        <v>35.729999999999997</v>
      </c>
      <c r="F223" s="40">
        <v>0.247</v>
      </c>
      <c r="G223" s="40">
        <v>2.359</v>
      </c>
      <c r="H223" s="40">
        <v>21.803999999999998</v>
      </c>
      <c r="I223" s="40">
        <v>20.100999999999999</v>
      </c>
      <c r="J223" s="40">
        <v>2.431</v>
      </c>
      <c r="K223" s="40">
        <v>5.9050000000000002</v>
      </c>
      <c r="L223" s="40">
        <v>214.233</v>
      </c>
    </row>
    <row r="224" spans="1:12" x14ac:dyDescent="0.25">
      <c r="A224" s="43" t="s">
        <v>219</v>
      </c>
      <c r="B224" s="40">
        <v>33.177999999999997</v>
      </c>
      <c r="C224" s="40">
        <v>55.561</v>
      </c>
      <c r="D224" s="40">
        <v>55.561</v>
      </c>
      <c r="E224" s="40">
        <v>33.177999999999997</v>
      </c>
      <c r="F224" s="40">
        <v>0.22900000000000001</v>
      </c>
      <c r="G224" s="40">
        <v>2.1909999999999998</v>
      </c>
      <c r="H224" s="40">
        <v>20.247</v>
      </c>
      <c r="I224" s="40">
        <v>18.664999999999999</v>
      </c>
      <c r="J224" s="40">
        <v>2.2570000000000001</v>
      </c>
      <c r="K224" s="40">
        <v>5.4829999999999997</v>
      </c>
      <c r="L224" s="40">
        <v>218.81</v>
      </c>
    </row>
    <row r="225" spans="1:12" x14ac:dyDescent="0.25">
      <c r="A225" s="31" t="s">
        <v>220</v>
      </c>
      <c r="B225" s="40">
        <v>37.917999999999999</v>
      </c>
      <c r="C225" s="40">
        <v>63.497999999999998</v>
      </c>
      <c r="D225" s="40">
        <v>63.497999999999998</v>
      </c>
      <c r="E225" s="40">
        <v>29.030999999999999</v>
      </c>
      <c r="F225" s="40">
        <v>0.20100000000000001</v>
      </c>
      <c r="G225" s="40">
        <v>1.917</v>
      </c>
      <c r="H225" s="40">
        <v>17.716000000000001</v>
      </c>
      <c r="I225" s="40">
        <v>16.332000000000001</v>
      </c>
      <c r="J225" s="40">
        <v>1.9750000000000001</v>
      </c>
      <c r="K225" s="40">
        <v>4.7969999999999997</v>
      </c>
      <c r="L225" s="40">
        <v>230.11099999999999</v>
      </c>
    </row>
    <row r="226" spans="1:12" x14ac:dyDescent="0.25">
      <c r="B226" s="51" t="s">
        <v>286</v>
      </c>
      <c r="C226" s="52"/>
      <c r="D226" s="52"/>
      <c r="E226" s="52"/>
      <c r="F226" s="52"/>
      <c r="G226" s="52"/>
      <c r="H226" s="52"/>
      <c r="I226" s="52"/>
      <c r="J226" s="52"/>
      <c r="K226" s="52"/>
      <c r="L226" s="52"/>
    </row>
    <row r="227" spans="1:12" x14ac:dyDescent="0.25">
      <c r="A227" s="31" t="s">
        <v>236</v>
      </c>
      <c r="B227" s="40">
        <v>2.37</v>
      </c>
      <c r="C227" s="40">
        <v>4.2329999999999997</v>
      </c>
      <c r="D227" s="40">
        <v>4.2329999999999997</v>
      </c>
      <c r="E227" s="40">
        <v>495.45600000000002</v>
      </c>
      <c r="F227" s="40">
        <v>3.2109999999999999</v>
      </c>
      <c r="G227" s="40">
        <v>30.67</v>
      </c>
      <c r="H227" s="40">
        <v>283.45400000000001</v>
      </c>
      <c r="I227" s="40">
        <v>261.31599999999997</v>
      </c>
      <c r="J227" s="40">
        <v>31.600999999999999</v>
      </c>
      <c r="K227" s="40">
        <v>76.759</v>
      </c>
      <c r="L227" s="40">
        <v>1084.943</v>
      </c>
    </row>
    <row r="228" spans="1:12" x14ac:dyDescent="0.25">
      <c r="A228" s="31" t="s">
        <v>237</v>
      </c>
      <c r="B228" s="40">
        <v>4.74</v>
      </c>
      <c r="C228" s="40">
        <v>8.4659999999999993</v>
      </c>
      <c r="D228" s="40">
        <v>8.4659999999999993</v>
      </c>
      <c r="E228" s="40">
        <v>247.72800000000001</v>
      </c>
      <c r="F228" s="40">
        <v>1.605</v>
      </c>
      <c r="G228" s="40">
        <v>15.335000000000001</v>
      </c>
      <c r="H228" s="40">
        <v>141.727</v>
      </c>
      <c r="I228" s="40">
        <v>130.65799999999999</v>
      </c>
      <c r="J228" s="40">
        <v>15.8</v>
      </c>
      <c r="K228" s="40">
        <v>38.378999999999998</v>
      </c>
      <c r="L228" s="40">
        <v>558.72500000000002</v>
      </c>
    </row>
    <row r="229" spans="1:12" x14ac:dyDescent="0.25">
      <c r="A229" s="31" t="s">
        <v>238</v>
      </c>
      <c r="B229" s="40">
        <v>7.11</v>
      </c>
      <c r="C229" s="40">
        <v>12.7</v>
      </c>
      <c r="D229" s="40">
        <v>12.7</v>
      </c>
      <c r="E229" s="40">
        <v>165.15199999999999</v>
      </c>
      <c r="F229" s="40">
        <v>1.07</v>
      </c>
      <c r="G229" s="40">
        <v>10.223000000000001</v>
      </c>
      <c r="H229" s="40">
        <v>94.484999999999999</v>
      </c>
      <c r="I229" s="40">
        <v>87.105000000000004</v>
      </c>
      <c r="J229" s="40">
        <v>10.534000000000001</v>
      </c>
      <c r="K229" s="40">
        <v>25.585999999999999</v>
      </c>
      <c r="L229" s="40">
        <v>390.54500000000002</v>
      </c>
    </row>
    <row r="230" spans="1:12" x14ac:dyDescent="0.25">
      <c r="A230" s="31" t="s">
        <v>239</v>
      </c>
      <c r="B230" s="40">
        <v>9.4789999999999992</v>
      </c>
      <c r="C230" s="40">
        <v>16.933</v>
      </c>
      <c r="D230" s="40">
        <v>16.933</v>
      </c>
      <c r="E230" s="40">
        <v>123.864</v>
      </c>
      <c r="F230" s="40">
        <v>0.80300000000000005</v>
      </c>
      <c r="G230" s="40">
        <v>7.6669999999999998</v>
      </c>
      <c r="H230" s="40">
        <v>70.864000000000004</v>
      </c>
      <c r="I230" s="40">
        <v>65.328999999999994</v>
      </c>
      <c r="J230" s="40">
        <v>7.9</v>
      </c>
      <c r="K230" s="40">
        <v>19.190000000000001</v>
      </c>
      <c r="L230" s="40">
        <v>311.87200000000001</v>
      </c>
    </row>
    <row r="231" spans="1:12" x14ac:dyDescent="0.25">
      <c r="A231" s="31" t="s">
        <v>240</v>
      </c>
      <c r="B231" s="40">
        <v>11.849</v>
      </c>
      <c r="C231" s="40">
        <v>21.166</v>
      </c>
      <c r="D231" s="40">
        <v>21.166</v>
      </c>
      <c r="E231" s="40">
        <v>99.090999999999994</v>
      </c>
      <c r="F231" s="40">
        <v>0.64200000000000002</v>
      </c>
      <c r="G231" s="40">
        <v>6.1340000000000003</v>
      </c>
      <c r="H231" s="40">
        <v>56.691000000000003</v>
      </c>
      <c r="I231" s="40">
        <v>52.262999999999998</v>
      </c>
      <c r="J231" s="40">
        <v>6.32</v>
      </c>
      <c r="K231" s="40">
        <v>15.352</v>
      </c>
      <c r="L231" s="40">
        <v>269.00200000000001</v>
      </c>
    </row>
    <row r="232" spans="1:12" x14ac:dyDescent="0.25">
      <c r="A232" s="31" t="s">
        <v>241</v>
      </c>
      <c r="B232" s="40">
        <v>14.218999999999999</v>
      </c>
      <c r="C232" s="40">
        <v>25.399000000000001</v>
      </c>
      <c r="D232" s="40">
        <v>25.399000000000001</v>
      </c>
      <c r="E232" s="40">
        <v>82.575999999999993</v>
      </c>
      <c r="F232" s="40">
        <v>0.53500000000000003</v>
      </c>
      <c r="G232" s="40">
        <v>5.1120000000000001</v>
      </c>
      <c r="H232" s="40">
        <v>47.241999999999997</v>
      </c>
      <c r="I232" s="40">
        <v>43.552999999999997</v>
      </c>
      <c r="J232" s="40">
        <v>5.2670000000000003</v>
      </c>
      <c r="K232" s="40">
        <v>12.792999999999999</v>
      </c>
      <c r="L232" s="40">
        <v>244.035</v>
      </c>
    </row>
    <row r="233" spans="1:12" x14ac:dyDescent="0.25">
      <c r="A233" s="31" t="s">
        <v>242</v>
      </c>
      <c r="B233" s="40">
        <v>16.588999999999999</v>
      </c>
      <c r="C233" s="40">
        <v>29.632999999999999</v>
      </c>
      <c r="D233" s="40">
        <v>29.632999999999999</v>
      </c>
      <c r="E233" s="40">
        <v>70.778999999999996</v>
      </c>
      <c r="F233" s="40">
        <v>0.45900000000000002</v>
      </c>
      <c r="G233" s="40">
        <v>4.3810000000000002</v>
      </c>
      <c r="H233" s="40">
        <v>40.493000000000002</v>
      </c>
      <c r="I233" s="40">
        <v>37.331000000000003</v>
      </c>
      <c r="J233" s="40">
        <v>4.5140000000000002</v>
      </c>
      <c r="K233" s="40">
        <v>10.965999999999999</v>
      </c>
      <c r="L233" s="40">
        <v>229.298</v>
      </c>
    </row>
    <row r="234" spans="1:12" x14ac:dyDescent="0.25">
      <c r="A234" s="31" t="s">
        <v>243</v>
      </c>
      <c r="B234" s="40">
        <v>18.959</v>
      </c>
      <c r="C234" s="40">
        <v>33.866</v>
      </c>
      <c r="D234" s="40">
        <v>33.866</v>
      </c>
      <c r="E234" s="40">
        <v>61.932000000000002</v>
      </c>
      <c r="F234" s="40">
        <v>0.40100000000000002</v>
      </c>
      <c r="G234" s="40">
        <v>3.8340000000000001</v>
      </c>
      <c r="H234" s="40">
        <v>35.432000000000002</v>
      </c>
      <c r="I234" s="40">
        <v>32.664999999999999</v>
      </c>
      <c r="J234" s="40">
        <v>3.95</v>
      </c>
      <c r="K234" s="40">
        <v>9.5950000000000006</v>
      </c>
      <c r="L234" s="40">
        <v>220.95500000000001</v>
      </c>
    </row>
    <row r="235" spans="1:12" x14ac:dyDescent="0.25">
      <c r="A235" s="31" t="s">
        <v>244</v>
      </c>
      <c r="B235" s="40">
        <v>21.329000000000001</v>
      </c>
      <c r="C235" s="40">
        <v>38.098999999999997</v>
      </c>
      <c r="D235" s="40">
        <v>38.098999999999997</v>
      </c>
      <c r="E235" s="40">
        <v>55.051000000000002</v>
      </c>
      <c r="F235" s="40">
        <v>0.35699999999999998</v>
      </c>
      <c r="G235" s="40">
        <v>3.4079999999999999</v>
      </c>
      <c r="H235" s="40">
        <v>31.495000000000001</v>
      </c>
      <c r="I235" s="40">
        <v>29.035</v>
      </c>
      <c r="J235" s="40">
        <v>3.5110000000000001</v>
      </c>
      <c r="K235" s="40">
        <v>8.5289999999999999</v>
      </c>
      <c r="L235" s="40">
        <v>216.87299999999999</v>
      </c>
    </row>
    <row r="236" spans="1:12" x14ac:dyDescent="0.25">
      <c r="A236" s="45" t="s">
        <v>230</v>
      </c>
      <c r="B236" s="46">
        <v>23.698</v>
      </c>
      <c r="C236" s="46">
        <v>42.332000000000001</v>
      </c>
      <c r="D236" s="46">
        <v>42.332000000000001</v>
      </c>
      <c r="E236" s="46">
        <v>49.545999999999999</v>
      </c>
      <c r="F236" s="46">
        <v>0.32100000000000001</v>
      </c>
      <c r="G236" s="46">
        <v>3.0670000000000002</v>
      </c>
      <c r="H236" s="46">
        <v>28.344999999999999</v>
      </c>
      <c r="I236" s="46">
        <v>26.132000000000001</v>
      </c>
      <c r="J236" s="46">
        <v>3.16</v>
      </c>
      <c r="K236" s="46">
        <v>7.6760000000000002</v>
      </c>
      <c r="L236" s="46">
        <v>215.773</v>
      </c>
    </row>
    <row r="237" spans="1:12" x14ac:dyDescent="0.25">
      <c r="A237" s="31" t="s">
        <v>231</v>
      </c>
      <c r="B237" s="40">
        <v>26.068000000000001</v>
      </c>
      <c r="C237" s="40">
        <v>46.564999999999998</v>
      </c>
      <c r="D237" s="40">
        <v>46.564999999999998</v>
      </c>
      <c r="E237" s="40">
        <v>45.040999999999997</v>
      </c>
      <c r="F237" s="40">
        <v>0.29199999999999998</v>
      </c>
      <c r="G237" s="40">
        <v>2.7879999999999998</v>
      </c>
      <c r="H237" s="40">
        <v>25.768999999999998</v>
      </c>
      <c r="I237" s="40">
        <v>23.756</v>
      </c>
      <c r="J237" s="40">
        <v>2.8730000000000002</v>
      </c>
      <c r="K237" s="40">
        <v>6.9779999999999998</v>
      </c>
      <c r="L237" s="40">
        <v>216.84399999999999</v>
      </c>
    </row>
    <row r="238" spans="1:12" x14ac:dyDescent="0.25">
      <c r="A238" s="43" t="s">
        <v>232</v>
      </c>
      <c r="B238" s="40">
        <v>28.437999999999999</v>
      </c>
      <c r="C238" s="40">
        <v>50.798999999999999</v>
      </c>
      <c r="D238" s="40">
        <v>50.798999999999999</v>
      </c>
      <c r="E238" s="40">
        <v>41.287999999999997</v>
      </c>
      <c r="F238" s="40">
        <v>0.26800000000000002</v>
      </c>
      <c r="G238" s="40">
        <v>2.556</v>
      </c>
      <c r="H238" s="40">
        <v>23.620999999999999</v>
      </c>
      <c r="I238" s="40">
        <v>21.776</v>
      </c>
      <c r="J238" s="40">
        <v>2.633</v>
      </c>
      <c r="K238" s="40">
        <v>6.3970000000000002</v>
      </c>
      <c r="L238" s="40">
        <v>219.54499999999999</v>
      </c>
    </row>
    <row r="239" spans="1:12" x14ac:dyDescent="0.25">
      <c r="A239" s="31" t="s">
        <v>233</v>
      </c>
      <c r="B239" s="40">
        <v>30.808</v>
      </c>
      <c r="C239" s="40">
        <v>55.031999999999996</v>
      </c>
      <c r="D239" s="40">
        <v>55.031999999999996</v>
      </c>
      <c r="E239" s="40">
        <v>38.112000000000002</v>
      </c>
      <c r="F239" s="40">
        <v>0.247</v>
      </c>
      <c r="G239" s="40">
        <v>2.359</v>
      </c>
      <c r="H239" s="40">
        <v>21.803999999999998</v>
      </c>
      <c r="I239" s="40">
        <v>20.100999999999999</v>
      </c>
      <c r="J239" s="40">
        <v>2.431</v>
      </c>
      <c r="K239" s="40">
        <v>5.9050000000000002</v>
      </c>
      <c r="L239" s="40">
        <v>223.495</v>
      </c>
    </row>
    <row r="240" spans="1:12" x14ac:dyDescent="0.25">
      <c r="A240" s="43" t="s">
        <v>234</v>
      </c>
      <c r="B240" s="40">
        <v>33.177999999999997</v>
      </c>
      <c r="C240" s="40">
        <v>59.265000000000001</v>
      </c>
      <c r="D240" s="40">
        <v>59.265000000000001</v>
      </c>
      <c r="E240" s="40">
        <v>35.39</v>
      </c>
      <c r="F240" s="40">
        <v>0.22900000000000001</v>
      </c>
      <c r="G240" s="40">
        <v>2.1909999999999998</v>
      </c>
      <c r="H240" s="40">
        <v>20.247</v>
      </c>
      <c r="I240" s="40">
        <v>18.664999999999999</v>
      </c>
      <c r="J240" s="40">
        <v>2.2570000000000001</v>
      </c>
      <c r="K240" s="40">
        <v>5.4829999999999997</v>
      </c>
      <c r="L240" s="40">
        <v>228.43</v>
      </c>
    </row>
    <row r="241" spans="1:12" x14ac:dyDescent="0.25">
      <c r="A241" s="31" t="s">
        <v>235</v>
      </c>
      <c r="B241" s="40">
        <v>37.917999999999999</v>
      </c>
      <c r="C241" s="40">
        <v>67.730999999999995</v>
      </c>
      <c r="D241" s="40">
        <v>67.730999999999995</v>
      </c>
      <c r="E241" s="40">
        <v>30.966000000000001</v>
      </c>
      <c r="F241" s="40">
        <v>0.20100000000000001</v>
      </c>
      <c r="G241" s="40">
        <v>1.917</v>
      </c>
      <c r="H241" s="40">
        <v>17.716000000000001</v>
      </c>
      <c r="I241" s="40">
        <v>16.332000000000001</v>
      </c>
      <c r="J241" s="40">
        <v>1.9750000000000001</v>
      </c>
      <c r="K241" s="40">
        <v>4.7969999999999997</v>
      </c>
      <c r="L241" s="40">
        <v>240.512</v>
      </c>
    </row>
    <row r="242" spans="1:12" x14ac:dyDescent="0.25">
      <c r="B242" s="51" t="s">
        <v>287</v>
      </c>
      <c r="C242" s="52"/>
      <c r="D242" s="52"/>
      <c r="E242" s="52"/>
      <c r="F242" s="52"/>
      <c r="G242" s="52"/>
      <c r="H242" s="52"/>
      <c r="I242" s="52"/>
      <c r="J242" s="52"/>
      <c r="K242" s="52"/>
      <c r="L242" s="52"/>
    </row>
    <row r="243" spans="1:12" x14ac:dyDescent="0.25">
      <c r="A243" s="31" t="s">
        <v>131</v>
      </c>
      <c r="B243" s="40">
        <v>2.37</v>
      </c>
      <c r="C243" s="40">
        <v>3.3069999999999999</v>
      </c>
      <c r="D243" s="40">
        <v>3.3069999999999999</v>
      </c>
      <c r="E243" s="40">
        <v>309.66000000000003</v>
      </c>
      <c r="F243" s="40">
        <v>3.2109999999999999</v>
      </c>
      <c r="G243" s="40">
        <v>30.67</v>
      </c>
      <c r="H243" s="40">
        <v>283.45400000000001</v>
      </c>
      <c r="I243" s="40">
        <v>261.31599999999997</v>
      </c>
      <c r="J243" s="40">
        <v>31.600999999999999</v>
      </c>
      <c r="K243" s="40">
        <v>76.759</v>
      </c>
      <c r="L243" s="40">
        <v>897.29499999999996</v>
      </c>
    </row>
    <row r="244" spans="1:12" x14ac:dyDescent="0.25">
      <c r="A244" s="31" t="s">
        <v>139</v>
      </c>
      <c r="B244" s="40">
        <v>4.74</v>
      </c>
      <c r="C244" s="40">
        <v>6.6139999999999999</v>
      </c>
      <c r="D244" s="40">
        <v>6.6139999999999999</v>
      </c>
      <c r="E244" s="40">
        <v>154.83000000000001</v>
      </c>
      <c r="F244" s="40">
        <v>1.605</v>
      </c>
      <c r="G244" s="40">
        <v>15.335000000000001</v>
      </c>
      <c r="H244" s="40">
        <v>141.727</v>
      </c>
      <c r="I244" s="40">
        <v>130.65799999999999</v>
      </c>
      <c r="J244" s="40">
        <v>15.8</v>
      </c>
      <c r="K244" s="40">
        <v>38.378999999999998</v>
      </c>
      <c r="L244" s="40">
        <v>462.12299999999999</v>
      </c>
    </row>
    <row r="245" spans="1:12" x14ac:dyDescent="0.25">
      <c r="A245" s="31" t="s">
        <v>132</v>
      </c>
      <c r="B245" s="40">
        <v>7.11</v>
      </c>
      <c r="C245" s="40">
        <v>9.9220000000000006</v>
      </c>
      <c r="D245" s="40">
        <v>9.9220000000000006</v>
      </c>
      <c r="E245" s="40">
        <v>103.22</v>
      </c>
      <c r="F245" s="40">
        <v>1.07</v>
      </c>
      <c r="G245" s="40">
        <v>10.223000000000001</v>
      </c>
      <c r="H245" s="40">
        <v>94.484999999999999</v>
      </c>
      <c r="I245" s="40">
        <v>87.105000000000004</v>
      </c>
      <c r="J245" s="40">
        <v>10.534000000000001</v>
      </c>
      <c r="K245" s="40">
        <v>25.585999999999999</v>
      </c>
      <c r="L245" s="40">
        <v>323.05700000000002</v>
      </c>
    </row>
    <row r="246" spans="1:12" x14ac:dyDescent="0.25">
      <c r="A246" s="31" t="s">
        <v>133</v>
      </c>
      <c r="B246" s="40">
        <v>9.4789999999999992</v>
      </c>
      <c r="C246" s="40">
        <v>13.228999999999999</v>
      </c>
      <c r="D246" s="40">
        <v>13.228999999999999</v>
      </c>
      <c r="E246" s="40">
        <v>77.415000000000006</v>
      </c>
      <c r="F246" s="40">
        <v>0.80300000000000005</v>
      </c>
      <c r="G246" s="40">
        <v>7.6669999999999998</v>
      </c>
      <c r="H246" s="40">
        <v>70.864000000000004</v>
      </c>
      <c r="I246" s="40">
        <v>65.328999999999994</v>
      </c>
      <c r="J246" s="40">
        <v>7.9</v>
      </c>
      <c r="K246" s="40">
        <v>19.190000000000001</v>
      </c>
      <c r="L246" s="40">
        <v>258.01499999999999</v>
      </c>
    </row>
    <row r="247" spans="1:12" x14ac:dyDescent="0.25">
      <c r="A247" s="31" t="s">
        <v>134</v>
      </c>
      <c r="B247" s="40">
        <v>11.849</v>
      </c>
      <c r="C247" s="40">
        <v>16.536000000000001</v>
      </c>
      <c r="D247" s="40">
        <v>16.536000000000001</v>
      </c>
      <c r="E247" s="40">
        <v>61.932000000000002</v>
      </c>
      <c r="F247" s="40">
        <v>0.64200000000000002</v>
      </c>
      <c r="G247" s="40">
        <v>6.1340000000000003</v>
      </c>
      <c r="H247" s="40">
        <v>56.691000000000003</v>
      </c>
      <c r="I247" s="40">
        <v>52.262999999999998</v>
      </c>
      <c r="J247" s="40">
        <v>6.32</v>
      </c>
      <c r="K247" s="40">
        <v>15.352</v>
      </c>
      <c r="L247" s="40">
        <v>222.583</v>
      </c>
    </row>
    <row r="248" spans="1:12" x14ac:dyDescent="0.25">
      <c r="A248" s="31" t="s">
        <v>135</v>
      </c>
      <c r="B248" s="40">
        <v>14.218999999999999</v>
      </c>
      <c r="C248" s="40">
        <v>19.843</v>
      </c>
      <c r="D248" s="40">
        <v>19.843</v>
      </c>
      <c r="E248" s="40">
        <v>51.61</v>
      </c>
      <c r="F248" s="40">
        <v>0.53500000000000003</v>
      </c>
      <c r="G248" s="40">
        <v>5.1120000000000001</v>
      </c>
      <c r="H248" s="40">
        <v>47.241999999999997</v>
      </c>
      <c r="I248" s="40">
        <v>43.552999999999997</v>
      </c>
      <c r="J248" s="40">
        <v>5.2670000000000003</v>
      </c>
      <c r="K248" s="40">
        <v>12.792999999999999</v>
      </c>
      <c r="L248" s="40">
        <v>201.95699999999999</v>
      </c>
    </row>
    <row r="249" spans="1:12" x14ac:dyDescent="0.25">
      <c r="A249" s="31" t="s">
        <v>136</v>
      </c>
      <c r="B249" s="40">
        <v>16.588999999999999</v>
      </c>
      <c r="C249" s="40">
        <v>23.15</v>
      </c>
      <c r="D249" s="40">
        <v>23.15</v>
      </c>
      <c r="E249" s="40">
        <v>44.237000000000002</v>
      </c>
      <c r="F249" s="40">
        <v>0.45900000000000002</v>
      </c>
      <c r="G249" s="40">
        <v>4.3810000000000002</v>
      </c>
      <c r="H249" s="40">
        <v>40.493000000000002</v>
      </c>
      <c r="I249" s="40">
        <v>37.331000000000003</v>
      </c>
      <c r="J249" s="40">
        <v>4.5140000000000002</v>
      </c>
      <c r="K249" s="40">
        <v>10.965999999999999</v>
      </c>
      <c r="L249" s="40">
        <v>189.79</v>
      </c>
    </row>
    <row r="250" spans="1:12" x14ac:dyDescent="0.25">
      <c r="A250" s="31" t="s">
        <v>137</v>
      </c>
      <c r="B250" s="40">
        <v>18.959</v>
      </c>
      <c r="C250" s="40">
        <v>26.457999999999998</v>
      </c>
      <c r="D250" s="40">
        <v>26.457999999999998</v>
      </c>
      <c r="E250" s="40">
        <v>38.707000000000001</v>
      </c>
      <c r="F250" s="40">
        <v>0.40100000000000002</v>
      </c>
      <c r="G250" s="40">
        <v>3.8340000000000001</v>
      </c>
      <c r="H250" s="40">
        <v>35.432000000000002</v>
      </c>
      <c r="I250" s="40">
        <v>32.664999999999999</v>
      </c>
      <c r="J250" s="40">
        <v>3.95</v>
      </c>
      <c r="K250" s="40">
        <v>9.5950000000000006</v>
      </c>
      <c r="L250" s="40">
        <v>182.91399999999999</v>
      </c>
    </row>
    <row r="251" spans="1:12" x14ac:dyDescent="0.25">
      <c r="A251" s="31" t="s">
        <v>138</v>
      </c>
      <c r="B251" s="40">
        <v>21.329000000000001</v>
      </c>
      <c r="C251" s="40">
        <v>29.765000000000001</v>
      </c>
      <c r="D251" s="40">
        <v>29.765000000000001</v>
      </c>
      <c r="E251" s="40">
        <v>34.406999999999996</v>
      </c>
      <c r="F251" s="40">
        <v>0.35699999999999998</v>
      </c>
      <c r="G251" s="40">
        <v>3.4079999999999999</v>
      </c>
      <c r="H251" s="40">
        <v>31.495000000000001</v>
      </c>
      <c r="I251" s="40">
        <v>29.035</v>
      </c>
      <c r="J251" s="40">
        <v>3.5110000000000001</v>
      </c>
      <c r="K251" s="40">
        <v>8.5289999999999999</v>
      </c>
      <c r="L251" s="40">
        <v>179.56100000000001</v>
      </c>
    </row>
    <row r="252" spans="1:12" x14ac:dyDescent="0.25">
      <c r="A252" s="45" t="s">
        <v>125</v>
      </c>
      <c r="B252" s="46">
        <v>23.698</v>
      </c>
      <c r="C252" s="46">
        <v>33.072000000000003</v>
      </c>
      <c r="D252" s="46">
        <v>33.072000000000003</v>
      </c>
      <c r="E252" s="46">
        <v>30.966000000000001</v>
      </c>
      <c r="F252" s="46">
        <v>0.32100000000000001</v>
      </c>
      <c r="G252" s="46">
        <v>3.0670000000000002</v>
      </c>
      <c r="H252" s="46">
        <v>28.344999999999999</v>
      </c>
      <c r="I252" s="46">
        <v>26.132000000000001</v>
      </c>
      <c r="J252" s="46">
        <v>3.16</v>
      </c>
      <c r="K252" s="46">
        <v>7.6760000000000002</v>
      </c>
      <c r="L252" s="46">
        <v>178.673</v>
      </c>
    </row>
    <row r="253" spans="1:12" x14ac:dyDescent="0.25">
      <c r="A253" s="31" t="s">
        <v>126</v>
      </c>
      <c r="B253" s="40">
        <v>26.068000000000001</v>
      </c>
      <c r="C253" s="40">
        <v>36.378999999999998</v>
      </c>
      <c r="D253" s="40">
        <v>36.378999999999998</v>
      </c>
      <c r="E253" s="40">
        <v>28.151</v>
      </c>
      <c r="F253" s="40">
        <v>0.29199999999999998</v>
      </c>
      <c r="G253" s="40">
        <v>2.7879999999999998</v>
      </c>
      <c r="H253" s="40">
        <v>25.768999999999998</v>
      </c>
      <c r="I253" s="40">
        <v>23.756</v>
      </c>
      <c r="J253" s="40">
        <v>2.8730000000000002</v>
      </c>
      <c r="K253" s="40">
        <v>6.9779999999999998</v>
      </c>
      <c r="L253" s="40">
        <v>179.58199999999999</v>
      </c>
    </row>
    <row r="254" spans="1:12" x14ac:dyDescent="0.25">
      <c r="A254" s="31" t="s">
        <v>127</v>
      </c>
      <c r="B254" s="40">
        <v>28.437999999999999</v>
      </c>
      <c r="C254" s="40">
        <v>39.686</v>
      </c>
      <c r="D254" s="40">
        <v>39.686</v>
      </c>
      <c r="E254" s="40">
        <v>25.805</v>
      </c>
      <c r="F254" s="40">
        <v>0.26800000000000002</v>
      </c>
      <c r="G254" s="40">
        <v>2.556</v>
      </c>
      <c r="H254" s="40">
        <v>23.620999999999999</v>
      </c>
      <c r="I254" s="40">
        <v>21.776</v>
      </c>
      <c r="J254" s="40">
        <v>2.633</v>
      </c>
      <c r="K254" s="40">
        <v>6.3970000000000002</v>
      </c>
      <c r="L254" s="40">
        <v>181.83600000000001</v>
      </c>
    </row>
    <row r="255" spans="1:12" x14ac:dyDescent="0.25">
      <c r="A255" s="31" t="s">
        <v>128</v>
      </c>
      <c r="B255" s="40">
        <v>30.808</v>
      </c>
      <c r="C255" s="40">
        <v>42.994</v>
      </c>
      <c r="D255" s="40">
        <v>42.994</v>
      </c>
      <c r="E255" s="40">
        <v>23.82</v>
      </c>
      <c r="F255" s="40">
        <v>0.247</v>
      </c>
      <c r="G255" s="40">
        <v>2.359</v>
      </c>
      <c r="H255" s="40">
        <v>21.803999999999998</v>
      </c>
      <c r="I255" s="40">
        <v>20.100999999999999</v>
      </c>
      <c r="J255" s="40">
        <v>2.431</v>
      </c>
      <c r="K255" s="40">
        <v>5.9050000000000002</v>
      </c>
      <c r="L255" s="40">
        <v>185.12700000000001</v>
      </c>
    </row>
    <row r="256" spans="1:12" x14ac:dyDescent="0.25">
      <c r="A256" s="43" t="s">
        <v>129</v>
      </c>
      <c r="B256" s="40">
        <v>33.177999999999997</v>
      </c>
      <c r="C256" s="40">
        <v>46.301000000000002</v>
      </c>
      <c r="D256" s="40">
        <v>46.301000000000002</v>
      </c>
      <c r="E256" s="40">
        <v>22.119</v>
      </c>
      <c r="F256" s="40">
        <v>0.22900000000000001</v>
      </c>
      <c r="G256" s="40">
        <v>2.1909999999999998</v>
      </c>
      <c r="H256" s="40">
        <v>20.247</v>
      </c>
      <c r="I256" s="40">
        <v>18.664999999999999</v>
      </c>
      <c r="J256" s="40">
        <v>2.2570000000000001</v>
      </c>
      <c r="K256" s="40">
        <v>5.4829999999999997</v>
      </c>
      <c r="L256" s="40">
        <v>189.23099999999999</v>
      </c>
    </row>
    <row r="257" spans="1:12" x14ac:dyDescent="0.25">
      <c r="A257" s="31" t="s">
        <v>130</v>
      </c>
      <c r="B257" s="40">
        <v>37.917999999999999</v>
      </c>
      <c r="C257" s="40">
        <v>52.914999999999999</v>
      </c>
      <c r="D257" s="40">
        <v>52.914999999999999</v>
      </c>
      <c r="E257" s="40">
        <v>19.353999999999999</v>
      </c>
      <c r="F257" s="40">
        <v>0.20100000000000001</v>
      </c>
      <c r="G257" s="40">
        <v>1.917</v>
      </c>
      <c r="H257" s="40">
        <v>17.716000000000001</v>
      </c>
      <c r="I257" s="40">
        <v>16.332000000000001</v>
      </c>
      <c r="J257" s="40">
        <v>1.9750000000000001</v>
      </c>
      <c r="K257" s="40">
        <v>4.7969999999999997</v>
      </c>
      <c r="L257" s="40">
        <v>199.268</v>
      </c>
    </row>
    <row r="258" spans="1:12" x14ac:dyDescent="0.25">
      <c r="B258" s="51" t="s">
        <v>288</v>
      </c>
      <c r="C258" s="52"/>
      <c r="D258" s="52"/>
      <c r="E258" s="52"/>
      <c r="F258" s="52"/>
      <c r="G258" s="52"/>
      <c r="H258" s="52"/>
      <c r="I258" s="52"/>
      <c r="J258" s="52"/>
      <c r="K258" s="52"/>
      <c r="L258" s="52"/>
    </row>
    <row r="259" spans="1:12" x14ac:dyDescent="0.25">
      <c r="A259" s="31" t="s">
        <v>146</v>
      </c>
      <c r="B259" s="40">
        <v>2.37</v>
      </c>
      <c r="C259" s="40">
        <v>2.2029999999999998</v>
      </c>
      <c r="D259" s="40">
        <v>2.2029999999999998</v>
      </c>
      <c r="E259" s="40">
        <v>206.233</v>
      </c>
      <c r="F259" s="40">
        <v>3.2109999999999999</v>
      </c>
      <c r="G259" s="40">
        <v>30.67</v>
      </c>
      <c r="H259" s="40">
        <v>283.45400000000001</v>
      </c>
      <c r="I259" s="40">
        <v>261.31599999999997</v>
      </c>
      <c r="J259" s="40">
        <v>31.600999999999999</v>
      </c>
      <c r="K259" s="40">
        <v>76.759</v>
      </c>
      <c r="L259" s="40">
        <v>791.66</v>
      </c>
    </row>
    <row r="260" spans="1:12" x14ac:dyDescent="0.25">
      <c r="A260" s="31" t="s">
        <v>147</v>
      </c>
      <c r="B260" s="40">
        <v>4.74</v>
      </c>
      <c r="C260" s="40">
        <v>4.4050000000000002</v>
      </c>
      <c r="D260" s="40">
        <v>4.4050000000000002</v>
      </c>
      <c r="E260" s="40">
        <v>103.117</v>
      </c>
      <c r="F260" s="40">
        <v>1.605</v>
      </c>
      <c r="G260" s="40">
        <v>15.335000000000001</v>
      </c>
      <c r="H260" s="40">
        <v>141.727</v>
      </c>
      <c r="I260" s="40">
        <v>130.65799999999999</v>
      </c>
      <c r="J260" s="40">
        <v>15.8</v>
      </c>
      <c r="K260" s="40">
        <v>38.378999999999998</v>
      </c>
      <c r="L260" s="40">
        <v>405.99200000000002</v>
      </c>
    </row>
    <row r="261" spans="1:12" x14ac:dyDescent="0.25">
      <c r="A261" s="31" t="s">
        <v>148</v>
      </c>
      <c r="B261" s="40">
        <v>7.11</v>
      </c>
      <c r="C261" s="40">
        <v>6.6079999999999997</v>
      </c>
      <c r="D261" s="40">
        <v>6.6079999999999997</v>
      </c>
      <c r="E261" s="40">
        <v>68.744</v>
      </c>
      <c r="F261" s="40">
        <v>1.07</v>
      </c>
      <c r="G261" s="40">
        <v>10.223000000000001</v>
      </c>
      <c r="H261" s="40">
        <v>94.484999999999999</v>
      </c>
      <c r="I261" s="40">
        <v>87.105000000000004</v>
      </c>
      <c r="J261" s="40">
        <v>10.534000000000001</v>
      </c>
      <c r="K261" s="40">
        <v>25.585999999999999</v>
      </c>
      <c r="L261" s="40">
        <v>281.95299999999997</v>
      </c>
    </row>
    <row r="262" spans="1:12" x14ac:dyDescent="0.25">
      <c r="A262" s="31" t="s">
        <v>149</v>
      </c>
      <c r="B262" s="40">
        <v>9.4789999999999992</v>
      </c>
      <c r="C262" s="40">
        <v>8.81</v>
      </c>
      <c r="D262" s="40">
        <v>8.81</v>
      </c>
      <c r="E262" s="40">
        <v>51.558</v>
      </c>
      <c r="F262" s="40">
        <v>0.80300000000000005</v>
      </c>
      <c r="G262" s="40">
        <v>7.6669999999999998</v>
      </c>
      <c r="H262" s="40">
        <v>70.864000000000004</v>
      </c>
      <c r="I262" s="40">
        <v>65.328999999999994</v>
      </c>
      <c r="J262" s="40">
        <v>7.9</v>
      </c>
      <c r="K262" s="40">
        <v>19.190000000000001</v>
      </c>
      <c r="L262" s="40">
        <v>223.32</v>
      </c>
    </row>
    <row r="263" spans="1:12" x14ac:dyDescent="0.25">
      <c r="A263" s="31" t="s">
        <v>150</v>
      </c>
      <c r="B263" s="40">
        <v>11.849</v>
      </c>
      <c r="C263" s="40">
        <v>11.013</v>
      </c>
      <c r="D263" s="40">
        <v>11.013</v>
      </c>
      <c r="E263" s="40">
        <v>41.247</v>
      </c>
      <c r="F263" s="40">
        <v>0.64200000000000002</v>
      </c>
      <c r="G263" s="40">
        <v>6.1340000000000003</v>
      </c>
      <c r="H263" s="40">
        <v>56.691000000000003</v>
      </c>
      <c r="I263" s="40">
        <v>52.262999999999998</v>
      </c>
      <c r="J263" s="40">
        <v>6.32</v>
      </c>
      <c r="K263" s="40">
        <v>15.352</v>
      </c>
      <c r="L263" s="40">
        <v>190.852</v>
      </c>
    </row>
    <row r="264" spans="1:12" x14ac:dyDescent="0.25">
      <c r="A264" s="31" t="s">
        <v>151</v>
      </c>
      <c r="B264" s="40">
        <v>14.218999999999999</v>
      </c>
      <c r="C264" s="40">
        <v>13.215999999999999</v>
      </c>
      <c r="D264" s="40">
        <v>13.215999999999999</v>
      </c>
      <c r="E264" s="40">
        <v>34.372</v>
      </c>
      <c r="F264" s="40">
        <v>0.53500000000000003</v>
      </c>
      <c r="G264" s="40">
        <v>5.1120000000000001</v>
      </c>
      <c r="H264" s="40">
        <v>47.241999999999997</v>
      </c>
      <c r="I264" s="40">
        <v>43.552999999999997</v>
      </c>
      <c r="J264" s="40">
        <v>5.2670000000000003</v>
      </c>
      <c r="K264" s="40">
        <v>12.792999999999999</v>
      </c>
      <c r="L264" s="40">
        <v>171.465</v>
      </c>
    </row>
    <row r="265" spans="1:12" x14ac:dyDescent="0.25">
      <c r="A265" s="31" t="s">
        <v>152</v>
      </c>
      <c r="B265" s="40">
        <v>16.588999999999999</v>
      </c>
      <c r="C265" s="40">
        <v>15.417999999999999</v>
      </c>
      <c r="D265" s="40">
        <v>15.417999999999999</v>
      </c>
      <c r="E265" s="40">
        <v>29.462</v>
      </c>
      <c r="F265" s="40">
        <v>0.45900000000000002</v>
      </c>
      <c r="G265" s="40">
        <v>4.3810000000000002</v>
      </c>
      <c r="H265" s="40">
        <v>40.493000000000002</v>
      </c>
      <c r="I265" s="40">
        <v>37.331000000000003</v>
      </c>
      <c r="J265" s="40">
        <v>4.5140000000000002</v>
      </c>
      <c r="K265" s="40">
        <v>10.965999999999999</v>
      </c>
      <c r="L265" s="40">
        <v>159.55099999999999</v>
      </c>
    </row>
    <row r="266" spans="1:12" x14ac:dyDescent="0.25">
      <c r="A266" s="31" t="s">
        <v>153</v>
      </c>
      <c r="B266" s="40">
        <v>18.959</v>
      </c>
      <c r="C266" s="40">
        <v>17.620999999999999</v>
      </c>
      <c r="D266" s="40">
        <v>17.620999999999999</v>
      </c>
      <c r="E266" s="40">
        <v>25.779</v>
      </c>
      <c r="F266" s="40">
        <v>0.40100000000000002</v>
      </c>
      <c r="G266" s="40">
        <v>3.8340000000000001</v>
      </c>
      <c r="H266" s="40">
        <v>35.432000000000002</v>
      </c>
      <c r="I266" s="40">
        <v>32.664999999999999</v>
      </c>
      <c r="J266" s="40">
        <v>3.95</v>
      </c>
      <c r="K266" s="40">
        <v>9.5950000000000006</v>
      </c>
      <c r="L266" s="40">
        <v>152.31200000000001</v>
      </c>
    </row>
    <row r="267" spans="1:12" x14ac:dyDescent="0.25">
      <c r="A267" s="31" t="s">
        <v>154</v>
      </c>
      <c r="B267" s="40">
        <v>21.329000000000001</v>
      </c>
      <c r="C267" s="40">
        <v>19.823</v>
      </c>
      <c r="D267" s="40">
        <v>19.823</v>
      </c>
      <c r="E267" s="40">
        <v>22.914999999999999</v>
      </c>
      <c r="F267" s="40">
        <v>0.35699999999999998</v>
      </c>
      <c r="G267" s="40">
        <v>3.4079999999999999</v>
      </c>
      <c r="H267" s="40">
        <v>31.495000000000001</v>
      </c>
      <c r="I267" s="40">
        <v>29.035</v>
      </c>
      <c r="J267" s="40">
        <v>3.5110000000000001</v>
      </c>
      <c r="K267" s="40">
        <v>8.5289999999999999</v>
      </c>
      <c r="L267" s="40">
        <v>148.185</v>
      </c>
    </row>
    <row r="268" spans="1:12" x14ac:dyDescent="0.25">
      <c r="A268" s="31" t="s">
        <v>140</v>
      </c>
      <c r="B268" s="40">
        <v>23.698</v>
      </c>
      <c r="C268" s="40">
        <v>22.026</v>
      </c>
      <c r="D268" s="40">
        <v>22.026</v>
      </c>
      <c r="E268" s="40">
        <v>20.623000000000001</v>
      </c>
      <c r="F268" s="40">
        <v>0.32100000000000001</v>
      </c>
      <c r="G268" s="40">
        <v>3.0670000000000002</v>
      </c>
      <c r="H268" s="40">
        <v>28.344999999999999</v>
      </c>
      <c r="I268" s="40">
        <v>26.132000000000001</v>
      </c>
      <c r="J268" s="40">
        <v>3.16</v>
      </c>
      <c r="K268" s="40">
        <v>7.6760000000000002</v>
      </c>
      <c r="L268" s="40">
        <v>146.238</v>
      </c>
    </row>
    <row r="269" spans="1:12" x14ac:dyDescent="0.25">
      <c r="A269" s="45" t="s">
        <v>141</v>
      </c>
      <c r="B269" s="46">
        <v>26.068000000000001</v>
      </c>
      <c r="C269" s="46">
        <v>24.228999999999999</v>
      </c>
      <c r="D269" s="46">
        <v>24.228999999999999</v>
      </c>
      <c r="E269" s="46">
        <v>18.748000000000001</v>
      </c>
      <c r="F269" s="46">
        <v>0.29199999999999998</v>
      </c>
      <c r="G269" s="46">
        <v>2.7879999999999998</v>
      </c>
      <c r="H269" s="46">
        <v>25.768999999999998</v>
      </c>
      <c r="I269" s="46">
        <v>23.756</v>
      </c>
      <c r="J269" s="46">
        <v>2.8730000000000002</v>
      </c>
      <c r="K269" s="46">
        <v>6.9779999999999998</v>
      </c>
      <c r="L269" s="46">
        <v>145.87899999999999</v>
      </c>
    </row>
    <row r="270" spans="1:12" x14ac:dyDescent="0.25">
      <c r="A270" s="31" t="s">
        <v>142</v>
      </c>
      <c r="B270" s="40">
        <v>28.437999999999999</v>
      </c>
      <c r="C270" s="40">
        <v>26.431000000000001</v>
      </c>
      <c r="D270" s="40">
        <v>26.431000000000001</v>
      </c>
      <c r="E270" s="40">
        <v>17.186</v>
      </c>
      <c r="F270" s="40">
        <v>0.26800000000000002</v>
      </c>
      <c r="G270" s="40">
        <v>2.556</v>
      </c>
      <c r="H270" s="40">
        <v>23.620999999999999</v>
      </c>
      <c r="I270" s="40">
        <v>21.776</v>
      </c>
      <c r="J270" s="40">
        <v>2.633</v>
      </c>
      <c r="K270" s="40">
        <v>6.3970000000000002</v>
      </c>
      <c r="L270" s="40">
        <v>146.70699999999999</v>
      </c>
    </row>
    <row r="271" spans="1:12" x14ac:dyDescent="0.25">
      <c r="A271" s="31" t="s">
        <v>143</v>
      </c>
      <c r="B271" s="40">
        <v>30.808</v>
      </c>
      <c r="C271" s="40">
        <v>28.634</v>
      </c>
      <c r="D271" s="40">
        <v>28.634</v>
      </c>
      <c r="E271" s="40">
        <v>15.864000000000001</v>
      </c>
      <c r="F271" s="40">
        <v>0.247</v>
      </c>
      <c r="G271" s="40">
        <v>2.359</v>
      </c>
      <c r="H271" s="40">
        <v>21.803999999999998</v>
      </c>
      <c r="I271" s="40">
        <v>20.100999999999999</v>
      </c>
      <c r="J271" s="40">
        <v>2.431</v>
      </c>
      <c r="K271" s="40">
        <v>5.9050000000000002</v>
      </c>
      <c r="L271" s="40">
        <v>148.45099999999999</v>
      </c>
    </row>
    <row r="272" spans="1:12" x14ac:dyDescent="0.25">
      <c r="A272" s="31" t="s">
        <v>144</v>
      </c>
      <c r="B272" s="40">
        <v>33.177999999999997</v>
      </c>
      <c r="C272" s="40">
        <v>30.835999999999999</v>
      </c>
      <c r="D272" s="40">
        <v>30.835999999999999</v>
      </c>
      <c r="E272" s="40">
        <v>14.731</v>
      </c>
      <c r="F272" s="40">
        <v>0.22900000000000001</v>
      </c>
      <c r="G272" s="40">
        <v>2.1909999999999998</v>
      </c>
      <c r="H272" s="40">
        <v>20.247</v>
      </c>
      <c r="I272" s="40">
        <v>18.664999999999999</v>
      </c>
      <c r="J272" s="40">
        <v>2.2570000000000001</v>
      </c>
      <c r="K272" s="40">
        <v>5.4829999999999997</v>
      </c>
      <c r="L272" s="40">
        <v>150.91300000000001</v>
      </c>
    </row>
    <row r="273" spans="1:12" x14ac:dyDescent="0.25">
      <c r="A273" s="31" t="s">
        <v>145</v>
      </c>
      <c r="B273" s="40">
        <v>37.917999999999999</v>
      </c>
      <c r="C273" s="40">
        <v>35.241999999999997</v>
      </c>
      <c r="D273" s="40">
        <v>35.241999999999997</v>
      </c>
      <c r="E273" s="40">
        <v>12.89</v>
      </c>
      <c r="F273" s="40">
        <v>0.20100000000000001</v>
      </c>
      <c r="G273" s="40">
        <v>1.917</v>
      </c>
      <c r="H273" s="40">
        <v>17.716000000000001</v>
      </c>
      <c r="I273" s="40">
        <v>16.332000000000001</v>
      </c>
      <c r="J273" s="40">
        <v>1.9750000000000001</v>
      </c>
      <c r="K273" s="40">
        <v>4.7969999999999997</v>
      </c>
      <c r="L273" s="40">
        <v>157.458</v>
      </c>
    </row>
    <row r="274" spans="1:12" x14ac:dyDescent="0.25">
      <c r="B274" s="51" t="s">
        <v>289</v>
      </c>
      <c r="C274" s="52"/>
      <c r="D274" s="52"/>
      <c r="E274" s="52"/>
      <c r="F274" s="52"/>
      <c r="G274" s="52"/>
      <c r="H274" s="52"/>
      <c r="I274" s="52"/>
      <c r="J274" s="52"/>
      <c r="K274" s="52"/>
      <c r="L274" s="52"/>
    </row>
    <row r="275" spans="1:12" x14ac:dyDescent="0.25">
      <c r="A275" s="31" t="s">
        <v>161</v>
      </c>
      <c r="B275" s="40">
        <v>2.37</v>
      </c>
      <c r="C275" s="40">
        <v>1.6539999999999999</v>
      </c>
      <c r="D275" s="40">
        <v>1.6539999999999999</v>
      </c>
      <c r="E275" s="40">
        <v>154.83000000000001</v>
      </c>
      <c r="F275" s="40">
        <v>3.2109999999999999</v>
      </c>
      <c r="G275" s="40">
        <v>30.67</v>
      </c>
      <c r="H275" s="40">
        <v>283.45400000000001</v>
      </c>
      <c r="I275" s="40">
        <v>261.31599999999997</v>
      </c>
      <c r="J275" s="40">
        <v>31.600999999999999</v>
      </c>
      <c r="K275" s="40">
        <v>76.759</v>
      </c>
      <c r="L275" s="40">
        <v>739.15899999999999</v>
      </c>
    </row>
    <row r="276" spans="1:12" x14ac:dyDescent="0.25">
      <c r="A276" s="31" t="s">
        <v>162</v>
      </c>
      <c r="B276" s="40">
        <v>4.74</v>
      </c>
      <c r="C276" s="40">
        <v>3.3069999999999999</v>
      </c>
      <c r="D276" s="40">
        <v>3.3069999999999999</v>
      </c>
      <c r="E276" s="40">
        <v>77.415000000000006</v>
      </c>
      <c r="F276" s="40">
        <v>1.605</v>
      </c>
      <c r="G276" s="40">
        <v>15.335000000000001</v>
      </c>
      <c r="H276" s="40">
        <v>141.727</v>
      </c>
      <c r="I276" s="40">
        <v>130.65799999999999</v>
      </c>
      <c r="J276" s="40">
        <v>15.8</v>
      </c>
      <c r="K276" s="40">
        <v>38.378999999999998</v>
      </c>
      <c r="L276" s="40">
        <v>378.09399999999999</v>
      </c>
    </row>
    <row r="277" spans="1:12" x14ac:dyDescent="0.25">
      <c r="A277" s="31" t="s">
        <v>163</v>
      </c>
      <c r="B277" s="40">
        <v>7.11</v>
      </c>
      <c r="C277" s="40">
        <v>4.9610000000000003</v>
      </c>
      <c r="D277" s="40">
        <v>4.9610000000000003</v>
      </c>
      <c r="E277" s="40">
        <v>51.61</v>
      </c>
      <c r="F277" s="40">
        <v>1.07</v>
      </c>
      <c r="G277" s="40">
        <v>10.223000000000001</v>
      </c>
      <c r="H277" s="40">
        <v>94.484999999999999</v>
      </c>
      <c r="I277" s="40">
        <v>87.105000000000004</v>
      </c>
      <c r="J277" s="40">
        <v>10.534000000000001</v>
      </c>
      <c r="K277" s="40">
        <v>25.585999999999999</v>
      </c>
      <c r="L277" s="40">
        <v>261.52499999999998</v>
      </c>
    </row>
    <row r="278" spans="1:12" x14ac:dyDescent="0.25">
      <c r="A278" s="31" t="s">
        <v>164</v>
      </c>
      <c r="B278" s="40">
        <v>9.4789999999999992</v>
      </c>
      <c r="C278" s="40">
        <v>6.6139999999999999</v>
      </c>
      <c r="D278" s="40">
        <v>6.6139999999999999</v>
      </c>
      <c r="E278" s="40">
        <v>38.707000000000001</v>
      </c>
      <c r="F278" s="40">
        <v>0.80300000000000005</v>
      </c>
      <c r="G278" s="40">
        <v>7.6669999999999998</v>
      </c>
      <c r="H278" s="40">
        <v>70.864000000000004</v>
      </c>
      <c r="I278" s="40">
        <v>65.328999999999994</v>
      </c>
      <c r="J278" s="40">
        <v>7.9</v>
      </c>
      <c r="K278" s="40">
        <v>19.190000000000001</v>
      </c>
      <c r="L278" s="40">
        <v>206.077</v>
      </c>
    </row>
    <row r="279" spans="1:12" x14ac:dyDescent="0.25">
      <c r="A279" s="31" t="s">
        <v>165</v>
      </c>
      <c r="B279" s="40">
        <v>11.849</v>
      </c>
      <c r="C279" s="40">
        <v>8.2680000000000007</v>
      </c>
      <c r="D279" s="40">
        <v>8.2680000000000007</v>
      </c>
      <c r="E279" s="40">
        <v>30.966000000000001</v>
      </c>
      <c r="F279" s="40">
        <v>0.64200000000000002</v>
      </c>
      <c r="G279" s="40">
        <v>6.1340000000000003</v>
      </c>
      <c r="H279" s="40">
        <v>56.691000000000003</v>
      </c>
      <c r="I279" s="40">
        <v>52.262999999999998</v>
      </c>
      <c r="J279" s="40">
        <v>6.32</v>
      </c>
      <c r="K279" s="40">
        <v>15.352</v>
      </c>
      <c r="L279" s="40">
        <v>175.08099999999999</v>
      </c>
    </row>
    <row r="280" spans="1:12" x14ac:dyDescent="0.25">
      <c r="A280" s="31" t="s">
        <v>166</v>
      </c>
      <c r="B280" s="40">
        <v>14.218999999999999</v>
      </c>
      <c r="C280" s="40">
        <v>9.9220000000000006</v>
      </c>
      <c r="D280" s="40">
        <v>9.9220000000000006</v>
      </c>
      <c r="E280" s="40">
        <v>25.805</v>
      </c>
      <c r="F280" s="40">
        <v>0.53500000000000003</v>
      </c>
      <c r="G280" s="40">
        <v>5.1120000000000001</v>
      </c>
      <c r="H280" s="40">
        <v>47.241999999999997</v>
      </c>
      <c r="I280" s="40">
        <v>43.552999999999997</v>
      </c>
      <c r="J280" s="40">
        <v>5.2670000000000003</v>
      </c>
      <c r="K280" s="40">
        <v>12.792999999999999</v>
      </c>
      <c r="L280" s="40">
        <v>156.31</v>
      </c>
    </row>
    <row r="281" spans="1:12" x14ac:dyDescent="0.25">
      <c r="A281" s="31" t="s">
        <v>167</v>
      </c>
      <c r="B281" s="40">
        <v>16.588999999999999</v>
      </c>
      <c r="C281" s="40">
        <v>11.574999999999999</v>
      </c>
      <c r="D281" s="40">
        <v>11.574999999999999</v>
      </c>
      <c r="E281" s="40">
        <v>22.119</v>
      </c>
      <c r="F281" s="40">
        <v>0.45900000000000002</v>
      </c>
      <c r="G281" s="40">
        <v>4.3810000000000002</v>
      </c>
      <c r="H281" s="40">
        <v>40.493000000000002</v>
      </c>
      <c r="I281" s="40">
        <v>37.331000000000003</v>
      </c>
      <c r="J281" s="40">
        <v>4.5140000000000002</v>
      </c>
      <c r="K281" s="40">
        <v>10.965999999999999</v>
      </c>
      <c r="L281" s="40">
        <v>144.52199999999999</v>
      </c>
    </row>
    <row r="282" spans="1:12" x14ac:dyDescent="0.25">
      <c r="A282" s="31" t="s">
        <v>168</v>
      </c>
      <c r="B282" s="40">
        <v>18.959</v>
      </c>
      <c r="C282" s="40">
        <v>13.228999999999999</v>
      </c>
      <c r="D282" s="40">
        <v>13.228999999999999</v>
      </c>
      <c r="E282" s="40">
        <v>19.353999999999999</v>
      </c>
      <c r="F282" s="40">
        <v>0.40100000000000002</v>
      </c>
      <c r="G282" s="40">
        <v>3.8340000000000001</v>
      </c>
      <c r="H282" s="40">
        <v>35.432000000000002</v>
      </c>
      <c r="I282" s="40">
        <v>32.664999999999999</v>
      </c>
      <c r="J282" s="40">
        <v>3.95</v>
      </c>
      <c r="K282" s="40">
        <v>9.5950000000000006</v>
      </c>
      <c r="L282" s="40">
        <v>137.10300000000001</v>
      </c>
    </row>
    <row r="283" spans="1:12" x14ac:dyDescent="0.25">
      <c r="A283" s="31" t="s">
        <v>169</v>
      </c>
      <c r="B283" s="40">
        <v>21.329000000000001</v>
      </c>
      <c r="C283" s="40">
        <v>14.882</v>
      </c>
      <c r="D283" s="40">
        <v>14.882</v>
      </c>
      <c r="E283" s="40">
        <v>17.202999999999999</v>
      </c>
      <c r="F283" s="40">
        <v>0.35699999999999998</v>
      </c>
      <c r="G283" s="40">
        <v>3.4079999999999999</v>
      </c>
      <c r="H283" s="40">
        <v>31.495000000000001</v>
      </c>
      <c r="I283" s="40">
        <v>29.035</v>
      </c>
      <c r="J283" s="40">
        <v>3.5110000000000001</v>
      </c>
      <c r="K283" s="40">
        <v>8.5289999999999999</v>
      </c>
      <c r="L283" s="40">
        <v>132.59100000000001</v>
      </c>
    </row>
    <row r="284" spans="1:12" x14ac:dyDescent="0.25">
      <c r="A284" s="31" t="s">
        <v>155</v>
      </c>
      <c r="B284" s="40">
        <v>23.698</v>
      </c>
      <c r="C284" s="40">
        <v>16.536000000000001</v>
      </c>
      <c r="D284" s="40">
        <v>16.536000000000001</v>
      </c>
      <c r="E284" s="40">
        <v>15.483000000000001</v>
      </c>
      <c r="F284" s="40">
        <v>0.32100000000000001</v>
      </c>
      <c r="G284" s="40">
        <v>3.0670000000000002</v>
      </c>
      <c r="H284" s="40">
        <v>28.344999999999999</v>
      </c>
      <c r="I284" s="40">
        <v>26.132000000000001</v>
      </c>
      <c r="J284" s="40">
        <v>3.16</v>
      </c>
      <c r="K284" s="40">
        <v>7.6760000000000002</v>
      </c>
      <c r="L284" s="40">
        <v>130.11799999999999</v>
      </c>
    </row>
    <row r="285" spans="1:12" x14ac:dyDescent="0.25">
      <c r="A285" s="45" t="s">
        <v>156</v>
      </c>
      <c r="B285" s="46">
        <v>26.068000000000001</v>
      </c>
      <c r="C285" s="46">
        <v>18.190000000000001</v>
      </c>
      <c r="D285" s="46">
        <v>18.190000000000001</v>
      </c>
      <c r="E285" s="46">
        <v>14.074999999999999</v>
      </c>
      <c r="F285" s="46">
        <v>0.29199999999999998</v>
      </c>
      <c r="G285" s="46">
        <v>2.7879999999999998</v>
      </c>
      <c r="H285" s="46">
        <v>25.768999999999998</v>
      </c>
      <c r="I285" s="46">
        <v>23.756</v>
      </c>
      <c r="J285" s="46">
        <v>2.8730000000000002</v>
      </c>
      <c r="K285" s="46">
        <v>6.9779999999999998</v>
      </c>
      <c r="L285" s="46">
        <v>129.12799999999999</v>
      </c>
    </row>
    <row r="286" spans="1:12" x14ac:dyDescent="0.25">
      <c r="A286" s="31" t="s">
        <v>157</v>
      </c>
      <c r="B286" s="40">
        <v>28.437999999999999</v>
      </c>
      <c r="C286" s="40">
        <v>19.843</v>
      </c>
      <c r="D286" s="40">
        <v>19.843</v>
      </c>
      <c r="E286" s="40">
        <v>12.901999999999999</v>
      </c>
      <c r="F286" s="40">
        <v>0.26800000000000002</v>
      </c>
      <c r="G286" s="40">
        <v>2.556</v>
      </c>
      <c r="H286" s="40">
        <v>23.620999999999999</v>
      </c>
      <c r="I286" s="40">
        <v>21.776</v>
      </c>
      <c r="J286" s="40">
        <v>2.633</v>
      </c>
      <c r="K286" s="40">
        <v>6.3970000000000002</v>
      </c>
      <c r="L286" s="40">
        <v>129.24700000000001</v>
      </c>
    </row>
    <row r="287" spans="1:12" x14ac:dyDescent="0.25">
      <c r="A287" s="31" t="s">
        <v>158</v>
      </c>
      <c r="B287" s="40">
        <v>30.808</v>
      </c>
      <c r="C287" s="40">
        <v>21.497</v>
      </c>
      <c r="D287" s="40">
        <v>21.497</v>
      </c>
      <c r="E287" s="40">
        <v>11.91</v>
      </c>
      <c r="F287" s="40">
        <v>0.247</v>
      </c>
      <c r="G287" s="40">
        <v>2.359</v>
      </c>
      <c r="H287" s="40">
        <v>21.803999999999998</v>
      </c>
      <c r="I287" s="40">
        <v>20.100999999999999</v>
      </c>
      <c r="J287" s="40">
        <v>2.431</v>
      </c>
      <c r="K287" s="40">
        <v>5.9050000000000002</v>
      </c>
      <c r="L287" s="40">
        <v>130.22300000000001</v>
      </c>
    </row>
    <row r="288" spans="1:12" x14ac:dyDescent="0.25">
      <c r="A288" s="31" t="s">
        <v>159</v>
      </c>
      <c r="B288" s="40">
        <v>33.177999999999997</v>
      </c>
      <c r="C288" s="40">
        <v>23.15</v>
      </c>
      <c r="D288" s="40">
        <v>23.15</v>
      </c>
      <c r="E288" s="40">
        <v>11.058999999999999</v>
      </c>
      <c r="F288" s="40">
        <v>0.22900000000000001</v>
      </c>
      <c r="G288" s="40">
        <v>2.1909999999999998</v>
      </c>
      <c r="H288" s="40">
        <v>20.247</v>
      </c>
      <c r="I288" s="40">
        <v>18.664999999999999</v>
      </c>
      <c r="J288" s="40">
        <v>2.2570000000000001</v>
      </c>
      <c r="K288" s="40">
        <v>5.4829999999999997</v>
      </c>
      <c r="L288" s="40">
        <v>131.869</v>
      </c>
    </row>
    <row r="289" spans="1:12" x14ac:dyDescent="0.25">
      <c r="A289" s="31" t="s">
        <v>160</v>
      </c>
      <c r="B289" s="40">
        <v>37.917999999999999</v>
      </c>
      <c r="C289" s="40">
        <v>26.457999999999998</v>
      </c>
      <c r="D289" s="40">
        <v>26.457999999999998</v>
      </c>
      <c r="E289" s="40">
        <v>9.6769999999999996</v>
      </c>
      <c r="F289" s="40">
        <v>0.20100000000000001</v>
      </c>
      <c r="G289" s="40">
        <v>1.917</v>
      </c>
      <c r="H289" s="40">
        <v>17.716000000000001</v>
      </c>
      <c r="I289" s="40">
        <v>16.332000000000001</v>
      </c>
      <c r="J289" s="40">
        <v>1.9750000000000001</v>
      </c>
      <c r="K289" s="40">
        <v>4.7969999999999997</v>
      </c>
      <c r="L289" s="40">
        <v>136.67699999999999</v>
      </c>
    </row>
    <row r="290" spans="1:12" x14ac:dyDescent="0.25">
      <c r="B290" s="51" t="s">
        <v>290</v>
      </c>
      <c r="C290" s="52"/>
      <c r="D290" s="52"/>
      <c r="E290" s="52"/>
      <c r="F290" s="52"/>
      <c r="G290" s="52"/>
      <c r="H290" s="52"/>
      <c r="I290" s="52"/>
      <c r="J290" s="52"/>
      <c r="K290" s="52"/>
      <c r="L290" s="52"/>
    </row>
    <row r="291" spans="1:12" x14ac:dyDescent="0.25">
      <c r="A291" s="31" t="s">
        <v>176</v>
      </c>
      <c r="B291" s="40">
        <v>2.37</v>
      </c>
      <c r="C291" s="40">
        <v>1.323</v>
      </c>
      <c r="D291" s="40">
        <v>1.323</v>
      </c>
      <c r="E291" s="40">
        <v>123.864</v>
      </c>
      <c r="F291" s="40">
        <v>3.2109999999999999</v>
      </c>
      <c r="G291" s="40">
        <v>30.67</v>
      </c>
      <c r="H291" s="40">
        <v>283.45400000000001</v>
      </c>
      <c r="I291" s="40">
        <v>261.31599999999997</v>
      </c>
      <c r="J291" s="40">
        <v>31.600999999999999</v>
      </c>
      <c r="K291" s="40">
        <v>76.759</v>
      </c>
      <c r="L291" s="40">
        <v>707.53099999999995</v>
      </c>
    </row>
    <row r="292" spans="1:12" x14ac:dyDescent="0.25">
      <c r="A292" s="31" t="s">
        <v>177</v>
      </c>
      <c r="B292" s="40">
        <v>4.74</v>
      </c>
      <c r="C292" s="40">
        <v>2.6459999999999999</v>
      </c>
      <c r="D292" s="40">
        <v>2.6459999999999999</v>
      </c>
      <c r="E292" s="40">
        <v>61.932000000000002</v>
      </c>
      <c r="F292" s="40">
        <v>1.605</v>
      </c>
      <c r="G292" s="40">
        <v>15.335000000000001</v>
      </c>
      <c r="H292" s="40">
        <v>141.727</v>
      </c>
      <c r="I292" s="40">
        <v>130.65799999999999</v>
      </c>
      <c r="J292" s="40">
        <v>15.8</v>
      </c>
      <c r="K292" s="40">
        <v>38.378999999999998</v>
      </c>
      <c r="L292" s="40">
        <v>361.28899999999999</v>
      </c>
    </row>
    <row r="293" spans="1:12" x14ac:dyDescent="0.25">
      <c r="A293" s="31" t="s">
        <v>178</v>
      </c>
      <c r="B293" s="40">
        <v>7.11</v>
      </c>
      <c r="C293" s="40">
        <v>3.9689999999999999</v>
      </c>
      <c r="D293" s="40">
        <v>3.9689999999999999</v>
      </c>
      <c r="E293" s="40">
        <v>41.287999999999997</v>
      </c>
      <c r="F293" s="40">
        <v>1.07</v>
      </c>
      <c r="G293" s="40">
        <v>10.223000000000001</v>
      </c>
      <c r="H293" s="40">
        <v>94.484999999999999</v>
      </c>
      <c r="I293" s="40">
        <v>87.105000000000004</v>
      </c>
      <c r="J293" s="40">
        <v>10.534000000000001</v>
      </c>
      <c r="K293" s="40">
        <v>25.585999999999999</v>
      </c>
      <c r="L293" s="40">
        <v>249.21899999999999</v>
      </c>
    </row>
    <row r="294" spans="1:12" x14ac:dyDescent="0.25">
      <c r="A294" s="31" t="s">
        <v>179</v>
      </c>
      <c r="B294" s="40">
        <v>9.4789999999999992</v>
      </c>
      <c r="C294" s="40">
        <v>5.2919999999999998</v>
      </c>
      <c r="D294" s="40">
        <v>5.2919999999999998</v>
      </c>
      <c r="E294" s="40">
        <v>30.966000000000001</v>
      </c>
      <c r="F294" s="40">
        <v>0.80300000000000005</v>
      </c>
      <c r="G294" s="40">
        <v>7.6669999999999998</v>
      </c>
      <c r="H294" s="40">
        <v>70.864000000000004</v>
      </c>
      <c r="I294" s="40">
        <v>65.328999999999994</v>
      </c>
      <c r="J294" s="40">
        <v>7.9</v>
      </c>
      <c r="K294" s="40">
        <v>19.190000000000001</v>
      </c>
      <c r="L294" s="40">
        <v>195.69200000000001</v>
      </c>
    </row>
    <row r="295" spans="1:12" x14ac:dyDescent="0.25">
      <c r="A295" s="31" t="s">
        <v>180</v>
      </c>
      <c r="B295" s="40">
        <v>11.849</v>
      </c>
      <c r="C295" s="40">
        <v>6.6139999999999999</v>
      </c>
      <c r="D295" s="40">
        <v>6.6139999999999999</v>
      </c>
      <c r="E295" s="40">
        <v>24.773</v>
      </c>
      <c r="F295" s="40">
        <v>0.64200000000000002</v>
      </c>
      <c r="G295" s="40">
        <v>6.1340000000000003</v>
      </c>
      <c r="H295" s="40">
        <v>56.691000000000003</v>
      </c>
      <c r="I295" s="40">
        <v>52.262999999999998</v>
      </c>
      <c r="J295" s="40">
        <v>6.32</v>
      </c>
      <c r="K295" s="40">
        <v>15.352</v>
      </c>
      <c r="L295" s="40">
        <v>165.58</v>
      </c>
    </row>
    <row r="296" spans="1:12" x14ac:dyDescent="0.25">
      <c r="A296" s="31" t="s">
        <v>181</v>
      </c>
      <c r="B296" s="40">
        <v>14.218999999999999</v>
      </c>
      <c r="C296" s="40">
        <v>7.9370000000000003</v>
      </c>
      <c r="D296" s="40">
        <v>7.9370000000000003</v>
      </c>
      <c r="E296" s="40">
        <v>20.643999999999998</v>
      </c>
      <c r="F296" s="40">
        <v>0.53500000000000003</v>
      </c>
      <c r="G296" s="40">
        <v>5.1120000000000001</v>
      </c>
      <c r="H296" s="40">
        <v>47.241999999999997</v>
      </c>
      <c r="I296" s="40">
        <v>43.552999999999997</v>
      </c>
      <c r="J296" s="40">
        <v>5.2670000000000003</v>
      </c>
      <c r="K296" s="40">
        <v>12.792999999999999</v>
      </c>
      <c r="L296" s="40">
        <v>147.179</v>
      </c>
    </row>
    <row r="297" spans="1:12" x14ac:dyDescent="0.25">
      <c r="A297" s="31" t="s">
        <v>182</v>
      </c>
      <c r="B297" s="40">
        <v>16.588999999999999</v>
      </c>
      <c r="C297" s="40">
        <v>9.26</v>
      </c>
      <c r="D297" s="40">
        <v>9.26</v>
      </c>
      <c r="E297" s="40">
        <v>17.695</v>
      </c>
      <c r="F297" s="40">
        <v>0.45900000000000002</v>
      </c>
      <c r="G297" s="40">
        <v>4.3810000000000002</v>
      </c>
      <c r="H297" s="40">
        <v>40.493000000000002</v>
      </c>
      <c r="I297" s="40">
        <v>37.331000000000003</v>
      </c>
      <c r="J297" s="40">
        <v>4.5140000000000002</v>
      </c>
      <c r="K297" s="40">
        <v>10.965999999999999</v>
      </c>
      <c r="L297" s="40">
        <v>135.46799999999999</v>
      </c>
    </row>
    <row r="298" spans="1:12" x14ac:dyDescent="0.25">
      <c r="A298" s="31" t="s">
        <v>183</v>
      </c>
      <c r="B298" s="40">
        <v>18.959</v>
      </c>
      <c r="C298" s="40">
        <v>10.583</v>
      </c>
      <c r="D298" s="40">
        <v>10.583</v>
      </c>
      <c r="E298" s="40">
        <v>15.483000000000001</v>
      </c>
      <c r="F298" s="40">
        <v>0.40100000000000002</v>
      </c>
      <c r="G298" s="40">
        <v>3.8340000000000001</v>
      </c>
      <c r="H298" s="40">
        <v>35.432000000000002</v>
      </c>
      <c r="I298" s="40">
        <v>32.664999999999999</v>
      </c>
      <c r="J298" s="40">
        <v>3.95</v>
      </c>
      <c r="K298" s="40">
        <v>9.5950000000000006</v>
      </c>
      <c r="L298" s="40">
        <v>127.94</v>
      </c>
    </row>
    <row r="299" spans="1:12" x14ac:dyDescent="0.25">
      <c r="A299" s="31" t="s">
        <v>184</v>
      </c>
      <c r="B299" s="40">
        <v>21.329000000000001</v>
      </c>
      <c r="C299" s="40">
        <v>11.906000000000001</v>
      </c>
      <c r="D299" s="40">
        <v>11.906000000000001</v>
      </c>
      <c r="E299" s="40">
        <v>13.763</v>
      </c>
      <c r="F299" s="40">
        <v>0.35699999999999998</v>
      </c>
      <c r="G299" s="40">
        <v>3.4079999999999999</v>
      </c>
      <c r="H299" s="40">
        <v>31.495000000000001</v>
      </c>
      <c r="I299" s="40">
        <v>29.035</v>
      </c>
      <c r="J299" s="40">
        <v>3.5110000000000001</v>
      </c>
      <c r="K299" s="40">
        <v>8.5289999999999999</v>
      </c>
      <c r="L299" s="40">
        <v>123.199</v>
      </c>
    </row>
    <row r="300" spans="1:12" x14ac:dyDescent="0.25">
      <c r="A300" s="31" t="s">
        <v>170</v>
      </c>
      <c r="B300" s="40">
        <v>23.698</v>
      </c>
      <c r="C300" s="40">
        <v>13.228999999999999</v>
      </c>
      <c r="D300" s="40">
        <v>13.228999999999999</v>
      </c>
      <c r="E300" s="40">
        <v>12.385999999999999</v>
      </c>
      <c r="F300" s="40">
        <v>0.32100000000000001</v>
      </c>
      <c r="G300" s="40">
        <v>3.0670000000000002</v>
      </c>
      <c r="H300" s="40">
        <v>28.344999999999999</v>
      </c>
      <c r="I300" s="40">
        <v>26.132000000000001</v>
      </c>
      <c r="J300" s="40">
        <v>3.16</v>
      </c>
      <c r="K300" s="40">
        <v>7.6760000000000002</v>
      </c>
      <c r="L300" s="40">
        <v>120.407</v>
      </c>
    </row>
    <row r="301" spans="1:12" x14ac:dyDescent="0.25">
      <c r="A301" s="31" t="s">
        <v>171</v>
      </c>
      <c r="B301" s="40">
        <v>26.068000000000001</v>
      </c>
      <c r="C301" s="40">
        <v>14.552</v>
      </c>
      <c r="D301" s="40">
        <v>14.552</v>
      </c>
      <c r="E301" s="40">
        <v>11.26</v>
      </c>
      <c r="F301" s="40">
        <v>0.29199999999999998</v>
      </c>
      <c r="G301" s="40">
        <v>2.7879999999999998</v>
      </c>
      <c r="H301" s="40">
        <v>25.768999999999998</v>
      </c>
      <c r="I301" s="40">
        <v>23.756</v>
      </c>
      <c r="J301" s="40">
        <v>2.8730000000000002</v>
      </c>
      <c r="K301" s="40">
        <v>6.9779999999999998</v>
      </c>
      <c r="L301" s="40">
        <v>119.03700000000001</v>
      </c>
    </row>
    <row r="302" spans="1:12" x14ac:dyDescent="0.25">
      <c r="A302" s="45" t="s">
        <v>172</v>
      </c>
      <c r="B302" s="46">
        <v>28.437999999999999</v>
      </c>
      <c r="C302" s="46">
        <v>15.875</v>
      </c>
      <c r="D302" s="46">
        <v>15.875</v>
      </c>
      <c r="E302" s="46">
        <v>10.321999999999999</v>
      </c>
      <c r="F302" s="46">
        <v>0.26800000000000002</v>
      </c>
      <c r="G302" s="46">
        <v>2.556</v>
      </c>
      <c r="H302" s="46">
        <v>23.620999999999999</v>
      </c>
      <c r="I302" s="46">
        <v>21.776</v>
      </c>
      <c r="J302" s="46">
        <v>2.633</v>
      </c>
      <c r="K302" s="46">
        <v>6.3970000000000002</v>
      </c>
      <c r="L302" s="46">
        <v>118.73099999999999</v>
      </c>
    </row>
    <row r="303" spans="1:12" x14ac:dyDescent="0.25">
      <c r="A303" s="31" t="s">
        <v>173</v>
      </c>
      <c r="B303" s="40">
        <v>30.808</v>
      </c>
      <c r="C303" s="40">
        <v>17.196999999999999</v>
      </c>
      <c r="D303" s="40">
        <v>17.196999999999999</v>
      </c>
      <c r="E303" s="40">
        <v>9.5280000000000005</v>
      </c>
      <c r="F303" s="40">
        <v>0.247</v>
      </c>
      <c r="G303" s="40">
        <v>2.359</v>
      </c>
      <c r="H303" s="40">
        <v>21.803999999999998</v>
      </c>
      <c r="I303" s="40">
        <v>20.100999999999999</v>
      </c>
      <c r="J303" s="40">
        <v>2.431</v>
      </c>
      <c r="K303" s="40">
        <v>5.9050000000000002</v>
      </c>
      <c r="L303" s="40">
        <v>119.241</v>
      </c>
    </row>
    <row r="304" spans="1:12" x14ac:dyDescent="0.25">
      <c r="A304" s="31" t="s">
        <v>174</v>
      </c>
      <c r="B304" s="40">
        <v>33.177999999999997</v>
      </c>
      <c r="C304" s="40">
        <v>18.52</v>
      </c>
      <c r="D304" s="40">
        <v>18.52</v>
      </c>
      <c r="E304" s="40">
        <v>8.8469999999999995</v>
      </c>
      <c r="F304" s="40">
        <v>0.22900000000000001</v>
      </c>
      <c r="G304" s="40">
        <v>2.1909999999999998</v>
      </c>
      <c r="H304" s="40">
        <v>20.247</v>
      </c>
      <c r="I304" s="40">
        <v>18.664999999999999</v>
      </c>
      <c r="J304" s="40">
        <v>2.2570000000000001</v>
      </c>
      <c r="K304" s="40">
        <v>5.4829999999999997</v>
      </c>
      <c r="L304" s="40">
        <v>120.39700000000001</v>
      </c>
    </row>
    <row r="305" spans="1:12" x14ac:dyDescent="0.25">
      <c r="A305" s="31" t="s">
        <v>175</v>
      </c>
      <c r="B305" s="40">
        <v>37.917999999999999</v>
      </c>
      <c r="C305" s="40">
        <v>21.166</v>
      </c>
      <c r="D305" s="40">
        <v>21.166</v>
      </c>
      <c r="E305" s="40">
        <v>7.7409999999999997</v>
      </c>
      <c r="F305" s="40">
        <v>0.20100000000000001</v>
      </c>
      <c r="G305" s="40">
        <v>1.917</v>
      </c>
      <c r="H305" s="40">
        <v>17.716000000000001</v>
      </c>
      <c r="I305" s="40">
        <v>16.332000000000001</v>
      </c>
      <c r="J305" s="40">
        <v>1.9750000000000001</v>
      </c>
      <c r="K305" s="40">
        <v>4.7969999999999997</v>
      </c>
      <c r="L305" s="40">
        <v>124.157</v>
      </c>
    </row>
    <row r="306" spans="1:12" x14ac:dyDescent="0.25">
      <c r="B306" s="51" t="s">
        <v>291</v>
      </c>
      <c r="C306" s="52"/>
      <c r="D306" s="52"/>
      <c r="E306" s="52"/>
      <c r="F306" s="52"/>
      <c r="G306" s="52"/>
      <c r="H306" s="52"/>
      <c r="I306" s="52"/>
      <c r="J306" s="52"/>
      <c r="K306" s="52"/>
      <c r="L306" s="52"/>
    </row>
    <row r="307" spans="1:12" x14ac:dyDescent="0.25">
      <c r="A307" s="31" t="s">
        <v>191</v>
      </c>
      <c r="B307" s="40">
        <v>2.37</v>
      </c>
      <c r="C307" s="40">
        <v>4.4119999999999999</v>
      </c>
      <c r="D307" s="40">
        <v>4.4119999999999999</v>
      </c>
      <c r="E307" s="40">
        <v>413.08600000000001</v>
      </c>
      <c r="F307" s="40">
        <v>3.2109999999999999</v>
      </c>
      <c r="G307" s="40">
        <v>30.67</v>
      </c>
      <c r="H307" s="40">
        <v>283.45400000000001</v>
      </c>
      <c r="I307" s="40">
        <v>261.31599999999997</v>
      </c>
      <c r="J307" s="40">
        <v>31.600999999999999</v>
      </c>
      <c r="K307" s="40">
        <v>76.759</v>
      </c>
      <c r="L307" s="40">
        <v>1002.931</v>
      </c>
    </row>
    <row r="308" spans="1:12" x14ac:dyDescent="0.25">
      <c r="A308" s="31" t="s">
        <v>192</v>
      </c>
      <c r="B308" s="40">
        <v>4.74</v>
      </c>
      <c r="C308" s="40">
        <v>8.8239999999999998</v>
      </c>
      <c r="D308" s="40">
        <v>8.8239999999999998</v>
      </c>
      <c r="E308" s="40">
        <v>206.54300000000001</v>
      </c>
      <c r="F308" s="40">
        <v>1.605</v>
      </c>
      <c r="G308" s="40">
        <v>15.335000000000001</v>
      </c>
      <c r="H308" s="40">
        <v>141.727</v>
      </c>
      <c r="I308" s="40">
        <v>130.65799999999999</v>
      </c>
      <c r="J308" s="40">
        <v>15.8</v>
      </c>
      <c r="K308" s="40">
        <v>38.378999999999998</v>
      </c>
      <c r="L308" s="40">
        <v>518.25599999999997</v>
      </c>
    </row>
    <row r="309" spans="1:12" x14ac:dyDescent="0.25">
      <c r="A309" s="31" t="s">
        <v>193</v>
      </c>
      <c r="B309" s="40">
        <v>7.11</v>
      </c>
      <c r="C309" s="40">
        <v>13.234999999999999</v>
      </c>
      <c r="D309" s="40">
        <v>13.234999999999999</v>
      </c>
      <c r="E309" s="40">
        <v>137.69499999999999</v>
      </c>
      <c r="F309" s="40">
        <v>1.07</v>
      </c>
      <c r="G309" s="40">
        <v>10.223000000000001</v>
      </c>
      <c r="H309" s="40">
        <v>94.484999999999999</v>
      </c>
      <c r="I309" s="40">
        <v>87.105000000000004</v>
      </c>
      <c r="J309" s="40">
        <v>10.534000000000001</v>
      </c>
      <c r="K309" s="40">
        <v>25.585999999999999</v>
      </c>
      <c r="L309" s="40">
        <v>364.15800000000002</v>
      </c>
    </row>
    <row r="310" spans="1:12" x14ac:dyDescent="0.25">
      <c r="A310" s="31" t="s">
        <v>194</v>
      </c>
      <c r="B310" s="40">
        <v>9.4789999999999992</v>
      </c>
      <c r="C310" s="40">
        <v>17.646999999999998</v>
      </c>
      <c r="D310" s="40">
        <v>17.646999999999998</v>
      </c>
      <c r="E310" s="40">
        <v>103.27200000000001</v>
      </c>
      <c r="F310" s="40">
        <v>0.80300000000000005</v>
      </c>
      <c r="G310" s="40">
        <v>7.6669999999999998</v>
      </c>
      <c r="H310" s="40">
        <v>70.864000000000004</v>
      </c>
      <c r="I310" s="40">
        <v>65.328999999999994</v>
      </c>
      <c r="J310" s="40">
        <v>7.9</v>
      </c>
      <c r="K310" s="40">
        <v>19.190000000000001</v>
      </c>
      <c r="L310" s="40">
        <v>292.70800000000003</v>
      </c>
    </row>
    <row r="311" spans="1:12" x14ac:dyDescent="0.25">
      <c r="A311" s="31" t="s">
        <v>195</v>
      </c>
      <c r="B311" s="40">
        <v>11.849</v>
      </c>
      <c r="C311" s="40">
        <v>22.059000000000001</v>
      </c>
      <c r="D311" s="40">
        <v>22.059000000000001</v>
      </c>
      <c r="E311" s="40">
        <v>82.617000000000004</v>
      </c>
      <c r="F311" s="40">
        <v>0.64200000000000002</v>
      </c>
      <c r="G311" s="40">
        <v>6.1340000000000003</v>
      </c>
      <c r="H311" s="40">
        <v>56.691000000000003</v>
      </c>
      <c r="I311" s="40">
        <v>52.262999999999998</v>
      </c>
      <c r="J311" s="40">
        <v>6.32</v>
      </c>
      <c r="K311" s="40">
        <v>15.352</v>
      </c>
      <c r="L311" s="40">
        <v>254.31399999999999</v>
      </c>
    </row>
    <row r="312" spans="1:12" x14ac:dyDescent="0.25">
      <c r="A312" s="31" t="s">
        <v>196</v>
      </c>
      <c r="B312" s="40">
        <v>14.218999999999999</v>
      </c>
      <c r="C312" s="40">
        <v>26.471</v>
      </c>
      <c r="D312" s="40">
        <v>26.471</v>
      </c>
      <c r="E312" s="40">
        <v>68.847999999999999</v>
      </c>
      <c r="F312" s="40">
        <v>0.53500000000000003</v>
      </c>
      <c r="G312" s="40">
        <v>5.1120000000000001</v>
      </c>
      <c r="H312" s="40">
        <v>47.241999999999997</v>
      </c>
      <c r="I312" s="40">
        <v>43.552999999999997</v>
      </c>
      <c r="J312" s="40">
        <v>5.2670000000000003</v>
      </c>
      <c r="K312" s="40">
        <v>12.792999999999999</v>
      </c>
      <c r="L312" s="40">
        <v>232.45099999999999</v>
      </c>
    </row>
    <row r="313" spans="1:12" x14ac:dyDescent="0.25">
      <c r="A313" s="31" t="s">
        <v>197</v>
      </c>
      <c r="B313" s="40">
        <v>16.588999999999999</v>
      </c>
      <c r="C313" s="40">
        <v>30.882999999999999</v>
      </c>
      <c r="D313" s="40">
        <v>30.882999999999999</v>
      </c>
      <c r="E313" s="40">
        <v>59.012</v>
      </c>
      <c r="F313" s="40">
        <v>0.45900000000000002</v>
      </c>
      <c r="G313" s="40">
        <v>4.3810000000000002</v>
      </c>
      <c r="H313" s="40">
        <v>40.493000000000002</v>
      </c>
      <c r="I313" s="40">
        <v>37.331000000000003</v>
      </c>
      <c r="J313" s="40">
        <v>4.5140000000000002</v>
      </c>
      <c r="K313" s="40">
        <v>10.965999999999999</v>
      </c>
      <c r="L313" s="40">
        <v>220.03100000000001</v>
      </c>
    </row>
    <row r="314" spans="1:12" x14ac:dyDescent="0.25">
      <c r="A314" s="31" t="s">
        <v>198</v>
      </c>
      <c r="B314" s="40">
        <v>18.959</v>
      </c>
      <c r="C314" s="40">
        <v>35.293999999999997</v>
      </c>
      <c r="D314" s="40">
        <v>35.293999999999997</v>
      </c>
      <c r="E314" s="40">
        <v>51.636000000000003</v>
      </c>
      <c r="F314" s="40">
        <v>0.40100000000000002</v>
      </c>
      <c r="G314" s="40">
        <v>3.8340000000000001</v>
      </c>
      <c r="H314" s="40">
        <v>35.432000000000002</v>
      </c>
      <c r="I314" s="40">
        <v>32.664999999999999</v>
      </c>
      <c r="J314" s="40">
        <v>3.95</v>
      </c>
      <c r="K314" s="40">
        <v>9.5950000000000006</v>
      </c>
      <c r="L314" s="40">
        <v>213.51499999999999</v>
      </c>
    </row>
    <row r="315" spans="1:12" x14ac:dyDescent="0.25">
      <c r="A315" s="45" t="s">
        <v>199</v>
      </c>
      <c r="B315" s="46">
        <v>21.329000000000001</v>
      </c>
      <c r="C315" s="46">
        <v>39.706000000000003</v>
      </c>
      <c r="D315" s="46">
        <v>39.706000000000003</v>
      </c>
      <c r="E315" s="46">
        <v>45.898000000000003</v>
      </c>
      <c r="F315" s="46">
        <v>0.35699999999999998</v>
      </c>
      <c r="G315" s="46">
        <v>3.4079999999999999</v>
      </c>
      <c r="H315" s="46">
        <v>31.495000000000001</v>
      </c>
      <c r="I315" s="46">
        <v>29.035</v>
      </c>
      <c r="J315" s="46">
        <v>3.5110000000000001</v>
      </c>
      <c r="K315" s="46">
        <v>8.5289999999999999</v>
      </c>
      <c r="L315" s="46">
        <v>210.934</v>
      </c>
    </row>
    <row r="316" spans="1:12" x14ac:dyDescent="0.25">
      <c r="A316" s="31" t="s">
        <v>185</v>
      </c>
      <c r="B316" s="40">
        <v>23.698</v>
      </c>
      <c r="C316" s="40">
        <v>44.118000000000002</v>
      </c>
      <c r="D316" s="40">
        <v>44.118000000000002</v>
      </c>
      <c r="E316" s="40">
        <v>41.308999999999997</v>
      </c>
      <c r="F316" s="40">
        <v>0.32100000000000001</v>
      </c>
      <c r="G316" s="40">
        <v>3.0670000000000002</v>
      </c>
      <c r="H316" s="40">
        <v>28.344999999999999</v>
      </c>
      <c r="I316" s="40">
        <v>26.132000000000001</v>
      </c>
      <c r="J316" s="40">
        <v>3.16</v>
      </c>
      <c r="K316" s="40">
        <v>7.6760000000000002</v>
      </c>
      <c r="L316" s="40">
        <v>211.108</v>
      </c>
    </row>
    <row r="317" spans="1:12" x14ac:dyDescent="0.25">
      <c r="A317" s="31" t="s">
        <v>186</v>
      </c>
      <c r="B317" s="40">
        <v>26.068000000000001</v>
      </c>
      <c r="C317" s="40">
        <v>48.53</v>
      </c>
      <c r="D317" s="40">
        <v>48.53</v>
      </c>
      <c r="E317" s="40">
        <v>37.552999999999997</v>
      </c>
      <c r="F317" s="40">
        <v>0.29199999999999998</v>
      </c>
      <c r="G317" s="40">
        <v>2.7879999999999998</v>
      </c>
      <c r="H317" s="40">
        <v>25.768999999999998</v>
      </c>
      <c r="I317" s="40">
        <v>23.756</v>
      </c>
      <c r="J317" s="40">
        <v>2.8730000000000002</v>
      </c>
      <c r="K317" s="40">
        <v>6.9779999999999998</v>
      </c>
      <c r="L317" s="40">
        <v>213.286</v>
      </c>
    </row>
    <row r="318" spans="1:12" x14ac:dyDescent="0.25">
      <c r="A318" s="31" t="s">
        <v>187</v>
      </c>
      <c r="B318" s="40">
        <v>28.437999999999999</v>
      </c>
      <c r="C318" s="40">
        <v>52.942</v>
      </c>
      <c r="D318" s="40">
        <v>52.942</v>
      </c>
      <c r="E318" s="40">
        <v>34.423999999999999</v>
      </c>
      <c r="F318" s="40">
        <v>0.26800000000000002</v>
      </c>
      <c r="G318" s="40">
        <v>2.556</v>
      </c>
      <c r="H318" s="40">
        <v>23.620999999999999</v>
      </c>
      <c r="I318" s="40">
        <v>21.776</v>
      </c>
      <c r="J318" s="40">
        <v>2.633</v>
      </c>
      <c r="K318" s="40">
        <v>6.3970000000000002</v>
      </c>
      <c r="L318" s="40">
        <v>216.96700000000001</v>
      </c>
    </row>
    <row r="319" spans="1:12" x14ac:dyDescent="0.25">
      <c r="A319" s="43" t="s">
        <v>188</v>
      </c>
      <c r="B319" s="40">
        <v>30.808</v>
      </c>
      <c r="C319" s="40">
        <v>57.353000000000002</v>
      </c>
      <c r="D319" s="40">
        <v>57.353000000000002</v>
      </c>
      <c r="E319" s="40">
        <v>31.776</v>
      </c>
      <c r="F319" s="40">
        <v>0.247</v>
      </c>
      <c r="G319" s="40">
        <v>2.359</v>
      </c>
      <c r="H319" s="40">
        <v>21.803999999999998</v>
      </c>
      <c r="I319" s="40">
        <v>20.100999999999999</v>
      </c>
      <c r="J319" s="40">
        <v>2.431</v>
      </c>
      <c r="K319" s="40">
        <v>5.9050000000000002</v>
      </c>
      <c r="L319" s="40">
        <v>221.80099999999999</v>
      </c>
    </row>
    <row r="320" spans="1:12" x14ac:dyDescent="0.25">
      <c r="A320" s="31" t="s">
        <v>189</v>
      </c>
      <c r="B320" s="40">
        <v>33.177999999999997</v>
      </c>
      <c r="C320" s="40">
        <v>61.765000000000001</v>
      </c>
      <c r="D320" s="40">
        <v>61.765000000000001</v>
      </c>
      <c r="E320" s="40">
        <v>29.506</v>
      </c>
      <c r="F320" s="40">
        <v>0.22900000000000001</v>
      </c>
      <c r="G320" s="40">
        <v>2.1909999999999998</v>
      </c>
      <c r="H320" s="40">
        <v>20.247</v>
      </c>
      <c r="I320" s="40">
        <v>18.664999999999999</v>
      </c>
      <c r="J320" s="40">
        <v>2.2570000000000001</v>
      </c>
      <c r="K320" s="40">
        <v>5.4829999999999997</v>
      </c>
      <c r="L320" s="40">
        <v>227.54599999999999</v>
      </c>
    </row>
    <row r="321" spans="1:12" x14ac:dyDescent="0.25">
      <c r="A321" s="43" t="s">
        <v>190</v>
      </c>
      <c r="B321" s="40">
        <v>37.917999999999999</v>
      </c>
      <c r="C321" s="40">
        <v>70.588999999999999</v>
      </c>
      <c r="D321" s="40">
        <v>70.588999999999999</v>
      </c>
      <c r="E321" s="40">
        <v>25.818000000000001</v>
      </c>
      <c r="F321" s="40">
        <v>0.20100000000000001</v>
      </c>
      <c r="G321" s="40">
        <v>1.917</v>
      </c>
      <c r="H321" s="40">
        <v>17.716000000000001</v>
      </c>
      <c r="I321" s="40">
        <v>16.332000000000001</v>
      </c>
      <c r="J321" s="40">
        <v>1.9750000000000001</v>
      </c>
      <c r="K321" s="40">
        <v>4.7969999999999997</v>
      </c>
      <c r="L321" s="40">
        <v>241.08</v>
      </c>
    </row>
    <row r="322" spans="1:12" x14ac:dyDescent="0.25">
      <c r="B322" s="51" t="s">
        <v>292</v>
      </c>
      <c r="C322" s="52"/>
      <c r="D322" s="52"/>
      <c r="E322" s="52"/>
      <c r="F322" s="52"/>
      <c r="G322" s="52"/>
      <c r="H322" s="52"/>
      <c r="I322" s="52"/>
      <c r="J322" s="52"/>
      <c r="K322" s="52"/>
      <c r="L322" s="52"/>
    </row>
    <row r="323" spans="1:12" x14ac:dyDescent="0.25">
      <c r="A323" s="31" t="s">
        <v>206</v>
      </c>
      <c r="B323" s="40">
        <v>2.37</v>
      </c>
      <c r="C323" s="40">
        <v>4.1340000000000003</v>
      </c>
      <c r="D323" s="40">
        <v>4.1340000000000003</v>
      </c>
      <c r="E323" s="40">
        <v>387.07499999999999</v>
      </c>
      <c r="F323" s="40">
        <v>3.2109999999999999</v>
      </c>
      <c r="G323" s="40">
        <v>30.67</v>
      </c>
      <c r="H323" s="40">
        <v>283.45400000000001</v>
      </c>
      <c r="I323" s="40">
        <v>261.31599999999997</v>
      </c>
      <c r="J323" s="40">
        <v>31.600999999999999</v>
      </c>
      <c r="K323" s="40">
        <v>76.759</v>
      </c>
      <c r="L323" s="40">
        <v>976.36400000000003</v>
      </c>
    </row>
    <row r="324" spans="1:12" x14ac:dyDescent="0.25">
      <c r="A324" s="31" t="s">
        <v>207</v>
      </c>
      <c r="B324" s="40">
        <v>4.74</v>
      </c>
      <c r="C324" s="40">
        <v>8.2680000000000007</v>
      </c>
      <c r="D324" s="40">
        <v>8.2680000000000007</v>
      </c>
      <c r="E324" s="40">
        <v>193.53700000000001</v>
      </c>
      <c r="F324" s="40">
        <v>1.605</v>
      </c>
      <c r="G324" s="40">
        <v>15.335000000000001</v>
      </c>
      <c r="H324" s="40">
        <v>141.727</v>
      </c>
      <c r="I324" s="40">
        <v>130.65799999999999</v>
      </c>
      <c r="J324" s="40">
        <v>15.8</v>
      </c>
      <c r="K324" s="40">
        <v>38.378999999999998</v>
      </c>
      <c r="L324" s="40">
        <v>504.13799999999998</v>
      </c>
    </row>
    <row r="325" spans="1:12" x14ac:dyDescent="0.25">
      <c r="A325" s="31" t="s">
        <v>208</v>
      </c>
      <c r="B325" s="40">
        <v>7.11</v>
      </c>
      <c r="C325" s="40">
        <v>12.401999999999999</v>
      </c>
      <c r="D325" s="40">
        <v>12.401999999999999</v>
      </c>
      <c r="E325" s="40">
        <v>129.02500000000001</v>
      </c>
      <c r="F325" s="40">
        <v>1.07</v>
      </c>
      <c r="G325" s="40">
        <v>10.223000000000001</v>
      </c>
      <c r="H325" s="40">
        <v>94.484999999999999</v>
      </c>
      <c r="I325" s="40">
        <v>87.105000000000004</v>
      </c>
      <c r="J325" s="40">
        <v>10.534000000000001</v>
      </c>
      <c r="K325" s="40">
        <v>25.585999999999999</v>
      </c>
      <c r="L325" s="40">
        <v>353.822</v>
      </c>
    </row>
    <row r="326" spans="1:12" x14ac:dyDescent="0.25">
      <c r="A326" s="31" t="s">
        <v>209</v>
      </c>
      <c r="B326" s="40">
        <v>9.4789999999999992</v>
      </c>
      <c r="C326" s="40">
        <v>16.536000000000001</v>
      </c>
      <c r="D326" s="40">
        <v>16.536000000000001</v>
      </c>
      <c r="E326" s="40">
        <v>96.769000000000005</v>
      </c>
      <c r="F326" s="40">
        <v>0.80300000000000005</v>
      </c>
      <c r="G326" s="40">
        <v>7.6669999999999998</v>
      </c>
      <c r="H326" s="40">
        <v>70.864000000000004</v>
      </c>
      <c r="I326" s="40">
        <v>65.328999999999994</v>
      </c>
      <c r="J326" s="40">
        <v>7.9</v>
      </c>
      <c r="K326" s="40">
        <v>19.190000000000001</v>
      </c>
      <c r="L326" s="40">
        <v>283.983</v>
      </c>
    </row>
    <row r="327" spans="1:12" x14ac:dyDescent="0.25">
      <c r="A327" s="31" t="s">
        <v>210</v>
      </c>
      <c r="B327" s="40">
        <v>11.849</v>
      </c>
      <c r="C327" s="40">
        <v>20.67</v>
      </c>
      <c r="D327" s="40">
        <v>20.67</v>
      </c>
      <c r="E327" s="40">
        <v>77.415000000000006</v>
      </c>
      <c r="F327" s="40">
        <v>0.64200000000000002</v>
      </c>
      <c r="G327" s="40">
        <v>6.1340000000000003</v>
      </c>
      <c r="H327" s="40">
        <v>56.691000000000003</v>
      </c>
      <c r="I327" s="40">
        <v>52.262999999999998</v>
      </c>
      <c r="J327" s="40">
        <v>6.32</v>
      </c>
      <c r="K327" s="40">
        <v>15.352</v>
      </c>
      <c r="L327" s="40">
        <v>246.334</v>
      </c>
    </row>
    <row r="328" spans="1:12" x14ac:dyDescent="0.25">
      <c r="A328" s="31" t="s">
        <v>211</v>
      </c>
      <c r="B328" s="40">
        <v>14.218999999999999</v>
      </c>
      <c r="C328" s="40">
        <v>24.803999999999998</v>
      </c>
      <c r="D328" s="40">
        <v>24.803999999999998</v>
      </c>
      <c r="E328" s="40">
        <v>64.512</v>
      </c>
      <c r="F328" s="40">
        <v>0.53500000000000003</v>
      </c>
      <c r="G328" s="40">
        <v>5.1120000000000001</v>
      </c>
      <c r="H328" s="40">
        <v>47.241999999999997</v>
      </c>
      <c r="I328" s="40">
        <v>43.552999999999997</v>
      </c>
      <c r="J328" s="40">
        <v>5.2670000000000003</v>
      </c>
      <c r="K328" s="40">
        <v>12.792999999999999</v>
      </c>
      <c r="L328" s="40">
        <v>224.78100000000001</v>
      </c>
    </row>
    <row r="329" spans="1:12" x14ac:dyDescent="0.25">
      <c r="A329" s="31" t="s">
        <v>212</v>
      </c>
      <c r="B329" s="40">
        <v>16.588999999999999</v>
      </c>
      <c r="C329" s="40">
        <v>28.937999999999999</v>
      </c>
      <c r="D329" s="40">
        <v>28.937999999999999</v>
      </c>
      <c r="E329" s="40">
        <v>55.295999999999999</v>
      </c>
      <c r="F329" s="40">
        <v>0.45900000000000002</v>
      </c>
      <c r="G329" s="40">
        <v>4.3810000000000002</v>
      </c>
      <c r="H329" s="40">
        <v>40.493000000000002</v>
      </c>
      <c r="I329" s="40">
        <v>37.331000000000003</v>
      </c>
      <c r="J329" s="40">
        <v>4.5140000000000002</v>
      </c>
      <c r="K329" s="40">
        <v>10.965999999999999</v>
      </c>
      <c r="L329" s="40">
        <v>212.42500000000001</v>
      </c>
    </row>
    <row r="330" spans="1:12" x14ac:dyDescent="0.25">
      <c r="A330" s="31" t="s">
        <v>213</v>
      </c>
      <c r="B330" s="40">
        <v>18.959</v>
      </c>
      <c r="C330" s="40">
        <v>33.072000000000003</v>
      </c>
      <c r="D330" s="40">
        <v>33.072000000000003</v>
      </c>
      <c r="E330" s="40">
        <v>48.384</v>
      </c>
      <c r="F330" s="40">
        <v>0.40100000000000002</v>
      </c>
      <c r="G330" s="40">
        <v>3.8340000000000001</v>
      </c>
      <c r="H330" s="40">
        <v>35.432000000000002</v>
      </c>
      <c r="I330" s="40">
        <v>32.664999999999999</v>
      </c>
      <c r="J330" s="40">
        <v>3.95</v>
      </c>
      <c r="K330" s="40">
        <v>9.5950000000000006</v>
      </c>
      <c r="L330" s="40">
        <v>205.81899999999999</v>
      </c>
    </row>
    <row r="331" spans="1:12" x14ac:dyDescent="0.25">
      <c r="A331" s="31" t="s">
        <v>214</v>
      </c>
      <c r="B331" s="40">
        <v>21.329000000000001</v>
      </c>
      <c r="C331" s="40">
        <v>37.206000000000003</v>
      </c>
      <c r="D331" s="40">
        <v>37.206000000000003</v>
      </c>
      <c r="E331" s="40">
        <v>43.008000000000003</v>
      </c>
      <c r="F331" s="40">
        <v>0.35699999999999998</v>
      </c>
      <c r="G331" s="40">
        <v>3.4079999999999999</v>
      </c>
      <c r="H331" s="40">
        <v>31.495000000000001</v>
      </c>
      <c r="I331" s="40">
        <v>29.035</v>
      </c>
      <c r="J331" s="40">
        <v>3.5110000000000001</v>
      </c>
      <c r="K331" s="40">
        <v>8.5289999999999999</v>
      </c>
      <c r="L331" s="40">
        <v>203.04400000000001</v>
      </c>
    </row>
    <row r="332" spans="1:12" x14ac:dyDescent="0.25">
      <c r="A332" s="45" t="s">
        <v>200</v>
      </c>
      <c r="B332" s="46">
        <v>23.698</v>
      </c>
      <c r="C332" s="46">
        <v>41.34</v>
      </c>
      <c r="D332" s="46">
        <v>41.34</v>
      </c>
      <c r="E332" s="46">
        <v>38.707000000000001</v>
      </c>
      <c r="F332" s="46">
        <v>0.32100000000000001</v>
      </c>
      <c r="G332" s="46">
        <v>3.0670000000000002</v>
      </c>
      <c r="H332" s="46">
        <v>28.344999999999999</v>
      </c>
      <c r="I332" s="46">
        <v>26.132000000000001</v>
      </c>
      <c r="J332" s="46">
        <v>3.16</v>
      </c>
      <c r="K332" s="46">
        <v>7.6760000000000002</v>
      </c>
      <c r="L332" s="46">
        <v>202.95</v>
      </c>
    </row>
    <row r="333" spans="1:12" x14ac:dyDescent="0.25">
      <c r="A333" s="31" t="s">
        <v>201</v>
      </c>
      <c r="B333" s="40">
        <v>26.068000000000001</v>
      </c>
      <c r="C333" s="40">
        <v>45.473999999999997</v>
      </c>
      <c r="D333" s="40">
        <v>45.473999999999997</v>
      </c>
      <c r="E333" s="40">
        <v>35.189</v>
      </c>
      <c r="F333" s="40">
        <v>0.29199999999999998</v>
      </c>
      <c r="G333" s="40">
        <v>2.7879999999999998</v>
      </c>
      <c r="H333" s="40">
        <v>25.768999999999998</v>
      </c>
      <c r="I333" s="40">
        <v>23.756</v>
      </c>
      <c r="J333" s="40">
        <v>2.8730000000000002</v>
      </c>
      <c r="K333" s="40">
        <v>6.9779999999999998</v>
      </c>
      <c r="L333" s="40">
        <v>204.81</v>
      </c>
    </row>
    <row r="334" spans="1:12" x14ac:dyDescent="0.25">
      <c r="A334" s="31" t="s">
        <v>202</v>
      </c>
      <c r="B334" s="40">
        <v>28.437999999999999</v>
      </c>
      <c r="C334" s="40">
        <v>49.607999999999997</v>
      </c>
      <c r="D334" s="40">
        <v>49.607999999999997</v>
      </c>
      <c r="E334" s="40">
        <v>32.256</v>
      </c>
      <c r="F334" s="40">
        <v>0.26800000000000002</v>
      </c>
      <c r="G334" s="40">
        <v>2.556</v>
      </c>
      <c r="H334" s="40">
        <v>23.620999999999999</v>
      </c>
      <c r="I334" s="40">
        <v>21.776</v>
      </c>
      <c r="J334" s="40">
        <v>2.633</v>
      </c>
      <c r="K334" s="40">
        <v>6.3970000000000002</v>
      </c>
      <c r="L334" s="40">
        <v>208.131</v>
      </c>
    </row>
    <row r="335" spans="1:12" x14ac:dyDescent="0.25">
      <c r="A335" s="31" t="s">
        <v>203</v>
      </c>
      <c r="B335" s="40">
        <v>30.808</v>
      </c>
      <c r="C335" s="40">
        <v>53.741999999999997</v>
      </c>
      <c r="D335" s="40">
        <v>53.741999999999997</v>
      </c>
      <c r="E335" s="40">
        <v>29.774999999999999</v>
      </c>
      <c r="F335" s="40">
        <v>0.247</v>
      </c>
      <c r="G335" s="40">
        <v>2.359</v>
      </c>
      <c r="H335" s="40">
        <v>21.803999999999998</v>
      </c>
      <c r="I335" s="40">
        <v>20.100999999999999</v>
      </c>
      <c r="J335" s="40">
        <v>2.431</v>
      </c>
      <c r="K335" s="40">
        <v>5.9050000000000002</v>
      </c>
      <c r="L335" s="40">
        <v>212.578</v>
      </c>
    </row>
    <row r="336" spans="1:12" x14ac:dyDescent="0.25">
      <c r="A336" s="43" t="s">
        <v>204</v>
      </c>
      <c r="B336" s="40">
        <v>33.177999999999997</v>
      </c>
      <c r="C336" s="40">
        <v>57.875999999999998</v>
      </c>
      <c r="D336" s="40">
        <v>57.875999999999998</v>
      </c>
      <c r="E336" s="40">
        <v>27.648</v>
      </c>
      <c r="F336" s="40">
        <v>0.22900000000000001</v>
      </c>
      <c r="G336" s="40">
        <v>2.1909999999999998</v>
      </c>
      <c r="H336" s="40">
        <v>20.247</v>
      </c>
      <c r="I336" s="40">
        <v>18.664999999999999</v>
      </c>
      <c r="J336" s="40">
        <v>2.2570000000000001</v>
      </c>
      <c r="K336" s="40">
        <v>5.4829999999999997</v>
      </c>
      <c r="L336" s="40">
        <v>217.91</v>
      </c>
    </row>
    <row r="337" spans="1:12" x14ac:dyDescent="0.25">
      <c r="A337" s="31" t="s">
        <v>205</v>
      </c>
      <c r="B337" s="40">
        <v>37.917999999999999</v>
      </c>
      <c r="C337" s="40">
        <v>66.144000000000005</v>
      </c>
      <c r="D337" s="40">
        <v>66.144000000000005</v>
      </c>
      <c r="E337" s="40">
        <v>24.192</v>
      </c>
      <c r="F337" s="40">
        <v>0.20100000000000001</v>
      </c>
      <c r="G337" s="40">
        <v>1.917</v>
      </c>
      <c r="H337" s="40">
        <v>17.716000000000001</v>
      </c>
      <c r="I337" s="40">
        <v>16.332000000000001</v>
      </c>
      <c r="J337" s="40">
        <v>1.9750000000000001</v>
      </c>
      <c r="K337" s="40">
        <v>4.7969999999999997</v>
      </c>
      <c r="L337" s="40">
        <v>230.56399999999999</v>
      </c>
    </row>
    <row r="338" spans="1:12" x14ac:dyDescent="0.25">
      <c r="B338" s="51" t="s">
        <v>293</v>
      </c>
      <c r="C338" s="52"/>
      <c r="D338" s="52"/>
      <c r="E338" s="52"/>
      <c r="F338" s="52"/>
      <c r="G338" s="52"/>
      <c r="H338" s="52"/>
      <c r="I338" s="52"/>
      <c r="J338" s="52"/>
      <c r="K338" s="52"/>
      <c r="L338" s="52"/>
    </row>
    <row r="339" spans="1:12" x14ac:dyDescent="0.25">
      <c r="A339" s="31" t="s">
        <v>221</v>
      </c>
      <c r="B339" s="40">
        <v>2.37</v>
      </c>
      <c r="C339" s="40">
        <v>4.9610000000000003</v>
      </c>
      <c r="D339" s="40">
        <v>4.9610000000000003</v>
      </c>
      <c r="E339" s="40">
        <v>464.49</v>
      </c>
      <c r="F339" s="40">
        <v>3.2109999999999999</v>
      </c>
      <c r="G339" s="40">
        <v>30.67</v>
      </c>
      <c r="H339" s="40">
        <v>283.45400000000001</v>
      </c>
      <c r="I339" s="40">
        <v>261.31599999999997</v>
      </c>
      <c r="J339" s="40">
        <v>31.600999999999999</v>
      </c>
      <c r="K339" s="40">
        <v>76.759</v>
      </c>
      <c r="L339" s="40">
        <v>1055.433</v>
      </c>
    </row>
    <row r="340" spans="1:12" x14ac:dyDescent="0.25">
      <c r="A340" s="31" t="s">
        <v>222</v>
      </c>
      <c r="B340" s="40">
        <v>4.74</v>
      </c>
      <c r="C340" s="40">
        <v>9.9220000000000006</v>
      </c>
      <c r="D340" s="40">
        <v>9.9220000000000006</v>
      </c>
      <c r="E340" s="40">
        <v>232.245</v>
      </c>
      <c r="F340" s="40">
        <v>1.605</v>
      </c>
      <c r="G340" s="40">
        <v>15.335000000000001</v>
      </c>
      <c r="H340" s="40">
        <v>141.727</v>
      </c>
      <c r="I340" s="40">
        <v>130.65799999999999</v>
      </c>
      <c r="J340" s="40">
        <v>15.8</v>
      </c>
      <c r="K340" s="40">
        <v>38.378999999999998</v>
      </c>
      <c r="L340" s="40">
        <v>546.154</v>
      </c>
    </row>
    <row r="341" spans="1:12" x14ac:dyDescent="0.25">
      <c r="A341" s="31" t="s">
        <v>223</v>
      </c>
      <c r="B341" s="40">
        <v>7.11</v>
      </c>
      <c r="C341" s="40">
        <v>14.882</v>
      </c>
      <c r="D341" s="40">
        <v>14.882</v>
      </c>
      <c r="E341" s="40">
        <v>154.83000000000001</v>
      </c>
      <c r="F341" s="40">
        <v>1.07</v>
      </c>
      <c r="G341" s="40">
        <v>10.223000000000001</v>
      </c>
      <c r="H341" s="40">
        <v>94.484999999999999</v>
      </c>
      <c r="I341" s="40">
        <v>87.105000000000004</v>
      </c>
      <c r="J341" s="40">
        <v>10.534000000000001</v>
      </c>
      <c r="K341" s="40">
        <v>25.585999999999999</v>
      </c>
      <c r="L341" s="40">
        <v>384.58699999999999</v>
      </c>
    </row>
    <row r="342" spans="1:12" x14ac:dyDescent="0.25">
      <c r="A342" s="31" t="s">
        <v>224</v>
      </c>
      <c r="B342" s="40">
        <v>9.4789999999999992</v>
      </c>
      <c r="C342" s="40">
        <v>19.843</v>
      </c>
      <c r="D342" s="40">
        <v>19.843</v>
      </c>
      <c r="E342" s="40">
        <v>116.122</v>
      </c>
      <c r="F342" s="40">
        <v>0.80300000000000005</v>
      </c>
      <c r="G342" s="40">
        <v>7.6669999999999998</v>
      </c>
      <c r="H342" s="40">
        <v>70.864000000000004</v>
      </c>
      <c r="I342" s="40">
        <v>65.328999999999994</v>
      </c>
      <c r="J342" s="40">
        <v>7.9</v>
      </c>
      <c r="K342" s="40">
        <v>19.190000000000001</v>
      </c>
      <c r="L342" s="40">
        <v>309.95</v>
      </c>
    </row>
    <row r="343" spans="1:12" x14ac:dyDescent="0.25">
      <c r="A343" s="31" t="s">
        <v>225</v>
      </c>
      <c r="B343" s="40">
        <v>11.849</v>
      </c>
      <c r="C343" s="40">
        <v>24.803999999999998</v>
      </c>
      <c r="D343" s="40">
        <v>24.803999999999998</v>
      </c>
      <c r="E343" s="40">
        <v>92.897999999999996</v>
      </c>
      <c r="F343" s="40">
        <v>0.64200000000000002</v>
      </c>
      <c r="G343" s="40">
        <v>6.1340000000000003</v>
      </c>
      <c r="H343" s="40">
        <v>56.691000000000003</v>
      </c>
      <c r="I343" s="40">
        <v>52.262999999999998</v>
      </c>
      <c r="J343" s="40">
        <v>6.32</v>
      </c>
      <c r="K343" s="40">
        <v>15.352</v>
      </c>
      <c r="L343" s="40">
        <v>270.08499999999998</v>
      </c>
    </row>
    <row r="344" spans="1:12" x14ac:dyDescent="0.25">
      <c r="A344" s="31" t="s">
        <v>226</v>
      </c>
      <c r="B344" s="40">
        <v>14.218999999999999</v>
      </c>
      <c r="C344" s="40">
        <v>29.765000000000001</v>
      </c>
      <c r="D344" s="40">
        <v>29.765000000000001</v>
      </c>
      <c r="E344" s="40">
        <v>77.415000000000006</v>
      </c>
      <c r="F344" s="40">
        <v>0.53500000000000003</v>
      </c>
      <c r="G344" s="40">
        <v>5.1120000000000001</v>
      </c>
      <c r="H344" s="40">
        <v>47.241999999999997</v>
      </c>
      <c r="I344" s="40">
        <v>43.552999999999997</v>
      </c>
      <c r="J344" s="40">
        <v>5.2670000000000003</v>
      </c>
      <c r="K344" s="40">
        <v>12.792999999999999</v>
      </c>
      <c r="L344" s="40">
        <v>247.60599999999999</v>
      </c>
    </row>
    <row r="345" spans="1:12" x14ac:dyDescent="0.25">
      <c r="A345" s="31" t="s">
        <v>227</v>
      </c>
      <c r="B345" s="40">
        <v>16.588999999999999</v>
      </c>
      <c r="C345" s="40">
        <v>34.725999999999999</v>
      </c>
      <c r="D345" s="40">
        <v>34.725999999999999</v>
      </c>
      <c r="E345" s="40">
        <v>66.355999999999995</v>
      </c>
      <c r="F345" s="40">
        <v>0.45900000000000002</v>
      </c>
      <c r="G345" s="40">
        <v>4.3810000000000002</v>
      </c>
      <c r="H345" s="40">
        <v>40.493000000000002</v>
      </c>
      <c r="I345" s="40">
        <v>37.331000000000003</v>
      </c>
      <c r="J345" s="40">
        <v>4.5140000000000002</v>
      </c>
      <c r="K345" s="40">
        <v>10.965999999999999</v>
      </c>
      <c r="L345" s="40">
        <v>235.06100000000001</v>
      </c>
    </row>
    <row r="346" spans="1:12" x14ac:dyDescent="0.25">
      <c r="A346" s="31" t="s">
        <v>228</v>
      </c>
      <c r="B346" s="40">
        <v>18.959</v>
      </c>
      <c r="C346" s="40">
        <v>39.686</v>
      </c>
      <c r="D346" s="40">
        <v>39.686</v>
      </c>
      <c r="E346" s="40">
        <v>58.061</v>
      </c>
      <c r="F346" s="40">
        <v>0.40100000000000002</v>
      </c>
      <c r="G346" s="40">
        <v>3.8340000000000001</v>
      </c>
      <c r="H346" s="40">
        <v>35.432000000000002</v>
      </c>
      <c r="I346" s="40">
        <v>32.664999999999999</v>
      </c>
      <c r="J346" s="40">
        <v>3.95</v>
      </c>
      <c r="K346" s="40">
        <v>9.5950000000000006</v>
      </c>
      <c r="L346" s="40">
        <v>228.72399999999999</v>
      </c>
    </row>
    <row r="347" spans="1:12" x14ac:dyDescent="0.25">
      <c r="A347" s="45" t="s">
        <v>229</v>
      </c>
      <c r="B347" s="46">
        <v>21.329000000000001</v>
      </c>
      <c r="C347" s="46">
        <v>44.646999999999998</v>
      </c>
      <c r="D347" s="46">
        <v>44.646999999999998</v>
      </c>
      <c r="E347" s="46">
        <v>51.61</v>
      </c>
      <c r="F347" s="46">
        <v>0.35699999999999998</v>
      </c>
      <c r="G347" s="46">
        <v>3.4079999999999999</v>
      </c>
      <c r="H347" s="46">
        <v>31.495000000000001</v>
      </c>
      <c r="I347" s="46">
        <v>29.035</v>
      </c>
      <c r="J347" s="46">
        <v>3.5110000000000001</v>
      </c>
      <c r="K347" s="46">
        <v>8.5289999999999999</v>
      </c>
      <c r="L347" s="46">
        <v>226.52799999999999</v>
      </c>
    </row>
    <row r="348" spans="1:12" x14ac:dyDescent="0.25">
      <c r="A348" s="31" t="s">
        <v>215</v>
      </c>
      <c r="B348" s="40">
        <v>23.698</v>
      </c>
      <c r="C348" s="40">
        <v>49.607999999999997</v>
      </c>
      <c r="D348" s="40">
        <v>49.607999999999997</v>
      </c>
      <c r="E348" s="40">
        <v>46.448999999999998</v>
      </c>
      <c r="F348" s="40">
        <v>0.32100000000000001</v>
      </c>
      <c r="G348" s="40">
        <v>3.0670000000000002</v>
      </c>
      <c r="H348" s="40">
        <v>28.344999999999999</v>
      </c>
      <c r="I348" s="40">
        <v>26.132000000000001</v>
      </c>
      <c r="J348" s="40">
        <v>3.16</v>
      </c>
      <c r="K348" s="40">
        <v>7.6760000000000002</v>
      </c>
      <c r="L348" s="40">
        <v>227.22800000000001</v>
      </c>
    </row>
    <row r="349" spans="1:12" x14ac:dyDescent="0.25">
      <c r="A349" s="31" t="s">
        <v>216</v>
      </c>
      <c r="B349" s="40">
        <v>26.068000000000001</v>
      </c>
      <c r="C349" s="40">
        <v>54.569000000000003</v>
      </c>
      <c r="D349" s="40">
        <v>54.569000000000003</v>
      </c>
      <c r="E349" s="40">
        <v>42.225999999999999</v>
      </c>
      <c r="F349" s="40">
        <v>0.29199999999999998</v>
      </c>
      <c r="G349" s="40">
        <v>2.7879999999999998</v>
      </c>
      <c r="H349" s="40">
        <v>25.768999999999998</v>
      </c>
      <c r="I349" s="40">
        <v>23.756</v>
      </c>
      <c r="J349" s="40">
        <v>2.8730000000000002</v>
      </c>
      <c r="K349" s="40">
        <v>6.9779999999999998</v>
      </c>
      <c r="L349" s="40">
        <v>230.03700000000001</v>
      </c>
    </row>
    <row r="350" spans="1:12" x14ac:dyDescent="0.25">
      <c r="A350" s="31" t="s">
        <v>217</v>
      </c>
      <c r="B350" s="40">
        <v>28.437999999999999</v>
      </c>
      <c r="C350" s="40">
        <v>59.53</v>
      </c>
      <c r="D350" s="40">
        <v>59.53</v>
      </c>
      <c r="E350" s="40">
        <v>38.707000000000001</v>
      </c>
      <c r="F350" s="40">
        <v>0.26800000000000002</v>
      </c>
      <c r="G350" s="40">
        <v>2.556</v>
      </c>
      <c r="H350" s="40">
        <v>23.620999999999999</v>
      </c>
      <c r="I350" s="40">
        <v>21.776</v>
      </c>
      <c r="J350" s="40">
        <v>2.633</v>
      </c>
      <c r="K350" s="40">
        <v>6.3970000000000002</v>
      </c>
      <c r="L350" s="40">
        <v>234.42599999999999</v>
      </c>
    </row>
    <row r="351" spans="1:12" x14ac:dyDescent="0.25">
      <c r="A351" s="43" t="s">
        <v>218</v>
      </c>
      <c r="B351" s="40">
        <v>30.808</v>
      </c>
      <c r="C351" s="40">
        <v>64.489999999999995</v>
      </c>
      <c r="D351" s="40">
        <v>64.489999999999995</v>
      </c>
      <c r="E351" s="40">
        <v>35.729999999999997</v>
      </c>
      <c r="F351" s="40">
        <v>0.247</v>
      </c>
      <c r="G351" s="40">
        <v>2.359</v>
      </c>
      <c r="H351" s="40">
        <v>21.803999999999998</v>
      </c>
      <c r="I351" s="40">
        <v>20.100999999999999</v>
      </c>
      <c r="J351" s="40">
        <v>2.431</v>
      </c>
      <c r="K351" s="40">
        <v>5.9050000000000002</v>
      </c>
      <c r="L351" s="40">
        <v>240.029</v>
      </c>
    </row>
    <row r="352" spans="1:12" x14ac:dyDescent="0.25">
      <c r="A352" s="43" t="s">
        <v>219</v>
      </c>
      <c r="B352" s="40">
        <v>33.177999999999997</v>
      </c>
      <c r="C352" s="40">
        <v>69.450999999999993</v>
      </c>
      <c r="D352" s="40">
        <v>69.450999999999993</v>
      </c>
      <c r="E352" s="40">
        <v>33.177999999999997</v>
      </c>
      <c r="F352" s="40">
        <v>0.22900000000000001</v>
      </c>
      <c r="G352" s="40">
        <v>2.1909999999999998</v>
      </c>
      <c r="H352" s="40">
        <v>20.247</v>
      </c>
      <c r="I352" s="40">
        <v>18.664999999999999</v>
      </c>
      <c r="J352" s="40">
        <v>2.2570000000000001</v>
      </c>
      <c r="K352" s="40">
        <v>5.4829999999999997</v>
      </c>
      <c r="L352" s="40">
        <v>246.59</v>
      </c>
    </row>
    <row r="353" spans="1:12" x14ac:dyDescent="0.25">
      <c r="A353" s="31" t="s">
        <v>220</v>
      </c>
      <c r="B353" s="40">
        <v>37.917999999999999</v>
      </c>
      <c r="C353" s="40">
        <v>79.373000000000005</v>
      </c>
      <c r="D353" s="40">
        <v>79.373000000000005</v>
      </c>
      <c r="E353" s="40">
        <v>29.030999999999999</v>
      </c>
      <c r="F353" s="40">
        <v>0.20100000000000001</v>
      </c>
      <c r="G353" s="40">
        <v>1.917</v>
      </c>
      <c r="H353" s="40">
        <v>17.716000000000001</v>
      </c>
      <c r="I353" s="40">
        <v>16.332000000000001</v>
      </c>
      <c r="J353" s="40">
        <v>1.9750000000000001</v>
      </c>
      <c r="K353" s="40">
        <v>4.7969999999999997</v>
      </c>
      <c r="L353" s="40">
        <v>261.86099999999999</v>
      </c>
    </row>
    <row r="354" spans="1:12" x14ac:dyDescent="0.25">
      <c r="B354" s="51" t="s">
        <v>294</v>
      </c>
      <c r="C354" s="52"/>
      <c r="D354" s="52"/>
      <c r="E354" s="52"/>
      <c r="F354" s="52"/>
      <c r="G354" s="52"/>
      <c r="H354" s="52"/>
      <c r="I354" s="52"/>
      <c r="J354" s="52"/>
      <c r="K354" s="52"/>
      <c r="L354" s="52"/>
    </row>
    <row r="355" spans="1:12" x14ac:dyDescent="0.25">
      <c r="A355" s="31" t="s">
        <v>236</v>
      </c>
      <c r="B355" s="40">
        <v>2.37</v>
      </c>
      <c r="C355" s="40">
        <v>5.2919999999999998</v>
      </c>
      <c r="D355" s="40">
        <v>5.2919999999999998</v>
      </c>
      <c r="E355" s="40">
        <v>495.45600000000002</v>
      </c>
      <c r="F355" s="40">
        <v>3.2109999999999999</v>
      </c>
      <c r="G355" s="40">
        <v>30.67</v>
      </c>
      <c r="H355" s="40">
        <v>283.45400000000001</v>
      </c>
      <c r="I355" s="40">
        <v>261.31599999999997</v>
      </c>
      <c r="J355" s="40">
        <v>31.600999999999999</v>
      </c>
      <c r="K355" s="40">
        <v>76.759</v>
      </c>
      <c r="L355" s="40">
        <v>1087.0609999999999</v>
      </c>
    </row>
    <row r="356" spans="1:12" x14ac:dyDescent="0.25">
      <c r="A356" s="31" t="s">
        <v>237</v>
      </c>
      <c r="B356" s="40">
        <v>4.74</v>
      </c>
      <c r="C356" s="40">
        <v>10.583</v>
      </c>
      <c r="D356" s="40">
        <v>10.583</v>
      </c>
      <c r="E356" s="40">
        <v>247.72800000000001</v>
      </c>
      <c r="F356" s="40">
        <v>1.605</v>
      </c>
      <c r="G356" s="40">
        <v>15.335000000000001</v>
      </c>
      <c r="H356" s="40">
        <v>141.727</v>
      </c>
      <c r="I356" s="40">
        <v>130.65799999999999</v>
      </c>
      <c r="J356" s="40">
        <v>15.8</v>
      </c>
      <c r="K356" s="40">
        <v>38.378999999999998</v>
      </c>
      <c r="L356" s="40">
        <v>562.95899999999995</v>
      </c>
    </row>
    <row r="357" spans="1:12" x14ac:dyDescent="0.25">
      <c r="A357" s="31" t="s">
        <v>238</v>
      </c>
      <c r="B357" s="40">
        <v>7.11</v>
      </c>
      <c r="C357" s="40">
        <v>15.875</v>
      </c>
      <c r="D357" s="40">
        <v>15.875</v>
      </c>
      <c r="E357" s="40">
        <v>165.15199999999999</v>
      </c>
      <c r="F357" s="40">
        <v>1.07</v>
      </c>
      <c r="G357" s="40">
        <v>10.223000000000001</v>
      </c>
      <c r="H357" s="40">
        <v>94.484999999999999</v>
      </c>
      <c r="I357" s="40">
        <v>87.105000000000004</v>
      </c>
      <c r="J357" s="40">
        <v>10.534000000000001</v>
      </c>
      <c r="K357" s="40">
        <v>25.585999999999999</v>
      </c>
      <c r="L357" s="40">
        <v>396.89499999999998</v>
      </c>
    </row>
    <row r="358" spans="1:12" x14ac:dyDescent="0.25">
      <c r="A358" s="31" t="s">
        <v>239</v>
      </c>
      <c r="B358" s="40">
        <v>9.4789999999999992</v>
      </c>
      <c r="C358" s="40">
        <v>21.166</v>
      </c>
      <c r="D358" s="40">
        <v>21.166</v>
      </c>
      <c r="E358" s="40">
        <v>123.864</v>
      </c>
      <c r="F358" s="40">
        <v>0.80300000000000005</v>
      </c>
      <c r="G358" s="40">
        <v>7.6669999999999998</v>
      </c>
      <c r="H358" s="40">
        <v>70.864000000000004</v>
      </c>
      <c r="I358" s="40">
        <v>65.328999999999994</v>
      </c>
      <c r="J358" s="40">
        <v>7.9</v>
      </c>
      <c r="K358" s="40">
        <v>19.190000000000001</v>
      </c>
      <c r="L358" s="40">
        <v>320.33800000000002</v>
      </c>
    </row>
    <row r="359" spans="1:12" x14ac:dyDescent="0.25">
      <c r="A359" s="31" t="s">
        <v>240</v>
      </c>
      <c r="B359" s="40">
        <v>11.849</v>
      </c>
      <c r="C359" s="40">
        <v>26.457999999999998</v>
      </c>
      <c r="D359" s="40">
        <v>26.457999999999998</v>
      </c>
      <c r="E359" s="40">
        <v>99.090999999999994</v>
      </c>
      <c r="F359" s="40">
        <v>0.64200000000000002</v>
      </c>
      <c r="G359" s="40">
        <v>6.1340000000000003</v>
      </c>
      <c r="H359" s="40">
        <v>56.691000000000003</v>
      </c>
      <c r="I359" s="40">
        <v>52.262999999999998</v>
      </c>
      <c r="J359" s="40">
        <v>6.32</v>
      </c>
      <c r="K359" s="40">
        <v>15.352</v>
      </c>
      <c r="L359" s="40">
        <v>279.58600000000001</v>
      </c>
    </row>
    <row r="360" spans="1:12" x14ac:dyDescent="0.25">
      <c r="A360" s="31" t="s">
        <v>241</v>
      </c>
      <c r="B360" s="40">
        <v>14.218999999999999</v>
      </c>
      <c r="C360" s="40">
        <v>31.748999999999999</v>
      </c>
      <c r="D360" s="40">
        <v>31.748999999999999</v>
      </c>
      <c r="E360" s="40">
        <v>82.575999999999993</v>
      </c>
      <c r="F360" s="40">
        <v>0.53500000000000003</v>
      </c>
      <c r="G360" s="40">
        <v>5.1120000000000001</v>
      </c>
      <c r="H360" s="40">
        <v>47.241999999999997</v>
      </c>
      <c r="I360" s="40">
        <v>43.552999999999997</v>
      </c>
      <c r="J360" s="40">
        <v>5.2670000000000003</v>
      </c>
      <c r="K360" s="40">
        <v>12.792999999999999</v>
      </c>
      <c r="L360" s="40">
        <v>256.73500000000001</v>
      </c>
    </row>
    <row r="361" spans="1:12" x14ac:dyDescent="0.25">
      <c r="A361" s="31" t="s">
        <v>242</v>
      </c>
      <c r="B361" s="40">
        <v>16.588999999999999</v>
      </c>
      <c r="C361" s="40">
        <v>37.040999999999997</v>
      </c>
      <c r="D361" s="40">
        <v>37.040999999999997</v>
      </c>
      <c r="E361" s="40">
        <v>70.778999999999996</v>
      </c>
      <c r="F361" s="40">
        <v>0.45900000000000002</v>
      </c>
      <c r="G361" s="40">
        <v>4.3810000000000002</v>
      </c>
      <c r="H361" s="40">
        <v>40.493000000000002</v>
      </c>
      <c r="I361" s="40">
        <v>37.331000000000003</v>
      </c>
      <c r="J361" s="40">
        <v>4.5140000000000002</v>
      </c>
      <c r="K361" s="40">
        <v>10.965999999999999</v>
      </c>
      <c r="L361" s="40">
        <v>244.114</v>
      </c>
    </row>
    <row r="362" spans="1:12" x14ac:dyDescent="0.25">
      <c r="A362" s="31" t="s">
        <v>243</v>
      </c>
      <c r="B362" s="40">
        <v>18.959</v>
      </c>
      <c r="C362" s="40">
        <v>42.332000000000001</v>
      </c>
      <c r="D362" s="40">
        <v>42.332000000000001</v>
      </c>
      <c r="E362" s="40">
        <v>61.932000000000002</v>
      </c>
      <c r="F362" s="40">
        <v>0.40100000000000002</v>
      </c>
      <c r="G362" s="40">
        <v>3.8340000000000001</v>
      </c>
      <c r="H362" s="40">
        <v>35.432000000000002</v>
      </c>
      <c r="I362" s="40">
        <v>32.664999999999999</v>
      </c>
      <c r="J362" s="40">
        <v>3.95</v>
      </c>
      <c r="K362" s="40">
        <v>9.5950000000000006</v>
      </c>
      <c r="L362" s="40">
        <v>237.887</v>
      </c>
    </row>
    <row r="363" spans="1:12" x14ac:dyDescent="0.25">
      <c r="A363" s="45" t="s">
        <v>244</v>
      </c>
      <c r="B363" s="46">
        <v>21.329000000000001</v>
      </c>
      <c r="C363" s="46">
        <v>47.624000000000002</v>
      </c>
      <c r="D363" s="46">
        <v>47.624000000000002</v>
      </c>
      <c r="E363" s="46">
        <v>55.051000000000002</v>
      </c>
      <c r="F363" s="46">
        <v>0.35699999999999998</v>
      </c>
      <c r="G363" s="46">
        <v>3.4079999999999999</v>
      </c>
      <c r="H363" s="46">
        <v>31.495000000000001</v>
      </c>
      <c r="I363" s="46">
        <v>29.035</v>
      </c>
      <c r="J363" s="46">
        <v>3.5110000000000001</v>
      </c>
      <c r="K363" s="46">
        <v>8.5289999999999999</v>
      </c>
      <c r="L363" s="46">
        <v>235.923</v>
      </c>
    </row>
    <row r="364" spans="1:12" x14ac:dyDescent="0.25">
      <c r="A364" s="31" t="s">
        <v>230</v>
      </c>
      <c r="B364" s="40">
        <v>23.698</v>
      </c>
      <c r="C364" s="40">
        <v>52.914999999999999</v>
      </c>
      <c r="D364" s="40">
        <v>52.914999999999999</v>
      </c>
      <c r="E364" s="40">
        <v>49.545999999999999</v>
      </c>
      <c r="F364" s="40">
        <v>0.32100000000000001</v>
      </c>
      <c r="G364" s="40">
        <v>3.0670000000000002</v>
      </c>
      <c r="H364" s="40">
        <v>28.344999999999999</v>
      </c>
      <c r="I364" s="40">
        <v>26.132000000000001</v>
      </c>
      <c r="J364" s="40">
        <v>3.16</v>
      </c>
      <c r="K364" s="40">
        <v>7.6760000000000002</v>
      </c>
      <c r="L364" s="40">
        <v>236.93899999999999</v>
      </c>
    </row>
    <row r="365" spans="1:12" x14ac:dyDescent="0.25">
      <c r="A365" s="31" t="s">
        <v>231</v>
      </c>
      <c r="B365" s="40">
        <v>26.068000000000001</v>
      </c>
      <c r="C365" s="40">
        <v>58.207000000000001</v>
      </c>
      <c r="D365" s="40">
        <v>58.207000000000001</v>
      </c>
      <c r="E365" s="40">
        <v>45.040999999999997</v>
      </c>
      <c r="F365" s="40">
        <v>0.29199999999999998</v>
      </c>
      <c r="G365" s="40">
        <v>2.7879999999999998</v>
      </c>
      <c r="H365" s="40">
        <v>25.768999999999998</v>
      </c>
      <c r="I365" s="40">
        <v>23.756</v>
      </c>
      <c r="J365" s="40">
        <v>2.8730000000000002</v>
      </c>
      <c r="K365" s="40">
        <v>6.9779999999999998</v>
      </c>
      <c r="L365" s="40">
        <v>240.12799999999999</v>
      </c>
    </row>
    <row r="366" spans="1:12" x14ac:dyDescent="0.25">
      <c r="A366" s="43" t="s">
        <v>232</v>
      </c>
      <c r="B366" s="40">
        <v>28.437999999999999</v>
      </c>
      <c r="C366" s="40">
        <v>63.497999999999998</v>
      </c>
      <c r="D366" s="40">
        <v>63.497999999999998</v>
      </c>
      <c r="E366" s="40">
        <v>41.287999999999997</v>
      </c>
      <c r="F366" s="40">
        <v>0.26800000000000002</v>
      </c>
      <c r="G366" s="40">
        <v>2.556</v>
      </c>
      <c r="H366" s="40">
        <v>23.620999999999999</v>
      </c>
      <c r="I366" s="40">
        <v>21.776</v>
      </c>
      <c r="J366" s="40">
        <v>2.633</v>
      </c>
      <c r="K366" s="40">
        <v>6.3970000000000002</v>
      </c>
      <c r="L366" s="40">
        <v>244.94300000000001</v>
      </c>
    </row>
    <row r="367" spans="1:12" x14ac:dyDescent="0.25">
      <c r="A367" s="31" t="s">
        <v>233</v>
      </c>
      <c r="B367" s="40">
        <v>30.808</v>
      </c>
      <c r="C367" s="40">
        <v>68.790000000000006</v>
      </c>
      <c r="D367" s="40">
        <v>68.790000000000006</v>
      </c>
      <c r="E367" s="40">
        <v>38.112000000000002</v>
      </c>
      <c r="F367" s="40">
        <v>0.247</v>
      </c>
      <c r="G367" s="40">
        <v>2.359</v>
      </c>
      <c r="H367" s="40">
        <v>21.803999999999998</v>
      </c>
      <c r="I367" s="40">
        <v>20.100999999999999</v>
      </c>
      <c r="J367" s="40">
        <v>2.431</v>
      </c>
      <c r="K367" s="40">
        <v>5.9050000000000002</v>
      </c>
      <c r="L367" s="40">
        <v>251.011</v>
      </c>
    </row>
    <row r="368" spans="1:12" x14ac:dyDescent="0.25">
      <c r="A368" s="43" t="s">
        <v>234</v>
      </c>
      <c r="B368" s="40">
        <v>33.177999999999997</v>
      </c>
      <c r="C368" s="40">
        <v>74.081000000000003</v>
      </c>
      <c r="D368" s="40">
        <v>74.081000000000003</v>
      </c>
      <c r="E368" s="40">
        <v>35.39</v>
      </c>
      <c r="F368" s="40">
        <v>0.22900000000000001</v>
      </c>
      <c r="G368" s="40">
        <v>2.1909999999999998</v>
      </c>
      <c r="H368" s="40">
        <v>20.247</v>
      </c>
      <c r="I368" s="40">
        <v>18.664999999999999</v>
      </c>
      <c r="J368" s="40">
        <v>2.2570000000000001</v>
      </c>
      <c r="K368" s="40">
        <v>5.4829999999999997</v>
      </c>
      <c r="L368" s="40">
        <v>258.06200000000001</v>
      </c>
    </row>
    <row r="369" spans="1:12" x14ac:dyDescent="0.25">
      <c r="A369" s="31" t="s">
        <v>235</v>
      </c>
      <c r="B369" s="40">
        <v>37.917999999999999</v>
      </c>
      <c r="C369" s="40">
        <v>84.664000000000001</v>
      </c>
      <c r="D369" s="40">
        <v>84.664000000000001</v>
      </c>
      <c r="E369" s="40">
        <v>30.966000000000001</v>
      </c>
      <c r="F369" s="40">
        <v>0.20100000000000001</v>
      </c>
      <c r="G369" s="40">
        <v>1.917</v>
      </c>
      <c r="H369" s="40">
        <v>17.716000000000001</v>
      </c>
      <c r="I369" s="40">
        <v>16.332000000000001</v>
      </c>
      <c r="J369" s="40">
        <v>1.9750000000000001</v>
      </c>
      <c r="K369" s="40">
        <v>4.7969999999999997</v>
      </c>
      <c r="L369" s="40">
        <v>274.37799999999999</v>
      </c>
    </row>
    <row r="370" spans="1:12" x14ac:dyDescent="0.25">
      <c r="B370" s="51" t="s">
        <v>295</v>
      </c>
      <c r="C370" s="52"/>
      <c r="D370" s="52"/>
      <c r="E370" s="52"/>
      <c r="F370" s="52"/>
      <c r="G370" s="52"/>
      <c r="H370" s="52"/>
      <c r="I370" s="52"/>
      <c r="J370" s="52"/>
      <c r="K370" s="52"/>
      <c r="L370" s="52"/>
    </row>
    <row r="371" spans="1:12" x14ac:dyDescent="0.25">
      <c r="A371" s="31" t="s">
        <v>131</v>
      </c>
      <c r="B371" s="40">
        <v>2.37</v>
      </c>
      <c r="C371" s="40">
        <v>4.41</v>
      </c>
      <c r="D371" s="40">
        <v>4.41</v>
      </c>
      <c r="E371" s="40">
        <v>309.66000000000003</v>
      </c>
      <c r="F371" s="40">
        <v>3.2109999999999999</v>
      </c>
      <c r="G371" s="40">
        <v>30.67</v>
      </c>
      <c r="H371" s="40">
        <v>283.45400000000001</v>
      </c>
      <c r="I371" s="40">
        <v>261.31599999999997</v>
      </c>
      <c r="J371" s="40">
        <v>31.600999999999999</v>
      </c>
      <c r="K371" s="40">
        <v>76.759</v>
      </c>
      <c r="L371" s="40">
        <v>899.50099999999998</v>
      </c>
    </row>
    <row r="372" spans="1:12" x14ac:dyDescent="0.25">
      <c r="A372" s="31" t="s">
        <v>139</v>
      </c>
      <c r="B372" s="40">
        <v>4.74</v>
      </c>
      <c r="C372" s="40">
        <v>8.8190000000000008</v>
      </c>
      <c r="D372" s="40">
        <v>8.8190000000000008</v>
      </c>
      <c r="E372" s="40">
        <v>154.83000000000001</v>
      </c>
      <c r="F372" s="40">
        <v>1.605</v>
      </c>
      <c r="G372" s="40">
        <v>15.335000000000001</v>
      </c>
      <c r="H372" s="40">
        <v>141.727</v>
      </c>
      <c r="I372" s="40">
        <v>130.65799999999999</v>
      </c>
      <c r="J372" s="40">
        <v>15.8</v>
      </c>
      <c r="K372" s="40">
        <v>38.378999999999998</v>
      </c>
      <c r="L372" s="40">
        <v>466.53300000000002</v>
      </c>
    </row>
    <row r="373" spans="1:12" x14ac:dyDescent="0.25">
      <c r="A373" s="31" t="s">
        <v>132</v>
      </c>
      <c r="B373" s="40">
        <v>7.11</v>
      </c>
      <c r="C373" s="40">
        <v>13.228999999999999</v>
      </c>
      <c r="D373" s="40">
        <v>13.228999999999999</v>
      </c>
      <c r="E373" s="40">
        <v>103.22</v>
      </c>
      <c r="F373" s="40">
        <v>1.07</v>
      </c>
      <c r="G373" s="40">
        <v>10.223000000000001</v>
      </c>
      <c r="H373" s="40">
        <v>94.484999999999999</v>
      </c>
      <c r="I373" s="40">
        <v>87.105000000000004</v>
      </c>
      <c r="J373" s="40">
        <v>10.534000000000001</v>
      </c>
      <c r="K373" s="40">
        <v>25.585999999999999</v>
      </c>
      <c r="L373" s="40">
        <v>329.67099999999999</v>
      </c>
    </row>
    <row r="374" spans="1:12" x14ac:dyDescent="0.25">
      <c r="A374" s="31" t="s">
        <v>133</v>
      </c>
      <c r="B374" s="40">
        <v>9.4789999999999992</v>
      </c>
      <c r="C374" s="40">
        <v>17.638000000000002</v>
      </c>
      <c r="D374" s="40">
        <v>17.638000000000002</v>
      </c>
      <c r="E374" s="40">
        <v>77.415000000000006</v>
      </c>
      <c r="F374" s="40">
        <v>0.80300000000000005</v>
      </c>
      <c r="G374" s="40">
        <v>7.6669999999999998</v>
      </c>
      <c r="H374" s="40">
        <v>70.864000000000004</v>
      </c>
      <c r="I374" s="40">
        <v>65.328999999999994</v>
      </c>
      <c r="J374" s="40">
        <v>7.9</v>
      </c>
      <c r="K374" s="40">
        <v>19.190000000000001</v>
      </c>
      <c r="L374" s="40">
        <v>266.83300000000003</v>
      </c>
    </row>
    <row r="375" spans="1:12" x14ac:dyDescent="0.25">
      <c r="A375" s="31" t="s">
        <v>134</v>
      </c>
      <c r="B375" s="40">
        <v>11.849</v>
      </c>
      <c r="C375" s="40">
        <v>22.047999999999998</v>
      </c>
      <c r="D375" s="40">
        <v>22.047999999999998</v>
      </c>
      <c r="E375" s="40">
        <v>61.932000000000002</v>
      </c>
      <c r="F375" s="40">
        <v>0.64200000000000002</v>
      </c>
      <c r="G375" s="40">
        <v>6.1340000000000003</v>
      </c>
      <c r="H375" s="40">
        <v>56.691000000000003</v>
      </c>
      <c r="I375" s="40">
        <v>52.262999999999998</v>
      </c>
      <c r="J375" s="40">
        <v>6.32</v>
      </c>
      <c r="K375" s="40">
        <v>15.352</v>
      </c>
      <c r="L375" s="40">
        <v>233.607</v>
      </c>
    </row>
    <row r="376" spans="1:12" x14ac:dyDescent="0.25">
      <c r="A376" s="31" t="s">
        <v>135</v>
      </c>
      <c r="B376" s="40">
        <v>14.218999999999999</v>
      </c>
      <c r="C376" s="40">
        <v>26.457999999999998</v>
      </c>
      <c r="D376" s="40">
        <v>26.457999999999998</v>
      </c>
      <c r="E376" s="40">
        <v>51.61</v>
      </c>
      <c r="F376" s="40">
        <v>0.53500000000000003</v>
      </c>
      <c r="G376" s="40">
        <v>5.1120000000000001</v>
      </c>
      <c r="H376" s="40">
        <v>47.241999999999997</v>
      </c>
      <c r="I376" s="40">
        <v>43.552999999999997</v>
      </c>
      <c r="J376" s="40">
        <v>5.2670000000000003</v>
      </c>
      <c r="K376" s="40">
        <v>12.792999999999999</v>
      </c>
      <c r="L376" s="40">
        <v>215.18700000000001</v>
      </c>
    </row>
    <row r="377" spans="1:12" x14ac:dyDescent="0.25">
      <c r="A377" s="31" t="s">
        <v>136</v>
      </c>
      <c r="B377" s="40">
        <v>16.588999999999999</v>
      </c>
      <c r="C377" s="40">
        <v>30.867000000000001</v>
      </c>
      <c r="D377" s="40">
        <v>30.867000000000001</v>
      </c>
      <c r="E377" s="40">
        <v>44.237000000000002</v>
      </c>
      <c r="F377" s="40">
        <v>0.45900000000000002</v>
      </c>
      <c r="G377" s="40">
        <v>4.3810000000000002</v>
      </c>
      <c r="H377" s="40">
        <v>40.493000000000002</v>
      </c>
      <c r="I377" s="40">
        <v>37.331000000000003</v>
      </c>
      <c r="J377" s="40">
        <v>4.5140000000000002</v>
      </c>
      <c r="K377" s="40">
        <v>10.965999999999999</v>
      </c>
      <c r="L377" s="40">
        <v>205.22399999999999</v>
      </c>
    </row>
    <row r="378" spans="1:12" x14ac:dyDescent="0.25">
      <c r="A378" s="31" t="s">
        <v>137</v>
      </c>
      <c r="B378" s="40">
        <v>18.959</v>
      </c>
      <c r="C378" s="40">
        <v>35.277000000000001</v>
      </c>
      <c r="D378" s="40">
        <v>35.277000000000001</v>
      </c>
      <c r="E378" s="40">
        <v>38.707000000000001</v>
      </c>
      <c r="F378" s="40">
        <v>0.40100000000000002</v>
      </c>
      <c r="G378" s="40">
        <v>3.8340000000000001</v>
      </c>
      <c r="H378" s="40">
        <v>35.432000000000002</v>
      </c>
      <c r="I378" s="40">
        <v>32.664999999999999</v>
      </c>
      <c r="J378" s="40">
        <v>3.95</v>
      </c>
      <c r="K378" s="40">
        <v>9.5950000000000006</v>
      </c>
      <c r="L378" s="40">
        <v>200.55199999999999</v>
      </c>
    </row>
    <row r="379" spans="1:12" x14ac:dyDescent="0.25">
      <c r="A379" s="45" t="s">
        <v>138</v>
      </c>
      <c r="B379" s="46">
        <v>21.329000000000001</v>
      </c>
      <c r="C379" s="46">
        <v>39.686</v>
      </c>
      <c r="D379" s="46">
        <v>39.686</v>
      </c>
      <c r="E379" s="46">
        <v>34.406999999999996</v>
      </c>
      <c r="F379" s="46">
        <v>0.35699999999999998</v>
      </c>
      <c r="G379" s="46">
        <v>3.4079999999999999</v>
      </c>
      <c r="H379" s="46">
        <v>31.495000000000001</v>
      </c>
      <c r="I379" s="46">
        <v>29.035</v>
      </c>
      <c r="J379" s="46">
        <v>3.5110000000000001</v>
      </c>
      <c r="K379" s="46">
        <v>8.5289999999999999</v>
      </c>
      <c r="L379" s="46">
        <v>199.40299999999999</v>
      </c>
    </row>
    <row r="380" spans="1:12" x14ac:dyDescent="0.25">
      <c r="A380" s="43" t="s">
        <v>125</v>
      </c>
      <c r="B380" s="40">
        <v>23.698</v>
      </c>
      <c r="C380" s="40">
        <v>44.095999999999997</v>
      </c>
      <c r="D380" s="40">
        <v>44.095999999999997</v>
      </c>
      <c r="E380" s="40">
        <v>30.966000000000001</v>
      </c>
      <c r="F380" s="40">
        <v>0.32100000000000001</v>
      </c>
      <c r="G380" s="40">
        <v>3.0670000000000002</v>
      </c>
      <c r="H380" s="40">
        <v>28.344999999999999</v>
      </c>
      <c r="I380" s="40">
        <v>26.132000000000001</v>
      </c>
      <c r="J380" s="40">
        <v>3.16</v>
      </c>
      <c r="K380" s="40">
        <v>7.6760000000000002</v>
      </c>
      <c r="L380" s="40">
        <v>200.721</v>
      </c>
    </row>
    <row r="381" spans="1:12" x14ac:dyDescent="0.25">
      <c r="A381" s="31" t="s">
        <v>126</v>
      </c>
      <c r="B381" s="40">
        <v>26.068000000000001</v>
      </c>
      <c r="C381" s="40">
        <v>48.506</v>
      </c>
      <c r="D381" s="40">
        <v>48.506</v>
      </c>
      <c r="E381" s="40">
        <v>28.151</v>
      </c>
      <c r="F381" s="40">
        <v>0.29199999999999998</v>
      </c>
      <c r="G381" s="40">
        <v>2.7879999999999998</v>
      </c>
      <c r="H381" s="40">
        <v>25.768999999999998</v>
      </c>
      <c r="I381" s="40">
        <v>23.756</v>
      </c>
      <c r="J381" s="40">
        <v>2.8730000000000002</v>
      </c>
      <c r="K381" s="40">
        <v>6.9779999999999998</v>
      </c>
      <c r="L381" s="40">
        <v>203.83600000000001</v>
      </c>
    </row>
    <row r="382" spans="1:12" x14ac:dyDescent="0.25">
      <c r="A382" s="31" t="s">
        <v>127</v>
      </c>
      <c r="B382" s="40">
        <v>28.437999999999999</v>
      </c>
      <c r="C382" s="40">
        <v>52.914999999999999</v>
      </c>
      <c r="D382" s="40">
        <v>52.914999999999999</v>
      </c>
      <c r="E382" s="40">
        <v>25.805</v>
      </c>
      <c r="F382" s="40">
        <v>0.26800000000000002</v>
      </c>
      <c r="G382" s="40">
        <v>2.556</v>
      </c>
      <c r="H382" s="40">
        <v>23.620999999999999</v>
      </c>
      <c r="I382" s="40">
        <v>21.776</v>
      </c>
      <c r="J382" s="40">
        <v>2.633</v>
      </c>
      <c r="K382" s="40">
        <v>6.3970000000000002</v>
      </c>
      <c r="L382" s="40">
        <v>208.29400000000001</v>
      </c>
    </row>
    <row r="383" spans="1:12" x14ac:dyDescent="0.25">
      <c r="A383" s="31" t="s">
        <v>128</v>
      </c>
      <c r="B383" s="40">
        <v>30.808</v>
      </c>
      <c r="C383" s="40">
        <v>57.325000000000003</v>
      </c>
      <c r="D383" s="40">
        <v>57.325000000000003</v>
      </c>
      <c r="E383" s="40">
        <v>23.82</v>
      </c>
      <c r="F383" s="40">
        <v>0.247</v>
      </c>
      <c r="G383" s="40">
        <v>2.359</v>
      </c>
      <c r="H383" s="40">
        <v>21.803999999999998</v>
      </c>
      <c r="I383" s="40">
        <v>20.100999999999999</v>
      </c>
      <c r="J383" s="40">
        <v>2.431</v>
      </c>
      <c r="K383" s="40">
        <v>5.9050000000000002</v>
      </c>
      <c r="L383" s="40">
        <v>213.78899999999999</v>
      </c>
    </row>
    <row r="384" spans="1:12" x14ac:dyDescent="0.25">
      <c r="A384" s="43" t="s">
        <v>129</v>
      </c>
      <c r="B384" s="40">
        <v>33.177999999999997</v>
      </c>
      <c r="C384" s="40">
        <v>61.734000000000002</v>
      </c>
      <c r="D384" s="40">
        <v>61.734000000000002</v>
      </c>
      <c r="E384" s="40">
        <v>22.119</v>
      </c>
      <c r="F384" s="40">
        <v>0.22900000000000001</v>
      </c>
      <c r="G384" s="40">
        <v>2.1909999999999998</v>
      </c>
      <c r="H384" s="40">
        <v>20.247</v>
      </c>
      <c r="I384" s="40">
        <v>18.664999999999999</v>
      </c>
      <c r="J384" s="40">
        <v>2.2570000000000001</v>
      </c>
      <c r="K384" s="40">
        <v>5.4829999999999997</v>
      </c>
      <c r="L384" s="40">
        <v>220.09700000000001</v>
      </c>
    </row>
    <row r="385" spans="1:12" x14ac:dyDescent="0.25">
      <c r="A385" s="31" t="s">
        <v>130</v>
      </c>
      <c r="B385" s="40">
        <v>37.917999999999999</v>
      </c>
      <c r="C385" s="40">
        <v>70.554000000000002</v>
      </c>
      <c r="D385" s="40">
        <v>70.554000000000002</v>
      </c>
      <c r="E385" s="40">
        <v>19.353999999999999</v>
      </c>
      <c r="F385" s="40">
        <v>0.20100000000000001</v>
      </c>
      <c r="G385" s="40">
        <v>1.917</v>
      </c>
      <c r="H385" s="40">
        <v>17.716000000000001</v>
      </c>
      <c r="I385" s="40">
        <v>16.332000000000001</v>
      </c>
      <c r="J385" s="40">
        <v>1.9750000000000001</v>
      </c>
      <c r="K385" s="40">
        <v>4.7969999999999997</v>
      </c>
      <c r="L385" s="40">
        <v>234.54599999999999</v>
      </c>
    </row>
    <row r="386" spans="1:12" x14ac:dyDescent="0.25">
      <c r="B386" s="51" t="s">
        <v>296</v>
      </c>
      <c r="C386" s="52"/>
      <c r="D386" s="52"/>
      <c r="E386" s="52"/>
      <c r="F386" s="52"/>
      <c r="G386" s="52"/>
      <c r="H386" s="52"/>
      <c r="I386" s="52"/>
      <c r="J386" s="52"/>
      <c r="K386" s="52"/>
      <c r="L386" s="52"/>
    </row>
    <row r="387" spans="1:12" x14ac:dyDescent="0.25">
      <c r="A387" s="31" t="s">
        <v>146</v>
      </c>
      <c r="B387" s="40">
        <v>2.37</v>
      </c>
      <c r="C387" s="40">
        <v>2.9369999999999998</v>
      </c>
      <c r="D387" s="40">
        <v>2.9369999999999998</v>
      </c>
      <c r="E387" s="40">
        <v>206.233</v>
      </c>
      <c r="F387" s="40">
        <v>3.2109999999999999</v>
      </c>
      <c r="G387" s="40">
        <v>30.67</v>
      </c>
      <c r="H387" s="40">
        <v>283.45400000000001</v>
      </c>
      <c r="I387" s="40">
        <v>261.31599999999997</v>
      </c>
      <c r="J387" s="40">
        <v>31.600999999999999</v>
      </c>
      <c r="K387" s="40">
        <v>76.759</v>
      </c>
      <c r="L387" s="40">
        <v>793.12800000000004</v>
      </c>
    </row>
    <row r="388" spans="1:12" x14ac:dyDescent="0.25">
      <c r="A388" s="31" t="s">
        <v>147</v>
      </c>
      <c r="B388" s="40">
        <v>4.74</v>
      </c>
      <c r="C388" s="40">
        <v>5.8739999999999997</v>
      </c>
      <c r="D388" s="40">
        <v>5.8739999999999997</v>
      </c>
      <c r="E388" s="40">
        <v>103.117</v>
      </c>
      <c r="F388" s="40">
        <v>1.605</v>
      </c>
      <c r="G388" s="40">
        <v>15.335000000000001</v>
      </c>
      <c r="H388" s="40">
        <v>141.727</v>
      </c>
      <c r="I388" s="40">
        <v>130.65799999999999</v>
      </c>
      <c r="J388" s="40">
        <v>15.8</v>
      </c>
      <c r="K388" s="40">
        <v>38.378999999999998</v>
      </c>
      <c r="L388" s="40">
        <v>408.93</v>
      </c>
    </row>
    <row r="389" spans="1:12" x14ac:dyDescent="0.25">
      <c r="A389" s="31" t="s">
        <v>148</v>
      </c>
      <c r="B389" s="40">
        <v>7.11</v>
      </c>
      <c r="C389" s="40">
        <v>8.81</v>
      </c>
      <c r="D389" s="40">
        <v>8.81</v>
      </c>
      <c r="E389" s="40">
        <v>68.744</v>
      </c>
      <c r="F389" s="40">
        <v>1.07</v>
      </c>
      <c r="G389" s="40">
        <v>10.223000000000001</v>
      </c>
      <c r="H389" s="40">
        <v>94.484999999999999</v>
      </c>
      <c r="I389" s="40">
        <v>87.105000000000004</v>
      </c>
      <c r="J389" s="40">
        <v>10.534000000000001</v>
      </c>
      <c r="K389" s="40">
        <v>25.585999999999999</v>
      </c>
      <c r="L389" s="40">
        <v>286.35700000000003</v>
      </c>
    </row>
    <row r="390" spans="1:12" x14ac:dyDescent="0.25">
      <c r="A390" s="31" t="s">
        <v>149</v>
      </c>
      <c r="B390" s="40">
        <v>9.4789999999999992</v>
      </c>
      <c r="C390" s="40">
        <v>11.747</v>
      </c>
      <c r="D390" s="40">
        <v>11.747</v>
      </c>
      <c r="E390" s="40">
        <v>51.558</v>
      </c>
      <c r="F390" s="40">
        <v>0.80300000000000005</v>
      </c>
      <c r="G390" s="40">
        <v>7.6669999999999998</v>
      </c>
      <c r="H390" s="40">
        <v>70.864000000000004</v>
      </c>
      <c r="I390" s="40">
        <v>65.328999999999994</v>
      </c>
      <c r="J390" s="40">
        <v>7.9</v>
      </c>
      <c r="K390" s="40">
        <v>19.190000000000001</v>
      </c>
      <c r="L390" s="40">
        <v>229.19399999999999</v>
      </c>
    </row>
    <row r="391" spans="1:12" x14ac:dyDescent="0.25">
      <c r="A391" s="31" t="s">
        <v>150</v>
      </c>
      <c r="B391" s="40">
        <v>11.849</v>
      </c>
      <c r="C391" s="40">
        <v>14.683999999999999</v>
      </c>
      <c r="D391" s="40">
        <v>14.683999999999999</v>
      </c>
      <c r="E391" s="40">
        <v>41.247</v>
      </c>
      <c r="F391" s="40">
        <v>0.64200000000000002</v>
      </c>
      <c r="G391" s="40">
        <v>6.1340000000000003</v>
      </c>
      <c r="H391" s="40">
        <v>56.691000000000003</v>
      </c>
      <c r="I391" s="40">
        <v>52.262999999999998</v>
      </c>
      <c r="J391" s="40">
        <v>6.32</v>
      </c>
      <c r="K391" s="40">
        <v>15.352</v>
      </c>
      <c r="L391" s="40">
        <v>198.19399999999999</v>
      </c>
    </row>
    <row r="392" spans="1:12" x14ac:dyDescent="0.25">
      <c r="A392" s="31" t="s">
        <v>151</v>
      </c>
      <c r="B392" s="40">
        <v>14.218999999999999</v>
      </c>
      <c r="C392" s="40">
        <v>17.620999999999999</v>
      </c>
      <c r="D392" s="40">
        <v>17.620999999999999</v>
      </c>
      <c r="E392" s="40">
        <v>34.372</v>
      </c>
      <c r="F392" s="40">
        <v>0.53500000000000003</v>
      </c>
      <c r="G392" s="40">
        <v>5.1120000000000001</v>
      </c>
      <c r="H392" s="40">
        <v>47.241999999999997</v>
      </c>
      <c r="I392" s="40">
        <v>43.552999999999997</v>
      </c>
      <c r="J392" s="40">
        <v>5.2670000000000003</v>
      </c>
      <c r="K392" s="40">
        <v>12.792999999999999</v>
      </c>
      <c r="L392" s="40">
        <v>180.27500000000001</v>
      </c>
    </row>
    <row r="393" spans="1:12" x14ac:dyDescent="0.25">
      <c r="A393" s="31" t="s">
        <v>152</v>
      </c>
      <c r="B393" s="40">
        <v>16.588999999999999</v>
      </c>
      <c r="C393" s="40">
        <v>20.558</v>
      </c>
      <c r="D393" s="40">
        <v>20.558</v>
      </c>
      <c r="E393" s="40">
        <v>29.462</v>
      </c>
      <c r="F393" s="40">
        <v>0.45900000000000002</v>
      </c>
      <c r="G393" s="40">
        <v>4.3810000000000002</v>
      </c>
      <c r="H393" s="40">
        <v>40.493000000000002</v>
      </c>
      <c r="I393" s="40">
        <v>37.331000000000003</v>
      </c>
      <c r="J393" s="40">
        <v>4.5140000000000002</v>
      </c>
      <c r="K393" s="40">
        <v>10.965999999999999</v>
      </c>
      <c r="L393" s="40">
        <v>169.83099999999999</v>
      </c>
    </row>
    <row r="394" spans="1:12" x14ac:dyDescent="0.25">
      <c r="A394" s="31" t="s">
        <v>153</v>
      </c>
      <c r="B394" s="40">
        <v>18.959</v>
      </c>
      <c r="C394" s="40">
        <v>23.494</v>
      </c>
      <c r="D394" s="40">
        <v>23.494</v>
      </c>
      <c r="E394" s="40">
        <v>25.779</v>
      </c>
      <c r="F394" s="40">
        <v>0.40100000000000002</v>
      </c>
      <c r="G394" s="40">
        <v>3.8340000000000001</v>
      </c>
      <c r="H394" s="40">
        <v>35.432000000000002</v>
      </c>
      <c r="I394" s="40">
        <v>32.664999999999999</v>
      </c>
      <c r="J394" s="40">
        <v>3.95</v>
      </c>
      <c r="K394" s="40">
        <v>9.5950000000000006</v>
      </c>
      <c r="L394" s="40">
        <v>164.05799999999999</v>
      </c>
    </row>
    <row r="395" spans="1:12" x14ac:dyDescent="0.25">
      <c r="A395" s="31" t="s">
        <v>154</v>
      </c>
      <c r="B395" s="40">
        <v>21.329000000000001</v>
      </c>
      <c r="C395" s="40">
        <v>26.431000000000001</v>
      </c>
      <c r="D395" s="40">
        <v>26.431000000000001</v>
      </c>
      <c r="E395" s="40">
        <v>22.914999999999999</v>
      </c>
      <c r="F395" s="40">
        <v>0.35699999999999998</v>
      </c>
      <c r="G395" s="40">
        <v>3.4079999999999999</v>
      </c>
      <c r="H395" s="40">
        <v>31.495000000000001</v>
      </c>
      <c r="I395" s="40">
        <v>29.035</v>
      </c>
      <c r="J395" s="40">
        <v>3.5110000000000001</v>
      </c>
      <c r="K395" s="40">
        <v>8.5289999999999999</v>
      </c>
      <c r="L395" s="40">
        <v>161.40100000000001</v>
      </c>
    </row>
    <row r="396" spans="1:12" x14ac:dyDescent="0.25">
      <c r="A396" s="45" t="s">
        <v>140</v>
      </c>
      <c r="B396" s="46">
        <v>23.698</v>
      </c>
      <c r="C396" s="46">
        <v>29.367999999999999</v>
      </c>
      <c r="D396" s="46">
        <v>29.367999999999999</v>
      </c>
      <c r="E396" s="46">
        <v>20.623000000000001</v>
      </c>
      <c r="F396" s="46">
        <v>0.32100000000000001</v>
      </c>
      <c r="G396" s="46">
        <v>3.0670000000000002</v>
      </c>
      <c r="H396" s="46">
        <v>28.344999999999999</v>
      </c>
      <c r="I396" s="46">
        <v>26.132000000000001</v>
      </c>
      <c r="J396" s="46">
        <v>3.16</v>
      </c>
      <c r="K396" s="46">
        <v>7.6760000000000002</v>
      </c>
      <c r="L396" s="46">
        <v>160.922</v>
      </c>
    </row>
    <row r="397" spans="1:12" x14ac:dyDescent="0.25">
      <c r="A397" s="31" t="s">
        <v>141</v>
      </c>
      <c r="B397" s="40">
        <v>26.068000000000001</v>
      </c>
      <c r="C397" s="40">
        <v>32.305</v>
      </c>
      <c r="D397" s="40">
        <v>32.305</v>
      </c>
      <c r="E397" s="40">
        <v>18.748000000000001</v>
      </c>
      <c r="F397" s="40">
        <v>0.29199999999999998</v>
      </c>
      <c r="G397" s="40">
        <v>2.7879999999999998</v>
      </c>
      <c r="H397" s="40">
        <v>25.768999999999998</v>
      </c>
      <c r="I397" s="40">
        <v>23.756</v>
      </c>
      <c r="J397" s="40">
        <v>2.8730000000000002</v>
      </c>
      <c r="K397" s="40">
        <v>6.9779999999999998</v>
      </c>
      <c r="L397" s="40">
        <v>162.03100000000001</v>
      </c>
    </row>
    <row r="398" spans="1:12" x14ac:dyDescent="0.25">
      <c r="A398" s="31" t="s">
        <v>142</v>
      </c>
      <c r="B398" s="40">
        <v>28.437999999999999</v>
      </c>
      <c r="C398" s="40">
        <v>35.241999999999997</v>
      </c>
      <c r="D398" s="40">
        <v>35.241999999999997</v>
      </c>
      <c r="E398" s="40">
        <v>17.186</v>
      </c>
      <c r="F398" s="40">
        <v>0.26800000000000002</v>
      </c>
      <c r="G398" s="40">
        <v>2.556</v>
      </c>
      <c r="H398" s="40">
        <v>23.620999999999999</v>
      </c>
      <c r="I398" s="40">
        <v>21.776</v>
      </c>
      <c r="J398" s="40">
        <v>2.633</v>
      </c>
      <c r="K398" s="40">
        <v>6.3970000000000002</v>
      </c>
      <c r="L398" s="40">
        <v>164.32900000000001</v>
      </c>
    </row>
    <row r="399" spans="1:12" x14ac:dyDescent="0.25">
      <c r="A399" s="31" t="s">
        <v>143</v>
      </c>
      <c r="B399" s="40">
        <v>30.808</v>
      </c>
      <c r="C399" s="40">
        <v>38.177999999999997</v>
      </c>
      <c r="D399" s="40">
        <v>38.177999999999997</v>
      </c>
      <c r="E399" s="40">
        <v>15.864000000000001</v>
      </c>
      <c r="F399" s="40">
        <v>0.247</v>
      </c>
      <c r="G399" s="40">
        <v>2.359</v>
      </c>
      <c r="H399" s="40">
        <v>21.803999999999998</v>
      </c>
      <c r="I399" s="40">
        <v>20.100999999999999</v>
      </c>
      <c r="J399" s="40">
        <v>2.431</v>
      </c>
      <c r="K399" s="40">
        <v>5.9050000000000002</v>
      </c>
      <c r="L399" s="40">
        <v>167.53899999999999</v>
      </c>
    </row>
    <row r="400" spans="1:12" x14ac:dyDescent="0.25">
      <c r="A400" s="31" t="s">
        <v>144</v>
      </c>
      <c r="B400" s="40">
        <v>33.177999999999997</v>
      </c>
      <c r="C400" s="40">
        <v>41.115000000000002</v>
      </c>
      <c r="D400" s="40">
        <v>41.115000000000002</v>
      </c>
      <c r="E400" s="40">
        <v>14.731</v>
      </c>
      <c r="F400" s="40">
        <v>0.22900000000000001</v>
      </c>
      <c r="G400" s="40">
        <v>2.1909999999999998</v>
      </c>
      <c r="H400" s="40">
        <v>20.247</v>
      </c>
      <c r="I400" s="40">
        <v>18.664999999999999</v>
      </c>
      <c r="J400" s="40">
        <v>2.2570000000000001</v>
      </c>
      <c r="K400" s="40">
        <v>5.4829999999999997</v>
      </c>
      <c r="L400" s="40">
        <v>171.471</v>
      </c>
    </row>
    <row r="401" spans="1:12" x14ac:dyDescent="0.25">
      <c r="A401" s="31" t="s">
        <v>145</v>
      </c>
      <c r="B401" s="40">
        <v>37.917999999999999</v>
      </c>
      <c r="C401" s="40">
        <v>46.988999999999997</v>
      </c>
      <c r="D401" s="40">
        <v>46.988999999999997</v>
      </c>
      <c r="E401" s="40">
        <v>12.89</v>
      </c>
      <c r="F401" s="40">
        <v>0.20100000000000001</v>
      </c>
      <c r="G401" s="40">
        <v>1.917</v>
      </c>
      <c r="H401" s="40">
        <v>17.716000000000001</v>
      </c>
      <c r="I401" s="40">
        <v>16.332000000000001</v>
      </c>
      <c r="J401" s="40">
        <v>1.9750000000000001</v>
      </c>
      <c r="K401" s="40">
        <v>4.7969999999999997</v>
      </c>
      <c r="L401" s="40">
        <v>180.952</v>
      </c>
    </row>
    <row r="402" spans="1:12" x14ac:dyDescent="0.25">
      <c r="B402" s="51" t="s">
        <v>297</v>
      </c>
      <c r="C402" s="52"/>
      <c r="D402" s="52"/>
      <c r="E402" s="52"/>
      <c r="F402" s="52"/>
      <c r="G402" s="52"/>
      <c r="H402" s="52"/>
      <c r="I402" s="52"/>
      <c r="J402" s="52"/>
      <c r="K402" s="52"/>
      <c r="L402" s="52"/>
    </row>
    <row r="403" spans="1:12" x14ac:dyDescent="0.25">
      <c r="A403" s="31" t="s">
        <v>161</v>
      </c>
      <c r="B403" s="40">
        <v>2.37</v>
      </c>
      <c r="C403" s="40">
        <v>2.2050000000000001</v>
      </c>
      <c r="D403" s="40">
        <v>2.2050000000000001</v>
      </c>
      <c r="E403" s="40">
        <v>154.83000000000001</v>
      </c>
      <c r="F403" s="40">
        <v>3.2109999999999999</v>
      </c>
      <c r="G403" s="40">
        <v>30.67</v>
      </c>
      <c r="H403" s="40">
        <v>283.45400000000001</v>
      </c>
      <c r="I403" s="40">
        <v>261.31599999999997</v>
      </c>
      <c r="J403" s="40">
        <v>31.600999999999999</v>
      </c>
      <c r="K403" s="40">
        <v>76.759</v>
      </c>
      <c r="L403" s="40">
        <v>740.26099999999997</v>
      </c>
    </row>
    <row r="404" spans="1:12" x14ac:dyDescent="0.25">
      <c r="A404" s="31" t="s">
        <v>162</v>
      </c>
      <c r="B404" s="40">
        <v>4.74</v>
      </c>
      <c r="C404" s="40">
        <v>4.41</v>
      </c>
      <c r="D404" s="40">
        <v>4.41</v>
      </c>
      <c r="E404" s="40">
        <v>77.415000000000006</v>
      </c>
      <c r="F404" s="40">
        <v>1.605</v>
      </c>
      <c r="G404" s="40">
        <v>15.335000000000001</v>
      </c>
      <c r="H404" s="40">
        <v>141.727</v>
      </c>
      <c r="I404" s="40">
        <v>130.65799999999999</v>
      </c>
      <c r="J404" s="40">
        <v>15.8</v>
      </c>
      <c r="K404" s="40">
        <v>38.378999999999998</v>
      </c>
      <c r="L404" s="40">
        <v>380.3</v>
      </c>
    </row>
    <row r="405" spans="1:12" x14ac:dyDescent="0.25">
      <c r="A405" s="31" t="s">
        <v>163</v>
      </c>
      <c r="B405" s="40">
        <v>7.11</v>
      </c>
      <c r="C405" s="40">
        <v>6.6139999999999999</v>
      </c>
      <c r="D405" s="40">
        <v>6.6139999999999999</v>
      </c>
      <c r="E405" s="40">
        <v>51.61</v>
      </c>
      <c r="F405" s="40">
        <v>1.07</v>
      </c>
      <c r="G405" s="40">
        <v>10.223000000000001</v>
      </c>
      <c r="H405" s="40">
        <v>94.484999999999999</v>
      </c>
      <c r="I405" s="40">
        <v>87.105000000000004</v>
      </c>
      <c r="J405" s="40">
        <v>10.534000000000001</v>
      </c>
      <c r="K405" s="40">
        <v>25.585999999999999</v>
      </c>
      <c r="L405" s="40">
        <v>264.83100000000002</v>
      </c>
    </row>
    <row r="406" spans="1:12" x14ac:dyDescent="0.25">
      <c r="A406" s="31" t="s">
        <v>164</v>
      </c>
      <c r="B406" s="40">
        <v>9.4789999999999992</v>
      </c>
      <c r="C406" s="40">
        <v>8.8190000000000008</v>
      </c>
      <c r="D406" s="40">
        <v>8.8190000000000008</v>
      </c>
      <c r="E406" s="40">
        <v>38.707000000000001</v>
      </c>
      <c r="F406" s="40">
        <v>0.80300000000000005</v>
      </c>
      <c r="G406" s="40">
        <v>7.6669999999999998</v>
      </c>
      <c r="H406" s="40">
        <v>70.864000000000004</v>
      </c>
      <c r="I406" s="40">
        <v>65.328999999999994</v>
      </c>
      <c r="J406" s="40">
        <v>7.9</v>
      </c>
      <c r="K406" s="40">
        <v>19.190000000000001</v>
      </c>
      <c r="L406" s="40">
        <v>210.48699999999999</v>
      </c>
    </row>
    <row r="407" spans="1:12" x14ac:dyDescent="0.25">
      <c r="A407" s="31" t="s">
        <v>165</v>
      </c>
      <c r="B407" s="40">
        <v>11.849</v>
      </c>
      <c r="C407" s="40">
        <v>11.023999999999999</v>
      </c>
      <c r="D407" s="40">
        <v>11.023999999999999</v>
      </c>
      <c r="E407" s="40">
        <v>30.966000000000001</v>
      </c>
      <c r="F407" s="40">
        <v>0.64200000000000002</v>
      </c>
      <c r="G407" s="40">
        <v>6.1340000000000003</v>
      </c>
      <c r="H407" s="40">
        <v>56.691000000000003</v>
      </c>
      <c r="I407" s="40">
        <v>52.262999999999998</v>
      </c>
      <c r="J407" s="40">
        <v>6.32</v>
      </c>
      <c r="K407" s="40">
        <v>15.352</v>
      </c>
      <c r="L407" s="40">
        <v>180.59299999999999</v>
      </c>
    </row>
    <row r="408" spans="1:12" x14ac:dyDescent="0.25">
      <c r="A408" s="31" t="s">
        <v>166</v>
      </c>
      <c r="B408" s="40">
        <v>14.218999999999999</v>
      </c>
      <c r="C408" s="40">
        <v>13.228999999999999</v>
      </c>
      <c r="D408" s="40">
        <v>13.228999999999999</v>
      </c>
      <c r="E408" s="40">
        <v>25.805</v>
      </c>
      <c r="F408" s="40">
        <v>0.53500000000000003</v>
      </c>
      <c r="G408" s="40">
        <v>5.1120000000000001</v>
      </c>
      <c r="H408" s="40">
        <v>47.241999999999997</v>
      </c>
      <c r="I408" s="40">
        <v>43.552999999999997</v>
      </c>
      <c r="J408" s="40">
        <v>5.2670000000000003</v>
      </c>
      <c r="K408" s="40">
        <v>12.792999999999999</v>
      </c>
      <c r="L408" s="40">
        <v>162.92400000000001</v>
      </c>
    </row>
    <row r="409" spans="1:12" x14ac:dyDescent="0.25">
      <c r="A409" s="31" t="s">
        <v>167</v>
      </c>
      <c r="B409" s="40">
        <v>16.588999999999999</v>
      </c>
      <c r="C409" s="40">
        <v>15.433999999999999</v>
      </c>
      <c r="D409" s="40">
        <v>15.433999999999999</v>
      </c>
      <c r="E409" s="40">
        <v>22.119</v>
      </c>
      <c r="F409" s="40">
        <v>0.45900000000000002</v>
      </c>
      <c r="G409" s="40">
        <v>4.3810000000000002</v>
      </c>
      <c r="H409" s="40">
        <v>40.493000000000002</v>
      </c>
      <c r="I409" s="40">
        <v>37.331000000000003</v>
      </c>
      <c r="J409" s="40">
        <v>4.5140000000000002</v>
      </c>
      <c r="K409" s="40">
        <v>10.965999999999999</v>
      </c>
      <c r="L409" s="40">
        <v>152.24</v>
      </c>
    </row>
    <row r="410" spans="1:12" x14ac:dyDescent="0.25">
      <c r="A410" s="31" t="s">
        <v>168</v>
      </c>
      <c r="B410" s="40">
        <v>18.959</v>
      </c>
      <c r="C410" s="40">
        <v>17.638000000000002</v>
      </c>
      <c r="D410" s="40">
        <v>17.638000000000002</v>
      </c>
      <c r="E410" s="40">
        <v>19.353999999999999</v>
      </c>
      <c r="F410" s="40">
        <v>0.40100000000000002</v>
      </c>
      <c r="G410" s="40">
        <v>3.8340000000000001</v>
      </c>
      <c r="H410" s="40">
        <v>35.432000000000002</v>
      </c>
      <c r="I410" s="40">
        <v>32.664999999999999</v>
      </c>
      <c r="J410" s="40">
        <v>3.95</v>
      </c>
      <c r="K410" s="40">
        <v>9.5950000000000006</v>
      </c>
      <c r="L410" s="40">
        <v>145.92099999999999</v>
      </c>
    </row>
    <row r="411" spans="1:12" x14ac:dyDescent="0.25">
      <c r="A411" s="31" t="s">
        <v>169</v>
      </c>
      <c r="B411" s="40">
        <v>21.329000000000001</v>
      </c>
      <c r="C411" s="40">
        <v>19.843</v>
      </c>
      <c r="D411" s="40">
        <v>19.843</v>
      </c>
      <c r="E411" s="40">
        <v>17.202999999999999</v>
      </c>
      <c r="F411" s="40">
        <v>0.35699999999999998</v>
      </c>
      <c r="G411" s="40">
        <v>3.4079999999999999</v>
      </c>
      <c r="H411" s="40">
        <v>31.495000000000001</v>
      </c>
      <c r="I411" s="40">
        <v>29.035</v>
      </c>
      <c r="J411" s="40">
        <v>3.5110000000000001</v>
      </c>
      <c r="K411" s="40">
        <v>8.5289999999999999</v>
      </c>
      <c r="L411" s="40">
        <v>142.51300000000001</v>
      </c>
    </row>
    <row r="412" spans="1:12" x14ac:dyDescent="0.25">
      <c r="A412" s="45" t="s">
        <v>155</v>
      </c>
      <c r="B412" s="46">
        <v>23.698</v>
      </c>
      <c r="C412" s="46">
        <v>22.047999999999998</v>
      </c>
      <c r="D412" s="46">
        <v>22.047999999999998</v>
      </c>
      <c r="E412" s="46">
        <v>15.483000000000001</v>
      </c>
      <c r="F412" s="46">
        <v>0.32100000000000001</v>
      </c>
      <c r="G412" s="46">
        <v>3.0670000000000002</v>
      </c>
      <c r="H412" s="46">
        <v>28.344999999999999</v>
      </c>
      <c r="I412" s="46">
        <v>26.132000000000001</v>
      </c>
      <c r="J412" s="46">
        <v>3.16</v>
      </c>
      <c r="K412" s="46">
        <v>7.6760000000000002</v>
      </c>
      <c r="L412" s="46">
        <v>141.142</v>
      </c>
    </row>
    <row r="413" spans="1:12" x14ac:dyDescent="0.25">
      <c r="A413" s="31" t="s">
        <v>156</v>
      </c>
      <c r="B413" s="40">
        <v>26.068000000000001</v>
      </c>
      <c r="C413" s="40">
        <v>24.253</v>
      </c>
      <c r="D413" s="40">
        <v>24.253</v>
      </c>
      <c r="E413" s="40">
        <v>14.074999999999999</v>
      </c>
      <c r="F413" s="40">
        <v>0.29199999999999998</v>
      </c>
      <c r="G413" s="40">
        <v>2.7879999999999998</v>
      </c>
      <c r="H413" s="40">
        <v>25.768999999999998</v>
      </c>
      <c r="I413" s="40">
        <v>23.756</v>
      </c>
      <c r="J413" s="40">
        <v>2.8730000000000002</v>
      </c>
      <c r="K413" s="40">
        <v>6.9779999999999998</v>
      </c>
      <c r="L413" s="40">
        <v>141.25399999999999</v>
      </c>
    </row>
    <row r="414" spans="1:12" x14ac:dyDescent="0.25">
      <c r="A414" s="31" t="s">
        <v>157</v>
      </c>
      <c r="B414" s="40">
        <v>28.437999999999999</v>
      </c>
      <c r="C414" s="40">
        <v>26.457999999999998</v>
      </c>
      <c r="D414" s="40">
        <v>26.457999999999998</v>
      </c>
      <c r="E414" s="40">
        <v>12.901999999999999</v>
      </c>
      <c r="F414" s="40">
        <v>0.26800000000000002</v>
      </c>
      <c r="G414" s="40">
        <v>2.556</v>
      </c>
      <c r="H414" s="40">
        <v>23.620999999999999</v>
      </c>
      <c r="I414" s="40">
        <v>21.776</v>
      </c>
      <c r="J414" s="40">
        <v>2.633</v>
      </c>
      <c r="K414" s="40">
        <v>6.3970000000000002</v>
      </c>
      <c r="L414" s="40">
        <v>142.477</v>
      </c>
    </row>
    <row r="415" spans="1:12" x14ac:dyDescent="0.25">
      <c r="A415" s="31" t="s">
        <v>158</v>
      </c>
      <c r="B415" s="40">
        <v>30.808</v>
      </c>
      <c r="C415" s="40">
        <v>28.661999999999999</v>
      </c>
      <c r="D415" s="40">
        <v>28.661999999999999</v>
      </c>
      <c r="E415" s="40">
        <v>11.91</v>
      </c>
      <c r="F415" s="40">
        <v>0.247</v>
      </c>
      <c r="G415" s="40">
        <v>2.359</v>
      </c>
      <c r="H415" s="40">
        <v>21.803999999999998</v>
      </c>
      <c r="I415" s="40">
        <v>20.100999999999999</v>
      </c>
      <c r="J415" s="40">
        <v>2.431</v>
      </c>
      <c r="K415" s="40">
        <v>5.9050000000000002</v>
      </c>
      <c r="L415" s="40">
        <v>144.553</v>
      </c>
    </row>
    <row r="416" spans="1:12" x14ac:dyDescent="0.25">
      <c r="A416" s="31" t="s">
        <v>159</v>
      </c>
      <c r="B416" s="40">
        <v>33.177999999999997</v>
      </c>
      <c r="C416" s="40">
        <v>30.867000000000001</v>
      </c>
      <c r="D416" s="40">
        <v>30.867000000000001</v>
      </c>
      <c r="E416" s="40">
        <v>11.058999999999999</v>
      </c>
      <c r="F416" s="40">
        <v>0.22900000000000001</v>
      </c>
      <c r="G416" s="40">
        <v>2.1909999999999998</v>
      </c>
      <c r="H416" s="40">
        <v>20.247</v>
      </c>
      <c r="I416" s="40">
        <v>18.664999999999999</v>
      </c>
      <c r="J416" s="40">
        <v>2.2570000000000001</v>
      </c>
      <c r="K416" s="40">
        <v>5.4829999999999997</v>
      </c>
      <c r="L416" s="40">
        <v>147.303</v>
      </c>
    </row>
    <row r="417" spans="1:12" x14ac:dyDescent="0.25">
      <c r="A417" s="31" t="s">
        <v>160</v>
      </c>
      <c r="B417" s="40">
        <v>37.917999999999999</v>
      </c>
      <c r="C417" s="40">
        <v>35.277000000000001</v>
      </c>
      <c r="D417" s="40">
        <v>35.277000000000001</v>
      </c>
      <c r="E417" s="40">
        <v>9.6769999999999996</v>
      </c>
      <c r="F417" s="40">
        <v>0.20100000000000001</v>
      </c>
      <c r="G417" s="40">
        <v>1.917</v>
      </c>
      <c r="H417" s="40">
        <v>17.716000000000001</v>
      </c>
      <c r="I417" s="40">
        <v>16.332000000000001</v>
      </c>
      <c r="J417" s="40">
        <v>1.9750000000000001</v>
      </c>
      <c r="K417" s="40">
        <v>4.7969999999999997</v>
      </c>
      <c r="L417" s="40">
        <v>154.315</v>
      </c>
    </row>
    <row r="418" spans="1:12" x14ac:dyDescent="0.25">
      <c r="B418" s="51" t="s">
        <v>298</v>
      </c>
      <c r="C418" s="52"/>
      <c r="D418" s="52"/>
      <c r="E418" s="52"/>
      <c r="F418" s="52"/>
      <c r="G418" s="52"/>
      <c r="H418" s="52"/>
      <c r="I418" s="52"/>
      <c r="J418" s="52"/>
      <c r="K418" s="52"/>
      <c r="L418" s="52"/>
    </row>
    <row r="419" spans="1:12" x14ac:dyDescent="0.25">
      <c r="A419" s="31" t="s">
        <v>176</v>
      </c>
      <c r="B419" s="40">
        <v>2.37</v>
      </c>
      <c r="C419" s="40">
        <v>1.764</v>
      </c>
      <c r="D419" s="40">
        <v>1.764</v>
      </c>
      <c r="E419" s="40">
        <v>123.864</v>
      </c>
      <c r="F419" s="40">
        <v>3.2109999999999999</v>
      </c>
      <c r="G419" s="40">
        <v>30.67</v>
      </c>
      <c r="H419" s="40">
        <v>283.45400000000001</v>
      </c>
      <c r="I419" s="40">
        <v>261.31599999999997</v>
      </c>
      <c r="J419" s="40">
        <v>31.600999999999999</v>
      </c>
      <c r="K419" s="40">
        <v>76.759</v>
      </c>
      <c r="L419" s="40">
        <v>708.41300000000001</v>
      </c>
    </row>
    <row r="420" spans="1:12" x14ac:dyDescent="0.25">
      <c r="A420" s="31" t="s">
        <v>177</v>
      </c>
      <c r="B420" s="40">
        <v>4.74</v>
      </c>
      <c r="C420" s="40">
        <v>3.528</v>
      </c>
      <c r="D420" s="40">
        <v>3.528</v>
      </c>
      <c r="E420" s="40">
        <v>61.932000000000002</v>
      </c>
      <c r="F420" s="40">
        <v>1.605</v>
      </c>
      <c r="G420" s="40">
        <v>15.335000000000001</v>
      </c>
      <c r="H420" s="40">
        <v>141.727</v>
      </c>
      <c r="I420" s="40">
        <v>130.65799999999999</v>
      </c>
      <c r="J420" s="40">
        <v>15.8</v>
      </c>
      <c r="K420" s="40">
        <v>38.378999999999998</v>
      </c>
      <c r="L420" s="40">
        <v>363.053</v>
      </c>
    </row>
    <row r="421" spans="1:12" x14ac:dyDescent="0.25">
      <c r="A421" s="31" t="s">
        <v>178</v>
      </c>
      <c r="B421" s="40">
        <v>7.11</v>
      </c>
      <c r="C421" s="40">
        <v>5.2919999999999998</v>
      </c>
      <c r="D421" s="40">
        <v>5.2919999999999998</v>
      </c>
      <c r="E421" s="40">
        <v>41.287999999999997</v>
      </c>
      <c r="F421" s="40">
        <v>1.07</v>
      </c>
      <c r="G421" s="40">
        <v>10.223000000000001</v>
      </c>
      <c r="H421" s="40">
        <v>94.484999999999999</v>
      </c>
      <c r="I421" s="40">
        <v>87.105000000000004</v>
      </c>
      <c r="J421" s="40">
        <v>10.534000000000001</v>
      </c>
      <c r="K421" s="40">
        <v>25.585999999999999</v>
      </c>
      <c r="L421" s="40">
        <v>251.86500000000001</v>
      </c>
    </row>
    <row r="422" spans="1:12" x14ac:dyDescent="0.25">
      <c r="A422" s="31" t="s">
        <v>179</v>
      </c>
      <c r="B422" s="40">
        <v>9.4789999999999992</v>
      </c>
      <c r="C422" s="40">
        <v>7.0549999999999997</v>
      </c>
      <c r="D422" s="40">
        <v>7.0549999999999997</v>
      </c>
      <c r="E422" s="40">
        <v>30.966000000000001</v>
      </c>
      <c r="F422" s="40">
        <v>0.80300000000000005</v>
      </c>
      <c r="G422" s="40">
        <v>7.6669999999999998</v>
      </c>
      <c r="H422" s="40">
        <v>70.864000000000004</v>
      </c>
      <c r="I422" s="40">
        <v>65.328999999999994</v>
      </c>
      <c r="J422" s="40">
        <v>7.9</v>
      </c>
      <c r="K422" s="40">
        <v>19.190000000000001</v>
      </c>
      <c r="L422" s="40">
        <v>199.21799999999999</v>
      </c>
    </row>
    <row r="423" spans="1:12" x14ac:dyDescent="0.25">
      <c r="A423" s="31" t="s">
        <v>180</v>
      </c>
      <c r="B423" s="40">
        <v>11.849</v>
      </c>
      <c r="C423" s="40">
        <v>8.8190000000000008</v>
      </c>
      <c r="D423" s="40">
        <v>8.8190000000000008</v>
      </c>
      <c r="E423" s="40">
        <v>24.773</v>
      </c>
      <c r="F423" s="40">
        <v>0.64200000000000002</v>
      </c>
      <c r="G423" s="40">
        <v>6.1340000000000003</v>
      </c>
      <c r="H423" s="40">
        <v>56.691000000000003</v>
      </c>
      <c r="I423" s="40">
        <v>52.262999999999998</v>
      </c>
      <c r="J423" s="40">
        <v>6.32</v>
      </c>
      <c r="K423" s="40">
        <v>15.352</v>
      </c>
      <c r="L423" s="40">
        <v>169.99</v>
      </c>
    </row>
    <row r="424" spans="1:12" x14ac:dyDescent="0.25">
      <c r="A424" s="31" t="s">
        <v>181</v>
      </c>
      <c r="B424" s="40">
        <v>14.218999999999999</v>
      </c>
      <c r="C424" s="40">
        <v>10.583</v>
      </c>
      <c r="D424" s="40">
        <v>10.583</v>
      </c>
      <c r="E424" s="40">
        <v>20.643999999999998</v>
      </c>
      <c r="F424" s="40">
        <v>0.53500000000000003</v>
      </c>
      <c r="G424" s="40">
        <v>5.1120000000000001</v>
      </c>
      <c r="H424" s="40">
        <v>47.241999999999997</v>
      </c>
      <c r="I424" s="40">
        <v>43.552999999999997</v>
      </c>
      <c r="J424" s="40">
        <v>5.2670000000000003</v>
      </c>
      <c r="K424" s="40">
        <v>12.792999999999999</v>
      </c>
      <c r="L424" s="40">
        <v>152.471</v>
      </c>
    </row>
    <row r="425" spans="1:12" x14ac:dyDescent="0.25">
      <c r="A425" s="31" t="s">
        <v>182</v>
      </c>
      <c r="B425" s="40">
        <v>16.588999999999999</v>
      </c>
      <c r="C425" s="40">
        <v>12.347</v>
      </c>
      <c r="D425" s="40">
        <v>12.347</v>
      </c>
      <c r="E425" s="40">
        <v>17.695</v>
      </c>
      <c r="F425" s="40">
        <v>0.45900000000000002</v>
      </c>
      <c r="G425" s="40">
        <v>4.3810000000000002</v>
      </c>
      <c r="H425" s="40">
        <v>40.493000000000002</v>
      </c>
      <c r="I425" s="40">
        <v>37.331000000000003</v>
      </c>
      <c r="J425" s="40">
        <v>4.5140000000000002</v>
      </c>
      <c r="K425" s="40">
        <v>10.965999999999999</v>
      </c>
      <c r="L425" s="40">
        <v>141.642</v>
      </c>
    </row>
    <row r="426" spans="1:12" x14ac:dyDescent="0.25">
      <c r="A426" s="31" t="s">
        <v>183</v>
      </c>
      <c r="B426" s="40">
        <v>18.959</v>
      </c>
      <c r="C426" s="40">
        <v>14.111000000000001</v>
      </c>
      <c r="D426" s="40">
        <v>14.111000000000001</v>
      </c>
      <c r="E426" s="40">
        <v>15.483000000000001</v>
      </c>
      <c r="F426" s="40">
        <v>0.40100000000000002</v>
      </c>
      <c r="G426" s="40">
        <v>3.8340000000000001</v>
      </c>
      <c r="H426" s="40">
        <v>35.432000000000002</v>
      </c>
      <c r="I426" s="40">
        <v>32.664999999999999</v>
      </c>
      <c r="J426" s="40">
        <v>3.95</v>
      </c>
      <c r="K426" s="40">
        <v>9.5950000000000006</v>
      </c>
      <c r="L426" s="40">
        <v>134.99600000000001</v>
      </c>
    </row>
    <row r="427" spans="1:12" x14ac:dyDescent="0.25">
      <c r="A427" s="31" t="s">
        <v>184</v>
      </c>
      <c r="B427" s="40">
        <v>21.329000000000001</v>
      </c>
      <c r="C427" s="40">
        <v>15.875</v>
      </c>
      <c r="D427" s="40">
        <v>15.875</v>
      </c>
      <c r="E427" s="40">
        <v>13.763</v>
      </c>
      <c r="F427" s="40">
        <v>0.35699999999999998</v>
      </c>
      <c r="G427" s="40">
        <v>3.4079999999999999</v>
      </c>
      <c r="H427" s="40">
        <v>31.495000000000001</v>
      </c>
      <c r="I427" s="40">
        <v>29.035</v>
      </c>
      <c r="J427" s="40">
        <v>3.5110000000000001</v>
      </c>
      <c r="K427" s="40">
        <v>8.5289999999999999</v>
      </c>
      <c r="L427" s="40">
        <v>131.137</v>
      </c>
    </row>
    <row r="428" spans="1:12" x14ac:dyDescent="0.25">
      <c r="A428" s="31" t="s">
        <v>170</v>
      </c>
      <c r="B428" s="40">
        <v>23.698</v>
      </c>
      <c r="C428" s="40">
        <v>17.638000000000002</v>
      </c>
      <c r="D428" s="40">
        <v>17.638000000000002</v>
      </c>
      <c r="E428" s="40">
        <v>12.385999999999999</v>
      </c>
      <c r="F428" s="40">
        <v>0.32100000000000001</v>
      </c>
      <c r="G428" s="40">
        <v>3.0670000000000002</v>
      </c>
      <c r="H428" s="40">
        <v>28.344999999999999</v>
      </c>
      <c r="I428" s="40">
        <v>26.132000000000001</v>
      </c>
      <c r="J428" s="40">
        <v>3.16</v>
      </c>
      <c r="K428" s="40">
        <v>7.6760000000000002</v>
      </c>
      <c r="L428" s="40">
        <v>129.22499999999999</v>
      </c>
    </row>
    <row r="429" spans="1:12" x14ac:dyDescent="0.25">
      <c r="A429" s="45" t="s">
        <v>171</v>
      </c>
      <c r="B429" s="46">
        <v>26.068000000000001</v>
      </c>
      <c r="C429" s="46">
        <v>19.402000000000001</v>
      </c>
      <c r="D429" s="46">
        <v>19.402000000000001</v>
      </c>
      <c r="E429" s="46">
        <v>11.26</v>
      </c>
      <c r="F429" s="46">
        <v>0.29199999999999998</v>
      </c>
      <c r="G429" s="46">
        <v>2.7879999999999998</v>
      </c>
      <c r="H429" s="46">
        <v>25.768999999999998</v>
      </c>
      <c r="I429" s="46">
        <v>23.756</v>
      </c>
      <c r="J429" s="46">
        <v>2.8730000000000002</v>
      </c>
      <c r="K429" s="46">
        <v>6.9779999999999998</v>
      </c>
      <c r="L429" s="46">
        <v>128.73699999999999</v>
      </c>
    </row>
    <row r="430" spans="1:12" x14ac:dyDescent="0.25">
      <c r="A430" s="31" t="s">
        <v>172</v>
      </c>
      <c r="B430" s="40">
        <v>28.437999999999999</v>
      </c>
      <c r="C430" s="40">
        <v>21.166</v>
      </c>
      <c r="D430" s="40">
        <v>21.166</v>
      </c>
      <c r="E430" s="40">
        <v>10.321999999999999</v>
      </c>
      <c r="F430" s="40">
        <v>0.26800000000000002</v>
      </c>
      <c r="G430" s="40">
        <v>2.556</v>
      </c>
      <c r="H430" s="40">
        <v>23.620999999999999</v>
      </c>
      <c r="I430" s="40">
        <v>21.776</v>
      </c>
      <c r="J430" s="40">
        <v>2.633</v>
      </c>
      <c r="K430" s="40">
        <v>6.3970000000000002</v>
      </c>
      <c r="L430" s="40">
        <v>129.31299999999999</v>
      </c>
    </row>
    <row r="431" spans="1:12" x14ac:dyDescent="0.25">
      <c r="A431" s="31" t="s">
        <v>173</v>
      </c>
      <c r="B431" s="40">
        <v>30.808</v>
      </c>
      <c r="C431" s="40">
        <v>22.93</v>
      </c>
      <c r="D431" s="40">
        <v>22.93</v>
      </c>
      <c r="E431" s="40">
        <v>9.5280000000000005</v>
      </c>
      <c r="F431" s="40">
        <v>0.247</v>
      </c>
      <c r="G431" s="40">
        <v>2.359</v>
      </c>
      <c r="H431" s="40">
        <v>21.803999999999998</v>
      </c>
      <c r="I431" s="40">
        <v>20.100999999999999</v>
      </c>
      <c r="J431" s="40">
        <v>2.431</v>
      </c>
      <c r="K431" s="40">
        <v>5.9050000000000002</v>
      </c>
      <c r="L431" s="40">
        <v>130.70699999999999</v>
      </c>
    </row>
    <row r="432" spans="1:12" x14ac:dyDescent="0.25">
      <c r="A432" s="31" t="s">
        <v>174</v>
      </c>
      <c r="B432" s="40">
        <v>33.177999999999997</v>
      </c>
      <c r="C432" s="40">
        <v>24.693999999999999</v>
      </c>
      <c r="D432" s="40">
        <v>24.693999999999999</v>
      </c>
      <c r="E432" s="40">
        <v>8.8469999999999995</v>
      </c>
      <c r="F432" s="40">
        <v>0.22900000000000001</v>
      </c>
      <c r="G432" s="40">
        <v>2.1909999999999998</v>
      </c>
      <c r="H432" s="40">
        <v>20.247</v>
      </c>
      <c r="I432" s="40">
        <v>18.664999999999999</v>
      </c>
      <c r="J432" s="40">
        <v>2.2570000000000001</v>
      </c>
      <c r="K432" s="40">
        <v>5.4829999999999997</v>
      </c>
      <c r="L432" s="40">
        <v>132.745</v>
      </c>
    </row>
    <row r="433" spans="1:12" x14ac:dyDescent="0.25">
      <c r="A433" s="31" t="s">
        <v>175</v>
      </c>
      <c r="B433" s="40">
        <v>37.917999999999999</v>
      </c>
      <c r="C433" s="40">
        <v>28.221</v>
      </c>
      <c r="D433" s="40">
        <v>28.221</v>
      </c>
      <c r="E433" s="40">
        <v>7.7409999999999997</v>
      </c>
      <c r="F433" s="40">
        <v>0.20100000000000001</v>
      </c>
      <c r="G433" s="40">
        <v>1.917</v>
      </c>
      <c r="H433" s="40">
        <v>17.716000000000001</v>
      </c>
      <c r="I433" s="40">
        <v>16.332000000000001</v>
      </c>
      <c r="J433" s="40">
        <v>1.9750000000000001</v>
      </c>
      <c r="K433" s="40">
        <v>4.7969999999999997</v>
      </c>
      <c r="L433" s="40">
        <v>138.267</v>
      </c>
    </row>
    <row r="434" spans="1:12" x14ac:dyDescent="0.25">
      <c r="B434" s="51" t="s">
        <v>299</v>
      </c>
      <c r="C434" s="52"/>
      <c r="D434" s="52"/>
      <c r="E434" s="52"/>
      <c r="F434" s="52"/>
      <c r="G434" s="52"/>
      <c r="H434" s="52"/>
      <c r="I434" s="52"/>
      <c r="J434" s="52"/>
      <c r="K434" s="52"/>
      <c r="L434" s="52"/>
    </row>
    <row r="435" spans="1:12" x14ac:dyDescent="0.25">
      <c r="A435" s="31" t="s">
        <v>191</v>
      </c>
      <c r="B435" s="40">
        <v>2.37</v>
      </c>
      <c r="C435" s="40">
        <v>5.8819999999999997</v>
      </c>
      <c r="D435" s="40">
        <v>5.8819999999999997</v>
      </c>
      <c r="E435" s="40">
        <v>413.08600000000001</v>
      </c>
      <c r="F435" s="40">
        <v>3.2109999999999999</v>
      </c>
      <c r="G435" s="40">
        <v>30.67</v>
      </c>
      <c r="H435" s="40">
        <v>283.45400000000001</v>
      </c>
      <c r="I435" s="40">
        <v>261.31599999999997</v>
      </c>
      <c r="J435" s="40">
        <v>31.600999999999999</v>
      </c>
      <c r="K435" s="40">
        <v>76.759</v>
      </c>
      <c r="L435" s="40">
        <v>1005.871</v>
      </c>
    </row>
    <row r="436" spans="1:12" x14ac:dyDescent="0.25">
      <c r="A436" s="31" t="s">
        <v>192</v>
      </c>
      <c r="B436" s="40">
        <v>4.74</v>
      </c>
      <c r="C436" s="40">
        <v>11.765000000000001</v>
      </c>
      <c r="D436" s="40">
        <v>11.765000000000001</v>
      </c>
      <c r="E436" s="40">
        <v>206.54300000000001</v>
      </c>
      <c r="F436" s="40">
        <v>1.605</v>
      </c>
      <c r="G436" s="40">
        <v>15.335000000000001</v>
      </c>
      <c r="H436" s="40">
        <v>141.727</v>
      </c>
      <c r="I436" s="40">
        <v>130.65799999999999</v>
      </c>
      <c r="J436" s="40">
        <v>15.8</v>
      </c>
      <c r="K436" s="40">
        <v>38.378999999999998</v>
      </c>
      <c r="L436" s="40">
        <v>524.13800000000003</v>
      </c>
    </row>
    <row r="437" spans="1:12" x14ac:dyDescent="0.25">
      <c r="A437" s="31" t="s">
        <v>193</v>
      </c>
      <c r="B437" s="40">
        <v>7.11</v>
      </c>
      <c r="C437" s="40">
        <v>17.646999999999998</v>
      </c>
      <c r="D437" s="40">
        <v>17.646999999999998</v>
      </c>
      <c r="E437" s="40">
        <v>137.69499999999999</v>
      </c>
      <c r="F437" s="40">
        <v>1.07</v>
      </c>
      <c r="G437" s="40">
        <v>10.223000000000001</v>
      </c>
      <c r="H437" s="40">
        <v>94.484999999999999</v>
      </c>
      <c r="I437" s="40">
        <v>87.105000000000004</v>
      </c>
      <c r="J437" s="40">
        <v>10.534000000000001</v>
      </c>
      <c r="K437" s="40">
        <v>25.585999999999999</v>
      </c>
      <c r="L437" s="40">
        <v>372.98200000000003</v>
      </c>
    </row>
    <row r="438" spans="1:12" x14ac:dyDescent="0.25">
      <c r="A438" s="31" t="s">
        <v>194</v>
      </c>
      <c r="B438" s="40">
        <v>9.4789999999999992</v>
      </c>
      <c r="C438" s="40">
        <v>23.53</v>
      </c>
      <c r="D438" s="40">
        <v>23.53</v>
      </c>
      <c r="E438" s="40">
        <v>103.27200000000001</v>
      </c>
      <c r="F438" s="40">
        <v>0.80300000000000005</v>
      </c>
      <c r="G438" s="40">
        <v>7.6669999999999998</v>
      </c>
      <c r="H438" s="40">
        <v>70.864000000000004</v>
      </c>
      <c r="I438" s="40">
        <v>65.328999999999994</v>
      </c>
      <c r="J438" s="40">
        <v>7.9</v>
      </c>
      <c r="K438" s="40">
        <v>19.190000000000001</v>
      </c>
      <c r="L438" s="40">
        <v>304.47399999999999</v>
      </c>
    </row>
    <row r="439" spans="1:12" x14ac:dyDescent="0.25">
      <c r="A439" s="31" t="s">
        <v>195</v>
      </c>
      <c r="B439" s="40">
        <v>11.849</v>
      </c>
      <c r="C439" s="40">
        <v>29.411999999999999</v>
      </c>
      <c r="D439" s="40">
        <v>29.411999999999999</v>
      </c>
      <c r="E439" s="40">
        <v>82.617000000000004</v>
      </c>
      <c r="F439" s="40">
        <v>0.64200000000000002</v>
      </c>
      <c r="G439" s="40">
        <v>6.1340000000000003</v>
      </c>
      <c r="H439" s="40">
        <v>56.691000000000003</v>
      </c>
      <c r="I439" s="40">
        <v>52.262999999999998</v>
      </c>
      <c r="J439" s="40">
        <v>6.32</v>
      </c>
      <c r="K439" s="40">
        <v>15.352</v>
      </c>
      <c r="L439" s="40">
        <v>269.02</v>
      </c>
    </row>
    <row r="440" spans="1:12" x14ac:dyDescent="0.25">
      <c r="A440" s="31" t="s">
        <v>196</v>
      </c>
      <c r="B440" s="40">
        <v>14.218999999999999</v>
      </c>
      <c r="C440" s="40">
        <v>35.293999999999997</v>
      </c>
      <c r="D440" s="40">
        <v>35.293999999999997</v>
      </c>
      <c r="E440" s="40">
        <v>68.847999999999999</v>
      </c>
      <c r="F440" s="40">
        <v>0.53500000000000003</v>
      </c>
      <c r="G440" s="40">
        <v>5.1120000000000001</v>
      </c>
      <c r="H440" s="40">
        <v>47.241999999999997</v>
      </c>
      <c r="I440" s="40">
        <v>43.552999999999997</v>
      </c>
      <c r="J440" s="40">
        <v>5.2670000000000003</v>
      </c>
      <c r="K440" s="40">
        <v>12.792999999999999</v>
      </c>
      <c r="L440" s="40">
        <v>250.09700000000001</v>
      </c>
    </row>
    <row r="441" spans="1:12" x14ac:dyDescent="0.25">
      <c r="A441" s="31" t="s">
        <v>197</v>
      </c>
      <c r="B441" s="40">
        <v>16.588999999999999</v>
      </c>
      <c r="C441" s="40">
        <v>41.177</v>
      </c>
      <c r="D441" s="40">
        <v>41.177</v>
      </c>
      <c r="E441" s="40">
        <v>59.012</v>
      </c>
      <c r="F441" s="40">
        <v>0.45900000000000002</v>
      </c>
      <c r="G441" s="40">
        <v>4.3810000000000002</v>
      </c>
      <c r="H441" s="40">
        <v>40.493000000000002</v>
      </c>
      <c r="I441" s="40">
        <v>37.331000000000003</v>
      </c>
      <c r="J441" s="40">
        <v>4.5140000000000002</v>
      </c>
      <c r="K441" s="40">
        <v>10.965999999999999</v>
      </c>
      <c r="L441" s="40">
        <v>240.619</v>
      </c>
    </row>
    <row r="442" spans="1:12" x14ac:dyDescent="0.25">
      <c r="A442" s="45" t="s">
        <v>198</v>
      </c>
      <c r="B442" s="46">
        <v>18.959</v>
      </c>
      <c r="C442" s="46">
        <v>47.058999999999997</v>
      </c>
      <c r="D442" s="46">
        <v>47.058999999999997</v>
      </c>
      <c r="E442" s="46">
        <v>51.636000000000003</v>
      </c>
      <c r="F442" s="46">
        <v>0.40100000000000002</v>
      </c>
      <c r="G442" s="46">
        <v>3.8340000000000001</v>
      </c>
      <c r="H442" s="46">
        <v>35.432000000000002</v>
      </c>
      <c r="I442" s="46">
        <v>32.664999999999999</v>
      </c>
      <c r="J442" s="46">
        <v>3.95</v>
      </c>
      <c r="K442" s="46">
        <v>9.5950000000000006</v>
      </c>
      <c r="L442" s="46">
        <v>237.04499999999999</v>
      </c>
    </row>
    <row r="443" spans="1:12" x14ac:dyDescent="0.25">
      <c r="A443" s="31" t="s">
        <v>199</v>
      </c>
      <c r="B443" s="40">
        <v>21.329000000000001</v>
      </c>
      <c r="C443" s="40">
        <v>52.942</v>
      </c>
      <c r="D443" s="40">
        <v>52.942</v>
      </c>
      <c r="E443" s="40">
        <v>45.898000000000003</v>
      </c>
      <c r="F443" s="40">
        <v>0.35699999999999998</v>
      </c>
      <c r="G443" s="40">
        <v>3.4079999999999999</v>
      </c>
      <c r="H443" s="40">
        <v>31.495000000000001</v>
      </c>
      <c r="I443" s="40">
        <v>29.035</v>
      </c>
      <c r="J443" s="40">
        <v>3.5110000000000001</v>
      </c>
      <c r="K443" s="40">
        <v>8.5289999999999999</v>
      </c>
      <c r="L443" s="40">
        <v>237.40600000000001</v>
      </c>
    </row>
    <row r="444" spans="1:12" x14ac:dyDescent="0.25">
      <c r="A444" s="31" t="s">
        <v>185</v>
      </c>
      <c r="B444" s="40">
        <v>23.698</v>
      </c>
      <c r="C444" s="40">
        <v>58.823999999999998</v>
      </c>
      <c r="D444" s="40">
        <v>58.823999999999998</v>
      </c>
      <c r="E444" s="40">
        <v>41.308999999999997</v>
      </c>
      <c r="F444" s="40">
        <v>0.32100000000000001</v>
      </c>
      <c r="G444" s="40">
        <v>3.0670000000000002</v>
      </c>
      <c r="H444" s="40">
        <v>28.344999999999999</v>
      </c>
      <c r="I444" s="40">
        <v>26.132000000000001</v>
      </c>
      <c r="J444" s="40">
        <v>3.16</v>
      </c>
      <c r="K444" s="40">
        <v>7.6760000000000002</v>
      </c>
      <c r="L444" s="40">
        <v>240.52</v>
      </c>
    </row>
    <row r="445" spans="1:12" x14ac:dyDescent="0.25">
      <c r="A445" s="31" t="s">
        <v>186</v>
      </c>
      <c r="B445" s="40">
        <v>26.068000000000001</v>
      </c>
      <c r="C445" s="40">
        <v>64.706000000000003</v>
      </c>
      <c r="D445" s="40">
        <v>64.706000000000003</v>
      </c>
      <c r="E445" s="40">
        <v>37.552999999999997</v>
      </c>
      <c r="F445" s="40">
        <v>0.29199999999999998</v>
      </c>
      <c r="G445" s="40">
        <v>2.7879999999999998</v>
      </c>
      <c r="H445" s="40">
        <v>25.768999999999998</v>
      </c>
      <c r="I445" s="40">
        <v>23.756</v>
      </c>
      <c r="J445" s="40">
        <v>2.8730000000000002</v>
      </c>
      <c r="K445" s="40">
        <v>6.9779999999999998</v>
      </c>
      <c r="L445" s="40">
        <v>245.63800000000001</v>
      </c>
    </row>
    <row r="446" spans="1:12" x14ac:dyDescent="0.25">
      <c r="A446" s="31" t="s">
        <v>187</v>
      </c>
      <c r="B446" s="40">
        <v>28.437999999999999</v>
      </c>
      <c r="C446" s="40">
        <v>70.588999999999999</v>
      </c>
      <c r="D446" s="40">
        <v>70.588999999999999</v>
      </c>
      <c r="E446" s="40">
        <v>34.423999999999999</v>
      </c>
      <c r="F446" s="40">
        <v>0.26800000000000002</v>
      </c>
      <c r="G446" s="40">
        <v>2.556</v>
      </c>
      <c r="H446" s="40">
        <v>23.620999999999999</v>
      </c>
      <c r="I446" s="40">
        <v>21.776</v>
      </c>
      <c r="J446" s="40">
        <v>2.633</v>
      </c>
      <c r="K446" s="40">
        <v>6.3970000000000002</v>
      </c>
      <c r="L446" s="40">
        <v>252.261</v>
      </c>
    </row>
    <row r="447" spans="1:12" x14ac:dyDescent="0.25">
      <c r="A447" s="43" t="s">
        <v>188</v>
      </c>
      <c r="B447" s="40">
        <v>30.808</v>
      </c>
      <c r="C447" s="40">
        <v>76.471000000000004</v>
      </c>
      <c r="D447" s="40">
        <v>76.471000000000004</v>
      </c>
      <c r="E447" s="40">
        <v>31.776</v>
      </c>
      <c r="F447" s="40">
        <v>0.247</v>
      </c>
      <c r="G447" s="40">
        <v>2.359</v>
      </c>
      <c r="H447" s="40">
        <v>21.803999999999998</v>
      </c>
      <c r="I447" s="40">
        <v>20.100999999999999</v>
      </c>
      <c r="J447" s="40">
        <v>2.431</v>
      </c>
      <c r="K447" s="40">
        <v>5.9050000000000002</v>
      </c>
      <c r="L447" s="40">
        <v>260.03699999999998</v>
      </c>
    </row>
    <row r="448" spans="1:12" x14ac:dyDescent="0.25">
      <c r="A448" s="31" t="s">
        <v>189</v>
      </c>
      <c r="B448" s="40">
        <v>33.177999999999997</v>
      </c>
      <c r="C448" s="40">
        <v>82.353999999999999</v>
      </c>
      <c r="D448" s="40">
        <v>82.353999999999999</v>
      </c>
      <c r="E448" s="40">
        <v>29.506</v>
      </c>
      <c r="F448" s="40">
        <v>0.22900000000000001</v>
      </c>
      <c r="G448" s="40">
        <v>2.1909999999999998</v>
      </c>
      <c r="H448" s="40">
        <v>20.247</v>
      </c>
      <c r="I448" s="40">
        <v>18.664999999999999</v>
      </c>
      <c r="J448" s="40">
        <v>2.2570000000000001</v>
      </c>
      <c r="K448" s="40">
        <v>5.4829999999999997</v>
      </c>
      <c r="L448" s="40">
        <v>268.72399999999999</v>
      </c>
    </row>
    <row r="449" spans="1:12" x14ac:dyDescent="0.25">
      <c r="A449" s="43" t="s">
        <v>190</v>
      </c>
      <c r="B449" s="40">
        <v>37.917999999999999</v>
      </c>
      <c r="C449" s="40">
        <v>94.119</v>
      </c>
      <c r="D449" s="40">
        <v>94.119</v>
      </c>
      <c r="E449" s="40">
        <v>25.818000000000001</v>
      </c>
      <c r="F449" s="40">
        <v>0.20100000000000001</v>
      </c>
      <c r="G449" s="40">
        <v>1.917</v>
      </c>
      <c r="H449" s="40">
        <v>17.716000000000001</v>
      </c>
      <c r="I449" s="40">
        <v>16.332000000000001</v>
      </c>
      <c r="J449" s="40">
        <v>1.9750000000000001</v>
      </c>
      <c r="K449" s="40">
        <v>4.7969999999999997</v>
      </c>
      <c r="L449" s="40">
        <v>288.14</v>
      </c>
    </row>
    <row r="450" spans="1:12" x14ac:dyDescent="0.25">
      <c r="B450" s="51" t="s">
        <v>300</v>
      </c>
      <c r="C450" s="52"/>
      <c r="D450" s="52"/>
      <c r="E450" s="52"/>
      <c r="F450" s="52"/>
      <c r="G450" s="52"/>
      <c r="H450" s="52"/>
      <c r="I450" s="52"/>
      <c r="J450" s="52"/>
      <c r="K450" s="52"/>
      <c r="L450" s="52"/>
    </row>
    <row r="451" spans="1:12" x14ac:dyDescent="0.25">
      <c r="A451" s="31" t="s">
        <v>206</v>
      </c>
      <c r="B451" s="40">
        <v>2.37</v>
      </c>
      <c r="C451" s="40">
        <v>5.5119999999999996</v>
      </c>
      <c r="D451" s="40">
        <v>5.5119999999999996</v>
      </c>
      <c r="E451" s="40">
        <v>387.07499999999999</v>
      </c>
      <c r="F451" s="40">
        <v>3.2109999999999999</v>
      </c>
      <c r="G451" s="40">
        <v>30.67</v>
      </c>
      <c r="H451" s="40">
        <v>283.45400000000001</v>
      </c>
      <c r="I451" s="40">
        <v>261.31599999999997</v>
      </c>
      <c r="J451" s="40">
        <v>31.600999999999999</v>
      </c>
      <c r="K451" s="40">
        <v>76.759</v>
      </c>
      <c r="L451" s="40">
        <v>979.12</v>
      </c>
    </row>
    <row r="452" spans="1:12" x14ac:dyDescent="0.25">
      <c r="A452" s="31" t="s">
        <v>207</v>
      </c>
      <c r="B452" s="40">
        <v>4.74</v>
      </c>
      <c r="C452" s="40">
        <v>11.023999999999999</v>
      </c>
      <c r="D452" s="40">
        <v>11.023999999999999</v>
      </c>
      <c r="E452" s="40">
        <v>193.53700000000001</v>
      </c>
      <c r="F452" s="40">
        <v>1.605</v>
      </c>
      <c r="G452" s="40">
        <v>15.335000000000001</v>
      </c>
      <c r="H452" s="40">
        <v>141.727</v>
      </c>
      <c r="I452" s="40">
        <v>130.65799999999999</v>
      </c>
      <c r="J452" s="40">
        <v>15.8</v>
      </c>
      <c r="K452" s="40">
        <v>38.378999999999998</v>
      </c>
      <c r="L452" s="40">
        <v>509.65</v>
      </c>
    </row>
    <row r="453" spans="1:12" x14ac:dyDescent="0.25">
      <c r="A453" s="31" t="s">
        <v>208</v>
      </c>
      <c r="B453" s="40">
        <v>7.11</v>
      </c>
      <c r="C453" s="40">
        <v>16.536000000000001</v>
      </c>
      <c r="D453" s="40">
        <v>16.536000000000001</v>
      </c>
      <c r="E453" s="40">
        <v>129.02500000000001</v>
      </c>
      <c r="F453" s="40">
        <v>1.07</v>
      </c>
      <c r="G453" s="40">
        <v>10.223000000000001</v>
      </c>
      <c r="H453" s="40">
        <v>94.484999999999999</v>
      </c>
      <c r="I453" s="40">
        <v>87.105000000000004</v>
      </c>
      <c r="J453" s="40">
        <v>10.534000000000001</v>
      </c>
      <c r="K453" s="40">
        <v>25.585999999999999</v>
      </c>
      <c r="L453" s="40">
        <v>362.09</v>
      </c>
    </row>
    <row r="454" spans="1:12" x14ac:dyDescent="0.25">
      <c r="A454" s="31" t="s">
        <v>209</v>
      </c>
      <c r="B454" s="40">
        <v>9.4789999999999992</v>
      </c>
      <c r="C454" s="40">
        <v>22.047999999999998</v>
      </c>
      <c r="D454" s="40">
        <v>22.047999999999998</v>
      </c>
      <c r="E454" s="40">
        <v>96.769000000000005</v>
      </c>
      <c r="F454" s="40">
        <v>0.80300000000000005</v>
      </c>
      <c r="G454" s="40">
        <v>7.6669999999999998</v>
      </c>
      <c r="H454" s="40">
        <v>70.864000000000004</v>
      </c>
      <c r="I454" s="40">
        <v>65.328999999999994</v>
      </c>
      <c r="J454" s="40">
        <v>7.9</v>
      </c>
      <c r="K454" s="40">
        <v>19.190000000000001</v>
      </c>
      <c r="L454" s="40">
        <v>295.00700000000001</v>
      </c>
    </row>
    <row r="455" spans="1:12" x14ac:dyDescent="0.25">
      <c r="A455" s="31" t="s">
        <v>210</v>
      </c>
      <c r="B455" s="40">
        <v>11.849</v>
      </c>
      <c r="C455" s="40">
        <v>27.56</v>
      </c>
      <c r="D455" s="40">
        <v>27.56</v>
      </c>
      <c r="E455" s="40">
        <v>77.415000000000006</v>
      </c>
      <c r="F455" s="40">
        <v>0.64200000000000002</v>
      </c>
      <c r="G455" s="40">
        <v>6.1340000000000003</v>
      </c>
      <c r="H455" s="40">
        <v>56.691000000000003</v>
      </c>
      <c r="I455" s="40">
        <v>52.262999999999998</v>
      </c>
      <c r="J455" s="40">
        <v>6.32</v>
      </c>
      <c r="K455" s="40">
        <v>15.352</v>
      </c>
      <c r="L455" s="40">
        <v>260.11399999999998</v>
      </c>
    </row>
    <row r="456" spans="1:12" x14ac:dyDescent="0.25">
      <c r="A456" s="31" t="s">
        <v>211</v>
      </c>
      <c r="B456" s="40">
        <v>14.218999999999999</v>
      </c>
      <c r="C456" s="40">
        <v>33.072000000000003</v>
      </c>
      <c r="D456" s="40">
        <v>33.072000000000003</v>
      </c>
      <c r="E456" s="40">
        <v>64.512</v>
      </c>
      <c r="F456" s="40">
        <v>0.53500000000000003</v>
      </c>
      <c r="G456" s="40">
        <v>5.1120000000000001</v>
      </c>
      <c r="H456" s="40">
        <v>47.241999999999997</v>
      </c>
      <c r="I456" s="40">
        <v>43.552999999999997</v>
      </c>
      <c r="J456" s="40">
        <v>5.2670000000000003</v>
      </c>
      <c r="K456" s="40">
        <v>12.792999999999999</v>
      </c>
      <c r="L456" s="40">
        <v>241.31700000000001</v>
      </c>
    </row>
    <row r="457" spans="1:12" x14ac:dyDescent="0.25">
      <c r="A457" s="31" t="s">
        <v>212</v>
      </c>
      <c r="B457" s="40">
        <v>16.588999999999999</v>
      </c>
      <c r="C457" s="40">
        <v>38.584000000000003</v>
      </c>
      <c r="D457" s="40">
        <v>38.584000000000003</v>
      </c>
      <c r="E457" s="40">
        <v>55.295999999999999</v>
      </c>
      <c r="F457" s="40">
        <v>0.45900000000000002</v>
      </c>
      <c r="G457" s="40">
        <v>4.3810000000000002</v>
      </c>
      <c r="H457" s="40">
        <v>40.493000000000002</v>
      </c>
      <c r="I457" s="40">
        <v>37.331000000000003</v>
      </c>
      <c r="J457" s="40">
        <v>4.5140000000000002</v>
      </c>
      <c r="K457" s="40">
        <v>10.965999999999999</v>
      </c>
      <c r="L457" s="40">
        <v>231.71700000000001</v>
      </c>
    </row>
    <row r="458" spans="1:12" x14ac:dyDescent="0.25">
      <c r="A458" s="31" t="s">
        <v>213</v>
      </c>
      <c r="B458" s="40">
        <v>18.959</v>
      </c>
      <c r="C458" s="40">
        <v>44.095999999999997</v>
      </c>
      <c r="D458" s="40">
        <v>44.095999999999997</v>
      </c>
      <c r="E458" s="40">
        <v>48.384</v>
      </c>
      <c r="F458" s="40">
        <v>0.40100000000000002</v>
      </c>
      <c r="G458" s="40">
        <v>3.8340000000000001</v>
      </c>
      <c r="H458" s="40">
        <v>35.432000000000002</v>
      </c>
      <c r="I458" s="40">
        <v>32.664999999999999</v>
      </c>
      <c r="J458" s="40">
        <v>3.95</v>
      </c>
      <c r="K458" s="40">
        <v>9.5950000000000006</v>
      </c>
      <c r="L458" s="40">
        <v>227.86699999999999</v>
      </c>
    </row>
    <row r="459" spans="1:12" x14ac:dyDescent="0.25">
      <c r="A459" s="45" t="s">
        <v>214</v>
      </c>
      <c r="B459" s="46">
        <v>21.329000000000001</v>
      </c>
      <c r="C459" s="46">
        <v>49.607999999999997</v>
      </c>
      <c r="D459" s="46">
        <v>49.607999999999997</v>
      </c>
      <c r="E459" s="46">
        <v>43.008000000000003</v>
      </c>
      <c r="F459" s="46">
        <v>0.35699999999999998</v>
      </c>
      <c r="G459" s="46">
        <v>3.4079999999999999</v>
      </c>
      <c r="H459" s="46">
        <v>31.495000000000001</v>
      </c>
      <c r="I459" s="46">
        <v>29.035</v>
      </c>
      <c r="J459" s="46">
        <v>3.5110000000000001</v>
      </c>
      <c r="K459" s="46">
        <v>8.5289999999999999</v>
      </c>
      <c r="L459" s="46">
        <v>227.84800000000001</v>
      </c>
    </row>
    <row r="460" spans="1:12" x14ac:dyDescent="0.25">
      <c r="A460" s="31" t="s">
        <v>200</v>
      </c>
      <c r="B460" s="40">
        <v>23.698</v>
      </c>
      <c r="C460" s="40">
        <v>55.12</v>
      </c>
      <c r="D460" s="40">
        <v>55.12</v>
      </c>
      <c r="E460" s="40">
        <v>38.707000000000001</v>
      </c>
      <c r="F460" s="40">
        <v>0.32100000000000001</v>
      </c>
      <c r="G460" s="40">
        <v>3.0670000000000002</v>
      </c>
      <c r="H460" s="40">
        <v>28.344999999999999</v>
      </c>
      <c r="I460" s="40">
        <v>26.132000000000001</v>
      </c>
      <c r="J460" s="40">
        <v>3.16</v>
      </c>
      <c r="K460" s="40">
        <v>7.6760000000000002</v>
      </c>
      <c r="L460" s="40">
        <v>230.51</v>
      </c>
    </row>
    <row r="461" spans="1:12" x14ac:dyDescent="0.25">
      <c r="A461" s="31" t="s">
        <v>201</v>
      </c>
      <c r="B461" s="40">
        <v>26.068000000000001</v>
      </c>
      <c r="C461" s="40">
        <v>60.631999999999998</v>
      </c>
      <c r="D461" s="40">
        <v>60.631999999999998</v>
      </c>
      <c r="E461" s="40">
        <v>35.189</v>
      </c>
      <c r="F461" s="40">
        <v>0.29199999999999998</v>
      </c>
      <c r="G461" s="40">
        <v>2.7879999999999998</v>
      </c>
      <c r="H461" s="40">
        <v>25.768999999999998</v>
      </c>
      <c r="I461" s="40">
        <v>23.756</v>
      </c>
      <c r="J461" s="40">
        <v>2.8730000000000002</v>
      </c>
      <c r="K461" s="40">
        <v>6.9779999999999998</v>
      </c>
      <c r="L461" s="40">
        <v>235.126</v>
      </c>
    </row>
    <row r="462" spans="1:12" x14ac:dyDescent="0.25">
      <c r="A462" s="31" t="s">
        <v>202</v>
      </c>
      <c r="B462" s="40">
        <v>28.437999999999999</v>
      </c>
      <c r="C462" s="40">
        <v>66.144000000000005</v>
      </c>
      <c r="D462" s="40">
        <v>66.144000000000005</v>
      </c>
      <c r="E462" s="40">
        <v>32.256</v>
      </c>
      <c r="F462" s="40">
        <v>0.26800000000000002</v>
      </c>
      <c r="G462" s="40">
        <v>2.556</v>
      </c>
      <c r="H462" s="40">
        <v>23.620999999999999</v>
      </c>
      <c r="I462" s="40">
        <v>21.776</v>
      </c>
      <c r="J462" s="40">
        <v>2.633</v>
      </c>
      <c r="K462" s="40">
        <v>6.3970000000000002</v>
      </c>
      <c r="L462" s="40">
        <v>241.203</v>
      </c>
    </row>
    <row r="463" spans="1:12" x14ac:dyDescent="0.25">
      <c r="A463" s="31" t="s">
        <v>203</v>
      </c>
      <c r="B463" s="40">
        <v>30.808</v>
      </c>
      <c r="C463" s="40">
        <v>71.656000000000006</v>
      </c>
      <c r="D463" s="40">
        <v>71.656000000000006</v>
      </c>
      <c r="E463" s="40">
        <v>29.774999999999999</v>
      </c>
      <c r="F463" s="40">
        <v>0.247</v>
      </c>
      <c r="G463" s="40">
        <v>2.359</v>
      </c>
      <c r="H463" s="40">
        <v>21.803999999999998</v>
      </c>
      <c r="I463" s="40">
        <v>20.100999999999999</v>
      </c>
      <c r="J463" s="40">
        <v>2.431</v>
      </c>
      <c r="K463" s="40">
        <v>5.9050000000000002</v>
      </c>
      <c r="L463" s="40">
        <v>248.40600000000001</v>
      </c>
    </row>
    <row r="464" spans="1:12" x14ac:dyDescent="0.25">
      <c r="A464" s="43" t="s">
        <v>204</v>
      </c>
      <c r="B464" s="40">
        <v>33.177999999999997</v>
      </c>
      <c r="C464" s="40">
        <v>77.168000000000006</v>
      </c>
      <c r="D464" s="40">
        <v>77.168000000000006</v>
      </c>
      <c r="E464" s="40">
        <v>27.648</v>
      </c>
      <c r="F464" s="40">
        <v>0.22900000000000001</v>
      </c>
      <c r="G464" s="40">
        <v>2.1909999999999998</v>
      </c>
      <c r="H464" s="40">
        <v>20.247</v>
      </c>
      <c r="I464" s="40">
        <v>18.664999999999999</v>
      </c>
      <c r="J464" s="40">
        <v>2.2570000000000001</v>
      </c>
      <c r="K464" s="40">
        <v>5.4829999999999997</v>
      </c>
      <c r="L464" s="40">
        <v>256.49400000000003</v>
      </c>
    </row>
    <row r="465" spans="1:12" x14ac:dyDescent="0.25">
      <c r="A465" s="31" t="s">
        <v>205</v>
      </c>
      <c r="B465" s="40">
        <v>37.917999999999999</v>
      </c>
      <c r="C465" s="40">
        <v>88.191999999999993</v>
      </c>
      <c r="D465" s="40">
        <v>88.191999999999993</v>
      </c>
      <c r="E465" s="40">
        <v>24.192</v>
      </c>
      <c r="F465" s="40">
        <v>0.20100000000000001</v>
      </c>
      <c r="G465" s="40">
        <v>1.917</v>
      </c>
      <c r="H465" s="40">
        <v>17.716000000000001</v>
      </c>
      <c r="I465" s="40">
        <v>16.332000000000001</v>
      </c>
      <c r="J465" s="40">
        <v>1.9750000000000001</v>
      </c>
      <c r="K465" s="40">
        <v>4.7969999999999997</v>
      </c>
      <c r="L465" s="40">
        <v>274.66000000000003</v>
      </c>
    </row>
    <row r="466" spans="1:12" x14ac:dyDescent="0.25">
      <c r="B466" s="51" t="s">
        <v>301</v>
      </c>
      <c r="C466" s="52"/>
      <c r="D466" s="52"/>
      <c r="E466" s="52"/>
      <c r="F466" s="52"/>
      <c r="G466" s="52"/>
      <c r="H466" s="52"/>
      <c r="I466" s="52"/>
      <c r="J466" s="52"/>
      <c r="K466" s="52"/>
      <c r="L466" s="52"/>
    </row>
    <row r="467" spans="1:12" x14ac:dyDescent="0.25">
      <c r="A467" s="31" t="s">
        <v>221</v>
      </c>
      <c r="B467" s="40">
        <v>2.37</v>
      </c>
      <c r="C467" s="40">
        <v>6.6139999999999999</v>
      </c>
      <c r="D467" s="40">
        <v>6.6139999999999999</v>
      </c>
      <c r="E467" s="40">
        <v>464.49</v>
      </c>
      <c r="F467" s="40">
        <v>3.2109999999999999</v>
      </c>
      <c r="G467" s="40">
        <v>30.67</v>
      </c>
      <c r="H467" s="40">
        <v>283.45400000000001</v>
      </c>
      <c r="I467" s="40">
        <v>261.31599999999997</v>
      </c>
      <c r="J467" s="40">
        <v>31.600999999999999</v>
      </c>
      <c r="K467" s="40">
        <v>76.759</v>
      </c>
      <c r="L467" s="40">
        <v>1058.739</v>
      </c>
    </row>
    <row r="468" spans="1:12" x14ac:dyDescent="0.25">
      <c r="A468" s="31" t="s">
        <v>222</v>
      </c>
      <c r="B468" s="40">
        <v>4.74</v>
      </c>
      <c r="C468" s="40">
        <v>13.228999999999999</v>
      </c>
      <c r="D468" s="40">
        <v>13.228999999999999</v>
      </c>
      <c r="E468" s="40">
        <v>232.245</v>
      </c>
      <c r="F468" s="40">
        <v>1.605</v>
      </c>
      <c r="G468" s="40">
        <v>15.335000000000001</v>
      </c>
      <c r="H468" s="40">
        <v>141.727</v>
      </c>
      <c r="I468" s="40">
        <v>130.65799999999999</v>
      </c>
      <c r="J468" s="40">
        <v>15.8</v>
      </c>
      <c r="K468" s="40">
        <v>38.378999999999998</v>
      </c>
      <c r="L468" s="40">
        <v>552.76800000000003</v>
      </c>
    </row>
    <row r="469" spans="1:12" x14ac:dyDescent="0.25">
      <c r="A469" s="31" t="s">
        <v>223</v>
      </c>
      <c r="B469" s="40">
        <v>7.11</v>
      </c>
      <c r="C469" s="40">
        <v>19.843</v>
      </c>
      <c r="D469" s="40">
        <v>19.843</v>
      </c>
      <c r="E469" s="40">
        <v>154.83000000000001</v>
      </c>
      <c r="F469" s="40">
        <v>1.07</v>
      </c>
      <c r="G469" s="40">
        <v>10.223000000000001</v>
      </c>
      <c r="H469" s="40">
        <v>94.484999999999999</v>
      </c>
      <c r="I469" s="40">
        <v>87.105000000000004</v>
      </c>
      <c r="J469" s="40">
        <v>10.534000000000001</v>
      </c>
      <c r="K469" s="40">
        <v>25.585999999999999</v>
      </c>
      <c r="L469" s="40">
        <v>394.50900000000001</v>
      </c>
    </row>
    <row r="470" spans="1:12" x14ac:dyDescent="0.25">
      <c r="A470" s="31" t="s">
        <v>224</v>
      </c>
      <c r="B470" s="40">
        <v>9.4789999999999992</v>
      </c>
      <c r="C470" s="40">
        <v>26.457999999999998</v>
      </c>
      <c r="D470" s="40">
        <v>26.457999999999998</v>
      </c>
      <c r="E470" s="40">
        <v>116.122</v>
      </c>
      <c r="F470" s="40">
        <v>0.80300000000000005</v>
      </c>
      <c r="G470" s="40">
        <v>7.6669999999999998</v>
      </c>
      <c r="H470" s="40">
        <v>70.864000000000004</v>
      </c>
      <c r="I470" s="40">
        <v>65.328999999999994</v>
      </c>
      <c r="J470" s="40">
        <v>7.9</v>
      </c>
      <c r="K470" s="40">
        <v>19.190000000000001</v>
      </c>
      <c r="L470" s="40">
        <v>323.18</v>
      </c>
    </row>
    <row r="471" spans="1:12" x14ac:dyDescent="0.25">
      <c r="A471" s="31" t="s">
        <v>225</v>
      </c>
      <c r="B471" s="40">
        <v>11.849</v>
      </c>
      <c r="C471" s="40">
        <v>33.072000000000003</v>
      </c>
      <c r="D471" s="40">
        <v>33.072000000000003</v>
      </c>
      <c r="E471" s="40">
        <v>92.897999999999996</v>
      </c>
      <c r="F471" s="40">
        <v>0.64200000000000002</v>
      </c>
      <c r="G471" s="40">
        <v>6.1340000000000003</v>
      </c>
      <c r="H471" s="40">
        <v>56.691000000000003</v>
      </c>
      <c r="I471" s="40">
        <v>52.262999999999998</v>
      </c>
      <c r="J471" s="40">
        <v>6.32</v>
      </c>
      <c r="K471" s="40">
        <v>15.352</v>
      </c>
      <c r="L471" s="40">
        <v>286.62099999999998</v>
      </c>
    </row>
    <row r="472" spans="1:12" x14ac:dyDescent="0.25">
      <c r="A472" s="31" t="s">
        <v>226</v>
      </c>
      <c r="B472" s="40">
        <v>14.218999999999999</v>
      </c>
      <c r="C472" s="40">
        <v>39.686</v>
      </c>
      <c r="D472" s="40">
        <v>39.686</v>
      </c>
      <c r="E472" s="40">
        <v>77.415000000000006</v>
      </c>
      <c r="F472" s="40">
        <v>0.53500000000000003</v>
      </c>
      <c r="G472" s="40">
        <v>5.1120000000000001</v>
      </c>
      <c r="H472" s="40">
        <v>47.241999999999997</v>
      </c>
      <c r="I472" s="40">
        <v>43.552999999999997</v>
      </c>
      <c r="J472" s="40">
        <v>5.2670000000000003</v>
      </c>
      <c r="K472" s="40">
        <v>12.792999999999999</v>
      </c>
      <c r="L472" s="40">
        <v>267.44799999999998</v>
      </c>
    </row>
    <row r="473" spans="1:12" x14ac:dyDescent="0.25">
      <c r="A473" s="31" t="s">
        <v>227</v>
      </c>
      <c r="B473" s="40">
        <v>16.588999999999999</v>
      </c>
      <c r="C473" s="40">
        <v>46.301000000000002</v>
      </c>
      <c r="D473" s="40">
        <v>46.301000000000002</v>
      </c>
      <c r="E473" s="40">
        <v>66.355999999999995</v>
      </c>
      <c r="F473" s="40">
        <v>0.45900000000000002</v>
      </c>
      <c r="G473" s="40">
        <v>4.3810000000000002</v>
      </c>
      <c r="H473" s="40">
        <v>40.493000000000002</v>
      </c>
      <c r="I473" s="40">
        <v>37.331000000000003</v>
      </c>
      <c r="J473" s="40">
        <v>4.5140000000000002</v>
      </c>
      <c r="K473" s="40">
        <v>10.965999999999999</v>
      </c>
      <c r="L473" s="40">
        <v>258.21100000000001</v>
      </c>
    </row>
    <row r="474" spans="1:12" x14ac:dyDescent="0.25">
      <c r="A474" s="45" t="s">
        <v>228</v>
      </c>
      <c r="B474" s="46">
        <v>18.959</v>
      </c>
      <c r="C474" s="46">
        <v>52.914999999999999</v>
      </c>
      <c r="D474" s="46">
        <v>52.914999999999999</v>
      </c>
      <c r="E474" s="46">
        <v>58.061</v>
      </c>
      <c r="F474" s="46">
        <v>0.40100000000000002</v>
      </c>
      <c r="G474" s="46">
        <v>3.8340000000000001</v>
      </c>
      <c r="H474" s="46">
        <v>35.432000000000002</v>
      </c>
      <c r="I474" s="46">
        <v>32.664999999999999</v>
      </c>
      <c r="J474" s="46">
        <v>3.95</v>
      </c>
      <c r="K474" s="46">
        <v>9.5950000000000006</v>
      </c>
      <c r="L474" s="46">
        <v>255.18199999999999</v>
      </c>
    </row>
    <row r="475" spans="1:12" x14ac:dyDescent="0.25">
      <c r="A475" s="31" t="s">
        <v>229</v>
      </c>
      <c r="B475" s="40">
        <v>21.329000000000001</v>
      </c>
      <c r="C475" s="40">
        <v>59.53</v>
      </c>
      <c r="D475" s="40">
        <v>59.53</v>
      </c>
      <c r="E475" s="40">
        <v>51.61</v>
      </c>
      <c r="F475" s="40">
        <v>0.35699999999999998</v>
      </c>
      <c r="G475" s="40">
        <v>3.4079999999999999</v>
      </c>
      <c r="H475" s="40">
        <v>31.495000000000001</v>
      </c>
      <c r="I475" s="40">
        <v>29.035</v>
      </c>
      <c r="J475" s="40">
        <v>3.5110000000000001</v>
      </c>
      <c r="K475" s="40">
        <v>8.5289999999999999</v>
      </c>
      <c r="L475" s="40">
        <v>256.29399999999998</v>
      </c>
    </row>
    <row r="476" spans="1:12" x14ac:dyDescent="0.25">
      <c r="A476" s="31" t="s">
        <v>215</v>
      </c>
      <c r="B476" s="40">
        <v>23.698</v>
      </c>
      <c r="C476" s="40">
        <v>66.144000000000005</v>
      </c>
      <c r="D476" s="40">
        <v>66.144000000000005</v>
      </c>
      <c r="E476" s="40">
        <v>46.448999999999998</v>
      </c>
      <c r="F476" s="40">
        <v>0.32100000000000001</v>
      </c>
      <c r="G476" s="40">
        <v>3.0670000000000002</v>
      </c>
      <c r="H476" s="40">
        <v>28.344999999999999</v>
      </c>
      <c r="I476" s="40">
        <v>26.132000000000001</v>
      </c>
      <c r="J476" s="40">
        <v>3.16</v>
      </c>
      <c r="K476" s="40">
        <v>7.6760000000000002</v>
      </c>
      <c r="L476" s="40">
        <v>260.3</v>
      </c>
    </row>
    <row r="477" spans="1:12" x14ac:dyDescent="0.25">
      <c r="A477" s="31" t="s">
        <v>216</v>
      </c>
      <c r="B477" s="40">
        <v>26.068000000000001</v>
      </c>
      <c r="C477" s="40">
        <v>72.757999999999996</v>
      </c>
      <c r="D477" s="40">
        <v>72.757999999999996</v>
      </c>
      <c r="E477" s="40">
        <v>42.225999999999999</v>
      </c>
      <c r="F477" s="40">
        <v>0.29199999999999998</v>
      </c>
      <c r="G477" s="40">
        <v>2.7879999999999998</v>
      </c>
      <c r="H477" s="40">
        <v>25.768999999999998</v>
      </c>
      <c r="I477" s="40">
        <v>23.756</v>
      </c>
      <c r="J477" s="40">
        <v>2.8730000000000002</v>
      </c>
      <c r="K477" s="40">
        <v>6.9779999999999998</v>
      </c>
      <c r="L477" s="40">
        <v>266.41500000000002</v>
      </c>
    </row>
    <row r="478" spans="1:12" x14ac:dyDescent="0.25">
      <c r="A478" s="31" t="s">
        <v>217</v>
      </c>
      <c r="B478" s="40">
        <v>28.437999999999999</v>
      </c>
      <c r="C478" s="40">
        <v>79.373000000000005</v>
      </c>
      <c r="D478" s="40">
        <v>79.373000000000005</v>
      </c>
      <c r="E478" s="40">
        <v>38.707000000000001</v>
      </c>
      <c r="F478" s="40">
        <v>0.26800000000000002</v>
      </c>
      <c r="G478" s="40">
        <v>2.556</v>
      </c>
      <c r="H478" s="40">
        <v>23.620999999999999</v>
      </c>
      <c r="I478" s="40">
        <v>21.776</v>
      </c>
      <c r="J478" s="40">
        <v>2.633</v>
      </c>
      <c r="K478" s="40">
        <v>6.3970000000000002</v>
      </c>
      <c r="L478" s="40">
        <v>274.11200000000002</v>
      </c>
    </row>
    <row r="479" spans="1:12" x14ac:dyDescent="0.25">
      <c r="A479" s="43" t="s">
        <v>218</v>
      </c>
      <c r="B479" s="40">
        <v>30.808</v>
      </c>
      <c r="C479" s="40">
        <v>85.986999999999995</v>
      </c>
      <c r="D479" s="40">
        <v>85.986999999999995</v>
      </c>
      <c r="E479" s="40">
        <v>35.729999999999997</v>
      </c>
      <c r="F479" s="40">
        <v>0.247</v>
      </c>
      <c r="G479" s="40">
        <v>2.359</v>
      </c>
      <c r="H479" s="40">
        <v>21.803999999999998</v>
      </c>
      <c r="I479" s="40">
        <v>20.100999999999999</v>
      </c>
      <c r="J479" s="40">
        <v>2.431</v>
      </c>
      <c r="K479" s="40">
        <v>5.9050000000000002</v>
      </c>
      <c r="L479" s="40">
        <v>283.02300000000002</v>
      </c>
    </row>
    <row r="480" spans="1:12" x14ac:dyDescent="0.25">
      <c r="A480" s="43" t="s">
        <v>219</v>
      </c>
      <c r="B480" s="40">
        <v>33.177999999999997</v>
      </c>
      <c r="C480" s="40">
        <v>92.602000000000004</v>
      </c>
      <c r="D480" s="40">
        <v>92.602000000000004</v>
      </c>
      <c r="E480" s="40">
        <v>33.177999999999997</v>
      </c>
      <c r="F480" s="40">
        <v>0.22900000000000001</v>
      </c>
      <c r="G480" s="40">
        <v>2.1909999999999998</v>
      </c>
      <c r="H480" s="40">
        <v>20.247</v>
      </c>
      <c r="I480" s="40">
        <v>18.664999999999999</v>
      </c>
      <c r="J480" s="40">
        <v>2.2570000000000001</v>
      </c>
      <c r="K480" s="40">
        <v>5.4829999999999997</v>
      </c>
      <c r="L480" s="40">
        <v>292.892</v>
      </c>
    </row>
    <row r="481" spans="1:12" x14ac:dyDescent="0.25">
      <c r="A481" s="31" t="s">
        <v>220</v>
      </c>
      <c r="B481" s="40">
        <v>37.917999999999999</v>
      </c>
      <c r="C481" s="40">
        <v>105.83</v>
      </c>
      <c r="D481" s="40">
        <v>105.83</v>
      </c>
      <c r="E481" s="40">
        <v>29.030999999999999</v>
      </c>
      <c r="F481" s="40">
        <v>0.20100000000000001</v>
      </c>
      <c r="G481" s="40">
        <v>1.917</v>
      </c>
      <c r="H481" s="40">
        <v>17.716000000000001</v>
      </c>
      <c r="I481" s="40">
        <v>16.332000000000001</v>
      </c>
      <c r="J481" s="40">
        <v>1.9750000000000001</v>
      </c>
      <c r="K481" s="40">
        <v>4.7969999999999997</v>
      </c>
      <c r="L481" s="40">
        <v>314.77499999999998</v>
      </c>
    </row>
    <row r="482" spans="1:12" x14ac:dyDescent="0.25">
      <c r="B482" s="51" t="s">
        <v>302</v>
      </c>
      <c r="C482" s="52"/>
      <c r="D482" s="52"/>
      <c r="E482" s="52"/>
      <c r="F482" s="52"/>
      <c r="G482" s="52"/>
      <c r="H482" s="52"/>
      <c r="I482" s="52"/>
      <c r="J482" s="52"/>
      <c r="K482" s="52"/>
      <c r="L482" s="52"/>
    </row>
    <row r="483" spans="1:12" x14ac:dyDescent="0.25">
      <c r="A483" s="31" t="s">
        <v>236</v>
      </c>
      <c r="B483" s="40">
        <v>2.37</v>
      </c>
      <c r="C483" s="40">
        <v>7.0549999999999997</v>
      </c>
      <c r="D483" s="40">
        <v>7.0549999999999997</v>
      </c>
      <c r="E483" s="40">
        <v>495.45600000000002</v>
      </c>
      <c r="F483" s="40">
        <v>3.2109999999999999</v>
      </c>
      <c r="G483" s="40">
        <v>30.67</v>
      </c>
      <c r="H483" s="40">
        <v>283.45400000000001</v>
      </c>
      <c r="I483" s="40">
        <v>261.31599999999997</v>
      </c>
      <c r="J483" s="40">
        <v>31.600999999999999</v>
      </c>
      <c r="K483" s="40">
        <v>76.759</v>
      </c>
      <c r="L483" s="40">
        <v>1090.587</v>
      </c>
    </row>
    <row r="484" spans="1:12" x14ac:dyDescent="0.25">
      <c r="A484" s="31" t="s">
        <v>237</v>
      </c>
      <c r="B484" s="40">
        <v>4.74</v>
      </c>
      <c r="C484" s="40">
        <v>14.111000000000001</v>
      </c>
      <c r="D484" s="40">
        <v>14.111000000000001</v>
      </c>
      <c r="E484" s="40">
        <v>247.72800000000001</v>
      </c>
      <c r="F484" s="40">
        <v>1.605</v>
      </c>
      <c r="G484" s="40">
        <v>15.335000000000001</v>
      </c>
      <c r="H484" s="40">
        <v>141.727</v>
      </c>
      <c r="I484" s="40">
        <v>130.65799999999999</v>
      </c>
      <c r="J484" s="40">
        <v>15.8</v>
      </c>
      <c r="K484" s="40">
        <v>38.378999999999998</v>
      </c>
      <c r="L484" s="40">
        <v>570.01499999999999</v>
      </c>
    </row>
    <row r="485" spans="1:12" x14ac:dyDescent="0.25">
      <c r="A485" s="31" t="s">
        <v>238</v>
      </c>
      <c r="B485" s="40">
        <v>7.11</v>
      </c>
      <c r="C485" s="40">
        <v>21.166</v>
      </c>
      <c r="D485" s="40">
        <v>21.166</v>
      </c>
      <c r="E485" s="40">
        <v>165.15199999999999</v>
      </c>
      <c r="F485" s="40">
        <v>1.07</v>
      </c>
      <c r="G485" s="40">
        <v>10.223000000000001</v>
      </c>
      <c r="H485" s="40">
        <v>94.484999999999999</v>
      </c>
      <c r="I485" s="40">
        <v>87.105000000000004</v>
      </c>
      <c r="J485" s="40">
        <v>10.534000000000001</v>
      </c>
      <c r="K485" s="40">
        <v>25.585999999999999</v>
      </c>
      <c r="L485" s="40">
        <v>407.47699999999998</v>
      </c>
    </row>
    <row r="486" spans="1:12" x14ac:dyDescent="0.25">
      <c r="A486" s="31" t="s">
        <v>239</v>
      </c>
      <c r="B486" s="40">
        <v>9.4789999999999992</v>
      </c>
      <c r="C486" s="40">
        <v>28.221</v>
      </c>
      <c r="D486" s="40">
        <v>28.221</v>
      </c>
      <c r="E486" s="40">
        <v>123.864</v>
      </c>
      <c r="F486" s="40">
        <v>0.80300000000000005</v>
      </c>
      <c r="G486" s="40">
        <v>7.6669999999999998</v>
      </c>
      <c r="H486" s="40">
        <v>70.864000000000004</v>
      </c>
      <c r="I486" s="40">
        <v>65.328999999999994</v>
      </c>
      <c r="J486" s="40">
        <v>7.9</v>
      </c>
      <c r="K486" s="40">
        <v>19.190000000000001</v>
      </c>
      <c r="L486" s="40">
        <v>334.44799999999998</v>
      </c>
    </row>
    <row r="487" spans="1:12" x14ac:dyDescent="0.25">
      <c r="A487" s="31" t="s">
        <v>240</v>
      </c>
      <c r="B487" s="40">
        <v>11.849</v>
      </c>
      <c r="C487" s="40">
        <v>35.277000000000001</v>
      </c>
      <c r="D487" s="40">
        <v>35.277000000000001</v>
      </c>
      <c r="E487" s="40">
        <v>99.090999999999994</v>
      </c>
      <c r="F487" s="40">
        <v>0.64200000000000002</v>
      </c>
      <c r="G487" s="40">
        <v>6.1340000000000003</v>
      </c>
      <c r="H487" s="40">
        <v>56.691000000000003</v>
      </c>
      <c r="I487" s="40">
        <v>52.262999999999998</v>
      </c>
      <c r="J487" s="40">
        <v>6.32</v>
      </c>
      <c r="K487" s="40">
        <v>15.352</v>
      </c>
      <c r="L487" s="40">
        <v>297.22399999999999</v>
      </c>
    </row>
    <row r="488" spans="1:12" x14ac:dyDescent="0.25">
      <c r="A488" s="31" t="s">
        <v>241</v>
      </c>
      <c r="B488" s="40">
        <v>14.218999999999999</v>
      </c>
      <c r="C488" s="40">
        <v>42.332000000000001</v>
      </c>
      <c r="D488" s="40">
        <v>42.332000000000001</v>
      </c>
      <c r="E488" s="40">
        <v>82.575999999999993</v>
      </c>
      <c r="F488" s="40">
        <v>0.53500000000000003</v>
      </c>
      <c r="G488" s="40">
        <v>5.1120000000000001</v>
      </c>
      <c r="H488" s="40">
        <v>47.241999999999997</v>
      </c>
      <c r="I488" s="40">
        <v>43.552999999999997</v>
      </c>
      <c r="J488" s="40">
        <v>5.2670000000000003</v>
      </c>
      <c r="K488" s="40">
        <v>12.792999999999999</v>
      </c>
      <c r="L488" s="40">
        <v>277.90100000000001</v>
      </c>
    </row>
    <row r="489" spans="1:12" x14ac:dyDescent="0.25">
      <c r="A489" s="31" t="s">
        <v>242</v>
      </c>
      <c r="B489" s="40">
        <v>16.588999999999999</v>
      </c>
      <c r="C489" s="40">
        <v>49.387999999999998</v>
      </c>
      <c r="D489" s="40">
        <v>49.387999999999998</v>
      </c>
      <c r="E489" s="40">
        <v>70.778999999999996</v>
      </c>
      <c r="F489" s="40">
        <v>0.45900000000000002</v>
      </c>
      <c r="G489" s="40">
        <v>4.3810000000000002</v>
      </c>
      <c r="H489" s="40">
        <v>40.493000000000002</v>
      </c>
      <c r="I489" s="40">
        <v>37.331000000000003</v>
      </c>
      <c r="J489" s="40">
        <v>4.5140000000000002</v>
      </c>
      <c r="K489" s="40">
        <v>10.965999999999999</v>
      </c>
      <c r="L489" s="40">
        <v>268.80799999999999</v>
      </c>
    </row>
    <row r="490" spans="1:12" x14ac:dyDescent="0.25">
      <c r="A490" s="45" t="s">
        <v>243</v>
      </c>
      <c r="B490" s="46">
        <v>18.959</v>
      </c>
      <c r="C490" s="46">
        <v>56.442999999999998</v>
      </c>
      <c r="D490" s="46">
        <v>56.442999999999998</v>
      </c>
      <c r="E490" s="46">
        <v>61.932000000000002</v>
      </c>
      <c r="F490" s="46">
        <v>0.40100000000000002</v>
      </c>
      <c r="G490" s="46">
        <v>3.8340000000000001</v>
      </c>
      <c r="H490" s="46">
        <v>35.432000000000002</v>
      </c>
      <c r="I490" s="46">
        <v>32.664999999999999</v>
      </c>
      <c r="J490" s="46">
        <v>3.95</v>
      </c>
      <c r="K490" s="46">
        <v>9.5950000000000006</v>
      </c>
      <c r="L490" s="46">
        <v>266.10899999999998</v>
      </c>
    </row>
    <row r="491" spans="1:12" x14ac:dyDescent="0.25">
      <c r="A491" s="31" t="s">
        <v>244</v>
      </c>
      <c r="B491" s="40">
        <v>21.329000000000001</v>
      </c>
      <c r="C491" s="40">
        <v>63.497999999999998</v>
      </c>
      <c r="D491" s="40">
        <v>63.497999999999998</v>
      </c>
      <c r="E491" s="40">
        <v>55.051000000000002</v>
      </c>
      <c r="F491" s="40">
        <v>0.35699999999999998</v>
      </c>
      <c r="G491" s="40">
        <v>3.4079999999999999</v>
      </c>
      <c r="H491" s="40">
        <v>31.495000000000001</v>
      </c>
      <c r="I491" s="40">
        <v>29.035</v>
      </c>
      <c r="J491" s="40">
        <v>3.5110000000000001</v>
      </c>
      <c r="K491" s="40">
        <v>8.5289999999999999</v>
      </c>
      <c r="L491" s="40">
        <v>267.67099999999999</v>
      </c>
    </row>
    <row r="492" spans="1:12" x14ac:dyDescent="0.25">
      <c r="A492" s="31" t="s">
        <v>230</v>
      </c>
      <c r="B492" s="40">
        <v>23.698</v>
      </c>
      <c r="C492" s="40">
        <v>70.554000000000002</v>
      </c>
      <c r="D492" s="40">
        <v>70.554000000000002</v>
      </c>
      <c r="E492" s="40">
        <v>49.545999999999999</v>
      </c>
      <c r="F492" s="40">
        <v>0.32100000000000001</v>
      </c>
      <c r="G492" s="40">
        <v>3.0670000000000002</v>
      </c>
      <c r="H492" s="40">
        <v>28.344999999999999</v>
      </c>
      <c r="I492" s="40">
        <v>26.132000000000001</v>
      </c>
      <c r="J492" s="40">
        <v>3.16</v>
      </c>
      <c r="K492" s="40">
        <v>7.6760000000000002</v>
      </c>
      <c r="L492" s="40">
        <v>272.21699999999998</v>
      </c>
    </row>
    <row r="493" spans="1:12" x14ac:dyDescent="0.25">
      <c r="A493" s="31" t="s">
        <v>231</v>
      </c>
      <c r="B493" s="40">
        <v>26.068000000000001</v>
      </c>
      <c r="C493" s="40">
        <v>77.608999999999995</v>
      </c>
      <c r="D493" s="40">
        <v>77.608999999999995</v>
      </c>
      <c r="E493" s="40">
        <v>45.040999999999997</v>
      </c>
      <c r="F493" s="40">
        <v>0.29199999999999998</v>
      </c>
      <c r="G493" s="40">
        <v>2.7879999999999998</v>
      </c>
      <c r="H493" s="40">
        <v>25.768999999999998</v>
      </c>
      <c r="I493" s="40">
        <v>23.756</v>
      </c>
      <c r="J493" s="40">
        <v>2.8730000000000002</v>
      </c>
      <c r="K493" s="40">
        <v>6.9779999999999998</v>
      </c>
      <c r="L493" s="40">
        <v>278.93200000000002</v>
      </c>
    </row>
    <row r="494" spans="1:12" x14ac:dyDescent="0.25">
      <c r="A494" s="43" t="s">
        <v>232</v>
      </c>
      <c r="B494" s="40">
        <v>28.437999999999999</v>
      </c>
      <c r="C494" s="40">
        <v>84.664000000000001</v>
      </c>
      <c r="D494" s="40">
        <v>84.664000000000001</v>
      </c>
      <c r="E494" s="40">
        <v>41.287999999999997</v>
      </c>
      <c r="F494" s="40">
        <v>0.26800000000000002</v>
      </c>
      <c r="G494" s="40">
        <v>2.556</v>
      </c>
      <c r="H494" s="40">
        <v>23.620999999999999</v>
      </c>
      <c r="I494" s="40">
        <v>21.776</v>
      </c>
      <c r="J494" s="40">
        <v>2.633</v>
      </c>
      <c r="K494" s="40">
        <v>6.3970000000000002</v>
      </c>
      <c r="L494" s="40">
        <v>287.27499999999998</v>
      </c>
    </row>
    <row r="495" spans="1:12" x14ac:dyDescent="0.25">
      <c r="A495" s="31" t="s">
        <v>233</v>
      </c>
      <c r="B495" s="40">
        <v>30.808</v>
      </c>
      <c r="C495" s="40">
        <v>91.72</v>
      </c>
      <c r="D495" s="40">
        <v>91.72</v>
      </c>
      <c r="E495" s="40">
        <v>38.112000000000002</v>
      </c>
      <c r="F495" s="40">
        <v>0.247</v>
      </c>
      <c r="G495" s="40">
        <v>2.359</v>
      </c>
      <c r="H495" s="40">
        <v>21.803999999999998</v>
      </c>
      <c r="I495" s="40">
        <v>20.100999999999999</v>
      </c>
      <c r="J495" s="40">
        <v>2.431</v>
      </c>
      <c r="K495" s="40">
        <v>5.9050000000000002</v>
      </c>
      <c r="L495" s="40">
        <v>296.87099999999998</v>
      </c>
    </row>
    <row r="496" spans="1:12" x14ac:dyDescent="0.25">
      <c r="A496" s="43" t="s">
        <v>234</v>
      </c>
      <c r="B496" s="40">
        <v>33.177999999999997</v>
      </c>
      <c r="C496" s="40">
        <v>98.775000000000006</v>
      </c>
      <c r="D496" s="40">
        <v>98.775000000000006</v>
      </c>
      <c r="E496" s="40">
        <v>35.39</v>
      </c>
      <c r="F496" s="40">
        <v>0.22900000000000001</v>
      </c>
      <c r="G496" s="40">
        <v>2.1909999999999998</v>
      </c>
      <c r="H496" s="40">
        <v>20.247</v>
      </c>
      <c r="I496" s="40">
        <v>18.664999999999999</v>
      </c>
      <c r="J496" s="40">
        <v>2.2570000000000001</v>
      </c>
      <c r="K496" s="40">
        <v>5.4829999999999997</v>
      </c>
      <c r="L496" s="40">
        <v>307.45</v>
      </c>
    </row>
    <row r="497" spans="1:12" x14ac:dyDescent="0.25">
      <c r="A497" s="31" t="s">
        <v>235</v>
      </c>
      <c r="B497" s="40">
        <v>37.917999999999999</v>
      </c>
      <c r="C497" s="40">
        <v>112.886</v>
      </c>
      <c r="D497" s="40">
        <v>112.886</v>
      </c>
      <c r="E497" s="40">
        <v>30.966000000000001</v>
      </c>
      <c r="F497" s="40">
        <v>0.20100000000000001</v>
      </c>
      <c r="G497" s="40">
        <v>1.917</v>
      </c>
      <c r="H497" s="40">
        <v>17.716000000000001</v>
      </c>
      <c r="I497" s="40">
        <v>16.332000000000001</v>
      </c>
      <c r="J497" s="40">
        <v>1.9750000000000001</v>
      </c>
      <c r="K497" s="40">
        <v>4.7969999999999997</v>
      </c>
      <c r="L497" s="40">
        <v>330.822</v>
      </c>
    </row>
    <row r="498" spans="1:12" x14ac:dyDescent="0.25">
      <c r="B498" s="51" t="s">
        <v>303</v>
      </c>
      <c r="C498" s="52"/>
      <c r="D498" s="52"/>
      <c r="E498" s="52"/>
      <c r="F498" s="52"/>
      <c r="G498" s="52"/>
      <c r="H498" s="52"/>
      <c r="I498" s="52"/>
      <c r="J498" s="52"/>
      <c r="K498" s="52"/>
      <c r="L498" s="52"/>
    </row>
    <row r="499" spans="1:12" x14ac:dyDescent="0.25">
      <c r="A499" s="31" t="s">
        <v>131</v>
      </c>
      <c r="B499" s="40">
        <v>2.37</v>
      </c>
      <c r="C499" s="40">
        <v>6.6139999999999999</v>
      </c>
      <c r="D499" s="40">
        <v>6.6139999999999999</v>
      </c>
      <c r="E499" s="40">
        <v>309.66000000000003</v>
      </c>
      <c r="F499" s="40">
        <v>3.2109999999999999</v>
      </c>
      <c r="G499" s="40">
        <v>30.67</v>
      </c>
      <c r="H499" s="40">
        <v>283.45400000000001</v>
      </c>
      <c r="I499" s="40">
        <v>261.31599999999997</v>
      </c>
      <c r="J499" s="40">
        <v>31.600999999999999</v>
      </c>
      <c r="K499" s="40">
        <v>76.759</v>
      </c>
      <c r="L499" s="40">
        <v>903.90899999999999</v>
      </c>
    </row>
    <row r="500" spans="1:12" x14ac:dyDescent="0.25">
      <c r="A500" s="31" t="s">
        <v>139</v>
      </c>
      <c r="B500" s="40">
        <v>4.74</v>
      </c>
      <c r="C500" s="40">
        <v>13.228999999999999</v>
      </c>
      <c r="D500" s="40">
        <v>13.228999999999999</v>
      </c>
      <c r="E500" s="40">
        <v>154.83000000000001</v>
      </c>
      <c r="F500" s="40">
        <v>1.605</v>
      </c>
      <c r="G500" s="40">
        <v>15.335000000000001</v>
      </c>
      <c r="H500" s="40">
        <v>141.727</v>
      </c>
      <c r="I500" s="40">
        <v>130.65799999999999</v>
      </c>
      <c r="J500" s="40">
        <v>15.8</v>
      </c>
      <c r="K500" s="40">
        <v>38.378999999999998</v>
      </c>
      <c r="L500" s="40">
        <v>475.35300000000001</v>
      </c>
    </row>
    <row r="501" spans="1:12" x14ac:dyDescent="0.25">
      <c r="A501" s="31" t="s">
        <v>132</v>
      </c>
      <c r="B501" s="40">
        <v>7.11</v>
      </c>
      <c r="C501" s="40">
        <v>19.843</v>
      </c>
      <c r="D501" s="40">
        <v>19.843</v>
      </c>
      <c r="E501" s="40">
        <v>103.22</v>
      </c>
      <c r="F501" s="40">
        <v>1.07</v>
      </c>
      <c r="G501" s="40">
        <v>10.223000000000001</v>
      </c>
      <c r="H501" s="40">
        <v>94.484999999999999</v>
      </c>
      <c r="I501" s="40">
        <v>87.105000000000004</v>
      </c>
      <c r="J501" s="40">
        <v>10.534000000000001</v>
      </c>
      <c r="K501" s="40">
        <v>25.585999999999999</v>
      </c>
      <c r="L501" s="40">
        <v>342.899</v>
      </c>
    </row>
    <row r="502" spans="1:12" x14ac:dyDescent="0.25">
      <c r="A502" s="31" t="s">
        <v>133</v>
      </c>
      <c r="B502" s="40">
        <v>9.4789999999999992</v>
      </c>
      <c r="C502" s="40">
        <v>26.457999999999998</v>
      </c>
      <c r="D502" s="40">
        <v>26.457999999999998</v>
      </c>
      <c r="E502" s="40">
        <v>77.415000000000006</v>
      </c>
      <c r="F502" s="40">
        <v>0.80300000000000005</v>
      </c>
      <c r="G502" s="40">
        <v>7.6669999999999998</v>
      </c>
      <c r="H502" s="40">
        <v>70.864000000000004</v>
      </c>
      <c r="I502" s="40">
        <v>65.328999999999994</v>
      </c>
      <c r="J502" s="40">
        <v>7.9</v>
      </c>
      <c r="K502" s="40">
        <v>19.190000000000001</v>
      </c>
      <c r="L502" s="40">
        <v>284.47300000000001</v>
      </c>
    </row>
    <row r="503" spans="1:12" x14ac:dyDescent="0.25">
      <c r="A503" s="31" t="s">
        <v>134</v>
      </c>
      <c r="B503" s="40">
        <v>11.849</v>
      </c>
      <c r="C503" s="40">
        <v>33.072000000000003</v>
      </c>
      <c r="D503" s="40">
        <v>33.072000000000003</v>
      </c>
      <c r="E503" s="40">
        <v>61.932000000000002</v>
      </c>
      <c r="F503" s="40">
        <v>0.64200000000000002</v>
      </c>
      <c r="G503" s="40">
        <v>6.1340000000000003</v>
      </c>
      <c r="H503" s="40">
        <v>56.691000000000003</v>
      </c>
      <c r="I503" s="40">
        <v>52.262999999999998</v>
      </c>
      <c r="J503" s="40">
        <v>6.32</v>
      </c>
      <c r="K503" s="40">
        <v>15.352</v>
      </c>
      <c r="L503" s="40">
        <v>255.655</v>
      </c>
    </row>
    <row r="504" spans="1:12" x14ac:dyDescent="0.25">
      <c r="A504" s="31" t="s">
        <v>135</v>
      </c>
      <c r="B504" s="40">
        <v>14.218999999999999</v>
      </c>
      <c r="C504" s="40">
        <v>39.686</v>
      </c>
      <c r="D504" s="40">
        <v>39.686</v>
      </c>
      <c r="E504" s="40">
        <v>51.61</v>
      </c>
      <c r="F504" s="40">
        <v>0.53500000000000003</v>
      </c>
      <c r="G504" s="40">
        <v>5.1120000000000001</v>
      </c>
      <c r="H504" s="40">
        <v>47.241999999999997</v>
      </c>
      <c r="I504" s="40">
        <v>43.552999999999997</v>
      </c>
      <c r="J504" s="40">
        <v>5.2670000000000003</v>
      </c>
      <c r="K504" s="40">
        <v>12.792999999999999</v>
      </c>
      <c r="L504" s="40">
        <v>241.643</v>
      </c>
    </row>
    <row r="505" spans="1:12" x14ac:dyDescent="0.25">
      <c r="A505" s="31" t="s">
        <v>136</v>
      </c>
      <c r="B505" s="40">
        <v>16.588999999999999</v>
      </c>
      <c r="C505" s="40">
        <v>46.301000000000002</v>
      </c>
      <c r="D505" s="40">
        <v>46.301000000000002</v>
      </c>
      <c r="E505" s="40">
        <v>44.237000000000002</v>
      </c>
      <c r="F505" s="40">
        <v>0.45900000000000002</v>
      </c>
      <c r="G505" s="40">
        <v>4.3810000000000002</v>
      </c>
      <c r="H505" s="40">
        <v>40.493000000000002</v>
      </c>
      <c r="I505" s="40">
        <v>37.331000000000003</v>
      </c>
      <c r="J505" s="40">
        <v>4.5140000000000002</v>
      </c>
      <c r="K505" s="40">
        <v>10.965999999999999</v>
      </c>
      <c r="L505" s="40">
        <v>236.09200000000001</v>
      </c>
    </row>
    <row r="506" spans="1:12" x14ac:dyDescent="0.25">
      <c r="A506" s="45" t="s">
        <v>137</v>
      </c>
      <c r="B506" s="46">
        <v>18.959</v>
      </c>
      <c r="C506" s="46">
        <v>52.914999999999999</v>
      </c>
      <c r="D506" s="46">
        <v>52.914999999999999</v>
      </c>
      <c r="E506" s="46">
        <v>38.707000000000001</v>
      </c>
      <c r="F506" s="46">
        <v>0.40100000000000002</v>
      </c>
      <c r="G506" s="46">
        <v>3.8340000000000001</v>
      </c>
      <c r="H506" s="46">
        <v>35.432000000000002</v>
      </c>
      <c r="I506" s="46">
        <v>32.664999999999999</v>
      </c>
      <c r="J506" s="46">
        <v>3.95</v>
      </c>
      <c r="K506" s="46">
        <v>9.5950000000000006</v>
      </c>
      <c r="L506" s="46">
        <v>235.828</v>
      </c>
    </row>
    <row r="507" spans="1:12" x14ac:dyDescent="0.25">
      <c r="A507" s="31" t="s">
        <v>138</v>
      </c>
      <c r="B507" s="40">
        <v>21.329000000000001</v>
      </c>
      <c r="C507" s="40">
        <v>59.53</v>
      </c>
      <c r="D507" s="40">
        <v>59.53</v>
      </c>
      <c r="E507" s="40">
        <v>34.406999999999996</v>
      </c>
      <c r="F507" s="40">
        <v>0.35699999999999998</v>
      </c>
      <c r="G507" s="40">
        <v>3.4079999999999999</v>
      </c>
      <c r="H507" s="40">
        <v>31.495000000000001</v>
      </c>
      <c r="I507" s="40">
        <v>29.035</v>
      </c>
      <c r="J507" s="40">
        <v>3.5110000000000001</v>
      </c>
      <c r="K507" s="40">
        <v>8.5289999999999999</v>
      </c>
      <c r="L507" s="40">
        <v>239.09100000000001</v>
      </c>
    </row>
    <row r="508" spans="1:12" x14ac:dyDescent="0.25">
      <c r="A508" s="43" t="s">
        <v>125</v>
      </c>
      <c r="B508" s="40">
        <v>23.698</v>
      </c>
      <c r="C508" s="40">
        <v>66.144000000000005</v>
      </c>
      <c r="D508" s="40">
        <v>66.144000000000005</v>
      </c>
      <c r="E508" s="40">
        <v>30.966000000000001</v>
      </c>
      <c r="F508" s="40">
        <v>0.32100000000000001</v>
      </c>
      <c r="G508" s="40">
        <v>3.0670000000000002</v>
      </c>
      <c r="H508" s="40">
        <v>28.344999999999999</v>
      </c>
      <c r="I508" s="40">
        <v>26.132000000000001</v>
      </c>
      <c r="J508" s="40">
        <v>3.16</v>
      </c>
      <c r="K508" s="40">
        <v>7.6760000000000002</v>
      </c>
      <c r="L508" s="40">
        <v>244.81700000000001</v>
      </c>
    </row>
    <row r="509" spans="1:12" x14ac:dyDescent="0.25">
      <c r="A509" s="31" t="s">
        <v>126</v>
      </c>
      <c r="B509" s="40">
        <v>26.068000000000001</v>
      </c>
      <c r="C509" s="40">
        <v>72.757999999999996</v>
      </c>
      <c r="D509" s="40">
        <v>72.757999999999996</v>
      </c>
      <c r="E509" s="40">
        <v>28.151</v>
      </c>
      <c r="F509" s="40">
        <v>0.29199999999999998</v>
      </c>
      <c r="G509" s="40">
        <v>2.7879999999999998</v>
      </c>
      <c r="H509" s="40">
        <v>25.768999999999998</v>
      </c>
      <c r="I509" s="40">
        <v>23.756</v>
      </c>
      <c r="J509" s="40">
        <v>2.8730000000000002</v>
      </c>
      <c r="K509" s="40">
        <v>6.9779999999999998</v>
      </c>
      <c r="L509" s="40">
        <v>252.34</v>
      </c>
    </row>
    <row r="510" spans="1:12" x14ac:dyDescent="0.25">
      <c r="A510" s="31" t="s">
        <v>127</v>
      </c>
      <c r="B510" s="40">
        <v>28.437999999999999</v>
      </c>
      <c r="C510" s="40">
        <v>79.373000000000005</v>
      </c>
      <c r="D510" s="40">
        <v>79.373000000000005</v>
      </c>
      <c r="E510" s="40">
        <v>25.805</v>
      </c>
      <c r="F510" s="40">
        <v>0.26800000000000002</v>
      </c>
      <c r="G510" s="40">
        <v>2.556</v>
      </c>
      <c r="H510" s="40">
        <v>23.620999999999999</v>
      </c>
      <c r="I510" s="40">
        <v>21.776</v>
      </c>
      <c r="J510" s="40">
        <v>2.633</v>
      </c>
      <c r="K510" s="40">
        <v>6.3970000000000002</v>
      </c>
      <c r="L510" s="40">
        <v>261.20999999999998</v>
      </c>
    </row>
    <row r="511" spans="1:12" x14ac:dyDescent="0.25">
      <c r="A511" s="31" t="s">
        <v>128</v>
      </c>
      <c r="B511" s="40">
        <v>30.808</v>
      </c>
      <c r="C511" s="40">
        <v>85.986999999999995</v>
      </c>
      <c r="D511" s="40">
        <v>85.986999999999995</v>
      </c>
      <c r="E511" s="40">
        <v>23.82</v>
      </c>
      <c r="F511" s="40">
        <v>0.247</v>
      </c>
      <c r="G511" s="40">
        <v>2.359</v>
      </c>
      <c r="H511" s="40">
        <v>21.803999999999998</v>
      </c>
      <c r="I511" s="40">
        <v>20.100999999999999</v>
      </c>
      <c r="J511" s="40">
        <v>2.431</v>
      </c>
      <c r="K511" s="40">
        <v>5.9050000000000002</v>
      </c>
      <c r="L511" s="40">
        <v>271.113</v>
      </c>
    </row>
    <row r="512" spans="1:12" x14ac:dyDescent="0.25">
      <c r="A512" s="43" t="s">
        <v>129</v>
      </c>
      <c r="B512" s="40">
        <v>33.177999999999997</v>
      </c>
      <c r="C512" s="40">
        <v>92.602000000000004</v>
      </c>
      <c r="D512" s="40">
        <v>92.602000000000004</v>
      </c>
      <c r="E512" s="40">
        <v>22.119</v>
      </c>
      <c r="F512" s="40">
        <v>0.22900000000000001</v>
      </c>
      <c r="G512" s="40">
        <v>2.1909999999999998</v>
      </c>
      <c r="H512" s="40">
        <v>20.247</v>
      </c>
      <c r="I512" s="40">
        <v>18.664999999999999</v>
      </c>
      <c r="J512" s="40">
        <v>2.2570000000000001</v>
      </c>
      <c r="K512" s="40">
        <v>5.4829999999999997</v>
      </c>
      <c r="L512" s="40">
        <v>281.83300000000003</v>
      </c>
    </row>
    <row r="513" spans="1:12" x14ac:dyDescent="0.25">
      <c r="A513" s="31" t="s">
        <v>130</v>
      </c>
      <c r="B513" s="40">
        <v>37.917999999999999</v>
      </c>
      <c r="C513" s="40">
        <v>105.83</v>
      </c>
      <c r="D513" s="40">
        <v>105.83</v>
      </c>
      <c r="E513" s="40">
        <v>19.353999999999999</v>
      </c>
      <c r="F513" s="40">
        <v>0.20100000000000001</v>
      </c>
      <c r="G513" s="40">
        <v>1.917</v>
      </c>
      <c r="H513" s="40">
        <v>17.716000000000001</v>
      </c>
      <c r="I513" s="40">
        <v>16.332000000000001</v>
      </c>
      <c r="J513" s="40">
        <v>1.9750000000000001</v>
      </c>
      <c r="K513" s="40">
        <v>4.7969999999999997</v>
      </c>
      <c r="L513" s="40">
        <v>305.09800000000001</v>
      </c>
    </row>
    <row r="514" spans="1:12" x14ac:dyDescent="0.25">
      <c r="B514" s="51" t="s">
        <v>304</v>
      </c>
      <c r="C514" s="52"/>
      <c r="D514" s="52"/>
      <c r="E514" s="52"/>
      <c r="F514" s="52"/>
      <c r="G514" s="52"/>
      <c r="H514" s="52"/>
      <c r="I514" s="52"/>
      <c r="J514" s="52"/>
      <c r="K514" s="52"/>
      <c r="L514" s="52"/>
    </row>
    <row r="515" spans="1:12" x14ac:dyDescent="0.25">
      <c r="A515" s="31" t="s">
        <v>146</v>
      </c>
      <c r="B515" s="40">
        <v>2.37</v>
      </c>
      <c r="C515" s="40">
        <v>4.4050000000000002</v>
      </c>
      <c r="D515" s="40">
        <v>4.4050000000000002</v>
      </c>
      <c r="E515" s="40">
        <v>206.233</v>
      </c>
      <c r="F515" s="40">
        <v>3.2109999999999999</v>
      </c>
      <c r="G515" s="40">
        <v>30.67</v>
      </c>
      <c r="H515" s="40">
        <v>283.45400000000001</v>
      </c>
      <c r="I515" s="40">
        <v>261.31599999999997</v>
      </c>
      <c r="J515" s="40">
        <v>31.600999999999999</v>
      </c>
      <c r="K515" s="40">
        <v>76.759</v>
      </c>
      <c r="L515" s="40">
        <v>796.06399999999996</v>
      </c>
    </row>
    <row r="516" spans="1:12" x14ac:dyDescent="0.25">
      <c r="A516" s="31" t="s">
        <v>147</v>
      </c>
      <c r="B516" s="40">
        <v>4.74</v>
      </c>
      <c r="C516" s="40">
        <v>8.81</v>
      </c>
      <c r="D516" s="40">
        <v>8.81</v>
      </c>
      <c r="E516" s="40">
        <v>103.117</v>
      </c>
      <c r="F516" s="40">
        <v>1.605</v>
      </c>
      <c r="G516" s="40">
        <v>15.335000000000001</v>
      </c>
      <c r="H516" s="40">
        <v>141.727</v>
      </c>
      <c r="I516" s="40">
        <v>130.65799999999999</v>
      </c>
      <c r="J516" s="40">
        <v>15.8</v>
      </c>
      <c r="K516" s="40">
        <v>38.378999999999998</v>
      </c>
      <c r="L516" s="40">
        <v>414.80200000000002</v>
      </c>
    </row>
    <row r="517" spans="1:12" x14ac:dyDescent="0.25">
      <c r="A517" s="31" t="s">
        <v>148</v>
      </c>
      <c r="B517" s="40">
        <v>7.11</v>
      </c>
      <c r="C517" s="40">
        <v>13.215999999999999</v>
      </c>
      <c r="D517" s="40">
        <v>13.215999999999999</v>
      </c>
      <c r="E517" s="40">
        <v>68.744</v>
      </c>
      <c r="F517" s="40">
        <v>1.07</v>
      </c>
      <c r="G517" s="40">
        <v>10.223000000000001</v>
      </c>
      <c r="H517" s="40">
        <v>94.484999999999999</v>
      </c>
      <c r="I517" s="40">
        <v>87.105000000000004</v>
      </c>
      <c r="J517" s="40">
        <v>10.534000000000001</v>
      </c>
      <c r="K517" s="40">
        <v>25.585999999999999</v>
      </c>
      <c r="L517" s="40">
        <v>295.16899999999998</v>
      </c>
    </row>
    <row r="518" spans="1:12" x14ac:dyDescent="0.25">
      <c r="A518" s="31" t="s">
        <v>149</v>
      </c>
      <c r="B518" s="40">
        <v>9.4789999999999992</v>
      </c>
      <c r="C518" s="40">
        <v>17.620999999999999</v>
      </c>
      <c r="D518" s="40">
        <v>17.620999999999999</v>
      </c>
      <c r="E518" s="40">
        <v>51.558</v>
      </c>
      <c r="F518" s="40">
        <v>0.80300000000000005</v>
      </c>
      <c r="G518" s="40">
        <v>7.6669999999999998</v>
      </c>
      <c r="H518" s="40">
        <v>70.864000000000004</v>
      </c>
      <c r="I518" s="40">
        <v>65.328999999999994</v>
      </c>
      <c r="J518" s="40">
        <v>7.9</v>
      </c>
      <c r="K518" s="40">
        <v>19.190000000000001</v>
      </c>
      <c r="L518" s="40">
        <v>240.94200000000001</v>
      </c>
    </row>
    <row r="519" spans="1:12" x14ac:dyDescent="0.25">
      <c r="A519" s="31" t="s">
        <v>150</v>
      </c>
      <c r="B519" s="40">
        <v>11.849</v>
      </c>
      <c r="C519" s="40">
        <v>22.026</v>
      </c>
      <c r="D519" s="40">
        <v>22.026</v>
      </c>
      <c r="E519" s="40">
        <v>41.247</v>
      </c>
      <c r="F519" s="40">
        <v>0.64200000000000002</v>
      </c>
      <c r="G519" s="40">
        <v>6.1340000000000003</v>
      </c>
      <c r="H519" s="40">
        <v>56.691000000000003</v>
      </c>
      <c r="I519" s="40">
        <v>52.262999999999998</v>
      </c>
      <c r="J519" s="40">
        <v>6.32</v>
      </c>
      <c r="K519" s="40">
        <v>15.352</v>
      </c>
      <c r="L519" s="40">
        <v>212.87799999999999</v>
      </c>
    </row>
    <row r="520" spans="1:12" x14ac:dyDescent="0.25">
      <c r="A520" s="31" t="s">
        <v>151</v>
      </c>
      <c r="B520" s="40">
        <v>14.218999999999999</v>
      </c>
      <c r="C520" s="40">
        <v>26.431000000000001</v>
      </c>
      <c r="D520" s="40">
        <v>26.431000000000001</v>
      </c>
      <c r="E520" s="40">
        <v>34.372</v>
      </c>
      <c r="F520" s="40">
        <v>0.53500000000000003</v>
      </c>
      <c r="G520" s="40">
        <v>5.1120000000000001</v>
      </c>
      <c r="H520" s="40">
        <v>47.241999999999997</v>
      </c>
      <c r="I520" s="40">
        <v>43.552999999999997</v>
      </c>
      <c r="J520" s="40">
        <v>5.2670000000000003</v>
      </c>
      <c r="K520" s="40">
        <v>12.792999999999999</v>
      </c>
      <c r="L520" s="40">
        <v>197.89500000000001</v>
      </c>
    </row>
    <row r="521" spans="1:12" x14ac:dyDescent="0.25">
      <c r="A521" s="31" t="s">
        <v>152</v>
      </c>
      <c r="B521" s="40">
        <v>16.588999999999999</v>
      </c>
      <c r="C521" s="40">
        <v>30.835999999999999</v>
      </c>
      <c r="D521" s="40">
        <v>30.835999999999999</v>
      </c>
      <c r="E521" s="40">
        <v>29.462</v>
      </c>
      <c r="F521" s="40">
        <v>0.45900000000000002</v>
      </c>
      <c r="G521" s="40">
        <v>4.3810000000000002</v>
      </c>
      <c r="H521" s="40">
        <v>40.493000000000002</v>
      </c>
      <c r="I521" s="40">
        <v>37.331000000000003</v>
      </c>
      <c r="J521" s="40">
        <v>4.5140000000000002</v>
      </c>
      <c r="K521" s="40">
        <v>10.965999999999999</v>
      </c>
      <c r="L521" s="40">
        <v>190.387</v>
      </c>
    </row>
    <row r="522" spans="1:12" x14ac:dyDescent="0.25">
      <c r="A522" s="45" t="s">
        <v>153</v>
      </c>
      <c r="B522" s="46">
        <v>18.959</v>
      </c>
      <c r="C522" s="46">
        <v>35.241999999999997</v>
      </c>
      <c r="D522" s="46">
        <v>35.241999999999997</v>
      </c>
      <c r="E522" s="46">
        <v>25.779</v>
      </c>
      <c r="F522" s="46">
        <v>0.40100000000000002</v>
      </c>
      <c r="G522" s="46">
        <v>3.8340000000000001</v>
      </c>
      <c r="H522" s="46">
        <v>35.432000000000002</v>
      </c>
      <c r="I522" s="46">
        <v>32.664999999999999</v>
      </c>
      <c r="J522" s="46">
        <v>3.95</v>
      </c>
      <c r="K522" s="46">
        <v>9.5950000000000006</v>
      </c>
      <c r="L522" s="46">
        <v>187.554</v>
      </c>
    </row>
    <row r="523" spans="1:12" x14ac:dyDescent="0.25">
      <c r="A523" s="31" t="s">
        <v>154</v>
      </c>
      <c r="B523" s="40">
        <v>21.329000000000001</v>
      </c>
      <c r="C523" s="40">
        <v>39.646999999999998</v>
      </c>
      <c r="D523" s="40">
        <v>39.646999999999998</v>
      </c>
      <c r="E523" s="40">
        <v>22.914999999999999</v>
      </c>
      <c r="F523" s="40">
        <v>0.35699999999999998</v>
      </c>
      <c r="G523" s="40">
        <v>3.4079999999999999</v>
      </c>
      <c r="H523" s="40">
        <v>31.495000000000001</v>
      </c>
      <c r="I523" s="40">
        <v>29.035</v>
      </c>
      <c r="J523" s="40">
        <v>3.5110000000000001</v>
      </c>
      <c r="K523" s="40">
        <v>8.5289999999999999</v>
      </c>
      <c r="L523" s="40">
        <v>187.833</v>
      </c>
    </row>
    <row r="524" spans="1:12" x14ac:dyDescent="0.25">
      <c r="A524" s="31" t="s">
        <v>140</v>
      </c>
      <c r="B524" s="40">
        <v>23.698</v>
      </c>
      <c r="C524" s="40">
        <v>44.052</v>
      </c>
      <c r="D524" s="40">
        <v>44.052</v>
      </c>
      <c r="E524" s="40">
        <v>20.623000000000001</v>
      </c>
      <c r="F524" s="40">
        <v>0.32100000000000001</v>
      </c>
      <c r="G524" s="40">
        <v>3.0670000000000002</v>
      </c>
      <c r="H524" s="40">
        <v>28.344999999999999</v>
      </c>
      <c r="I524" s="40">
        <v>26.132000000000001</v>
      </c>
      <c r="J524" s="40">
        <v>3.16</v>
      </c>
      <c r="K524" s="40">
        <v>7.6760000000000002</v>
      </c>
      <c r="L524" s="40">
        <v>190.29</v>
      </c>
    </row>
    <row r="525" spans="1:12" x14ac:dyDescent="0.25">
      <c r="A525" s="31" t="s">
        <v>141</v>
      </c>
      <c r="B525" s="40">
        <v>26.068000000000001</v>
      </c>
      <c r="C525" s="40">
        <v>48.457000000000001</v>
      </c>
      <c r="D525" s="40">
        <v>48.457000000000001</v>
      </c>
      <c r="E525" s="40">
        <v>18.748000000000001</v>
      </c>
      <c r="F525" s="40">
        <v>0.29199999999999998</v>
      </c>
      <c r="G525" s="40">
        <v>2.7879999999999998</v>
      </c>
      <c r="H525" s="40">
        <v>25.768999999999998</v>
      </c>
      <c r="I525" s="40">
        <v>23.756</v>
      </c>
      <c r="J525" s="40">
        <v>2.8730000000000002</v>
      </c>
      <c r="K525" s="40">
        <v>6.9779999999999998</v>
      </c>
      <c r="L525" s="40">
        <v>194.33500000000001</v>
      </c>
    </row>
    <row r="526" spans="1:12" x14ac:dyDescent="0.25">
      <c r="A526" s="31" t="s">
        <v>142</v>
      </c>
      <c r="B526" s="40">
        <v>28.437999999999999</v>
      </c>
      <c r="C526" s="40">
        <v>52.862000000000002</v>
      </c>
      <c r="D526" s="40">
        <v>52.862000000000002</v>
      </c>
      <c r="E526" s="40">
        <v>17.186</v>
      </c>
      <c r="F526" s="40">
        <v>0.26800000000000002</v>
      </c>
      <c r="G526" s="40">
        <v>2.556</v>
      </c>
      <c r="H526" s="40">
        <v>23.620999999999999</v>
      </c>
      <c r="I526" s="40">
        <v>21.776</v>
      </c>
      <c r="J526" s="40">
        <v>2.633</v>
      </c>
      <c r="K526" s="40">
        <v>6.3970000000000002</v>
      </c>
      <c r="L526" s="40">
        <v>199.56899999999999</v>
      </c>
    </row>
    <row r="527" spans="1:12" x14ac:dyDescent="0.25">
      <c r="A527" s="31" t="s">
        <v>143</v>
      </c>
      <c r="B527" s="40">
        <v>30.808</v>
      </c>
      <c r="C527" s="40">
        <v>57.267000000000003</v>
      </c>
      <c r="D527" s="40">
        <v>57.267000000000003</v>
      </c>
      <c r="E527" s="40">
        <v>15.864000000000001</v>
      </c>
      <c r="F527" s="40">
        <v>0.247</v>
      </c>
      <c r="G527" s="40">
        <v>2.359</v>
      </c>
      <c r="H527" s="40">
        <v>21.803999999999998</v>
      </c>
      <c r="I527" s="40">
        <v>20.100999999999999</v>
      </c>
      <c r="J527" s="40">
        <v>2.431</v>
      </c>
      <c r="K527" s="40">
        <v>5.9050000000000002</v>
      </c>
      <c r="L527" s="40">
        <v>205.71700000000001</v>
      </c>
    </row>
    <row r="528" spans="1:12" x14ac:dyDescent="0.25">
      <c r="A528" s="31" t="s">
        <v>144</v>
      </c>
      <c r="B528" s="40">
        <v>33.177999999999997</v>
      </c>
      <c r="C528" s="40">
        <v>61.673000000000002</v>
      </c>
      <c r="D528" s="40">
        <v>61.673000000000002</v>
      </c>
      <c r="E528" s="40">
        <v>14.731</v>
      </c>
      <c r="F528" s="40">
        <v>0.22900000000000001</v>
      </c>
      <c r="G528" s="40">
        <v>2.1909999999999998</v>
      </c>
      <c r="H528" s="40">
        <v>20.247</v>
      </c>
      <c r="I528" s="40">
        <v>18.664999999999999</v>
      </c>
      <c r="J528" s="40">
        <v>2.2570000000000001</v>
      </c>
      <c r="K528" s="40">
        <v>5.4829999999999997</v>
      </c>
      <c r="L528" s="40">
        <v>212.58699999999999</v>
      </c>
    </row>
    <row r="529" spans="1:12" x14ac:dyDescent="0.25">
      <c r="A529" s="31" t="s">
        <v>145</v>
      </c>
      <c r="B529" s="40">
        <v>37.917999999999999</v>
      </c>
      <c r="C529" s="40">
        <v>70.483000000000004</v>
      </c>
      <c r="D529" s="40">
        <v>70.483000000000004</v>
      </c>
      <c r="E529" s="40">
        <v>12.89</v>
      </c>
      <c r="F529" s="40">
        <v>0.20100000000000001</v>
      </c>
      <c r="G529" s="40">
        <v>1.917</v>
      </c>
      <c r="H529" s="40">
        <v>17.716000000000001</v>
      </c>
      <c r="I529" s="40">
        <v>16.332000000000001</v>
      </c>
      <c r="J529" s="40">
        <v>1.9750000000000001</v>
      </c>
      <c r="K529" s="40">
        <v>4.7969999999999997</v>
      </c>
      <c r="L529" s="40">
        <v>227.94</v>
      </c>
    </row>
    <row r="530" spans="1:12" x14ac:dyDescent="0.25">
      <c r="B530" s="51" t="s">
        <v>305</v>
      </c>
      <c r="C530" s="52"/>
      <c r="D530" s="52"/>
      <c r="E530" s="52"/>
      <c r="F530" s="52"/>
      <c r="G530" s="52"/>
      <c r="H530" s="52"/>
      <c r="I530" s="52"/>
      <c r="J530" s="52"/>
      <c r="K530" s="52"/>
      <c r="L530" s="52"/>
    </row>
    <row r="531" spans="1:12" x14ac:dyDescent="0.25">
      <c r="A531" s="31" t="s">
        <v>161</v>
      </c>
      <c r="B531" s="40">
        <v>2.37</v>
      </c>
      <c r="C531" s="40">
        <v>3.3069999999999999</v>
      </c>
      <c r="D531" s="40">
        <v>3.3069999999999999</v>
      </c>
      <c r="E531" s="40">
        <v>154.83000000000001</v>
      </c>
      <c r="F531" s="40">
        <v>3.2109999999999999</v>
      </c>
      <c r="G531" s="40">
        <v>30.67</v>
      </c>
      <c r="H531" s="40">
        <v>283.45400000000001</v>
      </c>
      <c r="I531" s="40">
        <v>261.31599999999997</v>
      </c>
      <c r="J531" s="40">
        <v>31.600999999999999</v>
      </c>
      <c r="K531" s="40">
        <v>76.759</v>
      </c>
      <c r="L531" s="40">
        <v>742.46500000000003</v>
      </c>
    </row>
    <row r="532" spans="1:12" x14ac:dyDescent="0.25">
      <c r="A532" s="31" t="s">
        <v>162</v>
      </c>
      <c r="B532" s="40">
        <v>4.74</v>
      </c>
      <c r="C532" s="40">
        <v>6.6139999999999999</v>
      </c>
      <c r="D532" s="40">
        <v>6.6139999999999999</v>
      </c>
      <c r="E532" s="40">
        <v>77.415000000000006</v>
      </c>
      <c r="F532" s="40">
        <v>1.605</v>
      </c>
      <c r="G532" s="40">
        <v>15.335000000000001</v>
      </c>
      <c r="H532" s="40">
        <v>141.727</v>
      </c>
      <c r="I532" s="40">
        <v>130.65799999999999</v>
      </c>
      <c r="J532" s="40">
        <v>15.8</v>
      </c>
      <c r="K532" s="40">
        <v>38.378999999999998</v>
      </c>
      <c r="L532" s="40">
        <v>384.70800000000003</v>
      </c>
    </row>
    <row r="533" spans="1:12" x14ac:dyDescent="0.25">
      <c r="A533" s="31" t="s">
        <v>163</v>
      </c>
      <c r="B533" s="40">
        <v>7.11</v>
      </c>
      <c r="C533" s="40">
        <v>9.9220000000000006</v>
      </c>
      <c r="D533" s="40">
        <v>9.9220000000000006</v>
      </c>
      <c r="E533" s="40">
        <v>51.61</v>
      </c>
      <c r="F533" s="40">
        <v>1.07</v>
      </c>
      <c r="G533" s="40">
        <v>10.223000000000001</v>
      </c>
      <c r="H533" s="40">
        <v>94.484999999999999</v>
      </c>
      <c r="I533" s="40">
        <v>87.105000000000004</v>
      </c>
      <c r="J533" s="40">
        <v>10.534000000000001</v>
      </c>
      <c r="K533" s="40">
        <v>25.585999999999999</v>
      </c>
      <c r="L533" s="40">
        <v>271.447</v>
      </c>
    </row>
    <row r="534" spans="1:12" x14ac:dyDescent="0.25">
      <c r="A534" s="31" t="s">
        <v>164</v>
      </c>
      <c r="B534" s="40">
        <v>9.4789999999999992</v>
      </c>
      <c r="C534" s="40">
        <v>13.228999999999999</v>
      </c>
      <c r="D534" s="40">
        <v>13.228999999999999</v>
      </c>
      <c r="E534" s="40">
        <v>38.707000000000001</v>
      </c>
      <c r="F534" s="40">
        <v>0.80300000000000005</v>
      </c>
      <c r="G534" s="40">
        <v>7.6669999999999998</v>
      </c>
      <c r="H534" s="40">
        <v>70.864000000000004</v>
      </c>
      <c r="I534" s="40">
        <v>65.328999999999994</v>
      </c>
      <c r="J534" s="40">
        <v>7.9</v>
      </c>
      <c r="K534" s="40">
        <v>19.190000000000001</v>
      </c>
      <c r="L534" s="40">
        <v>219.30699999999999</v>
      </c>
    </row>
    <row r="535" spans="1:12" x14ac:dyDescent="0.25">
      <c r="A535" s="31" t="s">
        <v>165</v>
      </c>
      <c r="B535" s="40">
        <v>11.849</v>
      </c>
      <c r="C535" s="40">
        <v>16.536000000000001</v>
      </c>
      <c r="D535" s="40">
        <v>16.536000000000001</v>
      </c>
      <c r="E535" s="40">
        <v>30.966000000000001</v>
      </c>
      <c r="F535" s="40">
        <v>0.64200000000000002</v>
      </c>
      <c r="G535" s="40">
        <v>6.1340000000000003</v>
      </c>
      <c r="H535" s="40">
        <v>56.691000000000003</v>
      </c>
      <c r="I535" s="40">
        <v>52.262999999999998</v>
      </c>
      <c r="J535" s="40">
        <v>6.32</v>
      </c>
      <c r="K535" s="40">
        <v>15.352</v>
      </c>
      <c r="L535" s="40">
        <v>191.61699999999999</v>
      </c>
    </row>
    <row r="536" spans="1:12" x14ac:dyDescent="0.25">
      <c r="A536" s="31" t="s">
        <v>166</v>
      </c>
      <c r="B536" s="40">
        <v>14.218999999999999</v>
      </c>
      <c r="C536" s="40">
        <v>19.843</v>
      </c>
      <c r="D536" s="40">
        <v>19.843</v>
      </c>
      <c r="E536" s="40">
        <v>25.805</v>
      </c>
      <c r="F536" s="40">
        <v>0.53500000000000003</v>
      </c>
      <c r="G536" s="40">
        <v>5.1120000000000001</v>
      </c>
      <c r="H536" s="40">
        <v>47.241999999999997</v>
      </c>
      <c r="I536" s="40">
        <v>43.552999999999997</v>
      </c>
      <c r="J536" s="40">
        <v>5.2670000000000003</v>
      </c>
      <c r="K536" s="40">
        <v>12.792999999999999</v>
      </c>
      <c r="L536" s="40">
        <v>176.15199999999999</v>
      </c>
    </row>
    <row r="537" spans="1:12" x14ac:dyDescent="0.25">
      <c r="A537" s="31" t="s">
        <v>167</v>
      </c>
      <c r="B537" s="40">
        <v>16.588999999999999</v>
      </c>
      <c r="C537" s="40">
        <v>23.15</v>
      </c>
      <c r="D537" s="40">
        <v>23.15</v>
      </c>
      <c r="E537" s="40">
        <v>22.119</v>
      </c>
      <c r="F537" s="40">
        <v>0.45900000000000002</v>
      </c>
      <c r="G537" s="40">
        <v>4.3810000000000002</v>
      </c>
      <c r="H537" s="40">
        <v>40.493000000000002</v>
      </c>
      <c r="I537" s="40">
        <v>37.331000000000003</v>
      </c>
      <c r="J537" s="40">
        <v>4.5140000000000002</v>
      </c>
      <c r="K537" s="40">
        <v>10.965999999999999</v>
      </c>
      <c r="L537" s="40">
        <v>167.672</v>
      </c>
    </row>
    <row r="538" spans="1:12" x14ac:dyDescent="0.25">
      <c r="A538" s="31" t="s">
        <v>168</v>
      </c>
      <c r="B538" s="40">
        <v>18.959</v>
      </c>
      <c r="C538" s="40">
        <v>26.457999999999998</v>
      </c>
      <c r="D538" s="40">
        <v>26.457999999999998</v>
      </c>
      <c r="E538" s="40">
        <v>19.353999999999999</v>
      </c>
      <c r="F538" s="40">
        <v>0.40100000000000002</v>
      </c>
      <c r="G538" s="40">
        <v>3.8340000000000001</v>
      </c>
      <c r="H538" s="40">
        <v>35.432000000000002</v>
      </c>
      <c r="I538" s="40">
        <v>32.664999999999999</v>
      </c>
      <c r="J538" s="40">
        <v>3.95</v>
      </c>
      <c r="K538" s="40">
        <v>9.5950000000000006</v>
      </c>
      <c r="L538" s="40">
        <v>163.56100000000001</v>
      </c>
    </row>
    <row r="539" spans="1:12" x14ac:dyDescent="0.25">
      <c r="A539" s="45" t="s">
        <v>169</v>
      </c>
      <c r="B539" s="46">
        <v>21.329000000000001</v>
      </c>
      <c r="C539" s="46">
        <v>29.765000000000001</v>
      </c>
      <c r="D539" s="46">
        <v>29.765000000000001</v>
      </c>
      <c r="E539" s="46">
        <v>17.202999999999999</v>
      </c>
      <c r="F539" s="46">
        <v>0.35699999999999998</v>
      </c>
      <c r="G539" s="46">
        <v>3.4079999999999999</v>
      </c>
      <c r="H539" s="46">
        <v>31.495000000000001</v>
      </c>
      <c r="I539" s="46">
        <v>29.035</v>
      </c>
      <c r="J539" s="46">
        <v>3.5110000000000001</v>
      </c>
      <c r="K539" s="46">
        <v>8.5289999999999999</v>
      </c>
      <c r="L539" s="46">
        <v>162.357</v>
      </c>
    </row>
    <row r="540" spans="1:12" x14ac:dyDescent="0.25">
      <c r="A540" s="31" t="s">
        <v>155</v>
      </c>
      <c r="B540" s="40">
        <v>23.698</v>
      </c>
      <c r="C540" s="40">
        <v>33.072000000000003</v>
      </c>
      <c r="D540" s="40">
        <v>33.072000000000003</v>
      </c>
      <c r="E540" s="40">
        <v>15.483000000000001</v>
      </c>
      <c r="F540" s="40">
        <v>0.32100000000000001</v>
      </c>
      <c r="G540" s="40">
        <v>3.0670000000000002</v>
      </c>
      <c r="H540" s="40">
        <v>28.344999999999999</v>
      </c>
      <c r="I540" s="40">
        <v>26.132000000000001</v>
      </c>
      <c r="J540" s="40">
        <v>3.16</v>
      </c>
      <c r="K540" s="40">
        <v>7.6760000000000002</v>
      </c>
      <c r="L540" s="40">
        <v>163.19</v>
      </c>
    </row>
    <row r="541" spans="1:12" x14ac:dyDescent="0.25">
      <c r="A541" s="31" t="s">
        <v>156</v>
      </c>
      <c r="B541" s="40">
        <v>26.068000000000001</v>
      </c>
      <c r="C541" s="40">
        <v>36.378999999999998</v>
      </c>
      <c r="D541" s="40">
        <v>36.378999999999998</v>
      </c>
      <c r="E541" s="40">
        <v>14.074999999999999</v>
      </c>
      <c r="F541" s="40">
        <v>0.29199999999999998</v>
      </c>
      <c r="G541" s="40">
        <v>2.7879999999999998</v>
      </c>
      <c r="H541" s="40">
        <v>25.768999999999998</v>
      </c>
      <c r="I541" s="40">
        <v>23.756</v>
      </c>
      <c r="J541" s="40">
        <v>2.8730000000000002</v>
      </c>
      <c r="K541" s="40">
        <v>6.9779999999999998</v>
      </c>
      <c r="L541" s="40">
        <v>165.506</v>
      </c>
    </row>
    <row r="542" spans="1:12" x14ac:dyDescent="0.25">
      <c r="A542" s="31" t="s">
        <v>157</v>
      </c>
      <c r="B542" s="40">
        <v>28.437999999999999</v>
      </c>
      <c r="C542" s="40">
        <v>39.686</v>
      </c>
      <c r="D542" s="40">
        <v>39.686</v>
      </c>
      <c r="E542" s="40">
        <v>12.901999999999999</v>
      </c>
      <c r="F542" s="40">
        <v>0.26800000000000002</v>
      </c>
      <c r="G542" s="40">
        <v>2.556</v>
      </c>
      <c r="H542" s="40">
        <v>23.620999999999999</v>
      </c>
      <c r="I542" s="40">
        <v>21.776</v>
      </c>
      <c r="J542" s="40">
        <v>2.633</v>
      </c>
      <c r="K542" s="40">
        <v>6.3970000000000002</v>
      </c>
      <c r="L542" s="40">
        <v>168.93299999999999</v>
      </c>
    </row>
    <row r="543" spans="1:12" x14ac:dyDescent="0.25">
      <c r="A543" s="31" t="s">
        <v>158</v>
      </c>
      <c r="B543" s="40">
        <v>30.808</v>
      </c>
      <c r="C543" s="40">
        <v>42.994</v>
      </c>
      <c r="D543" s="40">
        <v>42.994</v>
      </c>
      <c r="E543" s="40">
        <v>11.91</v>
      </c>
      <c r="F543" s="40">
        <v>0.247</v>
      </c>
      <c r="G543" s="40">
        <v>2.359</v>
      </c>
      <c r="H543" s="40">
        <v>21.803999999999998</v>
      </c>
      <c r="I543" s="40">
        <v>20.100999999999999</v>
      </c>
      <c r="J543" s="40">
        <v>2.431</v>
      </c>
      <c r="K543" s="40">
        <v>5.9050000000000002</v>
      </c>
      <c r="L543" s="40">
        <v>173.21700000000001</v>
      </c>
    </row>
    <row r="544" spans="1:12" x14ac:dyDescent="0.25">
      <c r="A544" s="31" t="s">
        <v>159</v>
      </c>
      <c r="B544" s="40">
        <v>33.177999999999997</v>
      </c>
      <c r="C544" s="40">
        <v>46.301000000000002</v>
      </c>
      <c r="D544" s="40">
        <v>46.301000000000002</v>
      </c>
      <c r="E544" s="40">
        <v>11.058999999999999</v>
      </c>
      <c r="F544" s="40">
        <v>0.22900000000000001</v>
      </c>
      <c r="G544" s="40">
        <v>2.1909999999999998</v>
      </c>
      <c r="H544" s="40">
        <v>20.247</v>
      </c>
      <c r="I544" s="40">
        <v>18.664999999999999</v>
      </c>
      <c r="J544" s="40">
        <v>2.2570000000000001</v>
      </c>
      <c r="K544" s="40">
        <v>5.4829999999999997</v>
      </c>
      <c r="L544" s="40">
        <v>178.17099999999999</v>
      </c>
    </row>
    <row r="545" spans="1:12" x14ac:dyDescent="0.25">
      <c r="A545" s="31" t="s">
        <v>160</v>
      </c>
      <c r="B545" s="40">
        <v>37.917999999999999</v>
      </c>
      <c r="C545" s="40">
        <v>52.914999999999999</v>
      </c>
      <c r="D545" s="40">
        <v>52.914999999999999</v>
      </c>
      <c r="E545" s="40">
        <v>9.6769999999999996</v>
      </c>
      <c r="F545" s="40">
        <v>0.20100000000000001</v>
      </c>
      <c r="G545" s="40">
        <v>1.917</v>
      </c>
      <c r="H545" s="40">
        <v>17.716000000000001</v>
      </c>
      <c r="I545" s="40">
        <v>16.332000000000001</v>
      </c>
      <c r="J545" s="40">
        <v>1.9750000000000001</v>
      </c>
      <c r="K545" s="40">
        <v>4.7969999999999997</v>
      </c>
      <c r="L545" s="40">
        <v>189.59100000000001</v>
      </c>
    </row>
    <row r="546" spans="1:12" x14ac:dyDescent="0.25">
      <c r="B546" s="51" t="s">
        <v>306</v>
      </c>
      <c r="C546" s="52"/>
      <c r="D546" s="52"/>
      <c r="E546" s="52"/>
      <c r="F546" s="52"/>
      <c r="G546" s="52"/>
      <c r="H546" s="52"/>
      <c r="I546" s="52"/>
      <c r="J546" s="52"/>
      <c r="K546" s="52"/>
      <c r="L546" s="52"/>
    </row>
    <row r="547" spans="1:12" x14ac:dyDescent="0.25">
      <c r="A547" s="31" t="s">
        <v>176</v>
      </c>
      <c r="B547" s="40">
        <v>2.37</v>
      </c>
      <c r="C547" s="40">
        <v>2.6459999999999999</v>
      </c>
      <c r="D547" s="40">
        <v>2.6459999999999999</v>
      </c>
      <c r="E547" s="40">
        <v>123.864</v>
      </c>
      <c r="F547" s="40">
        <v>3.2109999999999999</v>
      </c>
      <c r="G547" s="40">
        <v>30.67</v>
      </c>
      <c r="H547" s="40">
        <v>283.45400000000001</v>
      </c>
      <c r="I547" s="40">
        <v>261.31599999999997</v>
      </c>
      <c r="J547" s="40">
        <v>31.600999999999999</v>
      </c>
      <c r="K547" s="40">
        <v>76.759</v>
      </c>
      <c r="L547" s="40">
        <v>710.17700000000002</v>
      </c>
    </row>
    <row r="548" spans="1:12" x14ac:dyDescent="0.25">
      <c r="A548" s="31" t="s">
        <v>177</v>
      </c>
      <c r="B548" s="40">
        <v>4.74</v>
      </c>
      <c r="C548" s="40">
        <v>5.2919999999999998</v>
      </c>
      <c r="D548" s="40">
        <v>5.2919999999999998</v>
      </c>
      <c r="E548" s="40">
        <v>61.932000000000002</v>
      </c>
      <c r="F548" s="40">
        <v>1.605</v>
      </c>
      <c r="G548" s="40">
        <v>15.335000000000001</v>
      </c>
      <c r="H548" s="40">
        <v>141.727</v>
      </c>
      <c r="I548" s="40">
        <v>130.65799999999999</v>
      </c>
      <c r="J548" s="40">
        <v>15.8</v>
      </c>
      <c r="K548" s="40">
        <v>38.378999999999998</v>
      </c>
      <c r="L548" s="40">
        <v>366.58100000000002</v>
      </c>
    </row>
    <row r="549" spans="1:12" x14ac:dyDescent="0.25">
      <c r="A549" s="31" t="s">
        <v>178</v>
      </c>
      <c r="B549" s="40">
        <v>7.11</v>
      </c>
      <c r="C549" s="40">
        <v>7.9370000000000003</v>
      </c>
      <c r="D549" s="40">
        <v>7.9370000000000003</v>
      </c>
      <c r="E549" s="40">
        <v>41.287999999999997</v>
      </c>
      <c r="F549" s="40">
        <v>1.07</v>
      </c>
      <c r="G549" s="40">
        <v>10.223000000000001</v>
      </c>
      <c r="H549" s="40">
        <v>94.484999999999999</v>
      </c>
      <c r="I549" s="40">
        <v>87.105000000000004</v>
      </c>
      <c r="J549" s="40">
        <v>10.534000000000001</v>
      </c>
      <c r="K549" s="40">
        <v>25.585999999999999</v>
      </c>
      <c r="L549" s="40">
        <v>257.15499999999997</v>
      </c>
    </row>
    <row r="550" spans="1:12" x14ac:dyDescent="0.25">
      <c r="A550" s="31" t="s">
        <v>179</v>
      </c>
      <c r="B550" s="40">
        <v>9.4789999999999992</v>
      </c>
      <c r="C550" s="40">
        <v>10.583</v>
      </c>
      <c r="D550" s="40">
        <v>10.583</v>
      </c>
      <c r="E550" s="40">
        <v>30.966000000000001</v>
      </c>
      <c r="F550" s="40">
        <v>0.80300000000000005</v>
      </c>
      <c r="G550" s="40">
        <v>7.6669999999999998</v>
      </c>
      <c r="H550" s="40">
        <v>70.864000000000004</v>
      </c>
      <c r="I550" s="40">
        <v>65.328999999999994</v>
      </c>
      <c r="J550" s="40">
        <v>7.9</v>
      </c>
      <c r="K550" s="40">
        <v>19.190000000000001</v>
      </c>
      <c r="L550" s="40">
        <v>206.274</v>
      </c>
    </row>
    <row r="551" spans="1:12" x14ac:dyDescent="0.25">
      <c r="A551" s="31" t="s">
        <v>180</v>
      </c>
      <c r="B551" s="40">
        <v>11.849</v>
      </c>
      <c r="C551" s="40">
        <v>13.228999999999999</v>
      </c>
      <c r="D551" s="40">
        <v>13.228999999999999</v>
      </c>
      <c r="E551" s="40">
        <v>24.773</v>
      </c>
      <c r="F551" s="40">
        <v>0.64200000000000002</v>
      </c>
      <c r="G551" s="40">
        <v>6.1340000000000003</v>
      </c>
      <c r="H551" s="40">
        <v>56.691000000000003</v>
      </c>
      <c r="I551" s="40">
        <v>52.262999999999998</v>
      </c>
      <c r="J551" s="40">
        <v>6.32</v>
      </c>
      <c r="K551" s="40">
        <v>15.352</v>
      </c>
      <c r="L551" s="40">
        <v>178.81</v>
      </c>
    </row>
    <row r="552" spans="1:12" x14ac:dyDescent="0.25">
      <c r="A552" s="31" t="s">
        <v>181</v>
      </c>
      <c r="B552" s="40">
        <v>14.218999999999999</v>
      </c>
      <c r="C552" s="40">
        <v>15.875</v>
      </c>
      <c r="D552" s="40">
        <v>15.875</v>
      </c>
      <c r="E552" s="40">
        <v>20.643999999999998</v>
      </c>
      <c r="F552" s="40">
        <v>0.53500000000000003</v>
      </c>
      <c r="G552" s="40">
        <v>5.1120000000000001</v>
      </c>
      <c r="H552" s="40">
        <v>47.241999999999997</v>
      </c>
      <c r="I552" s="40">
        <v>43.552999999999997</v>
      </c>
      <c r="J552" s="40">
        <v>5.2670000000000003</v>
      </c>
      <c r="K552" s="40">
        <v>12.792999999999999</v>
      </c>
      <c r="L552" s="40">
        <v>163.05500000000001</v>
      </c>
    </row>
    <row r="553" spans="1:12" x14ac:dyDescent="0.25">
      <c r="A553" s="31" t="s">
        <v>182</v>
      </c>
      <c r="B553" s="40">
        <v>16.588999999999999</v>
      </c>
      <c r="C553" s="40">
        <v>18.52</v>
      </c>
      <c r="D553" s="40">
        <v>18.52</v>
      </c>
      <c r="E553" s="40">
        <v>17.695</v>
      </c>
      <c r="F553" s="40">
        <v>0.45900000000000002</v>
      </c>
      <c r="G553" s="40">
        <v>4.3810000000000002</v>
      </c>
      <c r="H553" s="40">
        <v>40.493000000000002</v>
      </c>
      <c r="I553" s="40">
        <v>37.331000000000003</v>
      </c>
      <c r="J553" s="40">
        <v>4.5140000000000002</v>
      </c>
      <c r="K553" s="40">
        <v>10.965999999999999</v>
      </c>
      <c r="L553" s="40">
        <v>153.988</v>
      </c>
    </row>
    <row r="554" spans="1:12" x14ac:dyDescent="0.25">
      <c r="A554" s="31" t="s">
        <v>183</v>
      </c>
      <c r="B554" s="40">
        <v>18.959</v>
      </c>
      <c r="C554" s="40">
        <v>21.166</v>
      </c>
      <c r="D554" s="40">
        <v>21.166</v>
      </c>
      <c r="E554" s="40">
        <v>15.483000000000001</v>
      </c>
      <c r="F554" s="40">
        <v>0.40100000000000002</v>
      </c>
      <c r="G554" s="40">
        <v>3.8340000000000001</v>
      </c>
      <c r="H554" s="40">
        <v>35.432000000000002</v>
      </c>
      <c r="I554" s="40">
        <v>32.664999999999999</v>
      </c>
      <c r="J554" s="40">
        <v>3.95</v>
      </c>
      <c r="K554" s="40">
        <v>9.5950000000000006</v>
      </c>
      <c r="L554" s="40">
        <v>149.10599999999999</v>
      </c>
    </row>
    <row r="555" spans="1:12" x14ac:dyDescent="0.25">
      <c r="A555" s="31" t="s">
        <v>184</v>
      </c>
      <c r="B555" s="40">
        <v>21.329000000000001</v>
      </c>
      <c r="C555" s="40">
        <v>23.812000000000001</v>
      </c>
      <c r="D555" s="40">
        <v>23.812000000000001</v>
      </c>
      <c r="E555" s="40">
        <v>13.763</v>
      </c>
      <c r="F555" s="40">
        <v>0.35699999999999998</v>
      </c>
      <c r="G555" s="40">
        <v>3.4079999999999999</v>
      </c>
      <c r="H555" s="40">
        <v>31.495000000000001</v>
      </c>
      <c r="I555" s="40">
        <v>29.035</v>
      </c>
      <c r="J555" s="40">
        <v>3.5110000000000001</v>
      </c>
      <c r="K555" s="40">
        <v>8.5289999999999999</v>
      </c>
      <c r="L555" s="40">
        <v>147.011</v>
      </c>
    </row>
    <row r="556" spans="1:12" x14ac:dyDescent="0.25">
      <c r="A556" s="45" t="s">
        <v>170</v>
      </c>
      <c r="B556" s="46">
        <v>23.698</v>
      </c>
      <c r="C556" s="46">
        <v>26.457999999999998</v>
      </c>
      <c r="D556" s="46">
        <v>26.457999999999998</v>
      </c>
      <c r="E556" s="46">
        <v>12.385999999999999</v>
      </c>
      <c r="F556" s="46">
        <v>0.32100000000000001</v>
      </c>
      <c r="G556" s="46">
        <v>3.0670000000000002</v>
      </c>
      <c r="H556" s="46">
        <v>28.344999999999999</v>
      </c>
      <c r="I556" s="46">
        <v>26.132000000000001</v>
      </c>
      <c r="J556" s="46">
        <v>3.16</v>
      </c>
      <c r="K556" s="46">
        <v>7.6760000000000002</v>
      </c>
      <c r="L556" s="46">
        <v>146.86500000000001</v>
      </c>
    </row>
    <row r="557" spans="1:12" x14ac:dyDescent="0.25">
      <c r="A557" s="31" t="s">
        <v>171</v>
      </c>
      <c r="B557" s="40">
        <v>26.068000000000001</v>
      </c>
      <c r="C557" s="40">
        <v>29.103000000000002</v>
      </c>
      <c r="D557" s="40">
        <v>29.103000000000002</v>
      </c>
      <c r="E557" s="40">
        <v>11.26</v>
      </c>
      <c r="F557" s="40">
        <v>0.29199999999999998</v>
      </c>
      <c r="G557" s="40">
        <v>2.7879999999999998</v>
      </c>
      <c r="H557" s="40">
        <v>25.768999999999998</v>
      </c>
      <c r="I557" s="40">
        <v>23.756</v>
      </c>
      <c r="J557" s="40">
        <v>2.8730000000000002</v>
      </c>
      <c r="K557" s="40">
        <v>6.9779999999999998</v>
      </c>
      <c r="L557" s="40">
        <v>148.13900000000001</v>
      </c>
    </row>
    <row r="558" spans="1:12" x14ac:dyDescent="0.25">
      <c r="A558" s="31" t="s">
        <v>172</v>
      </c>
      <c r="B558" s="40">
        <v>28.437999999999999</v>
      </c>
      <c r="C558" s="40">
        <v>31.748999999999999</v>
      </c>
      <c r="D558" s="40">
        <v>31.748999999999999</v>
      </c>
      <c r="E558" s="40">
        <v>10.321999999999999</v>
      </c>
      <c r="F558" s="40">
        <v>0.26800000000000002</v>
      </c>
      <c r="G558" s="40">
        <v>2.556</v>
      </c>
      <c r="H558" s="40">
        <v>23.620999999999999</v>
      </c>
      <c r="I558" s="40">
        <v>21.776</v>
      </c>
      <c r="J558" s="40">
        <v>2.633</v>
      </c>
      <c r="K558" s="40">
        <v>6.3970000000000002</v>
      </c>
      <c r="L558" s="40">
        <v>150.47900000000001</v>
      </c>
    </row>
    <row r="559" spans="1:12" x14ac:dyDescent="0.25">
      <c r="A559" s="31" t="s">
        <v>173</v>
      </c>
      <c r="B559" s="40">
        <v>30.808</v>
      </c>
      <c r="C559" s="40">
        <v>34.395000000000003</v>
      </c>
      <c r="D559" s="40">
        <v>34.395000000000003</v>
      </c>
      <c r="E559" s="40">
        <v>9.5280000000000005</v>
      </c>
      <c r="F559" s="40">
        <v>0.247</v>
      </c>
      <c r="G559" s="40">
        <v>2.359</v>
      </c>
      <c r="H559" s="40">
        <v>21.803999999999998</v>
      </c>
      <c r="I559" s="40">
        <v>20.100999999999999</v>
      </c>
      <c r="J559" s="40">
        <v>2.431</v>
      </c>
      <c r="K559" s="40">
        <v>5.9050000000000002</v>
      </c>
      <c r="L559" s="40">
        <v>153.637</v>
      </c>
    </row>
    <row r="560" spans="1:12" x14ac:dyDescent="0.25">
      <c r="A560" s="31" t="s">
        <v>174</v>
      </c>
      <c r="B560" s="40">
        <v>33.177999999999997</v>
      </c>
      <c r="C560" s="40">
        <v>37.040999999999997</v>
      </c>
      <c r="D560" s="40">
        <v>37.040999999999997</v>
      </c>
      <c r="E560" s="40">
        <v>8.8469999999999995</v>
      </c>
      <c r="F560" s="40">
        <v>0.22900000000000001</v>
      </c>
      <c r="G560" s="40">
        <v>2.1909999999999998</v>
      </c>
      <c r="H560" s="40">
        <v>20.247</v>
      </c>
      <c r="I560" s="40">
        <v>18.664999999999999</v>
      </c>
      <c r="J560" s="40">
        <v>2.2570000000000001</v>
      </c>
      <c r="K560" s="40">
        <v>5.4829999999999997</v>
      </c>
      <c r="L560" s="40">
        <v>157.43899999999999</v>
      </c>
    </row>
    <row r="561" spans="1:12" x14ac:dyDescent="0.25">
      <c r="A561" s="31" t="s">
        <v>175</v>
      </c>
      <c r="B561" s="40">
        <v>37.917999999999999</v>
      </c>
      <c r="C561" s="40">
        <v>42.332000000000001</v>
      </c>
      <c r="D561" s="40">
        <v>42.332000000000001</v>
      </c>
      <c r="E561" s="40">
        <v>7.7409999999999997</v>
      </c>
      <c r="F561" s="40">
        <v>0.20100000000000001</v>
      </c>
      <c r="G561" s="40">
        <v>1.917</v>
      </c>
      <c r="H561" s="40">
        <v>17.716000000000001</v>
      </c>
      <c r="I561" s="40">
        <v>16.332000000000001</v>
      </c>
      <c r="J561" s="40">
        <v>1.9750000000000001</v>
      </c>
      <c r="K561" s="40">
        <v>4.7969999999999997</v>
      </c>
      <c r="L561" s="40">
        <v>166.489</v>
      </c>
    </row>
    <row r="562" spans="1:12" x14ac:dyDescent="0.25">
      <c r="B562" s="51" t="s">
        <v>307</v>
      </c>
      <c r="C562" s="52"/>
      <c r="D562" s="52"/>
      <c r="E562" s="52"/>
      <c r="F562" s="52"/>
      <c r="G562" s="52"/>
      <c r="H562" s="52"/>
      <c r="I562" s="52"/>
      <c r="J562" s="52"/>
      <c r="K562" s="52"/>
      <c r="L562" s="52"/>
    </row>
    <row r="563" spans="1:12" x14ac:dyDescent="0.25">
      <c r="A563" s="31" t="s">
        <v>191</v>
      </c>
      <c r="B563" s="40">
        <v>2.37</v>
      </c>
      <c r="C563" s="40">
        <v>8.8239999999999998</v>
      </c>
      <c r="D563" s="40">
        <v>8.8239999999999998</v>
      </c>
      <c r="E563" s="40">
        <v>413.08600000000001</v>
      </c>
      <c r="F563" s="40">
        <v>3.2109999999999999</v>
      </c>
      <c r="G563" s="40">
        <v>30.67</v>
      </c>
      <c r="H563" s="40">
        <v>283.45400000000001</v>
      </c>
      <c r="I563" s="40">
        <v>261.31599999999997</v>
      </c>
      <c r="J563" s="40">
        <v>31.600999999999999</v>
      </c>
      <c r="K563" s="40">
        <v>76.759</v>
      </c>
      <c r="L563" s="40">
        <v>1011.755</v>
      </c>
    </row>
    <row r="564" spans="1:12" x14ac:dyDescent="0.25">
      <c r="A564" s="31" t="s">
        <v>192</v>
      </c>
      <c r="B564" s="40">
        <v>4.74</v>
      </c>
      <c r="C564" s="40">
        <v>17.646999999999998</v>
      </c>
      <c r="D564" s="40">
        <v>17.646999999999998</v>
      </c>
      <c r="E564" s="40">
        <v>206.54300000000001</v>
      </c>
      <c r="F564" s="40">
        <v>1.605</v>
      </c>
      <c r="G564" s="40">
        <v>15.335000000000001</v>
      </c>
      <c r="H564" s="40">
        <v>141.727</v>
      </c>
      <c r="I564" s="40">
        <v>130.65799999999999</v>
      </c>
      <c r="J564" s="40">
        <v>15.8</v>
      </c>
      <c r="K564" s="40">
        <v>38.378999999999998</v>
      </c>
      <c r="L564" s="40">
        <v>535.90200000000004</v>
      </c>
    </row>
    <row r="565" spans="1:12" x14ac:dyDescent="0.25">
      <c r="A565" s="31" t="s">
        <v>193</v>
      </c>
      <c r="B565" s="40">
        <v>7.11</v>
      </c>
      <c r="C565" s="40">
        <v>26.471</v>
      </c>
      <c r="D565" s="40">
        <v>26.471</v>
      </c>
      <c r="E565" s="40">
        <v>137.69499999999999</v>
      </c>
      <c r="F565" s="40">
        <v>1.07</v>
      </c>
      <c r="G565" s="40">
        <v>10.223000000000001</v>
      </c>
      <c r="H565" s="40">
        <v>94.484999999999999</v>
      </c>
      <c r="I565" s="40">
        <v>87.105000000000004</v>
      </c>
      <c r="J565" s="40">
        <v>10.534000000000001</v>
      </c>
      <c r="K565" s="40">
        <v>25.585999999999999</v>
      </c>
      <c r="L565" s="40">
        <v>390.63</v>
      </c>
    </row>
    <row r="566" spans="1:12" x14ac:dyDescent="0.25">
      <c r="A566" s="31" t="s">
        <v>194</v>
      </c>
      <c r="B566" s="40">
        <v>9.4789999999999992</v>
      </c>
      <c r="C566" s="40">
        <v>35.293999999999997</v>
      </c>
      <c r="D566" s="40">
        <v>35.293999999999997</v>
      </c>
      <c r="E566" s="40">
        <v>103.27200000000001</v>
      </c>
      <c r="F566" s="40">
        <v>0.80300000000000005</v>
      </c>
      <c r="G566" s="40">
        <v>7.6669999999999998</v>
      </c>
      <c r="H566" s="40">
        <v>70.864000000000004</v>
      </c>
      <c r="I566" s="40">
        <v>65.328999999999994</v>
      </c>
      <c r="J566" s="40">
        <v>7.9</v>
      </c>
      <c r="K566" s="40">
        <v>19.190000000000001</v>
      </c>
      <c r="L566" s="40">
        <v>328.00200000000001</v>
      </c>
    </row>
    <row r="567" spans="1:12" x14ac:dyDescent="0.25">
      <c r="A567" s="31" t="s">
        <v>195</v>
      </c>
      <c r="B567" s="40">
        <v>11.849</v>
      </c>
      <c r="C567" s="40">
        <v>44.118000000000002</v>
      </c>
      <c r="D567" s="40">
        <v>44.118000000000002</v>
      </c>
      <c r="E567" s="40">
        <v>82.617000000000004</v>
      </c>
      <c r="F567" s="40">
        <v>0.64200000000000002</v>
      </c>
      <c r="G567" s="40">
        <v>6.1340000000000003</v>
      </c>
      <c r="H567" s="40">
        <v>56.691000000000003</v>
      </c>
      <c r="I567" s="40">
        <v>52.262999999999998</v>
      </c>
      <c r="J567" s="40">
        <v>6.32</v>
      </c>
      <c r="K567" s="40">
        <v>15.352</v>
      </c>
      <c r="L567" s="40">
        <v>298.43200000000002</v>
      </c>
    </row>
    <row r="568" spans="1:12" x14ac:dyDescent="0.25">
      <c r="A568" s="31" t="s">
        <v>196</v>
      </c>
      <c r="B568" s="40">
        <v>14.218999999999999</v>
      </c>
      <c r="C568" s="40">
        <v>52.942</v>
      </c>
      <c r="D568" s="40">
        <v>52.942</v>
      </c>
      <c r="E568" s="40">
        <v>68.847999999999999</v>
      </c>
      <c r="F568" s="40">
        <v>0.53500000000000003</v>
      </c>
      <c r="G568" s="40">
        <v>5.1120000000000001</v>
      </c>
      <c r="H568" s="40">
        <v>47.241999999999997</v>
      </c>
      <c r="I568" s="40">
        <v>43.552999999999997</v>
      </c>
      <c r="J568" s="40">
        <v>5.2670000000000003</v>
      </c>
      <c r="K568" s="40">
        <v>12.792999999999999</v>
      </c>
      <c r="L568" s="40">
        <v>285.39299999999997</v>
      </c>
    </row>
    <row r="569" spans="1:12" x14ac:dyDescent="0.25">
      <c r="A569" s="45" t="s">
        <v>197</v>
      </c>
      <c r="B569" s="46">
        <v>16.588999999999999</v>
      </c>
      <c r="C569" s="46">
        <v>61.765000000000001</v>
      </c>
      <c r="D569" s="46">
        <v>61.765000000000001</v>
      </c>
      <c r="E569" s="46">
        <v>59.012</v>
      </c>
      <c r="F569" s="46">
        <v>0.45900000000000002</v>
      </c>
      <c r="G569" s="46">
        <v>4.3810000000000002</v>
      </c>
      <c r="H569" s="46">
        <v>40.493000000000002</v>
      </c>
      <c r="I569" s="46">
        <v>37.331000000000003</v>
      </c>
      <c r="J569" s="46">
        <v>4.5140000000000002</v>
      </c>
      <c r="K569" s="46">
        <v>10.965999999999999</v>
      </c>
      <c r="L569" s="46">
        <v>281.79500000000002</v>
      </c>
    </row>
    <row r="570" spans="1:12" x14ac:dyDescent="0.25">
      <c r="A570" s="31" t="s">
        <v>198</v>
      </c>
      <c r="B570" s="40">
        <v>18.959</v>
      </c>
      <c r="C570" s="40">
        <v>70.588999999999999</v>
      </c>
      <c r="D570" s="40">
        <v>70.588999999999999</v>
      </c>
      <c r="E570" s="40">
        <v>51.636000000000003</v>
      </c>
      <c r="F570" s="40">
        <v>0.40100000000000002</v>
      </c>
      <c r="G570" s="40">
        <v>3.8340000000000001</v>
      </c>
      <c r="H570" s="40">
        <v>35.432000000000002</v>
      </c>
      <c r="I570" s="40">
        <v>32.664999999999999</v>
      </c>
      <c r="J570" s="40">
        <v>3.95</v>
      </c>
      <c r="K570" s="40">
        <v>9.5950000000000006</v>
      </c>
      <c r="L570" s="40">
        <v>284.10500000000002</v>
      </c>
    </row>
    <row r="571" spans="1:12" x14ac:dyDescent="0.25">
      <c r="A571" s="31" t="s">
        <v>199</v>
      </c>
      <c r="B571" s="40">
        <v>21.329000000000001</v>
      </c>
      <c r="C571" s="40">
        <v>79.412000000000006</v>
      </c>
      <c r="D571" s="40">
        <v>79.412000000000006</v>
      </c>
      <c r="E571" s="40">
        <v>45.898000000000003</v>
      </c>
      <c r="F571" s="40">
        <v>0.35699999999999998</v>
      </c>
      <c r="G571" s="40">
        <v>3.4079999999999999</v>
      </c>
      <c r="H571" s="40">
        <v>31.495000000000001</v>
      </c>
      <c r="I571" s="40">
        <v>29.035</v>
      </c>
      <c r="J571" s="40">
        <v>3.5110000000000001</v>
      </c>
      <c r="K571" s="40">
        <v>8.5289999999999999</v>
      </c>
      <c r="L571" s="40">
        <v>290.346</v>
      </c>
    </row>
    <row r="572" spans="1:12" x14ac:dyDescent="0.25">
      <c r="A572" s="31" t="s">
        <v>185</v>
      </c>
      <c r="B572" s="40">
        <v>23.698</v>
      </c>
      <c r="C572" s="40">
        <v>88.236000000000004</v>
      </c>
      <c r="D572" s="40">
        <v>88.236000000000004</v>
      </c>
      <c r="E572" s="40">
        <v>41.308999999999997</v>
      </c>
      <c r="F572" s="40">
        <v>0.32100000000000001</v>
      </c>
      <c r="G572" s="40">
        <v>3.0670000000000002</v>
      </c>
      <c r="H572" s="40">
        <v>28.344999999999999</v>
      </c>
      <c r="I572" s="40">
        <v>26.132000000000001</v>
      </c>
      <c r="J572" s="40">
        <v>3.16</v>
      </c>
      <c r="K572" s="40">
        <v>7.6760000000000002</v>
      </c>
      <c r="L572" s="40">
        <v>299.34399999999999</v>
      </c>
    </row>
    <row r="573" spans="1:12" x14ac:dyDescent="0.25">
      <c r="A573" s="31" t="s">
        <v>186</v>
      </c>
      <c r="B573" s="40">
        <v>26.068000000000001</v>
      </c>
      <c r="C573" s="40">
        <v>97.06</v>
      </c>
      <c r="D573" s="40">
        <v>97.06</v>
      </c>
      <c r="E573" s="40">
        <v>37.552999999999997</v>
      </c>
      <c r="F573" s="40">
        <v>0.29199999999999998</v>
      </c>
      <c r="G573" s="40">
        <v>2.7879999999999998</v>
      </c>
      <c r="H573" s="40">
        <v>25.768999999999998</v>
      </c>
      <c r="I573" s="40">
        <v>23.756</v>
      </c>
      <c r="J573" s="40">
        <v>2.8730000000000002</v>
      </c>
      <c r="K573" s="40">
        <v>6.9779999999999998</v>
      </c>
      <c r="L573" s="40">
        <v>310.346</v>
      </c>
    </row>
    <row r="574" spans="1:12" x14ac:dyDescent="0.25">
      <c r="A574" s="31" t="s">
        <v>187</v>
      </c>
      <c r="B574" s="40">
        <v>28.437999999999999</v>
      </c>
      <c r="C574" s="40">
        <v>105.883</v>
      </c>
      <c r="D574" s="40">
        <v>105.883</v>
      </c>
      <c r="E574" s="40">
        <v>34.423999999999999</v>
      </c>
      <c r="F574" s="40">
        <v>0.26800000000000002</v>
      </c>
      <c r="G574" s="40">
        <v>2.556</v>
      </c>
      <c r="H574" s="40">
        <v>23.620999999999999</v>
      </c>
      <c r="I574" s="40">
        <v>21.776</v>
      </c>
      <c r="J574" s="40">
        <v>2.633</v>
      </c>
      <c r="K574" s="40">
        <v>6.3970000000000002</v>
      </c>
      <c r="L574" s="40">
        <v>322.84899999999999</v>
      </c>
    </row>
    <row r="575" spans="1:12" x14ac:dyDescent="0.25">
      <c r="A575" s="43" t="s">
        <v>188</v>
      </c>
      <c r="B575" s="40">
        <v>30.808</v>
      </c>
      <c r="C575" s="40">
        <v>114.70699999999999</v>
      </c>
      <c r="D575" s="40">
        <v>114.70699999999999</v>
      </c>
      <c r="E575" s="40">
        <v>31.776</v>
      </c>
      <c r="F575" s="40">
        <v>0.247</v>
      </c>
      <c r="G575" s="40">
        <v>2.359</v>
      </c>
      <c r="H575" s="40">
        <v>21.803999999999998</v>
      </c>
      <c r="I575" s="40">
        <v>20.100999999999999</v>
      </c>
      <c r="J575" s="40">
        <v>2.431</v>
      </c>
      <c r="K575" s="40">
        <v>5.9050000000000002</v>
      </c>
      <c r="L575" s="40">
        <v>336.50900000000001</v>
      </c>
    </row>
    <row r="576" spans="1:12" x14ac:dyDescent="0.25">
      <c r="A576" s="31" t="s">
        <v>189</v>
      </c>
      <c r="B576" s="40">
        <v>33.177999999999997</v>
      </c>
      <c r="C576" s="40">
        <v>123.53100000000001</v>
      </c>
      <c r="D576" s="40">
        <v>123.53100000000001</v>
      </c>
      <c r="E576" s="40">
        <v>29.506</v>
      </c>
      <c r="F576" s="40">
        <v>0.22900000000000001</v>
      </c>
      <c r="G576" s="40">
        <v>2.1909999999999998</v>
      </c>
      <c r="H576" s="40">
        <v>20.247</v>
      </c>
      <c r="I576" s="40">
        <v>18.664999999999999</v>
      </c>
      <c r="J576" s="40">
        <v>2.2570000000000001</v>
      </c>
      <c r="K576" s="40">
        <v>5.4829999999999997</v>
      </c>
      <c r="L576" s="40">
        <v>351.07799999999997</v>
      </c>
    </row>
    <row r="577" spans="1:12" x14ac:dyDescent="0.25">
      <c r="A577" s="43" t="s">
        <v>190</v>
      </c>
      <c r="B577" s="40">
        <v>37.917999999999999</v>
      </c>
      <c r="C577" s="40">
        <v>141.178</v>
      </c>
      <c r="D577" s="40">
        <v>141.178</v>
      </c>
      <c r="E577" s="40">
        <v>25.818000000000001</v>
      </c>
      <c r="F577" s="40">
        <v>0.20100000000000001</v>
      </c>
      <c r="G577" s="40">
        <v>1.917</v>
      </c>
      <c r="H577" s="40">
        <v>17.716000000000001</v>
      </c>
      <c r="I577" s="40">
        <v>16.332000000000001</v>
      </c>
      <c r="J577" s="40">
        <v>1.9750000000000001</v>
      </c>
      <c r="K577" s="40">
        <v>4.7969999999999997</v>
      </c>
      <c r="L577" s="40">
        <v>382.25799999999998</v>
      </c>
    </row>
    <row r="578" spans="1:12" x14ac:dyDescent="0.25">
      <c r="B578" s="51" t="s">
        <v>308</v>
      </c>
      <c r="C578" s="52"/>
      <c r="D578" s="52"/>
      <c r="E578" s="52"/>
      <c r="F578" s="52"/>
      <c r="G578" s="52"/>
      <c r="H578" s="52"/>
      <c r="I578" s="52"/>
      <c r="J578" s="52"/>
      <c r="K578" s="52"/>
      <c r="L578" s="52"/>
    </row>
    <row r="579" spans="1:12" x14ac:dyDescent="0.25">
      <c r="A579" s="31" t="s">
        <v>206</v>
      </c>
      <c r="B579" s="40">
        <v>2.37</v>
      </c>
      <c r="C579" s="40">
        <v>8.2680000000000007</v>
      </c>
      <c r="D579" s="40">
        <v>8.2680000000000007</v>
      </c>
      <c r="E579" s="40">
        <v>387.07499999999999</v>
      </c>
      <c r="F579" s="40">
        <v>3.2109999999999999</v>
      </c>
      <c r="G579" s="40">
        <v>30.67</v>
      </c>
      <c r="H579" s="40">
        <v>283.45400000000001</v>
      </c>
      <c r="I579" s="40">
        <v>261.31599999999997</v>
      </c>
      <c r="J579" s="40">
        <v>31.600999999999999</v>
      </c>
      <c r="K579" s="40">
        <v>76.759</v>
      </c>
      <c r="L579" s="40">
        <v>984.63199999999995</v>
      </c>
    </row>
    <row r="580" spans="1:12" x14ac:dyDescent="0.25">
      <c r="A580" s="31" t="s">
        <v>207</v>
      </c>
      <c r="B580" s="40">
        <v>4.74</v>
      </c>
      <c r="C580" s="40">
        <v>16.536000000000001</v>
      </c>
      <c r="D580" s="40">
        <v>16.536000000000001</v>
      </c>
      <c r="E580" s="40">
        <v>193.53700000000001</v>
      </c>
      <c r="F580" s="40">
        <v>1.605</v>
      </c>
      <c r="G580" s="40">
        <v>15.335000000000001</v>
      </c>
      <c r="H580" s="40">
        <v>141.727</v>
      </c>
      <c r="I580" s="40">
        <v>130.65799999999999</v>
      </c>
      <c r="J580" s="40">
        <v>15.8</v>
      </c>
      <c r="K580" s="40">
        <v>38.378999999999998</v>
      </c>
      <c r="L580" s="40">
        <v>520.67399999999998</v>
      </c>
    </row>
    <row r="581" spans="1:12" x14ac:dyDescent="0.25">
      <c r="A581" s="31" t="s">
        <v>208</v>
      </c>
      <c r="B581" s="40">
        <v>7.11</v>
      </c>
      <c r="C581" s="40">
        <v>24.803999999999998</v>
      </c>
      <c r="D581" s="40">
        <v>24.803999999999998</v>
      </c>
      <c r="E581" s="40">
        <v>129.02500000000001</v>
      </c>
      <c r="F581" s="40">
        <v>1.07</v>
      </c>
      <c r="G581" s="40">
        <v>10.223000000000001</v>
      </c>
      <c r="H581" s="40">
        <v>94.484999999999999</v>
      </c>
      <c r="I581" s="40">
        <v>87.105000000000004</v>
      </c>
      <c r="J581" s="40">
        <v>10.534000000000001</v>
      </c>
      <c r="K581" s="40">
        <v>25.585999999999999</v>
      </c>
      <c r="L581" s="40">
        <v>378.62599999999998</v>
      </c>
    </row>
    <row r="582" spans="1:12" x14ac:dyDescent="0.25">
      <c r="A582" s="31" t="s">
        <v>209</v>
      </c>
      <c r="B582" s="40">
        <v>9.4789999999999992</v>
      </c>
      <c r="C582" s="40">
        <v>33.072000000000003</v>
      </c>
      <c r="D582" s="40">
        <v>33.072000000000003</v>
      </c>
      <c r="E582" s="40">
        <v>96.769000000000005</v>
      </c>
      <c r="F582" s="40">
        <v>0.80300000000000005</v>
      </c>
      <c r="G582" s="40">
        <v>7.6669999999999998</v>
      </c>
      <c r="H582" s="40">
        <v>70.864000000000004</v>
      </c>
      <c r="I582" s="40">
        <v>65.328999999999994</v>
      </c>
      <c r="J582" s="40">
        <v>7.9</v>
      </c>
      <c r="K582" s="40">
        <v>19.190000000000001</v>
      </c>
      <c r="L582" s="40">
        <v>317.05500000000001</v>
      </c>
    </row>
    <row r="583" spans="1:12" x14ac:dyDescent="0.25">
      <c r="A583" s="31" t="s">
        <v>210</v>
      </c>
      <c r="B583" s="40">
        <v>11.849</v>
      </c>
      <c r="C583" s="40">
        <v>41.34</v>
      </c>
      <c r="D583" s="40">
        <v>41.34</v>
      </c>
      <c r="E583" s="40">
        <v>77.415000000000006</v>
      </c>
      <c r="F583" s="40">
        <v>0.64200000000000002</v>
      </c>
      <c r="G583" s="40">
        <v>6.1340000000000003</v>
      </c>
      <c r="H583" s="40">
        <v>56.691000000000003</v>
      </c>
      <c r="I583" s="40">
        <v>52.262999999999998</v>
      </c>
      <c r="J583" s="40">
        <v>6.32</v>
      </c>
      <c r="K583" s="40">
        <v>15.352</v>
      </c>
      <c r="L583" s="40">
        <v>287.67399999999998</v>
      </c>
    </row>
    <row r="584" spans="1:12" x14ac:dyDescent="0.25">
      <c r="A584" s="31" t="s">
        <v>211</v>
      </c>
      <c r="B584" s="40">
        <v>14.218999999999999</v>
      </c>
      <c r="C584" s="40">
        <v>49.607999999999997</v>
      </c>
      <c r="D584" s="40">
        <v>49.607999999999997</v>
      </c>
      <c r="E584" s="40">
        <v>64.512</v>
      </c>
      <c r="F584" s="40">
        <v>0.53500000000000003</v>
      </c>
      <c r="G584" s="40">
        <v>5.1120000000000001</v>
      </c>
      <c r="H584" s="40">
        <v>47.241999999999997</v>
      </c>
      <c r="I584" s="40">
        <v>43.552999999999997</v>
      </c>
      <c r="J584" s="40">
        <v>5.2670000000000003</v>
      </c>
      <c r="K584" s="40">
        <v>12.792999999999999</v>
      </c>
      <c r="L584" s="40">
        <v>274.38900000000001</v>
      </c>
    </row>
    <row r="585" spans="1:12" x14ac:dyDescent="0.25">
      <c r="A585" s="45" t="s">
        <v>212</v>
      </c>
      <c r="B585" s="46">
        <v>16.588999999999999</v>
      </c>
      <c r="C585" s="46">
        <v>57.875999999999998</v>
      </c>
      <c r="D585" s="46">
        <v>57.875999999999998</v>
      </c>
      <c r="E585" s="46">
        <v>55.295999999999999</v>
      </c>
      <c r="F585" s="46">
        <v>0.45900000000000002</v>
      </c>
      <c r="G585" s="46">
        <v>4.3810000000000002</v>
      </c>
      <c r="H585" s="46">
        <v>40.493000000000002</v>
      </c>
      <c r="I585" s="46">
        <v>37.331000000000003</v>
      </c>
      <c r="J585" s="46">
        <v>4.5140000000000002</v>
      </c>
      <c r="K585" s="46">
        <v>10.965999999999999</v>
      </c>
      <c r="L585" s="46">
        <v>270.30099999999999</v>
      </c>
    </row>
    <row r="586" spans="1:12" x14ac:dyDescent="0.25">
      <c r="A586" s="31" t="s">
        <v>213</v>
      </c>
      <c r="B586" s="40">
        <v>18.959</v>
      </c>
      <c r="C586" s="40">
        <v>66.144000000000005</v>
      </c>
      <c r="D586" s="40">
        <v>66.144000000000005</v>
      </c>
      <c r="E586" s="40">
        <v>48.384</v>
      </c>
      <c r="F586" s="40">
        <v>0.40100000000000002</v>
      </c>
      <c r="G586" s="40">
        <v>3.8340000000000001</v>
      </c>
      <c r="H586" s="40">
        <v>35.432000000000002</v>
      </c>
      <c r="I586" s="40">
        <v>32.664999999999999</v>
      </c>
      <c r="J586" s="40">
        <v>3.95</v>
      </c>
      <c r="K586" s="40">
        <v>9.5950000000000006</v>
      </c>
      <c r="L586" s="40">
        <v>271.96300000000002</v>
      </c>
    </row>
    <row r="587" spans="1:12" x14ac:dyDescent="0.25">
      <c r="A587" s="31" t="s">
        <v>214</v>
      </c>
      <c r="B587" s="40">
        <v>21.329000000000001</v>
      </c>
      <c r="C587" s="40">
        <v>74.412000000000006</v>
      </c>
      <c r="D587" s="40">
        <v>74.412000000000006</v>
      </c>
      <c r="E587" s="40">
        <v>43.008000000000003</v>
      </c>
      <c r="F587" s="40">
        <v>0.35699999999999998</v>
      </c>
      <c r="G587" s="40">
        <v>3.4079999999999999</v>
      </c>
      <c r="H587" s="40">
        <v>31.495000000000001</v>
      </c>
      <c r="I587" s="40">
        <v>29.035</v>
      </c>
      <c r="J587" s="40">
        <v>3.5110000000000001</v>
      </c>
      <c r="K587" s="40">
        <v>8.5289999999999999</v>
      </c>
      <c r="L587" s="40">
        <v>277.45600000000002</v>
      </c>
    </row>
    <row r="588" spans="1:12" x14ac:dyDescent="0.25">
      <c r="A588" s="31" t="s">
        <v>200</v>
      </c>
      <c r="B588" s="40">
        <v>23.698</v>
      </c>
      <c r="C588" s="40">
        <v>82.68</v>
      </c>
      <c r="D588" s="40">
        <v>82.68</v>
      </c>
      <c r="E588" s="40">
        <v>38.707000000000001</v>
      </c>
      <c r="F588" s="40">
        <v>0.32100000000000001</v>
      </c>
      <c r="G588" s="40">
        <v>3.0670000000000002</v>
      </c>
      <c r="H588" s="40">
        <v>28.344999999999999</v>
      </c>
      <c r="I588" s="40">
        <v>26.132000000000001</v>
      </c>
      <c r="J588" s="40">
        <v>3.16</v>
      </c>
      <c r="K588" s="40">
        <v>7.6760000000000002</v>
      </c>
      <c r="L588" s="40">
        <v>285.63</v>
      </c>
    </row>
    <row r="589" spans="1:12" x14ac:dyDescent="0.25">
      <c r="A589" s="31" t="s">
        <v>201</v>
      </c>
      <c r="B589" s="40">
        <v>26.068000000000001</v>
      </c>
      <c r="C589" s="40">
        <v>90.947999999999993</v>
      </c>
      <c r="D589" s="40">
        <v>90.947999999999993</v>
      </c>
      <c r="E589" s="40">
        <v>35.189</v>
      </c>
      <c r="F589" s="40">
        <v>0.29199999999999998</v>
      </c>
      <c r="G589" s="40">
        <v>2.7879999999999998</v>
      </c>
      <c r="H589" s="40">
        <v>25.768999999999998</v>
      </c>
      <c r="I589" s="40">
        <v>23.756</v>
      </c>
      <c r="J589" s="40">
        <v>2.8730000000000002</v>
      </c>
      <c r="K589" s="40">
        <v>6.9779999999999998</v>
      </c>
      <c r="L589" s="40">
        <v>295.75799999999998</v>
      </c>
    </row>
    <row r="590" spans="1:12" x14ac:dyDescent="0.25">
      <c r="A590" s="31" t="s">
        <v>202</v>
      </c>
      <c r="B590" s="40">
        <v>28.437999999999999</v>
      </c>
      <c r="C590" s="40">
        <v>99.215999999999994</v>
      </c>
      <c r="D590" s="40">
        <v>99.215999999999994</v>
      </c>
      <c r="E590" s="40">
        <v>32.256</v>
      </c>
      <c r="F590" s="40">
        <v>0.26800000000000002</v>
      </c>
      <c r="G590" s="40">
        <v>2.556</v>
      </c>
      <c r="H590" s="40">
        <v>23.620999999999999</v>
      </c>
      <c r="I590" s="40">
        <v>21.776</v>
      </c>
      <c r="J590" s="40">
        <v>2.633</v>
      </c>
      <c r="K590" s="40">
        <v>6.3970000000000002</v>
      </c>
      <c r="L590" s="40">
        <v>307.34699999999998</v>
      </c>
    </row>
    <row r="591" spans="1:12" x14ac:dyDescent="0.25">
      <c r="A591" s="31" t="s">
        <v>203</v>
      </c>
      <c r="B591" s="40">
        <v>30.808</v>
      </c>
      <c r="C591" s="40">
        <v>107.48399999999999</v>
      </c>
      <c r="D591" s="40">
        <v>107.48399999999999</v>
      </c>
      <c r="E591" s="40">
        <v>29.774999999999999</v>
      </c>
      <c r="F591" s="40">
        <v>0.247</v>
      </c>
      <c r="G591" s="40">
        <v>2.359</v>
      </c>
      <c r="H591" s="40">
        <v>21.803999999999998</v>
      </c>
      <c r="I591" s="40">
        <v>20.100999999999999</v>
      </c>
      <c r="J591" s="40">
        <v>2.431</v>
      </c>
      <c r="K591" s="40">
        <v>5.9050000000000002</v>
      </c>
      <c r="L591" s="40">
        <v>320.06200000000001</v>
      </c>
    </row>
    <row r="592" spans="1:12" x14ac:dyDescent="0.25">
      <c r="A592" s="43" t="s">
        <v>204</v>
      </c>
      <c r="B592" s="40">
        <v>33.177999999999997</v>
      </c>
      <c r="C592" s="40">
        <v>115.752</v>
      </c>
      <c r="D592" s="40">
        <v>115.752</v>
      </c>
      <c r="E592" s="40">
        <v>27.648</v>
      </c>
      <c r="F592" s="40">
        <v>0.22900000000000001</v>
      </c>
      <c r="G592" s="40">
        <v>2.1909999999999998</v>
      </c>
      <c r="H592" s="40">
        <v>20.247</v>
      </c>
      <c r="I592" s="40">
        <v>18.664999999999999</v>
      </c>
      <c r="J592" s="40">
        <v>2.2570000000000001</v>
      </c>
      <c r="K592" s="40">
        <v>5.4829999999999997</v>
      </c>
      <c r="L592" s="40">
        <v>333.66199999999998</v>
      </c>
    </row>
    <row r="593" spans="1:12" x14ac:dyDescent="0.25">
      <c r="A593" s="31" t="s">
        <v>205</v>
      </c>
      <c r="B593" s="40">
        <v>37.917999999999999</v>
      </c>
      <c r="C593" s="40">
        <v>132.28800000000001</v>
      </c>
      <c r="D593" s="40">
        <v>132.28800000000001</v>
      </c>
      <c r="E593" s="40">
        <v>24.192</v>
      </c>
      <c r="F593" s="40">
        <v>0.20100000000000001</v>
      </c>
      <c r="G593" s="40">
        <v>1.917</v>
      </c>
      <c r="H593" s="40">
        <v>17.716000000000001</v>
      </c>
      <c r="I593" s="40">
        <v>16.332000000000001</v>
      </c>
      <c r="J593" s="40">
        <v>1.9750000000000001</v>
      </c>
      <c r="K593" s="40">
        <v>4.7969999999999997</v>
      </c>
      <c r="L593" s="40">
        <v>362.85199999999998</v>
      </c>
    </row>
    <row r="594" spans="1:12" x14ac:dyDescent="0.25">
      <c r="B594" s="51" t="s">
        <v>309</v>
      </c>
      <c r="C594" s="52"/>
      <c r="D594" s="52"/>
      <c r="E594" s="52"/>
      <c r="F594" s="52"/>
      <c r="G594" s="52"/>
      <c r="H594" s="52"/>
      <c r="I594" s="52"/>
      <c r="J594" s="52"/>
      <c r="K594" s="52"/>
      <c r="L594" s="52"/>
    </row>
    <row r="595" spans="1:12" x14ac:dyDescent="0.25">
      <c r="A595" s="31" t="s">
        <v>221</v>
      </c>
      <c r="B595" s="40">
        <v>2.37</v>
      </c>
      <c r="C595" s="40">
        <v>9.9220000000000006</v>
      </c>
      <c r="D595" s="40">
        <v>9.9220000000000006</v>
      </c>
      <c r="E595" s="40">
        <v>464.49</v>
      </c>
      <c r="F595" s="40">
        <v>3.2109999999999999</v>
      </c>
      <c r="G595" s="40">
        <v>30.67</v>
      </c>
      <c r="H595" s="40">
        <v>283.45400000000001</v>
      </c>
      <c r="I595" s="40">
        <v>261.31599999999997</v>
      </c>
      <c r="J595" s="40">
        <v>31.600999999999999</v>
      </c>
      <c r="K595" s="40">
        <v>76.759</v>
      </c>
      <c r="L595" s="40">
        <v>1065.355</v>
      </c>
    </row>
    <row r="596" spans="1:12" x14ac:dyDescent="0.25">
      <c r="A596" s="31" t="s">
        <v>222</v>
      </c>
      <c r="B596" s="40">
        <v>4.74</v>
      </c>
      <c r="C596" s="40">
        <v>19.843</v>
      </c>
      <c r="D596" s="40">
        <v>19.843</v>
      </c>
      <c r="E596" s="40">
        <v>232.245</v>
      </c>
      <c r="F596" s="40">
        <v>1.605</v>
      </c>
      <c r="G596" s="40">
        <v>15.335000000000001</v>
      </c>
      <c r="H596" s="40">
        <v>141.727</v>
      </c>
      <c r="I596" s="40">
        <v>130.65799999999999</v>
      </c>
      <c r="J596" s="40">
        <v>15.8</v>
      </c>
      <c r="K596" s="40">
        <v>38.378999999999998</v>
      </c>
      <c r="L596" s="40">
        <v>565.99599999999998</v>
      </c>
    </row>
    <row r="597" spans="1:12" x14ac:dyDescent="0.25">
      <c r="A597" s="31" t="s">
        <v>223</v>
      </c>
      <c r="B597" s="40">
        <v>7.11</v>
      </c>
      <c r="C597" s="40">
        <v>29.765000000000001</v>
      </c>
      <c r="D597" s="40">
        <v>29.765000000000001</v>
      </c>
      <c r="E597" s="40">
        <v>154.83000000000001</v>
      </c>
      <c r="F597" s="40">
        <v>1.07</v>
      </c>
      <c r="G597" s="40">
        <v>10.223000000000001</v>
      </c>
      <c r="H597" s="40">
        <v>94.484999999999999</v>
      </c>
      <c r="I597" s="40">
        <v>87.105000000000004</v>
      </c>
      <c r="J597" s="40">
        <v>10.534000000000001</v>
      </c>
      <c r="K597" s="40">
        <v>25.585999999999999</v>
      </c>
      <c r="L597" s="40">
        <v>414.35300000000001</v>
      </c>
    </row>
    <row r="598" spans="1:12" x14ac:dyDescent="0.25">
      <c r="A598" s="31" t="s">
        <v>224</v>
      </c>
      <c r="B598" s="40">
        <v>9.4789999999999992</v>
      </c>
      <c r="C598" s="40">
        <v>39.686</v>
      </c>
      <c r="D598" s="40">
        <v>39.686</v>
      </c>
      <c r="E598" s="40">
        <v>116.122</v>
      </c>
      <c r="F598" s="40">
        <v>0.80300000000000005</v>
      </c>
      <c r="G598" s="40">
        <v>7.6669999999999998</v>
      </c>
      <c r="H598" s="40">
        <v>70.864000000000004</v>
      </c>
      <c r="I598" s="40">
        <v>65.328999999999994</v>
      </c>
      <c r="J598" s="40">
        <v>7.9</v>
      </c>
      <c r="K598" s="40">
        <v>19.190000000000001</v>
      </c>
      <c r="L598" s="40">
        <v>349.63600000000002</v>
      </c>
    </row>
    <row r="599" spans="1:12" x14ac:dyDescent="0.25">
      <c r="A599" s="31" t="s">
        <v>225</v>
      </c>
      <c r="B599" s="40">
        <v>11.849</v>
      </c>
      <c r="C599" s="40">
        <v>49.607999999999997</v>
      </c>
      <c r="D599" s="40">
        <v>49.607999999999997</v>
      </c>
      <c r="E599" s="40">
        <v>92.897999999999996</v>
      </c>
      <c r="F599" s="40">
        <v>0.64200000000000002</v>
      </c>
      <c r="G599" s="40">
        <v>6.1340000000000003</v>
      </c>
      <c r="H599" s="40">
        <v>56.691000000000003</v>
      </c>
      <c r="I599" s="40">
        <v>52.262999999999998</v>
      </c>
      <c r="J599" s="40">
        <v>6.32</v>
      </c>
      <c r="K599" s="40">
        <v>15.352</v>
      </c>
      <c r="L599" s="40">
        <v>319.69299999999998</v>
      </c>
    </row>
    <row r="600" spans="1:12" x14ac:dyDescent="0.25">
      <c r="A600" s="31" t="s">
        <v>226</v>
      </c>
      <c r="B600" s="40">
        <v>14.218999999999999</v>
      </c>
      <c r="C600" s="40">
        <v>59.53</v>
      </c>
      <c r="D600" s="40">
        <v>59.53</v>
      </c>
      <c r="E600" s="40">
        <v>77.415000000000006</v>
      </c>
      <c r="F600" s="40">
        <v>0.53500000000000003</v>
      </c>
      <c r="G600" s="40">
        <v>5.1120000000000001</v>
      </c>
      <c r="H600" s="40">
        <v>47.241999999999997</v>
      </c>
      <c r="I600" s="40">
        <v>43.552999999999997</v>
      </c>
      <c r="J600" s="40">
        <v>5.2670000000000003</v>
      </c>
      <c r="K600" s="40">
        <v>12.792999999999999</v>
      </c>
      <c r="L600" s="40">
        <v>307.13600000000002</v>
      </c>
    </row>
    <row r="601" spans="1:12" x14ac:dyDescent="0.25">
      <c r="A601" s="45" t="s">
        <v>227</v>
      </c>
      <c r="B601" s="46">
        <v>16.588999999999999</v>
      </c>
      <c r="C601" s="46">
        <v>69.450999999999993</v>
      </c>
      <c r="D601" s="46">
        <v>69.450999999999993</v>
      </c>
      <c r="E601" s="46">
        <v>66.355999999999995</v>
      </c>
      <c r="F601" s="46">
        <v>0.45900000000000002</v>
      </c>
      <c r="G601" s="46">
        <v>4.3810000000000002</v>
      </c>
      <c r="H601" s="46">
        <v>40.493000000000002</v>
      </c>
      <c r="I601" s="46">
        <v>37.331000000000003</v>
      </c>
      <c r="J601" s="46">
        <v>4.5140000000000002</v>
      </c>
      <c r="K601" s="46">
        <v>10.965999999999999</v>
      </c>
      <c r="L601" s="46">
        <v>304.51100000000002</v>
      </c>
    </row>
    <row r="602" spans="1:12" x14ac:dyDescent="0.25">
      <c r="A602" s="31" t="s">
        <v>228</v>
      </c>
      <c r="B602" s="40">
        <v>18.959</v>
      </c>
      <c r="C602" s="40">
        <v>79.373000000000005</v>
      </c>
      <c r="D602" s="40">
        <v>79.373000000000005</v>
      </c>
      <c r="E602" s="40">
        <v>58.061</v>
      </c>
      <c r="F602" s="40">
        <v>0.40100000000000002</v>
      </c>
      <c r="G602" s="40">
        <v>3.8340000000000001</v>
      </c>
      <c r="H602" s="40">
        <v>35.432000000000002</v>
      </c>
      <c r="I602" s="40">
        <v>32.664999999999999</v>
      </c>
      <c r="J602" s="40">
        <v>3.95</v>
      </c>
      <c r="K602" s="40">
        <v>9.5950000000000006</v>
      </c>
      <c r="L602" s="40">
        <v>308.09800000000001</v>
      </c>
    </row>
    <row r="603" spans="1:12" x14ac:dyDescent="0.25">
      <c r="A603" s="31" t="s">
        <v>229</v>
      </c>
      <c r="B603" s="40">
        <v>21.329000000000001</v>
      </c>
      <c r="C603" s="40">
        <v>89.293999999999997</v>
      </c>
      <c r="D603" s="40">
        <v>89.293999999999997</v>
      </c>
      <c r="E603" s="40">
        <v>51.61</v>
      </c>
      <c r="F603" s="40">
        <v>0.35699999999999998</v>
      </c>
      <c r="G603" s="40">
        <v>3.4079999999999999</v>
      </c>
      <c r="H603" s="40">
        <v>31.495000000000001</v>
      </c>
      <c r="I603" s="40">
        <v>29.035</v>
      </c>
      <c r="J603" s="40">
        <v>3.5110000000000001</v>
      </c>
      <c r="K603" s="40">
        <v>8.5289999999999999</v>
      </c>
      <c r="L603" s="40">
        <v>315.822</v>
      </c>
    </row>
    <row r="604" spans="1:12" x14ac:dyDescent="0.25">
      <c r="A604" s="31" t="s">
        <v>215</v>
      </c>
      <c r="B604" s="40">
        <v>23.698</v>
      </c>
      <c r="C604" s="40">
        <v>99.215999999999994</v>
      </c>
      <c r="D604" s="40">
        <v>99.215999999999994</v>
      </c>
      <c r="E604" s="40">
        <v>46.448999999999998</v>
      </c>
      <c r="F604" s="40">
        <v>0.32100000000000001</v>
      </c>
      <c r="G604" s="40">
        <v>3.0670000000000002</v>
      </c>
      <c r="H604" s="40">
        <v>28.344999999999999</v>
      </c>
      <c r="I604" s="40">
        <v>26.132000000000001</v>
      </c>
      <c r="J604" s="40">
        <v>3.16</v>
      </c>
      <c r="K604" s="40">
        <v>7.6760000000000002</v>
      </c>
      <c r="L604" s="40">
        <v>326.44400000000002</v>
      </c>
    </row>
    <row r="605" spans="1:12" x14ac:dyDescent="0.25">
      <c r="A605" s="31" t="s">
        <v>216</v>
      </c>
      <c r="B605" s="40">
        <v>26.068000000000001</v>
      </c>
      <c r="C605" s="40">
        <v>109.13800000000001</v>
      </c>
      <c r="D605" s="40">
        <v>109.13800000000001</v>
      </c>
      <c r="E605" s="40">
        <v>42.225999999999999</v>
      </c>
      <c r="F605" s="40">
        <v>0.29199999999999998</v>
      </c>
      <c r="G605" s="40">
        <v>2.7879999999999998</v>
      </c>
      <c r="H605" s="40">
        <v>25.768999999999998</v>
      </c>
      <c r="I605" s="40">
        <v>23.756</v>
      </c>
      <c r="J605" s="40">
        <v>2.8730000000000002</v>
      </c>
      <c r="K605" s="40">
        <v>6.9779999999999998</v>
      </c>
      <c r="L605" s="40">
        <v>339.17500000000001</v>
      </c>
    </row>
    <row r="606" spans="1:12" x14ac:dyDescent="0.25">
      <c r="A606" s="31" t="s">
        <v>217</v>
      </c>
      <c r="B606" s="40">
        <v>28.437999999999999</v>
      </c>
      <c r="C606" s="40">
        <v>119.059</v>
      </c>
      <c r="D606" s="40">
        <v>119.059</v>
      </c>
      <c r="E606" s="40">
        <v>38.707000000000001</v>
      </c>
      <c r="F606" s="40">
        <v>0.26800000000000002</v>
      </c>
      <c r="G606" s="40">
        <v>2.556</v>
      </c>
      <c r="H606" s="40">
        <v>23.620999999999999</v>
      </c>
      <c r="I606" s="40">
        <v>21.776</v>
      </c>
      <c r="J606" s="40">
        <v>2.633</v>
      </c>
      <c r="K606" s="40">
        <v>6.3970000000000002</v>
      </c>
      <c r="L606" s="40">
        <v>353.48399999999998</v>
      </c>
    </row>
    <row r="607" spans="1:12" x14ac:dyDescent="0.25">
      <c r="A607" s="43" t="s">
        <v>218</v>
      </c>
      <c r="B607" s="40">
        <v>30.808</v>
      </c>
      <c r="C607" s="40">
        <v>128.98099999999999</v>
      </c>
      <c r="D607" s="40">
        <v>128.98099999999999</v>
      </c>
      <c r="E607" s="40">
        <v>35.729999999999997</v>
      </c>
      <c r="F607" s="40">
        <v>0.247</v>
      </c>
      <c r="G607" s="40">
        <v>2.359</v>
      </c>
      <c r="H607" s="40">
        <v>21.803999999999998</v>
      </c>
      <c r="I607" s="40">
        <v>20.100999999999999</v>
      </c>
      <c r="J607" s="40">
        <v>2.431</v>
      </c>
      <c r="K607" s="40">
        <v>5.9050000000000002</v>
      </c>
      <c r="L607" s="40">
        <v>369.01100000000002</v>
      </c>
    </row>
    <row r="608" spans="1:12" x14ac:dyDescent="0.25">
      <c r="A608" s="43" t="s">
        <v>219</v>
      </c>
      <c r="B608" s="40">
        <v>33.177999999999997</v>
      </c>
      <c r="C608" s="40">
        <v>138.90199999999999</v>
      </c>
      <c r="D608" s="40">
        <v>138.90199999999999</v>
      </c>
      <c r="E608" s="40">
        <v>33.177999999999997</v>
      </c>
      <c r="F608" s="40">
        <v>0.22900000000000001</v>
      </c>
      <c r="G608" s="40">
        <v>2.1909999999999998</v>
      </c>
      <c r="H608" s="40">
        <v>20.247</v>
      </c>
      <c r="I608" s="40">
        <v>18.664999999999999</v>
      </c>
      <c r="J608" s="40">
        <v>2.2570000000000001</v>
      </c>
      <c r="K608" s="40">
        <v>5.4829999999999997</v>
      </c>
      <c r="L608" s="40">
        <v>385.49200000000002</v>
      </c>
    </row>
    <row r="609" spans="1:12" x14ac:dyDescent="0.25">
      <c r="A609" s="31" t="s">
        <v>220</v>
      </c>
      <c r="B609" s="40">
        <v>37.917999999999999</v>
      </c>
      <c r="C609" s="40">
        <v>158.74600000000001</v>
      </c>
      <c r="D609" s="40">
        <v>158.74600000000001</v>
      </c>
      <c r="E609" s="40">
        <v>29.030999999999999</v>
      </c>
      <c r="F609" s="40">
        <v>0.20100000000000001</v>
      </c>
      <c r="G609" s="40">
        <v>1.917</v>
      </c>
      <c r="H609" s="40">
        <v>17.716000000000001</v>
      </c>
      <c r="I609" s="40">
        <v>16.332000000000001</v>
      </c>
      <c r="J609" s="40">
        <v>1.9750000000000001</v>
      </c>
      <c r="K609" s="40">
        <v>4.7969999999999997</v>
      </c>
      <c r="L609" s="40">
        <v>420.60700000000003</v>
      </c>
    </row>
    <row r="610" spans="1:12" x14ac:dyDescent="0.25">
      <c r="B610" s="51" t="s">
        <v>310</v>
      </c>
      <c r="C610" s="52"/>
      <c r="D610" s="52"/>
      <c r="E610" s="52"/>
      <c r="F610" s="52"/>
      <c r="G610" s="52"/>
      <c r="H610" s="52"/>
      <c r="I610" s="52"/>
      <c r="J610" s="52"/>
      <c r="K610" s="52"/>
      <c r="L610" s="52"/>
    </row>
    <row r="611" spans="1:12" x14ac:dyDescent="0.25">
      <c r="A611" s="31" t="s">
        <v>236</v>
      </c>
      <c r="B611" s="40">
        <v>2.37</v>
      </c>
      <c r="C611" s="40">
        <v>10.583</v>
      </c>
      <c r="D611" s="40">
        <v>10.583</v>
      </c>
      <c r="E611" s="40">
        <v>495.45600000000002</v>
      </c>
      <c r="F611" s="40">
        <v>3.2109999999999999</v>
      </c>
      <c r="G611" s="40">
        <v>30.67</v>
      </c>
      <c r="H611" s="40">
        <v>283.45400000000001</v>
      </c>
      <c r="I611" s="40">
        <v>261.31599999999997</v>
      </c>
      <c r="J611" s="40">
        <v>31.600999999999999</v>
      </c>
      <c r="K611" s="40">
        <v>76.759</v>
      </c>
      <c r="L611" s="40">
        <v>1097.643</v>
      </c>
    </row>
    <row r="612" spans="1:12" x14ac:dyDescent="0.25">
      <c r="A612" s="31" t="s">
        <v>237</v>
      </c>
      <c r="B612" s="40">
        <v>4.74</v>
      </c>
      <c r="C612" s="40">
        <v>21.166</v>
      </c>
      <c r="D612" s="40">
        <v>21.166</v>
      </c>
      <c r="E612" s="40">
        <v>247.72800000000001</v>
      </c>
      <c r="F612" s="40">
        <v>1.605</v>
      </c>
      <c r="G612" s="40">
        <v>15.335000000000001</v>
      </c>
      <c r="H612" s="40">
        <v>141.727</v>
      </c>
      <c r="I612" s="40">
        <v>130.65799999999999</v>
      </c>
      <c r="J612" s="40">
        <v>15.8</v>
      </c>
      <c r="K612" s="40">
        <v>38.378999999999998</v>
      </c>
      <c r="L612" s="40">
        <v>584.125</v>
      </c>
    </row>
    <row r="613" spans="1:12" x14ac:dyDescent="0.25">
      <c r="A613" s="31" t="s">
        <v>238</v>
      </c>
      <c r="B613" s="40">
        <v>7.11</v>
      </c>
      <c r="C613" s="40">
        <v>31.748999999999999</v>
      </c>
      <c r="D613" s="40">
        <v>31.748999999999999</v>
      </c>
      <c r="E613" s="40">
        <v>165.15199999999999</v>
      </c>
      <c r="F613" s="40">
        <v>1.07</v>
      </c>
      <c r="G613" s="40">
        <v>10.223000000000001</v>
      </c>
      <c r="H613" s="40">
        <v>94.484999999999999</v>
      </c>
      <c r="I613" s="40">
        <v>87.105000000000004</v>
      </c>
      <c r="J613" s="40">
        <v>10.534000000000001</v>
      </c>
      <c r="K613" s="40">
        <v>25.585999999999999</v>
      </c>
      <c r="L613" s="40">
        <v>428.64299999999997</v>
      </c>
    </row>
    <row r="614" spans="1:12" x14ac:dyDescent="0.25">
      <c r="A614" s="31" t="s">
        <v>239</v>
      </c>
      <c r="B614" s="40">
        <v>9.4789999999999992</v>
      </c>
      <c r="C614" s="40">
        <v>42.332000000000001</v>
      </c>
      <c r="D614" s="40">
        <v>42.332000000000001</v>
      </c>
      <c r="E614" s="40">
        <v>123.864</v>
      </c>
      <c r="F614" s="40">
        <v>0.80300000000000005</v>
      </c>
      <c r="G614" s="40">
        <v>7.6669999999999998</v>
      </c>
      <c r="H614" s="40">
        <v>70.864000000000004</v>
      </c>
      <c r="I614" s="40">
        <v>65.328999999999994</v>
      </c>
      <c r="J614" s="40">
        <v>7.9</v>
      </c>
      <c r="K614" s="40">
        <v>19.190000000000001</v>
      </c>
      <c r="L614" s="40">
        <v>362.67</v>
      </c>
    </row>
    <row r="615" spans="1:12" x14ac:dyDescent="0.25">
      <c r="A615" s="31" t="s">
        <v>240</v>
      </c>
      <c r="B615" s="40">
        <v>11.849</v>
      </c>
      <c r="C615" s="40">
        <v>52.914999999999999</v>
      </c>
      <c r="D615" s="40">
        <v>52.914999999999999</v>
      </c>
      <c r="E615" s="40">
        <v>99.090999999999994</v>
      </c>
      <c r="F615" s="40">
        <v>0.64200000000000002</v>
      </c>
      <c r="G615" s="40">
        <v>6.1340000000000003</v>
      </c>
      <c r="H615" s="40">
        <v>56.691000000000003</v>
      </c>
      <c r="I615" s="40">
        <v>52.262999999999998</v>
      </c>
      <c r="J615" s="40">
        <v>6.32</v>
      </c>
      <c r="K615" s="40">
        <v>15.352</v>
      </c>
      <c r="L615" s="40">
        <v>332.5</v>
      </c>
    </row>
    <row r="616" spans="1:12" x14ac:dyDescent="0.25">
      <c r="A616" s="31" t="s">
        <v>241</v>
      </c>
      <c r="B616" s="40">
        <v>14.218999999999999</v>
      </c>
      <c r="C616" s="40">
        <v>63.497999999999998</v>
      </c>
      <c r="D616" s="40">
        <v>63.497999999999998</v>
      </c>
      <c r="E616" s="40">
        <v>82.575999999999993</v>
      </c>
      <c r="F616" s="40">
        <v>0.53500000000000003</v>
      </c>
      <c r="G616" s="40">
        <v>5.1120000000000001</v>
      </c>
      <c r="H616" s="40">
        <v>47.241999999999997</v>
      </c>
      <c r="I616" s="40">
        <v>43.552999999999997</v>
      </c>
      <c r="J616" s="40">
        <v>5.2670000000000003</v>
      </c>
      <c r="K616" s="40">
        <v>12.792999999999999</v>
      </c>
      <c r="L616" s="40">
        <v>320.233</v>
      </c>
    </row>
    <row r="617" spans="1:12" x14ac:dyDescent="0.25">
      <c r="A617" s="45" t="s">
        <v>242</v>
      </c>
      <c r="B617" s="46">
        <v>16.588999999999999</v>
      </c>
      <c r="C617" s="46">
        <v>74.081000000000003</v>
      </c>
      <c r="D617" s="46">
        <v>74.081000000000003</v>
      </c>
      <c r="E617" s="46">
        <v>70.778999999999996</v>
      </c>
      <c r="F617" s="46">
        <v>0.45900000000000002</v>
      </c>
      <c r="G617" s="46">
        <v>4.3810000000000002</v>
      </c>
      <c r="H617" s="46">
        <v>40.493000000000002</v>
      </c>
      <c r="I617" s="46">
        <v>37.331000000000003</v>
      </c>
      <c r="J617" s="46">
        <v>4.5140000000000002</v>
      </c>
      <c r="K617" s="46">
        <v>10.965999999999999</v>
      </c>
      <c r="L617" s="46">
        <v>318.19400000000002</v>
      </c>
    </row>
    <row r="618" spans="1:12" x14ac:dyDescent="0.25">
      <c r="A618" s="31" t="s">
        <v>243</v>
      </c>
      <c r="B618" s="40">
        <v>18.959</v>
      </c>
      <c r="C618" s="40">
        <v>84.664000000000001</v>
      </c>
      <c r="D618" s="40">
        <v>84.664000000000001</v>
      </c>
      <c r="E618" s="40">
        <v>61.932000000000002</v>
      </c>
      <c r="F618" s="40">
        <v>0.40100000000000002</v>
      </c>
      <c r="G618" s="40">
        <v>3.8340000000000001</v>
      </c>
      <c r="H618" s="40">
        <v>35.432000000000002</v>
      </c>
      <c r="I618" s="40">
        <v>32.664999999999999</v>
      </c>
      <c r="J618" s="40">
        <v>3.95</v>
      </c>
      <c r="K618" s="40">
        <v>9.5950000000000006</v>
      </c>
      <c r="L618" s="40">
        <v>322.55099999999999</v>
      </c>
    </row>
    <row r="619" spans="1:12" x14ac:dyDescent="0.25">
      <c r="A619" s="31" t="s">
        <v>244</v>
      </c>
      <c r="B619" s="40">
        <v>21.329000000000001</v>
      </c>
      <c r="C619" s="40">
        <v>95.247</v>
      </c>
      <c r="D619" s="40">
        <v>95.247</v>
      </c>
      <c r="E619" s="40">
        <v>55.051000000000002</v>
      </c>
      <c r="F619" s="40">
        <v>0.35699999999999998</v>
      </c>
      <c r="G619" s="40">
        <v>3.4079999999999999</v>
      </c>
      <c r="H619" s="40">
        <v>31.495000000000001</v>
      </c>
      <c r="I619" s="40">
        <v>29.035</v>
      </c>
      <c r="J619" s="40">
        <v>3.5110000000000001</v>
      </c>
      <c r="K619" s="40">
        <v>8.5289999999999999</v>
      </c>
      <c r="L619" s="40">
        <v>331.16899999999998</v>
      </c>
    </row>
    <row r="620" spans="1:12" x14ac:dyDescent="0.25">
      <c r="A620" s="31" t="s">
        <v>230</v>
      </c>
      <c r="B620" s="40">
        <v>23.698</v>
      </c>
      <c r="C620" s="40">
        <v>105.83</v>
      </c>
      <c r="D620" s="40">
        <v>105.83</v>
      </c>
      <c r="E620" s="40">
        <v>49.545999999999999</v>
      </c>
      <c r="F620" s="40">
        <v>0.32100000000000001</v>
      </c>
      <c r="G620" s="40">
        <v>3.0670000000000002</v>
      </c>
      <c r="H620" s="40">
        <v>28.344999999999999</v>
      </c>
      <c r="I620" s="40">
        <v>26.132000000000001</v>
      </c>
      <c r="J620" s="40">
        <v>3.16</v>
      </c>
      <c r="K620" s="40">
        <v>7.6760000000000002</v>
      </c>
      <c r="L620" s="40">
        <v>342.76900000000001</v>
      </c>
    </row>
    <row r="621" spans="1:12" x14ac:dyDescent="0.25">
      <c r="A621" s="31" t="s">
        <v>231</v>
      </c>
      <c r="B621" s="40">
        <v>26.068000000000001</v>
      </c>
      <c r="C621" s="40">
        <v>116.413</v>
      </c>
      <c r="D621" s="40">
        <v>116.413</v>
      </c>
      <c r="E621" s="40">
        <v>45.040999999999997</v>
      </c>
      <c r="F621" s="40">
        <v>0.29199999999999998</v>
      </c>
      <c r="G621" s="40">
        <v>2.7879999999999998</v>
      </c>
      <c r="H621" s="40">
        <v>25.768999999999998</v>
      </c>
      <c r="I621" s="40">
        <v>23.756</v>
      </c>
      <c r="J621" s="40">
        <v>2.8730000000000002</v>
      </c>
      <c r="K621" s="40">
        <v>6.9779999999999998</v>
      </c>
      <c r="L621" s="40">
        <v>356.54</v>
      </c>
    </row>
    <row r="622" spans="1:12" x14ac:dyDescent="0.25">
      <c r="A622" s="43" t="s">
        <v>232</v>
      </c>
      <c r="B622" s="40">
        <v>28.437999999999999</v>
      </c>
      <c r="C622" s="40">
        <v>126.996</v>
      </c>
      <c r="D622" s="40">
        <v>126.996</v>
      </c>
      <c r="E622" s="40">
        <v>41.287999999999997</v>
      </c>
      <c r="F622" s="40">
        <v>0.26800000000000002</v>
      </c>
      <c r="G622" s="40">
        <v>2.556</v>
      </c>
      <c r="H622" s="40">
        <v>23.620999999999999</v>
      </c>
      <c r="I622" s="40">
        <v>21.776</v>
      </c>
      <c r="J622" s="40">
        <v>2.633</v>
      </c>
      <c r="K622" s="40">
        <v>6.3970000000000002</v>
      </c>
      <c r="L622" s="40">
        <v>371.93900000000002</v>
      </c>
    </row>
    <row r="623" spans="1:12" x14ac:dyDescent="0.25">
      <c r="A623" s="31" t="s">
        <v>233</v>
      </c>
      <c r="B623" s="40">
        <v>30.808</v>
      </c>
      <c r="C623" s="40">
        <v>137.58000000000001</v>
      </c>
      <c r="D623" s="40">
        <v>137.58000000000001</v>
      </c>
      <c r="E623" s="40">
        <v>38.112000000000002</v>
      </c>
      <c r="F623" s="40">
        <v>0.247</v>
      </c>
      <c r="G623" s="40">
        <v>2.359</v>
      </c>
      <c r="H623" s="40">
        <v>21.803999999999998</v>
      </c>
      <c r="I623" s="40">
        <v>20.100999999999999</v>
      </c>
      <c r="J623" s="40">
        <v>2.431</v>
      </c>
      <c r="K623" s="40">
        <v>5.9050000000000002</v>
      </c>
      <c r="L623" s="40">
        <v>388.59100000000001</v>
      </c>
    </row>
    <row r="624" spans="1:12" x14ac:dyDescent="0.25">
      <c r="A624" s="43" t="s">
        <v>234</v>
      </c>
      <c r="B624" s="40">
        <v>33.177999999999997</v>
      </c>
      <c r="C624" s="40">
        <v>148.16300000000001</v>
      </c>
      <c r="D624" s="40">
        <v>148.16300000000001</v>
      </c>
      <c r="E624" s="40">
        <v>35.39</v>
      </c>
      <c r="F624" s="40">
        <v>0.22900000000000001</v>
      </c>
      <c r="G624" s="40">
        <v>2.1909999999999998</v>
      </c>
      <c r="H624" s="40">
        <v>20.247</v>
      </c>
      <c r="I624" s="40">
        <v>18.664999999999999</v>
      </c>
      <c r="J624" s="40">
        <v>2.2570000000000001</v>
      </c>
      <c r="K624" s="40">
        <v>5.4829999999999997</v>
      </c>
      <c r="L624" s="40">
        <v>406.226</v>
      </c>
    </row>
    <row r="625" spans="1:12" x14ac:dyDescent="0.25">
      <c r="A625" s="31" t="s">
        <v>235</v>
      </c>
      <c r="B625" s="40">
        <v>37.917999999999999</v>
      </c>
      <c r="C625" s="40">
        <v>169.32900000000001</v>
      </c>
      <c r="D625" s="40">
        <v>169.32900000000001</v>
      </c>
      <c r="E625" s="40">
        <v>30.966000000000001</v>
      </c>
      <c r="F625" s="40">
        <v>0.20100000000000001</v>
      </c>
      <c r="G625" s="40">
        <v>1.917</v>
      </c>
      <c r="H625" s="40">
        <v>17.716000000000001</v>
      </c>
      <c r="I625" s="40">
        <v>16.332000000000001</v>
      </c>
      <c r="J625" s="40">
        <v>1.9750000000000001</v>
      </c>
      <c r="K625" s="40">
        <v>4.7969999999999997</v>
      </c>
      <c r="L625" s="40">
        <v>443.70800000000003</v>
      </c>
    </row>
  </sheetData>
  <mergeCells count="39">
    <mergeCell ref="B610:L610"/>
    <mergeCell ref="B530:L530"/>
    <mergeCell ref="B546:L546"/>
    <mergeCell ref="B562:L562"/>
    <mergeCell ref="B578:L578"/>
    <mergeCell ref="B594:L594"/>
    <mergeCell ref="B450:L450"/>
    <mergeCell ref="B466:L466"/>
    <mergeCell ref="B482:L482"/>
    <mergeCell ref="B498:L498"/>
    <mergeCell ref="B514:L514"/>
    <mergeCell ref="B370:L370"/>
    <mergeCell ref="B386:L386"/>
    <mergeCell ref="B402:L402"/>
    <mergeCell ref="B418:L418"/>
    <mergeCell ref="B434:L434"/>
    <mergeCell ref="B290:L290"/>
    <mergeCell ref="B306:L306"/>
    <mergeCell ref="B322:L322"/>
    <mergeCell ref="B338:L338"/>
    <mergeCell ref="B354:L354"/>
    <mergeCell ref="B210:L210"/>
    <mergeCell ref="B226:L226"/>
    <mergeCell ref="B242:L242"/>
    <mergeCell ref="B258:L258"/>
    <mergeCell ref="B274:L274"/>
    <mergeCell ref="B130:L130"/>
    <mergeCell ref="B146:L146"/>
    <mergeCell ref="B162:L162"/>
    <mergeCell ref="B178:L178"/>
    <mergeCell ref="B194:L194"/>
    <mergeCell ref="B98:L98"/>
    <mergeCell ref="B114:L114"/>
    <mergeCell ref="B2:L2"/>
    <mergeCell ref="B18:L18"/>
    <mergeCell ref="B34:L34"/>
    <mergeCell ref="B50:L50"/>
    <mergeCell ref="B66:L66"/>
    <mergeCell ref="B82:L8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B1EA-8EF2-469C-AFBA-965CF8E5409D}">
  <dimension ref="A1:AP56"/>
  <sheetViews>
    <sheetView workbookViewId="0">
      <selection activeCell="R27" sqref="R27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220.48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9291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10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0.33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1.8189599999999997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1.1641344</v>
      </c>
      <c r="K5" s="14" t="s">
        <v>28</v>
      </c>
      <c r="L5" s="9">
        <f>F2*F3*F5*L2*B1*B7/L3</f>
        <v>324.15121655172413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1.5</v>
      </c>
      <c r="C6" t="s">
        <v>15</v>
      </c>
      <c r="D6" s="4"/>
      <c r="E6" s="2"/>
      <c r="M6" s="14" t="s">
        <v>33</v>
      </c>
      <c r="N6" s="9">
        <f>N2*N3*B2*H3*F5*N4</f>
        <v>2.675808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283.45423728813557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15</v>
      </c>
      <c r="C7" t="s">
        <v>12</v>
      </c>
      <c r="D7" s="7"/>
      <c r="E7" s="10" t="s">
        <v>16</v>
      </c>
      <c r="F7" s="9">
        <f>F2*F3*F4*F5*B1/B7</f>
        <v>1.8432127999999997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8.4664319999999993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1.8432127999999997</v>
      </c>
      <c r="G10" s="15">
        <f t="shared" ref="G10:G49" si="0">E10*$H$5</f>
        <v>1.1641344</v>
      </c>
      <c r="H10" s="15">
        <f t="shared" ref="H10:H49" si="1">E10*$J$4</f>
        <v>1.8189599999999997</v>
      </c>
      <c r="I10" s="15">
        <f t="shared" ref="I10:I49" si="2">$L$5/E10</f>
        <v>324.15121655172413</v>
      </c>
      <c r="J10" s="15">
        <f t="shared" ref="J10:J49" si="3">$N$6/E10</f>
        <v>2.675808</v>
      </c>
      <c r="K10" s="15">
        <f t="shared" ref="K10:K49" si="4">$S$14/E10</f>
        <v>25.557947207431745</v>
      </c>
      <c r="L10" s="15">
        <f t="shared" ref="L10:L49" si="5">$Y$6/E10</f>
        <v>283.45423728813557</v>
      </c>
      <c r="M10" s="15">
        <f t="shared" ref="M10:M49" si="6">$AA$9*$AA$10/E10</f>
        <v>217.76340418559997</v>
      </c>
      <c r="N10" s="15">
        <f t="shared" ref="N10:N49" si="7">$AC$6*$AA$9/E10</f>
        <v>26.333990092799997</v>
      </c>
      <c r="O10" s="15">
        <f t="shared" ref="O10:O49" si="8">$AE$6*$AA$9/E10</f>
        <v>63.965587046399996</v>
      </c>
      <c r="P10" s="15">
        <f t="shared" ref="P10:P49" si="9">F10+G10+H10+I10+J10+K10+L10+M10+N10+O10</f>
        <v>948.72849757209133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3.6864255999999993</v>
      </c>
      <c r="G11" s="15">
        <f t="shared" si="0"/>
        <v>2.3282688</v>
      </c>
      <c r="H11" s="15">
        <f t="shared" si="1"/>
        <v>3.6379199999999994</v>
      </c>
      <c r="I11" s="15">
        <f t="shared" si="2"/>
        <v>162.07560827586207</v>
      </c>
      <c r="J11" s="15">
        <f t="shared" si="3"/>
        <v>1.337904</v>
      </c>
      <c r="K11" s="15">
        <f t="shared" si="4"/>
        <v>12.778973603715873</v>
      </c>
      <c r="L11" s="15">
        <f t="shared" si="5"/>
        <v>141.72711864406779</v>
      </c>
      <c r="M11" s="15">
        <f t="shared" si="6"/>
        <v>108.88170209279998</v>
      </c>
      <c r="N11" s="15">
        <f t="shared" si="7"/>
        <v>13.166995046399999</v>
      </c>
      <c r="O11" s="15">
        <f t="shared" si="8"/>
        <v>31.982793523199998</v>
      </c>
      <c r="P11" s="15">
        <f t="shared" si="9"/>
        <v>481.60370958604574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5.5296383999999987</v>
      </c>
      <c r="G12" s="15">
        <f t="shared" si="0"/>
        <v>3.4924032</v>
      </c>
      <c r="H12" s="15">
        <f t="shared" si="1"/>
        <v>5.4568799999999991</v>
      </c>
      <c r="I12" s="15">
        <f t="shared" si="2"/>
        <v>108.05040551724137</v>
      </c>
      <c r="J12" s="15">
        <f t="shared" si="3"/>
        <v>0.89193599999999995</v>
      </c>
      <c r="K12" s="15">
        <f t="shared" si="4"/>
        <v>8.5193157358105811</v>
      </c>
      <c r="L12" s="15">
        <f t="shared" si="5"/>
        <v>94.484745762711853</v>
      </c>
      <c r="M12" s="15">
        <f t="shared" si="6"/>
        <v>72.587801395199989</v>
      </c>
      <c r="N12" s="15">
        <f t="shared" si="7"/>
        <v>8.777996697599999</v>
      </c>
      <c r="O12" s="15">
        <f t="shared" si="8"/>
        <v>21.3218623488</v>
      </c>
      <c r="P12" s="15">
        <f t="shared" si="9"/>
        <v>329.11298505736374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7.3728511999999986</v>
      </c>
      <c r="G13" s="15">
        <f t="shared" si="0"/>
        <v>4.6565376000000001</v>
      </c>
      <c r="H13" s="15">
        <f t="shared" si="1"/>
        <v>7.2758399999999988</v>
      </c>
      <c r="I13" s="15">
        <f t="shared" si="2"/>
        <v>81.037804137931033</v>
      </c>
      <c r="J13" s="15">
        <f t="shared" si="3"/>
        <v>0.66895199999999999</v>
      </c>
      <c r="K13" s="15">
        <f t="shared" si="4"/>
        <v>6.3894868018579363</v>
      </c>
      <c r="L13" s="15">
        <f t="shared" si="5"/>
        <v>70.863559322033893</v>
      </c>
      <c r="M13" s="15">
        <f t="shared" si="6"/>
        <v>54.440851046399992</v>
      </c>
      <c r="N13" s="15">
        <f t="shared" si="7"/>
        <v>6.5834975231999993</v>
      </c>
      <c r="O13" s="15">
        <f t="shared" si="8"/>
        <v>15.991396761599999</v>
      </c>
      <c r="P13" s="15">
        <f t="shared" si="9"/>
        <v>255.28077639302285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9.2160639999999976</v>
      </c>
      <c r="G14" s="15">
        <f t="shared" si="0"/>
        <v>5.8206720000000001</v>
      </c>
      <c r="H14" s="15">
        <f t="shared" si="1"/>
        <v>9.0947999999999993</v>
      </c>
      <c r="I14" s="15">
        <f t="shared" si="2"/>
        <v>64.830243310344827</v>
      </c>
      <c r="J14" s="15">
        <f t="shared" si="3"/>
        <v>0.53516160000000002</v>
      </c>
      <c r="K14" s="15">
        <f t="shared" si="4"/>
        <v>5.1115894414863492</v>
      </c>
      <c r="L14" s="15">
        <f t="shared" si="5"/>
        <v>56.690847457627115</v>
      </c>
      <c r="M14" s="15">
        <f t="shared" si="6"/>
        <v>43.552680837119993</v>
      </c>
      <c r="N14" s="15">
        <f t="shared" si="7"/>
        <v>5.2667980185599994</v>
      </c>
      <c r="O14" s="15">
        <f t="shared" si="8"/>
        <v>12.793117409279999</v>
      </c>
      <c r="P14" s="15">
        <f t="shared" si="9"/>
        <v>212.91197407441828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11.059276799999997</v>
      </c>
      <c r="G15" s="15">
        <f t="shared" si="0"/>
        <v>6.9848064000000001</v>
      </c>
      <c r="H15" s="15">
        <f t="shared" si="1"/>
        <v>10.913759999999998</v>
      </c>
      <c r="I15" s="15">
        <f t="shared" si="2"/>
        <v>54.025202758620686</v>
      </c>
      <c r="J15" s="15">
        <f t="shared" si="3"/>
        <v>0.44596799999999998</v>
      </c>
      <c r="K15" s="15">
        <f t="shared" si="4"/>
        <v>4.2596578679052906</v>
      </c>
      <c r="L15" s="15">
        <f t="shared" si="5"/>
        <v>47.242372881355926</v>
      </c>
      <c r="M15" s="15">
        <f t="shared" si="6"/>
        <v>36.293900697599994</v>
      </c>
      <c r="N15" s="15">
        <f t="shared" si="7"/>
        <v>4.3889983487999995</v>
      </c>
      <c r="O15" s="15">
        <f t="shared" si="8"/>
        <v>10.6609311744</v>
      </c>
      <c r="P15" s="15">
        <f t="shared" si="9"/>
        <v>186.27487492868187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12.902489599999997</v>
      </c>
      <c r="G16" s="15">
        <f t="shared" si="0"/>
        <v>8.1489408000000001</v>
      </c>
      <c r="H16" s="15">
        <f t="shared" si="1"/>
        <v>12.732719999999997</v>
      </c>
      <c r="I16" s="15">
        <f t="shared" si="2"/>
        <v>46.307316650246307</v>
      </c>
      <c r="J16" s="15">
        <f t="shared" si="3"/>
        <v>0.38225828571428572</v>
      </c>
      <c r="K16" s="15">
        <f t="shared" si="4"/>
        <v>3.6511353153473922</v>
      </c>
      <c r="L16" s="15">
        <f t="shared" si="5"/>
        <v>40.49346246973365</v>
      </c>
      <c r="M16" s="15">
        <f t="shared" si="6"/>
        <v>31.109057740799994</v>
      </c>
      <c r="N16" s="15">
        <f t="shared" si="7"/>
        <v>3.7619985846857138</v>
      </c>
      <c r="O16" s="15">
        <f t="shared" si="8"/>
        <v>9.1379410066285711</v>
      </c>
      <c r="P16" s="15">
        <f t="shared" si="9"/>
        <v>168.62732045315593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14.745702399999997</v>
      </c>
      <c r="G17" s="15">
        <f t="shared" si="0"/>
        <v>9.3130752000000001</v>
      </c>
      <c r="H17" s="15">
        <f t="shared" si="1"/>
        <v>14.551679999999998</v>
      </c>
      <c r="I17" s="15">
        <f t="shared" si="2"/>
        <v>40.518902068965517</v>
      </c>
      <c r="J17" s="15">
        <f t="shared" si="3"/>
        <v>0.334476</v>
      </c>
      <c r="K17" s="15">
        <f t="shared" si="4"/>
        <v>3.1947434009289681</v>
      </c>
      <c r="L17" s="15">
        <f t="shared" si="5"/>
        <v>35.431779661016947</v>
      </c>
      <c r="M17" s="15">
        <f t="shared" si="6"/>
        <v>27.220425523199996</v>
      </c>
      <c r="N17" s="15">
        <f t="shared" si="7"/>
        <v>3.2917487615999996</v>
      </c>
      <c r="O17" s="15">
        <f t="shared" si="8"/>
        <v>7.9956983807999995</v>
      </c>
      <c r="P17" s="15">
        <f t="shared" si="9"/>
        <v>156.59823139651144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16.588915199999995</v>
      </c>
      <c r="G18" s="15">
        <f t="shared" si="0"/>
        <v>10.4772096</v>
      </c>
      <c r="H18" s="15">
        <f t="shared" si="1"/>
        <v>16.370639999999998</v>
      </c>
      <c r="I18" s="15">
        <f t="shared" si="2"/>
        <v>36.016801839080458</v>
      </c>
      <c r="J18" s="15">
        <f t="shared" si="3"/>
        <v>0.29731200000000002</v>
      </c>
      <c r="K18" s="15">
        <f t="shared" si="4"/>
        <v>2.8397719119368605</v>
      </c>
      <c r="L18" s="15">
        <f t="shared" si="5"/>
        <v>31.494915254237284</v>
      </c>
      <c r="M18" s="15">
        <f t="shared" si="6"/>
        <v>24.195933798399995</v>
      </c>
      <c r="N18" s="15">
        <f t="shared" si="7"/>
        <v>2.9259988991999997</v>
      </c>
      <c r="O18" s="15">
        <f t="shared" si="8"/>
        <v>7.1072874495999994</v>
      </c>
      <c r="P18" s="15">
        <f t="shared" si="9"/>
        <v>148.3147859524546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18.432127999999995</v>
      </c>
      <c r="G19" s="15">
        <f t="shared" si="0"/>
        <v>11.641344</v>
      </c>
      <c r="H19" s="15">
        <f t="shared" si="1"/>
        <v>18.189599999999999</v>
      </c>
      <c r="I19" s="15">
        <f t="shared" si="2"/>
        <v>32.415121655172413</v>
      </c>
      <c r="J19" s="15">
        <f t="shared" si="3"/>
        <v>0.26758080000000001</v>
      </c>
      <c r="K19" s="15">
        <f t="shared" si="4"/>
        <v>2.5557947207431746</v>
      </c>
      <c r="L19" s="15">
        <f t="shared" si="5"/>
        <v>28.345423728813557</v>
      </c>
      <c r="M19" s="15">
        <f t="shared" si="6"/>
        <v>21.776340418559997</v>
      </c>
      <c r="N19" s="15">
        <f t="shared" si="7"/>
        <v>2.6333990092799997</v>
      </c>
      <c r="O19" s="15">
        <f t="shared" si="8"/>
        <v>6.3965587046399994</v>
      </c>
      <c r="P19" s="15">
        <f t="shared" si="9"/>
        <v>142.65329103720916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20.275340799999995</v>
      </c>
      <c r="G20" s="15">
        <f t="shared" si="0"/>
        <v>12.8054784</v>
      </c>
      <c r="H20" s="15">
        <f t="shared" si="1"/>
        <v>20.008559999999996</v>
      </c>
      <c r="I20" s="15">
        <f t="shared" si="2"/>
        <v>29.468292413793105</v>
      </c>
      <c r="J20" s="15">
        <f t="shared" si="3"/>
        <v>0.24325527272727274</v>
      </c>
      <c r="K20" s="15">
        <f t="shared" si="4"/>
        <v>2.3234497461301586</v>
      </c>
      <c r="L20" s="15">
        <f t="shared" si="5"/>
        <v>25.768567026194145</v>
      </c>
      <c r="M20" s="15">
        <f t="shared" si="6"/>
        <v>19.796673107781814</v>
      </c>
      <c r="N20" s="15">
        <f t="shared" si="7"/>
        <v>2.3939990993454541</v>
      </c>
      <c r="O20" s="15">
        <f t="shared" si="8"/>
        <v>5.8150533678545449</v>
      </c>
      <c r="P20" s="15">
        <f t="shared" si="9"/>
        <v>138.8986692338265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22.118553599999995</v>
      </c>
      <c r="G21" s="15">
        <f t="shared" si="0"/>
        <v>13.9696128</v>
      </c>
      <c r="H21" s="15">
        <f t="shared" si="1"/>
        <v>21.827519999999996</v>
      </c>
      <c r="I21" s="15">
        <f t="shared" si="2"/>
        <v>27.012601379310343</v>
      </c>
      <c r="J21" s="15">
        <f t="shared" si="3"/>
        <v>0.22298399999999999</v>
      </c>
      <c r="K21" s="15">
        <f t="shared" si="4"/>
        <v>2.1298289339526453</v>
      </c>
      <c r="L21" s="15">
        <f t="shared" si="5"/>
        <v>23.621186440677963</v>
      </c>
      <c r="M21" s="15">
        <f t="shared" si="6"/>
        <v>18.146950348799997</v>
      </c>
      <c r="N21" s="15">
        <f t="shared" si="7"/>
        <v>2.1944991743999998</v>
      </c>
      <c r="O21" s="15">
        <f t="shared" si="8"/>
        <v>5.3304655872</v>
      </c>
      <c r="P21" s="15">
        <f t="shared" si="9"/>
        <v>136.57420226434093</v>
      </c>
      <c r="Q21" s="13" t="s">
        <v>263</v>
      </c>
      <c r="R21" s="19">
        <f>MIN(P10:P24)</f>
        <v>134.98988582657796</v>
      </c>
      <c r="S21" s="4" t="s">
        <v>72</v>
      </c>
      <c r="T21" s="2">
        <f>'a_r=0.5'!T21</f>
        <v>443.70800000000003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23.961766399999995</v>
      </c>
      <c r="G22" s="15">
        <f t="shared" si="0"/>
        <v>15.1337472</v>
      </c>
      <c r="H22" s="15">
        <f t="shared" si="1"/>
        <v>23.646479999999997</v>
      </c>
      <c r="I22" s="15">
        <f t="shared" si="2"/>
        <v>24.934708965517242</v>
      </c>
      <c r="J22" s="15">
        <f t="shared" si="3"/>
        <v>0.20583138461538461</v>
      </c>
      <c r="K22" s="15">
        <f t="shared" si="4"/>
        <v>1.9659959390332111</v>
      </c>
      <c r="L22" s="15">
        <f t="shared" si="5"/>
        <v>21.804172099087353</v>
      </c>
      <c r="M22" s="15">
        <f t="shared" si="6"/>
        <v>16.751031091199998</v>
      </c>
      <c r="N22" s="15">
        <f t="shared" si="7"/>
        <v>2.0256915456</v>
      </c>
      <c r="O22" s="15">
        <f t="shared" si="8"/>
        <v>4.9204297727999995</v>
      </c>
      <c r="P22" s="15">
        <f t="shared" si="9"/>
        <v>135.34985439785316</v>
      </c>
      <c r="S22" s="4" t="s">
        <v>73</v>
      </c>
      <c r="T22" s="19">
        <f>T21-P24</f>
        <v>308.3865793085273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25.804979199999995</v>
      </c>
      <c r="G23" s="15">
        <f t="shared" si="0"/>
        <v>16.2978816</v>
      </c>
      <c r="H23" s="15">
        <f t="shared" si="1"/>
        <v>25.465439999999994</v>
      </c>
      <c r="I23" s="15">
        <f t="shared" si="2"/>
        <v>23.153658325123153</v>
      </c>
      <c r="J23" s="15">
        <f t="shared" si="3"/>
        <v>0.19112914285714286</v>
      </c>
      <c r="K23" s="15">
        <f t="shared" si="4"/>
        <v>1.8255676576736961</v>
      </c>
      <c r="L23" s="15">
        <f t="shared" si="5"/>
        <v>20.246731234866825</v>
      </c>
      <c r="M23" s="15">
        <f t="shared" si="6"/>
        <v>15.554528870399997</v>
      </c>
      <c r="N23" s="15">
        <f t="shared" si="7"/>
        <v>1.8809992923428569</v>
      </c>
      <c r="O23" s="15">
        <f t="shared" si="8"/>
        <v>4.5689705033142856</v>
      </c>
      <c r="P23" s="15">
        <f t="shared" si="9"/>
        <v>134.98988582657796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27.648191999999995</v>
      </c>
      <c r="G24" s="15">
        <f t="shared" si="0"/>
        <v>17.462015999999998</v>
      </c>
      <c r="H24" s="15">
        <f t="shared" si="1"/>
        <v>27.284399999999994</v>
      </c>
      <c r="I24" s="15">
        <f t="shared" si="2"/>
        <v>21.610081103448277</v>
      </c>
      <c r="J24" s="15">
        <f t="shared" si="3"/>
        <v>0.1783872</v>
      </c>
      <c r="K24" s="15">
        <f t="shared" si="4"/>
        <v>1.7038631471621164</v>
      </c>
      <c r="L24" s="15">
        <f t="shared" si="5"/>
        <v>18.896949152542373</v>
      </c>
      <c r="M24" s="15">
        <f t="shared" si="6"/>
        <v>14.517560279039998</v>
      </c>
      <c r="N24" s="15">
        <f t="shared" si="7"/>
        <v>1.7555993395199998</v>
      </c>
      <c r="O24" s="15">
        <f t="shared" si="8"/>
        <v>4.2643724697599996</v>
      </c>
      <c r="P24" s="15">
        <f t="shared" si="9"/>
        <v>135.32142069147272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29.491404799999994</v>
      </c>
      <c r="G25" s="15">
        <f t="shared" si="0"/>
        <v>18.6261504</v>
      </c>
      <c r="H25" s="15">
        <f t="shared" si="1"/>
        <v>29.103359999999995</v>
      </c>
      <c r="I25" s="15">
        <f t="shared" si="2"/>
        <v>20.259451034482758</v>
      </c>
      <c r="J25" s="15">
        <f t="shared" si="3"/>
        <v>0.167238</v>
      </c>
      <c r="K25" s="15">
        <f t="shared" si="4"/>
        <v>1.5973717004644841</v>
      </c>
      <c r="L25" s="15">
        <f t="shared" si="5"/>
        <v>17.715889830508473</v>
      </c>
      <c r="M25" s="15">
        <f t="shared" si="6"/>
        <v>13.610212761599998</v>
      </c>
      <c r="N25" s="15">
        <f t="shared" si="7"/>
        <v>1.6458743807999998</v>
      </c>
      <c r="O25" s="15">
        <f t="shared" si="8"/>
        <v>3.9978491903999998</v>
      </c>
      <c r="P25" s="15">
        <f t="shared" si="9"/>
        <v>136.21480209825569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31.334617599999994</v>
      </c>
      <c r="G26" s="15">
        <f t="shared" si="0"/>
        <v>19.790284800000002</v>
      </c>
      <c r="H26" s="15">
        <f t="shared" si="1"/>
        <v>30.922319999999996</v>
      </c>
      <c r="I26" s="15">
        <f t="shared" si="2"/>
        <v>19.067718620689654</v>
      </c>
      <c r="J26" s="15">
        <f t="shared" si="3"/>
        <v>0.15740047058823528</v>
      </c>
      <c r="K26" s="15">
        <f t="shared" si="4"/>
        <v>1.5034086592606908</v>
      </c>
      <c r="L26" s="15">
        <f t="shared" si="5"/>
        <v>16.673778664007976</v>
      </c>
      <c r="M26" s="15">
        <f t="shared" si="6"/>
        <v>12.809612010917645</v>
      </c>
      <c r="N26" s="15">
        <f t="shared" si="7"/>
        <v>1.549058240752941</v>
      </c>
      <c r="O26" s="15">
        <f t="shared" si="8"/>
        <v>3.7626815909647058</v>
      </c>
      <c r="P26" s="15">
        <f t="shared" si="9"/>
        <v>137.57088065718185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33.177830399999991</v>
      </c>
      <c r="G27" s="15">
        <f t="shared" si="0"/>
        <v>20.9544192</v>
      </c>
      <c r="H27" s="15">
        <f t="shared" si="1"/>
        <v>32.741279999999996</v>
      </c>
      <c r="I27" s="15">
        <f t="shared" si="2"/>
        <v>18.008400919540229</v>
      </c>
      <c r="J27" s="15">
        <f t="shared" si="3"/>
        <v>0.14865600000000001</v>
      </c>
      <c r="K27" s="15">
        <f t="shared" si="4"/>
        <v>1.4198859559684303</v>
      </c>
      <c r="L27" s="15">
        <f t="shared" si="5"/>
        <v>15.747457627118642</v>
      </c>
      <c r="M27" s="15">
        <f t="shared" si="6"/>
        <v>12.097966899199998</v>
      </c>
      <c r="N27" s="15">
        <f t="shared" si="7"/>
        <v>1.4629994495999998</v>
      </c>
      <c r="O27" s="15">
        <f t="shared" si="8"/>
        <v>3.5536437247999997</v>
      </c>
      <c r="P27" s="15">
        <f t="shared" si="9"/>
        <v>139.31254017622729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35.021043199999994</v>
      </c>
      <c r="G28" s="15">
        <f t="shared" si="0"/>
        <v>22.118553599999998</v>
      </c>
      <c r="H28" s="15">
        <f t="shared" si="1"/>
        <v>34.560239999999993</v>
      </c>
      <c r="I28" s="15">
        <f t="shared" si="2"/>
        <v>17.060590344827585</v>
      </c>
      <c r="J28" s="15">
        <f t="shared" si="3"/>
        <v>0.14083199999999998</v>
      </c>
      <c r="K28" s="15">
        <f t="shared" si="4"/>
        <v>1.3451551161806181</v>
      </c>
      <c r="L28" s="15">
        <f t="shared" si="5"/>
        <v>14.91864406779661</v>
      </c>
      <c r="M28" s="15">
        <f t="shared" si="6"/>
        <v>11.461231799242103</v>
      </c>
      <c r="N28" s="15">
        <f t="shared" si="7"/>
        <v>1.3859994785684209</v>
      </c>
      <c r="O28" s="15">
        <f t="shared" si="8"/>
        <v>3.366609844547368</v>
      </c>
      <c r="P28" s="15">
        <f t="shared" si="9"/>
        <v>141.37889945116268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36.86425599999999</v>
      </c>
      <c r="G29" s="15">
        <f t="shared" si="0"/>
        <v>23.282688</v>
      </c>
      <c r="H29" s="15">
        <f t="shared" si="1"/>
        <v>36.379199999999997</v>
      </c>
      <c r="I29" s="15">
        <f t="shared" si="2"/>
        <v>16.207560827586207</v>
      </c>
      <c r="J29" s="15">
        <f t="shared" si="3"/>
        <v>0.1337904</v>
      </c>
      <c r="K29" s="15">
        <f t="shared" si="4"/>
        <v>1.2778973603715873</v>
      </c>
      <c r="L29" s="15">
        <f t="shared" si="5"/>
        <v>14.172711864406779</v>
      </c>
      <c r="M29" s="15">
        <f t="shared" si="6"/>
        <v>10.888170209279998</v>
      </c>
      <c r="N29" s="15">
        <f t="shared" si="7"/>
        <v>1.3166995046399999</v>
      </c>
      <c r="O29" s="15">
        <f t="shared" si="8"/>
        <v>3.1982793523199997</v>
      </c>
      <c r="P29" s="15">
        <f t="shared" si="9"/>
        <v>143.72125351860453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38.707468799999994</v>
      </c>
      <c r="G30" s="15">
        <f t="shared" si="0"/>
        <v>24.446822400000002</v>
      </c>
      <c r="H30" s="15">
        <f t="shared" si="1"/>
        <v>38.198159999999994</v>
      </c>
      <c r="I30" s="15">
        <f t="shared" si="2"/>
        <v>15.435772216748768</v>
      </c>
      <c r="J30" s="15">
        <f t="shared" si="3"/>
        <v>0.12741942857142857</v>
      </c>
      <c r="K30" s="15">
        <f t="shared" si="4"/>
        <v>1.2170451051157973</v>
      </c>
      <c r="L30" s="15">
        <f t="shared" si="5"/>
        <v>13.497820823244551</v>
      </c>
      <c r="M30" s="15">
        <f t="shared" si="6"/>
        <v>10.369685913599998</v>
      </c>
      <c r="N30" s="15">
        <f t="shared" si="7"/>
        <v>1.2539995282285712</v>
      </c>
      <c r="O30" s="15">
        <f t="shared" si="8"/>
        <v>3.0459803355428567</v>
      </c>
      <c r="P30" s="15">
        <f t="shared" si="9"/>
        <v>146.30017455105195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40.55068159999999</v>
      </c>
      <c r="G31" s="15">
        <f t="shared" si="0"/>
        <v>25.6109568</v>
      </c>
      <c r="H31" s="15">
        <f t="shared" si="1"/>
        <v>40.017119999999991</v>
      </c>
      <c r="I31" s="15">
        <f t="shared" si="2"/>
        <v>14.734146206896552</v>
      </c>
      <c r="J31" s="15">
        <f t="shared" si="3"/>
        <v>0.12162763636363637</v>
      </c>
      <c r="K31" s="15">
        <f t="shared" si="4"/>
        <v>1.1617248730650793</v>
      </c>
      <c r="L31" s="15">
        <f t="shared" si="5"/>
        <v>12.884283513097072</v>
      </c>
      <c r="M31" s="15">
        <f t="shared" si="6"/>
        <v>9.8983365538909069</v>
      </c>
      <c r="N31" s="15">
        <f t="shared" si="7"/>
        <v>1.196999549672727</v>
      </c>
      <c r="O31" s="15">
        <f t="shared" si="8"/>
        <v>2.9075266839272724</v>
      </c>
      <c r="P31" s="15">
        <f t="shared" si="9"/>
        <v>149.08340341691326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42.393894399999994</v>
      </c>
      <c r="G32" s="15">
        <f t="shared" si="0"/>
        <v>26.775091199999999</v>
      </c>
      <c r="H32" s="15">
        <f t="shared" si="1"/>
        <v>41.836079999999995</v>
      </c>
      <c r="I32" s="15">
        <f t="shared" si="2"/>
        <v>14.093531154422788</v>
      </c>
      <c r="J32" s="15">
        <f t="shared" si="3"/>
        <v>0.11633947826086956</v>
      </c>
      <c r="K32" s="15">
        <f t="shared" si="4"/>
        <v>1.1112150959752933</v>
      </c>
      <c r="L32" s="15">
        <f t="shared" si="5"/>
        <v>12.324097273397198</v>
      </c>
      <c r="M32" s="15">
        <f t="shared" si="6"/>
        <v>9.4679740950260847</v>
      </c>
      <c r="N32" s="15">
        <f t="shared" si="7"/>
        <v>1.1449560909913041</v>
      </c>
      <c r="O32" s="15">
        <f t="shared" si="8"/>
        <v>2.7811124802782605</v>
      </c>
      <c r="P32" s="15">
        <f t="shared" si="9"/>
        <v>152.0442912683518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44.23710719999999</v>
      </c>
      <c r="G33" s="15">
        <f t="shared" si="0"/>
        <v>27.9392256</v>
      </c>
      <c r="H33" s="15">
        <f t="shared" si="1"/>
        <v>43.655039999999993</v>
      </c>
      <c r="I33" s="15">
        <f t="shared" si="2"/>
        <v>13.506300689655172</v>
      </c>
      <c r="J33" s="15">
        <f t="shared" si="3"/>
        <v>0.11149199999999999</v>
      </c>
      <c r="K33" s="15">
        <f t="shared" si="4"/>
        <v>1.0649144669763226</v>
      </c>
      <c r="L33" s="15">
        <f t="shared" si="5"/>
        <v>11.810593220338982</v>
      </c>
      <c r="M33" s="15">
        <f t="shared" si="6"/>
        <v>9.0734751743999986</v>
      </c>
      <c r="N33" s="15">
        <f t="shared" si="7"/>
        <v>1.0972495871999999</v>
      </c>
      <c r="O33" s="15">
        <f t="shared" si="8"/>
        <v>2.6652327936</v>
      </c>
      <c r="P33" s="15">
        <f t="shared" si="9"/>
        <v>155.16063073217043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46.080319999999993</v>
      </c>
      <c r="G34" s="15">
        <f t="shared" si="0"/>
        <v>29.103360000000002</v>
      </c>
      <c r="H34" s="15">
        <f t="shared" si="1"/>
        <v>45.47399999999999</v>
      </c>
      <c r="I34" s="15">
        <f t="shared" si="2"/>
        <v>12.966048662068966</v>
      </c>
      <c r="J34" s="15">
        <f t="shared" si="3"/>
        <v>0.10703232</v>
      </c>
      <c r="K34" s="15">
        <f t="shared" si="4"/>
        <v>1.0223178882972699</v>
      </c>
      <c r="L34" s="15">
        <f t="shared" si="5"/>
        <v>11.338169491525424</v>
      </c>
      <c r="M34" s="15">
        <f t="shared" si="6"/>
        <v>8.7105361674239994</v>
      </c>
      <c r="N34" s="15">
        <f t="shared" si="7"/>
        <v>1.0533596037119999</v>
      </c>
      <c r="O34" s="15">
        <f t="shared" si="8"/>
        <v>2.5586234818559999</v>
      </c>
      <c r="P34" s="15">
        <f t="shared" si="9"/>
        <v>158.41376761488365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47.92353279999999</v>
      </c>
      <c r="G35" s="15">
        <f t="shared" si="0"/>
        <v>30.2674944</v>
      </c>
      <c r="H35" s="15">
        <f t="shared" si="1"/>
        <v>47.292959999999994</v>
      </c>
      <c r="I35" s="15">
        <f t="shared" si="2"/>
        <v>12.467354482758621</v>
      </c>
      <c r="J35" s="15">
        <f t="shared" si="3"/>
        <v>0.10291569230769231</v>
      </c>
      <c r="K35" s="15">
        <f t="shared" si="4"/>
        <v>0.98299796951660556</v>
      </c>
      <c r="L35" s="15">
        <f t="shared" si="5"/>
        <v>10.902086049543676</v>
      </c>
      <c r="M35" s="15">
        <f t="shared" si="6"/>
        <v>8.375515545599999</v>
      </c>
      <c r="N35" s="15">
        <f t="shared" si="7"/>
        <v>1.0128457728</v>
      </c>
      <c r="O35" s="15">
        <f t="shared" si="8"/>
        <v>2.4602148863999997</v>
      </c>
      <c r="P35" s="15">
        <f t="shared" si="9"/>
        <v>161.78791759892658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49.766745599999993</v>
      </c>
      <c r="G36" s="15">
        <f t="shared" si="0"/>
        <v>31.431628799999999</v>
      </c>
      <c r="H36" s="15">
        <f t="shared" si="1"/>
        <v>49.111919999999991</v>
      </c>
      <c r="I36" s="15">
        <f t="shared" si="2"/>
        <v>12.00560061302682</v>
      </c>
      <c r="J36" s="15">
        <f t="shared" si="3"/>
        <v>9.9103999999999998E-2</v>
      </c>
      <c r="K36" s="15">
        <f t="shared" si="4"/>
        <v>0.94659063731228688</v>
      </c>
      <c r="L36" s="15">
        <f t="shared" si="5"/>
        <v>10.498305084745763</v>
      </c>
      <c r="M36" s="15">
        <f t="shared" si="6"/>
        <v>8.0653112661333317</v>
      </c>
      <c r="N36" s="15">
        <f t="shared" si="7"/>
        <v>0.97533296639999989</v>
      </c>
      <c r="O36" s="15">
        <f t="shared" si="8"/>
        <v>2.3690958165333331</v>
      </c>
      <c r="P36" s="15">
        <f t="shared" si="9"/>
        <v>165.26963478415152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51.609958399999989</v>
      </c>
      <c r="G37" s="15">
        <f t="shared" si="0"/>
        <v>32.5957632</v>
      </c>
      <c r="H37" s="15">
        <f t="shared" si="1"/>
        <v>50.930879999999988</v>
      </c>
      <c r="I37" s="15">
        <f t="shared" si="2"/>
        <v>11.576829162561577</v>
      </c>
      <c r="J37" s="15">
        <f t="shared" si="3"/>
        <v>9.5564571428571429E-2</v>
      </c>
      <c r="K37" s="15">
        <f t="shared" si="4"/>
        <v>0.91278382883684805</v>
      </c>
      <c r="L37" s="15">
        <f t="shared" si="5"/>
        <v>10.123365617433413</v>
      </c>
      <c r="M37" s="15">
        <f t="shared" si="6"/>
        <v>7.7772644351999984</v>
      </c>
      <c r="N37" s="15">
        <f t="shared" si="7"/>
        <v>0.94049964617142845</v>
      </c>
      <c r="O37" s="15">
        <f t="shared" si="8"/>
        <v>2.2844852516571428</v>
      </c>
      <c r="P37" s="15">
        <f t="shared" si="9"/>
        <v>168.84739411328897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53.453171199999993</v>
      </c>
      <c r="G38" s="15">
        <f t="shared" si="0"/>
        <v>33.759897600000002</v>
      </c>
      <c r="H38" s="15">
        <f t="shared" si="1"/>
        <v>52.749839999999992</v>
      </c>
      <c r="I38" s="15">
        <f t="shared" si="2"/>
        <v>11.177628156956004</v>
      </c>
      <c r="J38" s="15">
        <f t="shared" si="3"/>
        <v>9.2269241379310349E-2</v>
      </c>
      <c r="K38" s="15">
        <f t="shared" si="4"/>
        <v>0.88130852439419816</v>
      </c>
      <c r="L38" s="15">
        <f t="shared" si="5"/>
        <v>9.7742840444184687</v>
      </c>
      <c r="M38" s="15">
        <f t="shared" si="6"/>
        <v>7.5090829029517234</v>
      </c>
      <c r="N38" s="15">
        <f t="shared" si="7"/>
        <v>0.90806862388965504</v>
      </c>
      <c r="O38" s="15">
        <f t="shared" si="8"/>
        <v>2.2057098981517238</v>
      </c>
      <c r="P38" s="15">
        <f t="shared" si="9"/>
        <v>172.51126019214107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55.296383999999989</v>
      </c>
      <c r="G39" s="15">
        <f t="shared" si="0"/>
        <v>34.924031999999997</v>
      </c>
      <c r="H39" s="15">
        <f t="shared" si="1"/>
        <v>54.568799999999989</v>
      </c>
      <c r="I39" s="15">
        <f t="shared" si="2"/>
        <v>10.805040551724138</v>
      </c>
      <c r="J39" s="15">
        <f t="shared" si="3"/>
        <v>8.9193599999999998E-2</v>
      </c>
      <c r="K39" s="15">
        <f t="shared" si="4"/>
        <v>0.8519315735810582</v>
      </c>
      <c r="L39" s="15">
        <f t="shared" si="5"/>
        <v>9.4484745762711864</v>
      </c>
      <c r="M39" s="15">
        <f t="shared" si="6"/>
        <v>7.2587801395199989</v>
      </c>
      <c r="N39" s="15">
        <f t="shared" si="7"/>
        <v>0.8777996697599999</v>
      </c>
      <c r="O39" s="15">
        <f t="shared" si="8"/>
        <v>2.1321862348799998</v>
      </c>
      <c r="P39" s="15">
        <f t="shared" si="9"/>
        <v>176.25262234573637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57.139596799999993</v>
      </c>
      <c r="G40" s="15">
        <f t="shared" si="0"/>
        <v>36.088166399999999</v>
      </c>
      <c r="H40" s="15">
        <f t="shared" si="1"/>
        <v>56.387759999999993</v>
      </c>
      <c r="I40" s="15">
        <f t="shared" si="2"/>
        <v>10.45649085650723</v>
      </c>
      <c r="J40" s="15">
        <f t="shared" si="3"/>
        <v>8.6316387096774194E-2</v>
      </c>
      <c r="K40" s="15">
        <f t="shared" si="4"/>
        <v>0.82444990991715306</v>
      </c>
      <c r="L40" s="15">
        <f t="shared" si="5"/>
        <v>9.1436850738108255</v>
      </c>
      <c r="M40" s="15">
        <f t="shared" si="6"/>
        <v>7.0246259414709664</v>
      </c>
      <c r="N40" s="15">
        <f t="shared" si="7"/>
        <v>0.84948355138064502</v>
      </c>
      <c r="O40" s="15">
        <f t="shared" si="8"/>
        <v>2.0634060337548386</v>
      </c>
      <c r="P40" s="15">
        <f t="shared" si="9"/>
        <v>180.0639809539384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58.982809599999989</v>
      </c>
      <c r="G41" s="15">
        <f t="shared" si="0"/>
        <v>37.2523008</v>
      </c>
      <c r="H41" s="15">
        <f t="shared" si="1"/>
        <v>58.20671999999999</v>
      </c>
      <c r="I41" s="15">
        <f t="shared" si="2"/>
        <v>10.129725517241379</v>
      </c>
      <c r="J41" s="15">
        <f t="shared" si="3"/>
        <v>8.3618999999999999E-2</v>
      </c>
      <c r="K41" s="15">
        <f t="shared" si="4"/>
        <v>0.79868585023224203</v>
      </c>
      <c r="L41" s="15">
        <f t="shared" si="5"/>
        <v>8.8579449152542367</v>
      </c>
      <c r="M41" s="15">
        <f t="shared" si="6"/>
        <v>6.805106380799999</v>
      </c>
      <c r="N41" s="15">
        <f t="shared" si="7"/>
        <v>0.82293719039999991</v>
      </c>
      <c r="O41" s="15">
        <f t="shared" si="8"/>
        <v>1.9989245951999999</v>
      </c>
      <c r="P41" s="15">
        <f t="shared" si="9"/>
        <v>183.93877384912784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60.826022399999985</v>
      </c>
      <c r="G42" s="15">
        <f t="shared" si="0"/>
        <v>38.416435200000002</v>
      </c>
      <c r="H42" s="15">
        <f t="shared" si="1"/>
        <v>60.025679999999987</v>
      </c>
      <c r="I42" s="15">
        <f t="shared" si="2"/>
        <v>9.8227641379310349</v>
      </c>
      <c r="J42" s="15">
        <f t="shared" si="3"/>
        <v>8.1085090909090912E-2</v>
      </c>
      <c r="K42" s="15">
        <f t="shared" si="4"/>
        <v>0.77448324871005292</v>
      </c>
      <c r="L42" s="15">
        <f t="shared" si="5"/>
        <v>8.5895223420647149</v>
      </c>
      <c r="M42" s="15">
        <f t="shared" si="6"/>
        <v>6.5988910359272719</v>
      </c>
      <c r="N42" s="15">
        <f t="shared" si="7"/>
        <v>0.79799969978181806</v>
      </c>
      <c r="O42" s="15">
        <f t="shared" si="8"/>
        <v>1.9383511226181818</v>
      </c>
      <c r="P42" s="15">
        <f t="shared" si="9"/>
        <v>187.87123427794216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62.669235199999989</v>
      </c>
      <c r="G43" s="15">
        <f t="shared" si="0"/>
        <v>39.580569600000004</v>
      </c>
      <c r="H43" s="15">
        <f t="shared" si="1"/>
        <v>61.844639999999991</v>
      </c>
      <c r="I43" s="15">
        <f t="shared" si="2"/>
        <v>9.5338593103448268</v>
      </c>
      <c r="J43" s="15">
        <f t="shared" si="3"/>
        <v>7.870023529411764E-2</v>
      </c>
      <c r="K43" s="15">
        <f t="shared" si="4"/>
        <v>0.75170432963034539</v>
      </c>
      <c r="L43" s="15">
        <f t="shared" si="5"/>
        <v>8.3368893320039881</v>
      </c>
      <c r="M43" s="15">
        <f t="shared" si="6"/>
        <v>6.4048060054588225</v>
      </c>
      <c r="N43" s="15">
        <f t="shared" si="7"/>
        <v>0.77452912037647048</v>
      </c>
      <c r="O43" s="15">
        <f t="shared" si="8"/>
        <v>1.8813407954823529</v>
      </c>
      <c r="P43" s="15">
        <f t="shared" si="9"/>
        <v>191.85627392859089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64.512447999999992</v>
      </c>
      <c r="G44" s="15">
        <f t="shared" si="0"/>
        <v>40.744703999999999</v>
      </c>
      <c r="H44" s="15">
        <f t="shared" si="1"/>
        <v>63.663599999999988</v>
      </c>
      <c r="I44" s="15">
        <f t="shared" si="2"/>
        <v>9.2614633300492617</v>
      </c>
      <c r="J44" s="15">
        <f t="shared" si="3"/>
        <v>7.6451657142857135E-2</v>
      </c>
      <c r="K44" s="15">
        <f t="shared" si="4"/>
        <v>0.73022706306947838</v>
      </c>
      <c r="L44" s="15">
        <f t="shared" si="5"/>
        <v>8.0986924939467304</v>
      </c>
      <c r="M44" s="15">
        <f t="shared" si="6"/>
        <v>6.2218115481599989</v>
      </c>
      <c r="N44" s="15">
        <f t="shared" si="7"/>
        <v>0.7523997169371428</v>
      </c>
      <c r="O44" s="15">
        <f t="shared" si="8"/>
        <v>1.8275882013257141</v>
      </c>
      <c r="P44" s="15">
        <f t="shared" si="9"/>
        <v>195.88938601063117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66.355660799999981</v>
      </c>
      <c r="G45" s="15">
        <f t="shared" si="0"/>
        <v>41.9088384</v>
      </c>
      <c r="H45" s="15">
        <f t="shared" si="1"/>
        <v>65.482559999999992</v>
      </c>
      <c r="I45" s="15">
        <f t="shared" si="2"/>
        <v>9.0042004597701144</v>
      </c>
      <c r="J45" s="15">
        <f t="shared" si="3"/>
        <v>7.4328000000000005E-2</v>
      </c>
      <c r="K45" s="15">
        <f t="shared" si="4"/>
        <v>0.70994297798421513</v>
      </c>
      <c r="L45" s="15">
        <f t="shared" si="5"/>
        <v>7.8737288135593211</v>
      </c>
      <c r="M45" s="15">
        <f t="shared" si="6"/>
        <v>6.0489834495999988</v>
      </c>
      <c r="N45" s="15">
        <f t="shared" si="7"/>
        <v>0.73149972479999992</v>
      </c>
      <c r="O45" s="15">
        <f t="shared" si="8"/>
        <v>1.7768218623999998</v>
      </c>
      <c r="P45" s="15">
        <f t="shared" si="9"/>
        <v>199.96656448811362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68.198873599999985</v>
      </c>
      <c r="G46" s="15">
        <f t="shared" si="0"/>
        <v>43.072972800000002</v>
      </c>
      <c r="H46" s="15">
        <f t="shared" si="1"/>
        <v>67.301519999999982</v>
      </c>
      <c r="I46" s="15">
        <f t="shared" si="2"/>
        <v>8.760843690587139</v>
      </c>
      <c r="J46" s="15">
        <f t="shared" si="3"/>
        <v>7.2319135135135132E-2</v>
      </c>
      <c r="K46" s="15">
        <f t="shared" si="4"/>
        <v>0.69075532993058775</v>
      </c>
      <c r="L46" s="15">
        <f t="shared" si="5"/>
        <v>7.6609253321117725</v>
      </c>
      <c r="M46" s="15">
        <f t="shared" si="6"/>
        <v>5.8854974104216211</v>
      </c>
      <c r="N46" s="15">
        <f t="shared" si="7"/>
        <v>0.71172946196756748</v>
      </c>
      <c r="O46" s="15">
        <f t="shared" si="8"/>
        <v>1.7287996499027025</v>
      </c>
      <c r="P46" s="15">
        <f t="shared" si="9"/>
        <v>204.08423641005646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70.042086399999988</v>
      </c>
      <c r="G47" s="15">
        <f t="shared" si="0"/>
        <v>44.237107199999997</v>
      </c>
      <c r="H47" s="15">
        <f t="shared" si="1"/>
        <v>69.120479999999986</v>
      </c>
      <c r="I47" s="15">
        <f t="shared" si="2"/>
        <v>8.5302951724137923</v>
      </c>
      <c r="J47" s="15">
        <f t="shared" si="3"/>
        <v>7.0415999999999992E-2</v>
      </c>
      <c r="K47" s="15">
        <f t="shared" si="4"/>
        <v>0.67257755809030906</v>
      </c>
      <c r="L47" s="15">
        <f t="shared" si="5"/>
        <v>7.4593220338983048</v>
      </c>
      <c r="M47" s="15">
        <f t="shared" si="6"/>
        <v>5.7306158996210517</v>
      </c>
      <c r="N47" s="15">
        <f t="shared" si="7"/>
        <v>0.69299973928421044</v>
      </c>
      <c r="O47" s="15">
        <f t="shared" si="8"/>
        <v>1.683304922273684</v>
      </c>
      <c r="P47" s="15">
        <f t="shared" si="9"/>
        <v>208.2392049255813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71.885299199999992</v>
      </c>
      <c r="G48" s="15">
        <f t="shared" si="0"/>
        <v>45.401241599999999</v>
      </c>
      <c r="H48" s="15">
        <f t="shared" si="1"/>
        <v>70.939439999999991</v>
      </c>
      <c r="I48" s="15">
        <f t="shared" si="2"/>
        <v>8.3115696551724145</v>
      </c>
      <c r="J48" s="15">
        <f t="shared" si="3"/>
        <v>6.8610461538461537E-2</v>
      </c>
      <c r="K48" s="15">
        <f t="shared" si="4"/>
        <v>0.65533197967773704</v>
      </c>
      <c r="L48" s="15">
        <f t="shared" si="5"/>
        <v>7.2680573663624504</v>
      </c>
      <c r="M48" s="15">
        <f t="shared" si="6"/>
        <v>5.5836770303999987</v>
      </c>
      <c r="N48" s="15">
        <f t="shared" si="7"/>
        <v>0.67523051519999988</v>
      </c>
      <c r="O48" s="15">
        <f t="shared" si="8"/>
        <v>1.6401432575999999</v>
      </c>
      <c r="P48" s="15">
        <f t="shared" si="9"/>
        <v>212.42860106595103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73.728511999999981</v>
      </c>
      <c r="G49" s="15">
        <f t="shared" si="0"/>
        <v>46.565376000000001</v>
      </c>
      <c r="H49" s="15">
        <f t="shared" si="1"/>
        <v>72.758399999999995</v>
      </c>
      <c r="I49" s="15">
        <f t="shared" si="2"/>
        <v>8.1037804137931033</v>
      </c>
      <c r="J49" s="15">
        <f t="shared" si="3"/>
        <v>6.6895200000000002E-2</v>
      </c>
      <c r="K49" s="15">
        <f t="shared" si="4"/>
        <v>0.63894868018579365</v>
      </c>
      <c r="L49" s="15">
        <f t="shared" si="5"/>
        <v>7.0863559322033893</v>
      </c>
      <c r="M49" s="15">
        <f t="shared" si="6"/>
        <v>5.4440851046399992</v>
      </c>
      <c r="N49" s="15">
        <f t="shared" si="7"/>
        <v>0.65834975231999993</v>
      </c>
      <c r="O49" s="15">
        <f t="shared" si="8"/>
        <v>1.5991396761599999</v>
      </c>
      <c r="P49" s="15">
        <f t="shared" si="9"/>
        <v>216.64984275930229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7C59-4390-4FB5-A1F4-7587288DB549}">
  <dimension ref="A1:AP56"/>
  <sheetViews>
    <sheetView workbookViewId="0">
      <selection activeCell="Q24" sqref="Q24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220.48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9291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10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1.3779999999999999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0.88192000000000004</v>
      </c>
      <c r="K5" s="14" t="s">
        <v>28</v>
      </c>
      <c r="L5" s="9">
        <f>F2*F3*F5*L2*B1*B7/L3</f>
        <v>324.15121655172413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1.5</v>
      </c>
      <c r="C6" t="s">
        <v>15</v>
      </c>
      <c r="D6" s="4"/>
      <c r="E6" s="2"/>
      <c r="M6" s="14" t="s">
        <v>33</v>
      </c>
      <c r="N6" s="9">
        <f>N2*N3*B2*H3*F5*N4</f>
        <v>2.675808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283.45423728813557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15</v>
      </c>
      <c r="C7" t="s">
        <v>12</v>
      </c>
      <c r="D7" s="7"/>
      <c r="E7" s="10" t="s">
        <v>16</v>
      </c>
      <c r="F7" s="9">
        <f>F2*F3*F4*F5*B1/B7</f>
        <v>1.8432127999999997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8.4664319999999993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1.8432127999999997</v>
      </c>
      <c r="G10" s="15">
        <f t="shared" ref="G10:G49" si="0">E10*$H$5</f>
        <v>0.88192000000000004</v>
      </c>
      <c r="H10" s="15">
        <f t="shared" ref="H10:H49" si="1">E10*$J$4</f>
        <v>1.3779999999999999</v>
      </c>
      <c r="I10" s="15">
        <f t="shared" ref="I10:I49" si="2">$L$5/E10</f>
        <v>324.15121655172413</v>
      </c>
      <c r="J10" s="15">
        <f t="shared" ref="J10:J49" si="3">$N$6/E10</f>
        <v>2.675808</v>
      </c>
      <c r="K10" s="15">
        <f t="shared" ref="K10:K49" si="4">$S$14/E10</f>
        <v>25.557947207431745</v>
      </c>
      <c r="L10" s="15">
        <f t="shared" ref="L10:L49" si="5">$Y$6/E10</f>
        <v>283.45423728813557</v>
      </c>
      <c r="M10" s="15">
        <f t="shared" ref="M10:M49" si="6">$AA$9*$AA$10/E10</f>
        <v>217.76340418559997</v>
      </c>
      <c r="N10" s="15">
        <f t="shared" ref="N10:N49" si="7">$AC$6*$AA$9/E10</f>
        <v>26.333990092799997</v>
      </c>
      <c r="O10" s="15">
        <f t="shared" ref="O10:O49" si="8">$AE$6*$AA$9/E10</f>
        <v>63.965587046399996</v>
      </c>
      <c r="P10" s="15">
        <f t="shared" ref="P10:P49" si="9">F10+G10+H10+I10+J10+K10+L10+M10+N10+O10</f>
        <v>948.00532317209149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3.6864255999999993</v>
      </c>
      <c r="G11" s="15">
        <f t="shared" si="0"/>
        <v>1.7638400000000001</v>
      </c>
      <c r="H11" s="15">
        <f t="shared" si="1"/>
        <v>2.7559999999999998</v>
      </c>
      <c r="I11" s="15">
        <f t="shared" si="2"/>
        <v>162.07560827586207</v>
      </c>
      <c r="J11" s="15">
        <f t="shared" si="3"/>
        <v>1.337904</v>
      </c>
      <c r="K11" s="15">
        <f t="shared" si="4"/>
        <v>12.778973603715873</v>
      </c>
      <c r="L11" s="15">
        <f t="shared" si="5"/>
        <v>141.72711864406779</v>
      </c>
      <c r="M11" s="15">
        <f t="shared" si="6"/>
        <v>108.88170209279998</v>
      </c>
      <c r="N11" s="15">
        <f t="shared" si="7"/>
        <v>13.166995046399999</v>
      </c>
      <c r="O11" s="15">
        <f t="shared" si="8"/>
        <v>31.982793523199998</v>
      </c>
      <c r="P11" s="15">
        <f t="shared" si="9"/>
        <v>480.15736078604573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5.5296383999999987</v>
      </c>
      <c r="G12" s="15">
        <f t="shared" si="0"/>
        <v>2.6457600000000001</v>
      </c>
      <c r="H12" s="15">
        <f t="shared" si="1"/>
        <v>4.1339999999999995</v>
      </c>
      <c r="I12" s="15">
        <f t="shared" si="2"/>
        <v>108.05040551724137</v>
      </c>
      <c r="J12" s="15">
        <f t="shared" si="3"/>
        <v>0.89193599999999995</v>
      </c>
      <c r="K12" s="15">
        <f t="shared" si="4"/>
        <v>8.5193157358105811</v>
      </c>
      <c r="L12" s="15">
        <f t="shared" si="5"/>
        <v>94.484745762711853</v>
      </c>
      <c r="M12" s="15">
        <f t="shared" si="6"/>
        <v>72.587801395199989</v>
      </c>
      <c r="N12" s="15">
        <f t="shared" si="7"/>
        <v>8.777996697599999</v>
      </c>
      <c r="O12" s="15">
        <f t="shared" si="8"/>
        <v>21.3218623488</v>
      </c>
      <c r="P12" s="15">
        <f t="shared" si="9"/>
        <v>326.94346185736379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7.3728511999999986</v>
      </c>
      <c r="G13" s="15">
        <f t="shared" si="0"/>
        <v>3.5276800000000001</v>
      </c>
      <c r="H13" s="15">
        <f t="shared" si="1"/>
        <v>5.5119999999999996</v>
      </c>
      <c r="I13" s="15">
        <f t="shared" si="2"/>
        <v>81.037804137931033</v>
      </c>
      <c r="J13" s="15">
        <f t="shared" si="3"/>
        <v>0.66895199999999999</v>
      </c>
      <c r="K13" s="15">
        <f t="shared" si="4"/>
        <v>6.3894868018579363</v>
      </c>
      <c r="L13" s="15">
        <f t="shared" si="5"/>
        <v>70.863559322033893</v>
      </c>
      <c r="M13" s="15">
        <f t="shared" si="6"/>
        <v>54.440851046399992</v>
      </c>
      <c r="N13" s="15">
        <f t="shared" si="7"/>
        <v>6.5834975231999993</v>
      </c>
      <c r="O13" s="15">
        <f t="shared" si="8"/>
        <v>15.991396761599999</v>
      </c>
      <c r="P13" s="15">
        <f t="shared" si="9"/>
        <v>252.38807879302286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9.2160639999999976</v>
      </c>
      <c r="G14" s="15">
        <f t="shared" si="0"/>
        <v>4.4096000000000002</v>
      </c>
      <c r="H14" s="15">
        <f t="shared" si="1"/>
        <v>6.89</v>
      </c>
      <c r="I14" s="15">
        <f t="shared" si="2"/>
        <v>64.830243310344827</v>
      </c>
      <c r="J14" s="15">
        <f t="shared" si="3"/>
        <v>0.53516160000000002</v>
      </c>
      <c r="K14" s="15">
        <f t="shared" si="4"/>
        <v>5.1115894414863492</v>
      </c>
      <c r="L14" s="15">
        <f t="shared" si="5"/>
        <v>56.690847457627115</v>
      </c>
      <c r="M14" s="15">
        <f t="shared" si="6"/>
        <v>43.552680837119993</v>
      </c>
      <c r="N14" s="15">
        <f t="shared" si="7"/>
        <v>5.2667980185599994</v>
      </c>
      <c r="O14" s="15">
        <f t="shared" si="8"/>
        <v>12.793117409279999</v>
      </c>
      <c r="P14" s="15">
        <f t="shared" si="9"/>
        <v>209.29610207441826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11.059276799999997</v>
      </c>
      <c r="G15" s="15">
        <f t="shared" si="0"/>
        <v>5.2915200000000002</v>
      </c>
      <c r="H15" s="15">
        <f t="shared" si="1"/>
        <v>8.2679999999999989</v>
      </c>
      <c r="I15" s="15">
        <f t="shared" si="2"/>
        <v>54.025202758620686</v>
      </c>
      <c r="J15" s="15">
        <f t="shared" si="3"/>
        <v>0.44596799999999998</v>
      </c>
      <c r="K15" s="15">
        <f t="shared" si="4"/>
        <v>4.2596578679052906</v>
      </c>
      <c r="L15" s="15">
        <f t="shared" si="5"/>
        <v>47.242372881355926</v>
      </c>
      <c r="M15" s="15">
        <f t="shared" si="6"/>
        <v>36.293900697599994</v>
      </c>
      <c r="N15" s="15">
        <f t="shared" si="7"/>
        <v>4.3889983487999995</v>
      </c>
      <c r="O15" s="15">
        <f t="shared" si="8"/>
        <v>10.6609311744</v>
      </c>
      <c r="P15" s="15">
        <f t="shared" si="9"/>
        <v>181.9358285286819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12.902489599999997</v>
      </c>
      <c r="G16" s="15">
        <f t="shared" si="0"/>
        <v>6.1734400000000003</v>
      </c>
      <c r="H16" s="15">
        <f t="shared" si="1"/>
        <v>9.645999999999999</v>
      </c>
      <c r="I16" s="15">
        <f t="shared" si="2"/>
        <v>46.307316650246307</v>
      </c>
      <c r="J16" s="15">
        <f t="shared" si="3"/>
        <v>0.38225828571428572</v>
      </c>
      <c r="K16" s="15">
        <f t="shared" si="4"/>
        <v>3.6511353153473922</v>
      </c>
      <c r="L16" s="15">
        <f t="shared" si="5"/>
        <v>40.49346246973365</v>
      </c>
      <c r="M16" s="15">
        <f t="shared" si="6"/>
        <v>31.109057740799994</v>
      </c>
      <c r="N16" s="15">
        <f t="shared" si="7"/>
        <v>3.7619985846857138</v>
      </c>
      <c r="O16" s="15">
        <f t="shared" si="8"/>
        <v>9.1379410066285711</v>
      </c>
      <c r="P16" s="15">
        <f t="shared" si="9"/>
        <v>163.56509965315593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14.745702399999997</v>
      </c>
      <c r="G17" s="15">
        <f t="shared" si="0"/>
        <v>7.0553600000000003</v>
      </c>
      <c r="H17" s="15">
        <f t="shared" si="1"/>
        <v>11.023999999999999</v>
      </c>
      <c r="I17" s="15">
        <f t="shared" si="2"/>
        <v>40.518902068965517</v>
      </c>
      <c r="J17" s="15">
        <f t="shared" si="3"/>
        <v>0.334476</v>
      </c>
      <c r="K17" s="15">
        <f t="shared" si="4"/>
        <v>3.1947434009289681</v>
      </c>
      <c r="L17" s="15">
        <f t="shared" si="5"/>
        <v>35.431779661016947</v>
      </c>
      <c r="M17" s="15">
        <f t="shared" si="6"/>
        <v>27.220425523199996</v>
      </c>
      <c r="N17" s="15">
        <f t="shared" si="7"/>
        <v>3.2917487615999996</v>
      </c>
      <c r="O17" s="15">
        <f t="shared" si="8"/>
        <v>7.9956983807999995</v>
      </c>
      <c r="P17" s="15">
        <f t="shared" si="9"/>
        <v>150.81283619651143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16.588915199999995</v>
      </c>
      <c r="G18" s="15">
        <f t="shared" si="0"/>
        <v>7.9372800000000003</v>
      </c>
      <c r="H18" s="15">
        <f t="shared" si="1"/>
        <v>12.401999999999999</v>
      </c>
      <c r="I18" s="15">
        <f t="shared" si="2"/>
        <v>36.016801839080458</v>
      </c>
      <c r="J18" s="15">
        <f t="shared" si="3"/>
        <v>0.29731200000000002</v>
      </c>
      <c r="K18" s="15">
        <f t="shared" si="4"/>
        <v>2.8397719119368605</v>
      </c>
      <c r="L18" s="15">
        <f t="shared" si="5"/>
        <v>31.494915254237284</v>
      </c>
      <c r="M18" s="15">
        <f t="shared" si="6"/>
        <v>24.195933798399995</v>
      </c>
      <c r="N18" s="15">
        <f t="shared" si="7"/>
        <v>2.9259988991999997</v>
      </c>
      <c r="O18" s="15">
        <f t="shared" si="8"/>
        <v>7.1072874495999994</v>
      </c>
      <c r="P18" s="15">
        <f t="shared" si="9"/>
        <v>141.80621635245461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18.432127999999995</v>
      </c>
      <c r="G19" s="15">
        <f t="shared" si="0"/>
        <v>8.8192000000000004</v>
      </c>
      <c r="H19" s="15">
        <f t="shared" si="1"/>
        <v>13.78</v>
      </c>
      <c r="I19" s="15">
        <f t="shared" si="2"/>
        <v>32.415121655172413</v>
      </c>
      <c r="J19" s="15">
        <f t="shared" si="3"/>
        <v>0.26758080000000001</v>
      </c>
      <c r="K19" s="15">
        <f t="shared" si="4"/>
        <v>2.5557947207431746</v>
      </c>
      <c r="L19" s="15">
        <f t="shared" si="5"/>
        <v>28.345423728813557</v>
      </c>
      <c r="M19" s="15">
        <f t="shared" si="6"/>
        <v>21.776340418559997</v>
      </c>
      <c r="N19" s="15">
        <f t="shared" si="7"/>
        <v>2.6333990092799997</v>
      </c>
      <c r="O19" s="15">
        <f t="shared" si="8"/>
        <v>6.3965587046399994</v>
      </c>
      <c r="P19" s="15">
        <f t="shared" si="9"/>
        <v>135.42154703720917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20.275340799999995</v>
      </c>
      <c r="G20" s="15">
        <f t="shared" si="0"/>
        <v>9.7011199999999995</v>
      </c>
      <c r="H20" s="15">
        <f t="shared" si="1"/>
        <v>15.157999999999999</v>
      </c>
      <c r="I20" s="15">
        <f t="shared" si="2"/>
        <v>29.468292413793105</v>
      </c>
      <c r="J20" s="15">
        <f t="shared" si="3"/>
        <v>0.24325527272727274</v>
      </c>
      <c r="K20" s="15">
        <f t="shared" si="4"/>
        <v>2.3234497461301586</v>
      </c>
      <c r="L20" s="15">
        <f t="shared" si="5"/>
        <v>25.768567026194145</v>
      </c>
      <c r="M20" s="15">
        <f t="shared" si="6"/>
        <v>19.796673107781814</v>
      </c>
      <c r="N20" s="15">
        <f t="shared" si="7"/>
        <v>2.3939990993454541</v>
      </c>
      <c r="O20" s="15">
        <f t="shared" si="8"/>
        <v>5.8150533678545449</v>
      </c>
      <c r="P20" s="15">
        <f t="shared" si="9"/>
        <v>130.94375083382647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22.118553599999995</v>
      </c>
      <c r="G21" s="15">
        <f t="shared" si="0"/>
        <v>10.58304</v>
      </c>
      <c r="H21" s="15">
        <f t="shared" si="1"/>
        <v>16.535999999999998</v>
      </c>
      <c r="I21" s="15">
        <f t="shared" si="2"/>
        <v>27.012601379310343</v>
      </c>
      <c r="J21" s="15">
        <f t="shared" si="3"/>
        <v>0.22298399999999999</v>
      </c>
      <c r="K21" s="15">
        <f t="shared" si="4"/>
        <v>2.1298289339526453</v>
      </c>
      <c r="L21" s="15">
        <f t="shared" si="5"/>
        <v>23.621186440677963</v>
      </c>
      <c r="M21" s="15">
        <f t="shared" si="6"/>
        <v>18.146950348799997</v>
      </c>
      <c r="N21" s="15">
        <f t="shared" si="7"/>
        <v>2.1944991743999998</v>
      </c>
      <c r="O21" s="15">
        <f t="shared" si="8"/>
        <v>5.3304655872</v>
      </c>
      <c r="P21" s="15">
        <f t="shared" si="9"/>
        <v>127.89610946434092</v>
      </c>
      <c r="Q21" s="13" t="s">
        <v>263</v>
      </c>
      <c r="R21" s="19">
        <f>MIN(P10:P24)</f>
        <v>124.47380469147276</v>
      </c>
      <c r="S21" s="4" t="s">
        <v>72</v>
      </c>
      <c r="T21" s="2">
        <f>'a_r=0.5'!T21</f>
        <v>443.70800000000003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23.961766399999995</v>
      </c>
      <c r="G22" s="15">
        <f t="shared" si="0"/>
        <v>11.464960000000001</v>
      </c>
      <c r="H22" s="15">
        <f t="shared" si="1"/>
        <v>17.913999999999998</v>
      </c>
      <c r="I22" s="15">
        <f t="shared" si="2"/>
        <v>24.934708965517242</v>
      </c>
      <c r="J22" s="15">
        <f t="shared" si="3"/>
        <v>0.20583138461538461</v>
      </c>
      <c r="K22" s="15">
        <f t="shared" si="4"/>
        <v>1.9659959390332111</v>
      </c>
      <c r="L22" s="15">
        <f t="shared" si="5"/>
        <v>21.804172099087353</v>
      </c>
      <c r="M22" s="15">
        <f t="shared" si="6"/>
        <v>16.751031091199998</v>
      </c>
      <c r="N22" s="15">
        <f t="shared" si="7"/>
        <v>2.0256915456</v>
      </c>
      <c r="O22" s="15">
        <f t="shared" si="8"/>
        <v>4.9204297727999995</v>
      </c>
      <c r="P22" s="15">
        <f t="shared" si="9"/>
        <v>125.94858719785319</v>
      </c>
      <c r="S22" s="4" t="s">
        <v>73</v>
      </c>
      <c r="T22" s="19">
        <f>T21-P24</f>
        <v>319.23419530852726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25.804979199999995</v>
      </c>
      <c r="G23" s="15">
        <f t="shared" si="0"/>
        <v>12.346880000000001</v>
      </c>
      <c r="H23" s="15">
        <f t="shared" si="1"/>
        <v>19.291999999999998</v>
      </c>
      <c r="I23" s="15">
        <f t="shared" si="2"/>
        <v>23.153658325123153</v>
      </c>
      <c r="J23" s="15">
        <f t="shared" si="3"/>
        <v>0.19112914285714286</v>
      </c>
      <c r="K23" s="15">
        <f t="shared" si="4"/>
        <v>1.8255676576736961</v>
      </c>
      <c r="L23" s="15">
        <f t="shared" si="5"/>
        <v>20.246731234866825</v>
      </c>
      <c r="M23" s="15">
        <f t="shared" si="6"/>
        <v>15.554528870399997</v>
      </c>
      <c r="N23" s="15">
        <f t="shared" si="7"/>
        <v>1.8809992923428569</v>
      </c>
      <c r="O23" s="15">
        <f t="shared" si="8"/>
        <v>4.5689705033142856</v>
      </c>
      <c r="P23" s="15">
        <f t="shared" si="9"/>
        <v>124.86544422657796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27.648191999999995</v>
      </c>
      <c r="G24" s="15">
        <f t="shared" si="0"/>
        <v>13.2288</v>
      </c>
      <c r="H24" s="15">
        <f t="shared" si="1"/>
        <v>20.669999999999998</v>
      </c>
      <c r="I24" s="15">
        <f t="shared" si="2"/>
        <v>21.610081103448277</v>
      </c>
      <c r="J24" s="15">
        <f t="shared" si="3"/>
        <v>0.1783872</v>
      </c>
      <c r="K24" s="15">
        <f t="shared" si="4"/>
        <v>1.7038631471621164</v>
      </c>
      <c r="L24" s="15">
        <f t="shared" si="5"/>
        <v>18.896949152542373</v>
      </c>
      <c r="M24" s="15">
        <f t="shared" si="6"/>
        <v>14.517560279039998</v>
      </c>
      <c r="N24" s="15">
        <f t="shared" si="7"/>
        <v>1.7555993395199998</v>
      </c>
      <c r="O24" s="15">
        <f t="shared" si="8"/>
        <v>4.2643724697599996</v>
      </c>
      <c r="P24" s="15">
        <f t="shared" si="9"/>
        <v>124.47380469147276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29.491404799999994</v>
      </c>
      <c r="G25" s="15">
        <f t="shared" si="0"/>
        <v>14.110720000000001</v>
      </c>
      <c r="H25" s="15">
        <f t="shared" si="1"/>
        <v>22.047999999999998</v>
      </c>
      <c r="I25" s="15">
        <f t="shared" si="2"/>
        <v>20.259451034482758</v>
      </c>
      <c r="J25" s="15">
        <f t="shared" si="3"/>
        <v>0.167238</v>
      </c>
      <c r="K25" s="15">
        <f t="shared" si="4"/>
        <v>1.5973717004644841</v>
      </c>
      <c r="L25" s="15">
        <f t="shared" si="5"/>
        <v>17.715889830508473</v>
      </c>
      <c r="M25" s="15">
        <f t="shared" si="6"/>
        <v>13.610212761599998</v>
      </c>
      <c r="N25" s="15">
        <f t="shared" si="7"/>
        <v>1.6458743807999998</v>
      </c>
      <c r="O25" s="15">
        <f t="shared" si="8"/>
        <v>3.9978491903999998</v>
      </c>
      <c r="P25" s="15">
        <f t="shared" si="9"/>
        <v>124.6440116982557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31.334617599999994</v>
      </c>
      <c r="G26" s="15">
        <f t="shared" si="0"/>
        <v>14.992640000000002</v>
      </c>
      <c r="H26" s="15">
        <f t="shared" si="1"/>
        <v>23.425999999999998</v>
      </c>
      <c r="I26" s="15">
        <f t="shared" si="2"/>
        <v>19.067718620689654</v>
      </c>
      <c r="J26" s="15">
        <f t="shared" si="3"/>
        <v>0.15740047058823528</v>
      </c>
      <c r="K26" s="15">
        <f t="shared" si="4"/>
        <v>1.5034086592606908</v>
      </c>
      <c r="L26" s="15">
        <f t="shared" si="5"/>
        <v>16.673778664007976</v>
      </c>
      <c r="M26" s="15">
        <f t="shared" si="6"/>
        <v>12.809612010917645</v>
      </c>
      <c r="N26" s="15">
        <f t="shared" si="7"/>
        <v>1.549058240752941</v>
      </c>
      <c r="O26" s="15">
        <f t="shared" si="8"/>
        <v>3.7626815909647058</v>
      </c>
      <c r="P26" s="15">
        <f t="shared" si="9"/>
        <v>125.27691585718183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33.177830399999991</v>
      </c>
      <c r="G27" s="15">
        <f t="shared" si="0"/>
        <v>15.874560000000001</v>
      </c>
      <c r="H27" s="15">
        <f t="shared" si="1"/>
        <v>24.803999999999998</v>
      </c>
      <c r="I27" s="15">
        <f t="shared" si="2"/>
        <v>18.008400919540229</v>
      </c>
      <c r="J27" s="15">
        <f t="shared" si="3"/>
        <v>0.14865600000000001</v>
      </c>
      <c r="K27" s="15">
        <f t="shared" si="4"/>
        <v>1.4198859559684303</v>
      </c>
      <c r="L27" s="15">
        <f t="shared" si="5"/>
        <v>15.747457627118642</v>
      </c>
      <c r="M27" s="15">
        <f t="shared" si="6"/>
        <v>12.097966899199998</v>
      </c>
      <c r="N27" s="15">
        <f t="shared" si="7"/>
        <v>1.4629994495999998</v>
      </c>
      <c r="O27" s="15">
        <f t="shared" si="8"/>
        <v>3.5536437247999997</v>
      </c>
      <c r="P27" s="15">
        <f t="shared" si="9"/>
        <v>126.29540097622728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35.021043199999994</v>
      </c>
      <c r="G28" s="15">
        <f t="shared" si="0"/>
        <v>16.75648</v>
      </c>
      <c r="H28" s="15">
        <f t="shared" si="1"/>
        <v>26.181999999999999</v>
      </c>
      <c r="I28" s="15">
        <f t="shared" si="2"/>
        <v>17.060590344827585</v>
      </c>
      <c r="J28" s="15">
        <f t="shared" si="3"/>
        <v>0.14083199999999998</v>
      </c>
      <c r="K28" s="15">
        <f t="shared" si="4"/>
        <v>1.3451551161806181</v>
      </c>
      <c r="L28" s="15">
        <f t="shared" si="5"/>
        <v>14.91864406779661</v>
      </c>
      <c r="M28" s="15">
        <f t="shared" si="6"/>
        <v>11.461231799242103</v>
      </c>
      <c r="N28" s="15">
        <f t="shared" si="7"/>
        <v>1.3859994785684209</v>
      </c>
      <c r="O28" s="15">
        <f t="shared" si="8"/>
        <v>3.366609844547368</v>
      </c>
      <c r="P28" s="15">
        <f t="shared" si="9"/>
        <v>127.6385858511627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36.86425599999999</v>
      </c>
      <c r="G29" s="15">
        <f t="shared" si="0"/>
        <v>17.638400000000001</v>
      </c>
      <c r="H29" s="15">
        <f t="shared" si="1"/>
        <v>27.56</v>
      </c>
      <c r="I29" s="15">
        <f t="shared" si="2"/>
        <v>16.207560827586207</v>
      </c>
      <c r="J29" s="15">
        <f t="shared" si="3"/>
        <v>0.1337904</v>
      </c>
      <c r="K29" s="15">
        <f t="shared" si="4"/>
        <v>1.2778973603715873</v>
      </c>
      <c r="L29" s="15">
        <f t="shared" si="5"/>
        <v>14.172711864406779</v>
      </c>
      <c r="M29" s="15">
        <f t="shared" si="6"/>
        <v>10.888170209279998</v>
      </c>
      <c r="N29" s="15">
        <f t="shared" si="7"/>
        <v>1.3166995046399999</v>
      </c>
      <c r="O29" s="15">
        <f t="shared" si="8"/>
        <v>3.1982793523199997</v>
      </c>
      <c r="P29" s="15">
        <f t="shared" si="9"/>
        <v>129.25776551860454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38.707468799999994</v>
      </c>
      <c r="G30" s="15">
        <f t="shared" si="0"/>
        <v>18.520320000000002</v>
      </c>
      <c r="H30" s="15">
        <f t="shared" si="1"/>
        <v>28.937999999999999</v>
      </c>
      <c r="I30" s="15">
        <f t="shared" si="2"/>
        <v>15.435772216748768</v>
      </c>
      <c r="J30" s="15">
        <f t="shared" si="3"/>
        <v>0.12741942857142857</v>
      </c>
      <c r="K30" s="15">
        <f t="shared" si="4"/>
        <v>1.2170451051157973</v>
      </c>
      <c r="L30" s="15">
        <f t="shared" si="5"/>
        <v>13.497820823244551</v>
      </c>
      <c r="M30" s="15">
        <f t="shared" si="6"/>
        <v>10.369685913599998</v>
      </c>
      <c r="N30" s="15">
        <f t="shared" si="7"/>
        <v>1.2539995282285712</v>
      </c>
      <c r="O30" s="15">
        <f t="shared" si="8"/>
        <v>3.0459803355428567</v>
      </c>
      <c r="P30" s="15">
        <f t="shared" si="9"/>
        <v>131.11351215105196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40.55068159999999</v>
      </c>
      <c r="G31" s="15">
        <f t="shared" si="0"/>
        <v>19.402239999999999</v>
      </c>
      <c r="H31" s="15">
        <f t="shared" si="1"/>
        <v>30.315999999999999</v>
      </c>
      <c r="I31" s="15">
        <f t="shared" si="2"/>
        <v>14.734146206896552</v>
      </c>
      <c r="J31" s="15">
        <f t="shared" si="3"/>
        <v>0.12162763636363637</v>
      </c>
      <c r="K31" s="15">
        <f t="shared" si="4"/>
        <v>1.1617248730650793</v>
      </c>
      <c r="L31" s="15">
        <f t="shared" si="5"/>
        <v>12.884283513097072</v>
      </c>
      <c r="M31" s="15">
        <f t="shared" si="6"/>
        <v>9.8983365538909069</v>
      </c>
      <c r="N31" s="15">
        <f t="shared" si="7"/>
        <v>1.196999549672727</v>
      </c>
      <c r="O31" s="15">
        <f t="shared" si="8"/>
        <v>2.9075266839272724</v>
      </c>
      <c r="P31" s="15">
        <f t="shared" si="9"/>
        <v>133.17356661691326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42.393894399999994</v>
      </c>
      <c r="G32" s="15">
        <f t="shared" si="0"/>
        <v>20.28416</v>
      </c>
      <c r="H32" s="15">
        <f t="shared" si="1"/>
        <v>31.693999999999999</v>
      </c>
      <c r="I32" s="15">
        <f t="shared" si="2"/>
        <v>14.093531154422788</v>
      </c>
      <c r="J32" s="15">
        <f t="shared" si="3"/>
        <v>0.11633947826086956</v>
      </c>
      <c r="K32" s="15">
        <f t="shared" si="4"/>
        <v>1.1112150959752933</v>
      </c>
      <c r="L32" s="15">
        <f t="shared" si="5"/>
        <v>12.324097273397198</v>
      </c>
      <c r="M32" s="15">
        <f t="shared" si="6"/>
        <v>9.4679740950260847</v>
      </c>
      <c r="N32" s="15">
        <f t="shared" si="7"/>
        <v>1.1449560909913041</v>
      </c>
      <c r="O32" s="15">
        <f t="shared" si="8"/>
        <v>2.7811124802782605</v>
      </c>
      <c r="P32" s="15">
        <f t="shared" si="9"/>
        <v>135.41128006835183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44.23710719999999</v>
      </c>
      <c r="G33" s="15">
        <f t="shared" si="0"/>
        <v>21.166080000000001</v>
      </c>
      <c r="H33" s="15">
        <f t="shared" si="1"/>
        <v>33.071999999999996</v>
      </c>
      <c r="I33" s="15">
        <f t="shared" si="2"/>
        <v>13.506300689655172</v>
      </c>
      <c r="J33" s="15">
        <f t="shared" si="3"/>
        <v>0.11149199999999999</v>
      </c>
      <c r="K33" s="15">
        <f t="shared" si="4"/>
        <v>1.0649144669763226</v>
      </c>
      <c r="L33" s="15">
        <f t="shared" si="5"/>
        <v>11.810593220338982</v>
      </c>
      <c r="M33" s="15">
        <f t="shared" si="6"/>
        <v>9.0734751743999986</v>
      </c>
      <c r="N33" s="15">
        <f t="shared" si="7"/>
        <v>1.0972495871999999</v>
      </c>
      <c r="O33" s="15">
        <f t="shared" si="8"/>
        <v>2.6652327936</v>
      </c>
      <c r="P33" s="15">
        <f t="shared" si="9"/>
        <v>137.80444513217049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46.080319999999993</v>
      </c>
      <c r="G34" s="15">
        <f t="shared" si="0"/>
        <v>22.048000000000002</v>
      </c>
      <c r="H34" s="15">
        <f t="shared" si="1"/>
        <v>34.449999999999996</v>
      </c>
      <c r="I34" s="15">
        <f t="shared" si="2"/>
        <v>12.966048662068966</v>
      </c>
      <c r="J34" s="15">
        <f t="shared" si="3"/>
        <v>0.10703232</v>
      </c>
      <c r="K34" s="15">
        <f t="shared" si="4"/>
        <v>1.0223178882972699</v>
      </c>
      <c r="L34" s="15">
        <f t="shared" si="5"/>
        <v>11.338169491525424</v>
      </c>
      <c r="M34" s="15">
        <f t="shared" si="6"/>
        <v>8.7105361674239994</v>
      </c>
      <c r="N34" s="15">
        <f t="shared" si="7"/>
        <v>1.0533596037119999</v>
      </c>
      <c r="O34" s="15">
        <f t="shared" si="8"/>
        <v>2.5586234818559999</v>
      </c>
      <c r="P34" s="15">
        <f t="shared" si="9"/>
        <v>140.33440761488367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47.92353279999999</v>
      </c>
      <c r="G35" s="15">
        <f t="shared" si="0"/>
        <v>22.929920000000003</v>
      </c>
      <c r="H35" s="15">
        <f t="shared" si="1"/>
        <v>35.827999999999996</v>
      </c>
      <c r="I35" s="15">
        <f t="shared" si="2"/>
        <v>12.467354482758621</v>
      </c>
      <c r="J35" s="15">
        <f t="shared" si="3"/>
        <v>0.10291569230769231</v>
      </c>
      <c r="K35" s="15">
        <f t="shared" si="4"/>
        <v>0.98299796951660556</v>
      </c>
      <c r="L35" s="15">
        <f t="shared" si="5"/>
        <v>10.902086049543676</v>
      </c>
      <c r="M35" s="15">
        <f t="shared" si="6"/>
        <v>8.375515545599999</v>
      </c>
      <c r="N35" s="15">
        <f t="shared" si="7"/>
        <v>1.0128457728</v>
      </c>
      <c r="O35" s="15">
        <f t="shared" si="8"/>
        <v>2.4602148863999997</v>
      </c>
      <c r="P35" s="15">
        <f t="shared" si="9"/>
        <v>142.98538319892657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49.766745599999993</v>
      </c>
      <c r="G36" s="15">
        <f t="shared" si="0"/>
        <v>23.81184</v>
      </c>
      <c r="H36" s="15">
        <f t="shared" si="1"/>
        <v>37.205999999999996</v>
      </c>
      <c r="I36" s="15">
        <f t="shared" si="2"/>
        <v>12.00560061302682</v>
      </c>
      <c r="J36" s="15">
        <f t="shared" si="3"/>
        <v>9.9103999999999998E-2</v>
      </c>
      <c r="K36" s="15">
        <f t="shared" si="4"/>
        <v>0.94659063731228688</v>
      </c>
      <c r="L36" s="15">
        <f t="shared" si="5"/>
        <v>10.498305084745763</v>
      </c>
      <c r="M36" s="15">
        <f t="shared" si="6"/>
        <v>8.0653112661333317</v>
      </c>
      <c r="N36" s="15">
        <f t="shared" si="7"/>
        <v>0.97533296639999989</v>
      </c>
      <c r="O36" s="15">
        <f t="shared" si="8"/>
        <v>2.3690958165333331</v>
      </c>
      <c r="P36" s="15">
        <f t="shared" si="9"/>
        <v>145.7439259841515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51.609958399999989</v>
      </c>
      <c r="G37" s="15">
        <f t="shared" si="0"/>
        <v>24.693760000000001</v>
      </c>
      <c r="H37" s="15">
        <f t="shared" si="1"/>
        <v>38.583999999999996</v>
      </c>
      <c r="I37" s="15">
        <f t="shared" si="2"/>
        <v>11.576829162561577</v>
      </c>
      <c r="J37" s="15">
        <f t="shared" si="3"/>
        <v>9.5564571428571429E-2</v>
      </c>
      <c r="K37" s="15">
        <f t="shared" si="4"/>
        <v>0.91278382883684805</v>
      </c>
      <c r="L37" s="15">
        <f t="shared" si="5"/>
        <v>10.123365617433413</v>
      </c>
      <c r="M37" s="15">
        <f t="shared" si="6"/>
        <v>7.7772644351999984</v>
      </c>
      <c r="N37" s="15">
        <f t="shared" si="7"/>
        <v>0.94049964617142845</v>
      </c>
      <c r="O37" s="15">
        <f t="shared" si="8"/>
        <v>2.2844852516571428</v>
      </c>
      <c r="P37" s="15">
        <f t="shared" si="9"/>
        <v>148.59851091328898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53.453171199999993</v>
      </c>
      <c r="G38" s="15">
        <f t="shared" si="0"/>
        <v>25.575680000000002</v>
      </c>
      <c r="H38" s="15">
        <f t="shared" si="1"/>
        <v>39.961999999999996</v>
      </c>
      <c r="I38" s="15">
        <f t="shared" si="2"/>
        <v>11.177628156956004</v>
      </c>
      <c r="J38" s="15">
        <f t="shared" si="3"/>
        <v>9.2269241379310349E-2</v>
      </c>
      <c r="K38" s="15">
        <f t="shared" si="4"/>
        <v>0.88130852439419816</v>
      </c>
      <c r="L38" s="15">
        <f t="shared" si="5"/>
        <v>9.7742840444184687</v>
      </c>
      <c r="M38" s="15">
        <f t="shared" si="6"/>
        <v>7.5090829029517234</v>
      </c>
      <c r="N38" s="15">
        <f t="shared" si="7"/>
        <v>0.90806862388965504</v>
      </c>
      <c r="O38" s="15">
        <f t="shared" si="8"/>
        <v>2.2057098981517238</v>
      </c>
      <c r="P38" s="15">
        <f t="shared" si="9"/>
        <v>151.53920259214104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55.296383999999989</v>
      </c>
      <c r="G39" s="15">
        <f t="shared" si="0"/>
        <v>26.457599999999999</v>
      </c>
      <c r="H39" s="15">
        <f t="shared" si="1"/>
        <v>41.339999999999996</v>
      </c>
      <c r="I39" s="15">
        <f t="shared" si="2"/>
        <v>10.805040551724138</v>
      </c>
      <c r="J39" s="15">
        <f t="shared" si="3"/>
        <v>8.9193599999999998E-2</v>
      </c>
      <c r="K39" s="15">
        <f t="shared" si="4"/>
        <v>0.8519315735810582</v>
      </c>
      <c r="L39" s="15">
        <f t="shared" si="5"/>
        <v>9.4484745762711864</v>
      </c>
      <c r="M39" s="15">
        <f t="shared" si="6"/>
        <v>7.2587801395199989</v>
      </c>
      <c r="N39" s="15">
        <f t="shared" si="7"/>
        <v>0.8777996697599999</v>
      </c>
      <c r="O39" s="15">
        <f t="shared" si="8"/>
        <v>2.1321862348799998</v>
      </c>
      <c r="P39" s="15">
        <f t="shared" si="9"/>
        <v>154.55739034573639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57.139596799999993</v>
      </c>
      <c r="G40" s="15">
        <f t="shared" si="0"/>
        <v>27.33952</v>
      </c>
      <c r="H40" s="15">
        <f t="shared" si="1"/>
        <v>42.717999999999996</v>
      </c>
      <c r="I40" s="15">
        <f t="shared" si="2"/>
        <v>10.45649085650723</v>
      </c>
      <c r="J40" s="15">
        <f t="shared" si="3"/>
        <v>8.6316387096774194E-2</v>
      </c>
      <c r="K40" s="15">
        <f t="shared" si="4"/>
        <v>0.82444990991715306</v>
      </c>
      <c r="L40" s="15">
        <f t="shared" si="5"/>
        <v>9.1436850738108255</v>
      </c>
      <c r="M40" s="15">
        <f t="shared" si="6"/>
        <v>7.0246259414709664</v>
      </c>
      <c r="N40" s="15">
        <f t="shared" si="7"/>
        <v>0.84948355138064502</v>
      </c>
      <c r="O40" s="15">
        <f t="shared" si="8"/>
        <v>2.0634060337548386</v>
      </c>
      <c r="P40" s="15">
        <f t="shared" si="9"/>
        <v>157.64557455393839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58.982809599999989</v>
      </c>
      <c r="G41" s="15">
        <f t="shared" si="0"/>
        <v>28.221440000000001</v>
      </c>
      <c r="H41" s="15">
        <f t="shared" si="1"/>
        <v>44.095999999999997</v>
      </c>
      <c r="I41" s="15">
        <f t="shared" si="2"/>
        <v>10.129725517241379</v>
      </c>
      <c r="J41" s="15">
        <f t="shared" si="3"/>
        <v>8.3618999999999999E-2</v>
      </c>
      <c r="K41" s="15">
        <f t="shared" si="4"/>
        <v>0.79868585023224203</v>
      </c>
      <c r="L41" s="15">
        <f t="shared" si="5"/>
        <v>8.8579449152542367</v>
      </c>
      <c r="M41" s="15">
        <f t="shared" si="6"/>
        <v>6.805106380799999</v>
      </c>
      <c r="N41" s="15">
        <f t="shared" si="7"/>
        <v>0.82293719039999991</v>
      </c>
      <c r="O41" s="15">
        <f t="shared" si="8"/>
        <v>1.9989245951999999</v>
      </c>
      <c r="P41" s="15">
        <f t="shared" si="9"/>
        <v>160.79719304912786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60.826022399999985</v>
      </c>
      <c r="G42" s="15">
        <f t="shared" si="0"/>
        <v>29.103360000000002</v>
      </c>
      <c r="H42" s="15">
        <f t="shared" si="1"/>
        <v>45.473999999999997</v>
      </c>
      <c r="I42" s="15">
        <f t="shared" si="2"/>
        <v>9.8227641379310349</v>
      </c>
      <c r="J42" s="15">
        <f t="shared" si="3"/>
        <v>8.1085090909090912E-2</v>
      </c>
      <c r="K42" s="15">
        <f t="shared" si="4"/>
        <v>0.77448324871005292</v>
      </c>
      <c r="L42" s="15">
        <f t="shared" si="5"/>
        <v>8.5895223420647149</v>
      </c>
      <c r="M42" s="15">
        <f t="shared" si="6"/>
        <v>6.5988910359272719</v>
      </c>
      <c r="N42" s="15">
        <f t="shared" si="7"/>
        <v>0.79799969978181806</v>
      </c>
      <c r="O42" s="15">
        <f t="shared" si="8"/>
        <v>1.9383511226181818</v>
      </c>
      <c r="P42" s="15">
        <f t="shared" si="9"/>
        <v>164.00647907794215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62.669235199999989</v>
      </c>
      <c r="G43" s="15">
        <f t="shared" si="0"/>
        <v>29.985280000000003</v>
      </c>
      <c r="H43" s="15">
        <f t="shared" si="1"/>
        <v>46.851999999999997</v>
      </c>
      <c r="I43" s="15">
        <f t="shared" si="2"/>
        <v>9.5338593103448268</v>
      </c>
      <c r="J43" s="15">
        <f t="shared" si="3"/>
        <v>7.870023529411764E-2</v>
      </c>
      <c r="K43" s="15">
        <f t="shared" si="4"/>
        <v>0.75170432963034539</v>
      </c>
      <c r="L43" s="15">
        <f t="shared" si="5"/>
        <v>8.3368893320039881</v>
      </c>
      <c r="M43" s="15">
        <f t="shared" si="6"/>
        <v>6.4048060054588225</v>
      </c>
      <c r="N43" s="15">
        <f t="shared" si="7"/>
        <v>0.77452912037647048</v>
      </c>
      <c r="O43" s="15">
        <f t="shared" si="8"/>
        <v>1.8813407954823529</v>
      </c>
      <c r="P43" s="15">
        <f t="shared" si="9"/>
        <v>167.2683443285909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64.512447999999992</v>
      </c>
      <c r="G44" s="15">
        <f t="shared" si="0"/>
        <v>30.8672</v>
      </c>
      <c r="H44" s="15">
        <f t="shared" si="1"/>
        <v>48.23</v>
      </c>
      <c r="I44" s="15">
        <f t="shared" si="2"/>
        <v>9.2614633300492617</v>
      </c>
      <c r="J44" s="15">
        <f t="shared" si="3"/>
        <v>7.6451657142857135E-2</v>
      </c>
      <c r="K44" s="15">
        <f t="shared" si="4"/>
        <v>0.73022706306947838</v>
      </c>
      <c r="L44" s="15">
        <f t="shared" si="5"/>
        <v>8.0986924939467304</v>
      </c>
      <c r="M44" s="15">
        <f t="shared" si="6"/>
        <v>6.2218115481599989</v>
      </c>
      <c r="N44" s="15">
        <f t="shared" si="7"/>
        <v>0.7523997169371428</v>
      </c>
      <c r="O44" s="15">
        <f t="shared" si="8"/>
        <v>1.8275882013257141</v>
      </c>
      <c r="P44" s="15">
        <f t="shared" si="9"/>
        <v>170.57828201063117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66.355660799999981</v>
      </c>
      <c r="G45" s="15">
        <f t="shared" si="0"/>
        <v>31.749120000000001</v>
      </c>
      <c r="H45" s="15">
        <f t="shared" si="1"/>
        <v>49.607999999999997</v>
      </c>
      <c r="I45" s="15">
        <f t="shared" si="2"/>
        <v>9.0042004597701144</v>
      </c>
      <c r="J45" s="15">
        <f t="shared" si="3"/>
        <v>7.4328000000000005E-2</v>
      </c>
      <c r="K45" s="15">
        <f t="shared" si="4"/>
        <v>0.70994297798421513</v>
      </c>
      <c r="L45" s="15">
        <f t="shared" si="5"/>
        <v>7.8737288135593211</v>
      </c>
      <c r="M45" s="15">
        <f t="shared" si="6"/>
        <v>6.0489834495999988</v>
      </c>
      <c r="N45" s="15">
        <f t="shared" si="7"/>
        <v>0.73149972479999992</v>
      </c>
      <c r="O45" s="15">
        <f t="shared" si="8"/>
        <v>1.7768218623999998</v>
      </c>
      <c r="P45" s="15">
        <f t="shared" si="9"/>
        <v>173.93228608811364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68.198873599999985</v>
      </c>
      <c r="G46" s="15">
        <f t="shared" si="0"/>
        <v>32.631039999999999</v>
      </c>
      <c r="H46" s="15">
        <f t="shared" si="1"/>
        <v>50.985999999999997</v>
      </c>
      <c r="I46" s="15">
        <f t="shared" si="2"/>
        <v>8.760843690587139</v>
      </c>
      <c r="J46" s="15">
        <f t="shared" si="3"/>
        <v>7.2319135135135132E-2</v>
      </c>
      <c r="K46" s="15">
        <f t="shared" si="4"/>
        <v>0.69075532993058775</v>
      </c>
      <c r="L46" s="15">
        <f t="shared" si="5"/>
        <v>7.6609253321117725</v>
      </c>
      <c r="M46" s="15">
        <f t="shared" si="6"/>
        <v>5.8854974104216211</v>
      </c>
      <c r="N46" s="15">
        <f t="shared" si="7"/>
        <v>0.71172946196756748</v>
      </c>
      <c r="O46" s="15">
        <f t="shared" si="8"/>
        <v>1.7287996499027025</v>
      </c>
      <c r="P46" s="15">
        <f t="shared" si="9"/>
        <v>177.32678361005651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70.042086399999988</v>
      </c>
      <c r="G47" s="15">
        <f t="shared" si="0"/>
        <v>33.51296</v>
      </c>
      <c r="H47" s="15">
        <f t="shared" si="1"/>
        <v>52.363999999999997</v>
      </c>
      <c r="I47" s="15">
        <f t="shared" si="2"/>
        <v>8.5302951724137923</v>
      </c>
      <c r="J47" s="15">
        <f t="shared" si="3"/>
        <v>7.0415999999999992E-2</v>
      </c>
      <c r="K47" s="15">
        <f t="shared" si="4"/>
        <v>0.67257755809030906</v>
      </c>
      <c r="L47" s="15">
        <f t="shared" si="5"/>
        <v>7.4593220338983048</v>
      </c>
      <c r="M47" s="15">
        <f t="shared" si="6"/>
        <v>5.7306158996210517</v>
      </c>
      <c r="N47" s="15">
        <f t="shared" si="7"/>
        <v>0.69299973928421044</v>
      </c>
      <c r="O47" s="15">
        <f t="shared" si="8"/>
        <v>1.683304922273684</v>
      </c>
      <c r="P47" s="15">
        <f t="shared" si="9"/>
        <v>180.75857772558132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71.885299199999992</v>
      </c>
      <c r="G48" s="15">
        <f t="shared" si="0"/>
        <v>34.394880000000001</v>
      </c>
      <c r="H48" s="15">
        <f t="shared" si="1"/>
        <v>53.741999999999997</v>
      </c>
      <c r="I48" s="15">
        <f t="shared" si="2"/>
        <v>8.3115696551724145</v>
      </c>
      <c r="J48" s="15">
        <f t="shared" si="3"/>
        <v>6.8610461538461537E-2</v>
      </c>
      <c r="K48" s="15">
        <f t="shared" si="4"/>
        <v>0.65533197967773704</v>
      </c>
      <c r="L48" s="15">
        <f t="shared" si="5"/>
        <v>7.2680573663624504</v>
      </c>
      <c r="M48" s="15">
        <f t="shared" si="6"/>
        <v>5.5836770303999987</v>
      </c>
      <c r="N48" s="15">
        <f t="shared" si="7"/>
        <v>0.67523051519999988</v>
      </c>
      <c r="O48" s="15">
        <f t="shared" si="8"/>
        <v>1.6401432575999999</v>
      </c>
      <c r="P48" s="15">
        <f t="shared" si="9"/>
        <v>184.22479946595104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73.728511999999981</v>
      </c>
      <c r="G49" s="15">
        <f t="shared" si="0"/>
        <v>35.276800000000001</v>
      </c>
      <c r="H49" s="15">
        <f t="shared" si="1"/>
        <v>55.12</v>
      </c>
      <c r="I49" s="15">
        <f t="shared" si="2"/>
        <v>8.1037804137931033</v>
      </c>
      <c r="J49" s="15">
        <f t="shared" si="3"/>
        <v>6.6895200000000002E-2</v>
      </c>
      <c r="K49" s="15">
        <f t="shared" si="4"/>
        <v>0.63894868018579365</v>
      </c>
      <c r="L49" s="15">
        <f t="shared" si="5"/>
        <v>7.0863559322033893</v>
      </c>
      <c r="M49" s="15">
        <f t="shared" si="6"/>
        <v>5.4440851046399992</v>
      </c>
      <c r="N49" s="15">
        <f t="shared" si="7"/>
        <v>0.65834975231999993</v>
      </c>
      <c r="O49" s="15">
        <f t="shared" si="8"/>
        <v>1.5991396761599999</v>
      </c>
      <c r="P49" s="15">
        <f t="shared" si="9"/>
        <v>187.72286675930226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1309-5B8D-4778-B73E-B87ECA5987C8}">
  <dimension ref="A1:AP56"/>
  <sheetViews>
    <sheetView workbookViewId="0">
      <selection activeCell="R30" sqref="R3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220.48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9291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10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1.1024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0.70553599999999994</v>
      </c>
      <c r="K5" s="14" t="s">
        <v>28</v>
      </c>
      <c r="L5" s="9">
        <f>F2*F3*F5*L2*B1*B7/L3</f>
        <v>324.15121655172413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1.5</v>
      </c>
      <c r="C6" t="s">
        <v>15</v>
      </c>
      <c r="D6" s="4"/>
      <c r="E6" s="2"/>
      <c r="M6" s="14" t="s">
        <v>33</v>
      </c>
      <c r="N6" s="9">
        <f>N2*N3*B2*H3*F5*N4</f>
        <v>2.675808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283.45423728813557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15</v>
      </c>
      <c r="C7" t="s">
        <v>12</v>
      </c>
      <c r="D7" s="7"/>
      <c r="E7" s="10" t="s">
        <v>16</v>
      </c>
      <c r="F7" s="9">
        <f>F2*F3*F4*F5*B1/B7</f>
        <v>1.8432127999999997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8.4664319999999993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1.8432127999999997</v>
      </c>
      <c r="G10" s="15">
        <f t="shared" ref="G10:G49" si="0">E10*$H$5</f>
        <v>0.70553599999999994</v>
      </c>
      <c r="H10" s="15">
        <f t="shared" ref="H10:H49" si="1">E10*$J$4</f>
        <v>1.1024</v>
      </c>
      <c r="I10" s="15">
        <f t="shared" ref="I10:I49" si="2">$L$5/E10</f>
        <v>324.15121655172413</v>
      </c>
      <c r="J10" s="15">
        <f t="shared" ref="J10:J49" si="3">$N$6/E10</f>
        <v>2.675808</v>
      </c>
      <c r="K10" s="15">
        <f t="shared" ref="K10:K49" si="4">$S$14/E10</f>
        <v>25.557947207431745</v>
      </c>
      <c r="L10" s="15">
        <f t="shared" ref="L10:L49" si="5">$Y$6/E10</f>
        <v>283.45423728813557</v>
      </c>
      <c r="M10" s="15">
        <f t="shared" ref="M10:M49" si="6">$AA$9*$AA$10/E10</f>
        <v>217.76340418559997</v>
      </c>
      <c r="N10" s="15">
        <f t="shared" ref="N10:N49" si="7">$AC$6*$AA$9/E10</f>
        <v>26.333990092799997</v>
      </c>
      <c r="O10" s="15">
        <f t="shared" ref="O10:O49" si="8">$AE$6*$AA$9/E10</f>
        <v>63.965587046399996</v>
      </c>
      <c r="P10" s="15">
        <f t="shared" ref="P10:P49" si="9">F10+G10+H10+I10+J10+K10+L10+M10+N10+O10</f>
        <v>947.55333917209146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3.6864255999999993</v>
      </c>
      <c r="G11" s="15">
        <f t="shared" si="0"/>
        <v>1.4110719999999999</v>
      </c>
      <c r="H11" s="15">
        <f t="shared" si="1"/>
        <v>2.2048000000000001</v>
      </c>
      <c r="I11" s="15">
        <f t="shared" si="2"/>
        <v>162.07560827586207</v>
      </c>
      <c r="J11" s="15">
        <f t="shared" si="3"/>
        <v>1.337904</v>
      </c>
      <c r="K11" s="15">
        <f t="shared" si="4"/>
        <v>12.778973603715873</v>
      </c>
      <c r="L11" s="15">
        <f t="shared" si="5"/>
        <v>141.72711864406779</v>
      </c>
      <c r="M11" s="15">
        <f t="shared" si="6"/>
        <v>108.88170209279998</v>
      </c>
      <c r="N11" s="15">
        <f t="shared" si="7"/>
        <v>13.166995046399999</v>
      </c>
      <c r="O11" s="15">
        <f t="shared" si="8"/>
        <v>31.982793523199998</v>
      </c>
      <c r="P11" s="15">
        <f t="shared" si="9"/>
        <v>479.25339278604571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5.5296383999999987</v>
      </c>
      <c r="G12" s="15">
        <f t="shared" si="0"/>
        <v>2.1166079999999998</v>
      </c>
      <c r="H12" s="15">
        <f t="shared" si="1"/>
        <v>3.3071999999999999</v>
      </c>
      <c r="I12" s="15">
        <f t="shared" si="2"/>
        <v>108.05040551724137</v>
      </c>
      <c r="J12" s="15">
        <f t="shared" si="3"/>
        <v>0.89193599999999995</v>
      </c>
      <c r="K12" s="15">
        <f t="shared" si="4"/>
        <v>8.5193157358105811</v>
      </c>
      <c r="L12" s="15">
        <f t="shared" si="5"/>
        <v>94.484745762711853</v>
      </c>
      <c r="M12" s="15">
        <f t="shared" si="6"/>
        <v>72.587801395199989</v>
      </c>
      <c r="N12" s="15">
        <f t="shared" si="7"/>
        <v>8.777996697599999</v>
      </c>
      <c r="O12" s="15">
        <f t="shared" si="8"/>
        <v>21.3218623488</v>
      </c>
      <c r="P12" s="15">
        <f t="shared" si="9"/>
        <v>325.58750985736378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7.3728511999999986</v>
      </c>
      <c r="G13" s="15">
        <f t="shared" si="0"/>
        <v>2.8221439999999998</v>
      </c>
      <c r="H13" s="15">
        <f t="shared" si="1"/>
        <v>4.4096000000000002</v>
      </c>
      <c r="I13" s="15">
        <f t="shared" si="2"/>
        <v>81.037804137931033</v>
      </c>
      <c r="J13" s="15">
        <f t="shared" si="3"/>
        <v>0.66895199999999999</v>
      </c>
      <c r="K13" s="15">
        <f t="shared" si="4"/>
        <v>6.3894868018579363</v>
      </c>
      <c r="L13" s="15">
        <f t="shared" si="5"/>
        <v>70.863559322033893</v>
      </c>
      <c r="M13" s="15">
        <f t="shared" si="6"/>
        <v>54.440851046399992</v>
      </c>
      <c r="N13" s="15">
        <f t="shared" si="7"/>
        <v>6.5834975231999993</v>
      </c>
      <c r="O13" s="15">
        <f t="shared" si="8"/>
        <v>15.991396761599999</v>
      </c>
      <c r="P13" s="15">
        <f t="shared" si="9"/>
        <v>250.58014279302284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9.2160639999999976</v>
      </c>
      <c r="G14" s="15">
        <f t="shared" si="0"/>
        <v>3.5276799999999997</v>
      </c>
      <c r="H14" s="15">
        <f t="shared" si="1"/>
        <v>5.5120000000000005</v>
      </c>
      <c r="I14" s="15">
        <f t="shared" si="2"/>
        <v>64.830243310344827</v>
      </c>
      <c r="J14" s="15">
        <f t="shared" si="3"/>
        <v>0.53516160000000002</v>
      </c>
      <c r="K14" s="15">
        <f t="shared" si="4"/>
        <v>5.1115894414863492</v>
      </c>
      <c r="L14" s="15">
        <f t="shared" si="5"/>
        <v>56.690847457627115</v>
      </c>
      <c r="M14" s="15">
        <f t="shared" si="6"/>
        <v>43.552680837119993</v>
      </c>
      <c r="N14" s="15">
        <f t="shared" si="7"/>
        <v>5.2667980185599994</v>
      </c>
      <c r="O14" s="15">
        <f t="shared" si="8"/>
        <v>12.793117409279999</v>
      </c>
      <c r="P14" s="15">
        <f t="shared" si="9"/>
        <v>207.03618207441826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11.059276799999997</v>
      </c>
      <c r="G15" s="15">
        <f t="shared" si="0"/>
        <v>4.2332159999999996</v>
      </c>
      <c r="H15" s="15">
        <f t="shared" si="1"/>
        <v>6.6143999999999998</v>
      </c>
      <c r="I15" s="15">
        <f t="shared" si="2"/>
        <v>54.025202758620686</v>
      </c>
      <c r="J15" s="15">
        <f t="shared" si="3"/>
        <v>0.44596799999999998</v>
      </c>
      <c r="K15" s="15">
        <f t="shared" si="4"/>
        <v>4.2596578679052906</v>
      </c>
      <c r="L15" s="15">
        <f t="shared" si="5"/>
        <v>47.242372881355926</v>
      </c>
      <c r="M15" s="15">
        <f t="shared" si="6"/>
        <v>36.293900697599994</v>
      </c>
      <c r="N15" s="15">
        <f t="shared" si="7"/>
        <v>4.3889983487999995</v>
      </c>
      <c r="O15" s="15">
        <f t="shared" si="8"/>
        <v>10.6609311744</v>
      </c>
      <c r="P15" s="15">
        <f t="shared" si="9"/>
        <v>179.22392452868189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12.902489599999997</v>
      </c>
      <c r="G16" s="15">
        <f t="shared" si="0"/>
        <v>4.9387519999999991</v>
      </c>
      <c r="H16" s="15">
        <f t="shared" si="1"/>
        <v>7.7168000000000001</v>
      </c>
      <c r="I16" s="15">
        <f t="shared" si="2"/>
        <v>46.307316650246307</v>
      </c>
      <c r="J16" s="15">
        <f t="shared" si="3"/>
        <v>0.38225828571428572</v>
      </c>
      <c r="K16" s="15">
        <f t="shared" si="4"/>
        <v>3.6511353153473922</v>
      </c>
      <c r="L16" s="15">
        <f t="shared" si="5"/>
        <v>40.49346246973365</v>
      </c>
      <c r="M16" s="15">
        <f t="shared" si="6"/>
        <v>31.109057740799994</v>
      </c>
      <c r="N16" s="15">
        <f t="shared" si="7"/>
        <v>3.7619985846857138</v>
      </c>
      <c r="O16" s="15">
        <f t="shared" si="8"/>
        <v>9.1379410066285711</v>
      </c>
      <c r="P16" s="15">
        <f t="shared" si="9"/>
        <v>160.40121165315591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14.745702399999997</v>
      </c>
      <c r="G17" s="15">
        <f t="shared" si="0"/>
        <v>5.6442879999999995</v>
      </c>
      <c r="H17" s="15">
        <f t="shared" si="1"/>
        <v>8.8192000000000004</v>
      </c>
      <c r="I17" s="15">
        <f t="shared" si="2"/>
        <v>40.518902068965517</v>
      </c>
      <c r="J17" s="15">
        <f t="shared" si="3"/>
        <v>0.334476</v>
      </c>
      <c r="K17" s="15">
        <f t="shared" si="4"/>
        <v>3.1947434009289681</v>
      </c>
      <c r="L17" s="15">
        <f t="shared" si="5"/>
        <v>35.431779661016947</v>
      </c>
      <c r="M17" s="15">
        <f t="shared" si="6"/>
        <v>27.220425523199996</v>
      </c>
      <c r="N17" s="15">
        <f t="shared" si="7"/>
        <v>3.2917487615999996</v>
      </c>
      <c r="O17" s="15">
        <f t="shared" si="8"/>
        <v>7.9956983807999995</v>
      </c>
      <c r="P17" s="15">
        <f t="shared" si="9"/>
        <v>147.19696419651143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16.588915199999995</v>
      </c>
      <c r="G18" s="15">
        <f t="shared" si="0"/>
        <v>6.3498239999999999</v>
      </c>
      <c r="H18" s="15">
        <f t="shared" si="1"/>
        <v>9.9215999999999998</v>
      </c>
      <c r="I18" s="15">
        <f t="shared" si="2"/>
        <v>36.016801839080458</v>
      </c>
      <c r="J18" s="15">
        <f t="shared" si="3"/>
        <v>0.29731200000000002</v>
      </c>
      <c r="K18" s="15">
        <f t="shared" si="4"/>
        <v>2.8397719119368605</v>
      </c>
      <c r="L18" s="15">
        <f t="shared" si="5"/>
        <v>31.494915254237284</v>
      </c>
      <c r="M18" s="15">
        <f t="shared" si="6"/>
        <v>24.195933798399995</v>
      </c>
      <c r="N18" s="15">
        <f t="shared" si="7"/>
        <v>2.9259988991999997</v>
      </c>
      <c r="O18" s="15">
        <f t="shared" si="8"/>
        <v>7.1072874495999994</v>
      </c>
      <c r="P18" s="15">
        <f t="shared" si="9"/>
        <v>137.73836035245458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18.432127999999995</v>
      </c>
      <c r="G19" s="15">
        <f t="shared" si="0"/>
        <v>7.0553599999999994</v>
      </c>
      <c r="H19" s="15">
        <f t="shared" si="1"/>
        <v>11.024000000000001</v>
      </c>
      <c r="I19" s="15">
        <f t="shared" si="2"/>
        <v>32.415121655172413</v>
      </c>
      <c r="J19" s="15">
        <f t="shared" si="3"/>
        <v>0.26758080000000001</v>
      </c>
      <c r="K19" s="15">
        <f t="shared" si="4"/>
        <v>2.5557947207431746</v>
      </c>
      <c r="L19" s="15">
        <f t="shared" si="5"/>
        <v>28.345423728813557</v>
      </c>
      <c r="M19" s="15">
        <f t="shared" si="6"/>
        <v>21.776340418559997</v>
      </c>
      <c r="N19" s="15">
        <f t="shared" si="7"/>
        <v>2.6333990092799997</v>
      </c>
      <c r="O19" s="15">
        <f t="shared" si="8"/>
        <v>6.3965587046399994</v>
      </c>
      <c r="P19" s="15">
        <f t="shared" si="9"/>
        <v>130.90170703720915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20.275340799999995</v>
      </c>
      <c r="G20" s="15">
        <f t="shared" si="0"/>
        <v>7.7608959999999989</v>
      </c>
      <c r="H20" s="15">
        <f t="shared" si="1"/>
        <v>12.1264</v>
      </c>
      <c r="I20" s="15">
        <f t="shared" si="2"/>
        <v>29.468292413793105</v>
      </c>
      <c r="J20" s="15">
        <f t="shared" si="3"/>
        <v>0.24325527272727274</v>
      </c>
      <c r="K20" s="15">
        <f t="shared" si="4"/>
        <v>2.3234497461301586</v>
      </c>
      <c r="L20" s="15">
        <f t="shared" si="5"/>
        <v>25.768567026194145</v>
      </c>
      <c r="M20" s="15">
        <f t="shared" si="6"/>
        <v>19.796673107781814</v>
      </c>
      <c r="N20" s="15">
        <f t="shared" si="7"/>
        <v>2.3939990993454541</v>
      </c>
      <c r="O20" s="15">
        <f t="shared" si="8"/>
        <v>5.8150533678545449</v>
      </c>
      <c r="P20" s="15">
        <f t="shared" si="9"/>
        <v>125.97192683382649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22.118553599999995</v>
      </c>
      <c r="G21" s="15">
        <f t="shared" si="0"/>
        <v>8.4664319999999993</v>
      </c>
      <c r="H21" s="15">
        <f t="shared" si="1"/>
        <v>13.2288</v>
      </c>
      <c r="I21" s="15">
        <f t="shared" si="2"/>
        <v>27.012601379310343</v>
      </c>
      <c r="J21" s="15">
        <f t="shared" si="3"/>
        <v>0.22298399999999999</v>
      </c>
      <c r="K21" s="15">
        <f t="shared" si="4"/>
        <v>2.1298289339526453</v>
      </c>
      <c r="L21" s="15">
        <f t="shared" si="5"/>
        <v>23.621186440677963</v>
      </c>
      <c r="M21" s="15">
        <f t="shared" si="6"/>
        <v>18.146950348799997</v>
      </c>
      <c r="N21" s="15">
        <f t="shared" si="7"/>
        <v>2.1944991743999998</v>
      </c>
      <c r="O21" s="15">
        <f t="shared" si="8"/>
        <v>5.3304655872</v>
      </c>
      <c r="P21" s="15">
        <f t="shared" si="9"/>
        <v>122.47230146434094</v>
      </c>
      <c r="Q21" s="13" t="s">
        <v>263</v>
      </c>
      <c r="R21" s="19">
        <f>MIN(P10:P24)</f>
        <v>117.69404469147277</v>
      </c>
      <c r="S21" s="4" t="s">
        <v>72</v>
      </c>
      <c r="T21" s="2">
        <f>'a_r=0.5'!T21</f>
        <v>443.70800000000003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23.961766399999995</v>
      </c>
      <c r="G22" s="15">
        <f t="shared" si="0"/>
        <v>9.1719679999999997</v>
      </c>
      <c r="H22" s="15">
        <f t="shared" si="1"/>
        <v>14.331200000000001</v>
      </c>
      <c r="I22" s="15">
        <f t="shared" si="2"/>
        <v>24.934708965517242</v>
      </c>
      <c r="J22" s="15">
        <f t="shared" si="3"/>
        <v>0.20583138461538461</v>
      </c>
      <c r="K22" s="15">
        <f t="shared" si="4"/>
        <v>1.9659959390332111</v>
      </c>
      <c r="L22" s="15">
        <f t="shared" si="5"/>
        <v>21.804172099087353</v>
      </c>
      <c r="M22" s="15">
        <f t="shared" si="6"/>
        <v>16.751031091199998</v>
      </c>
      <c r="N22" s="15">
        <f t="shared" si="7"/>
        <v>2.0256915456</v>
      </c>
      <c r="O22" s="15">
        <f t="shared" si="8"/>
        <v>4.9204297727999995</v>
      </c>
      <c r="P22" s="15">
        <f t="shared" si="9"/>
        <v>120.07279519785317</v>
      </c>
      <c r="S22" s="4" t="s">
        <v>73</v>
      </c>
      <c r="T22" s="19">
        <f>T21-P24</f>
        <v>326.01395530852727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25.804979199999995</v>
      </c>
      <c r="G23" s="15">
        <f t="shared" si="0"/>
        <v>9.8775039999999983</v>
      </c>
      <c r="H23" s="15">
        <f t="shared" si="1"/>
        <v>15.4336</v>
      </c>
      <c r="I23" s="15">
        <f t="shared" si="2"/>
        <v>23.153658325123153</v>
      </c>
      <c r="J23" s="15">
        <f t="shared" si="3"/>
        <v>0.19112914285714286</v>
      </c>
      <c r="K23" s="15">
        <f t="shared" si="4"/>
        <v>1.8255676576736961</v>
      </c>
      <c r="L23" s="15">
        <f t="shared" si="5"/>
        <v>20.246731234866825</v>
      </c>
      <c r="M23" s="15">
        <f t="shared" si="6"/>
        <v>15.554528870399997</v>
      </c>
      <c r="N23" s="15">
        <f t="shared" si="7"/>
        <v>1.8809992923428569</v>
      </c>
      <c r="O23" s="15">
        <f t="shared" si="8"/>
        <v>4.5689705033142856</v>
      </c>
      <c r="P23" s="15">
        <f t="shared" si="9"/>
        <v>118.53766822657796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27.648191999999995</v>
      </c>
      <c r="G24" s="15">
        <f t="shared" si="0"/>
        <v>10.583039999999999</v>
      </c>
      <c r="H24" s="15">
        <f t="shared" si="1"/>
        <v>16.536000000000001</v>
      </c>
      <c r="I24" s="15">
        <f t="shared" si="2"/>
        <v>21.610081103448277</v>
      </c>
      <c r="J24" s="15">
        <f t="shared" si="3"/>
        <v>0.1783872</v>
      </c>
      <c r="K24" s="15">
        <f t="shared" si="4"/>
        <v>1.7038631471621164</v>
      </c>
      <c r="L24" s="15">
        <f t="shared" si="5"/>
        <v>18.896949152542373</v>
      </c>
      <c r="M24" s="15">
        <f t="shared" si="6"/>
        <v>14.517560279039998</v>
      </c>
      <c r="N24" s="15">
        <f t="shared" si="7"/>
        <v>1.7555993395199998</v>
      </c>
      <c r="O24" s="15">
        <f t="shared" si="8"/>
        <v>4.2643724697599996</v>
      </c>
      <c r="P24" s="15">
        <f t="shared" si="9"/>
        <v>117.69404469147277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29.491404799999994</v>
      </c>
      <c r="G25" s="15">
        <f t="shared" si="0"/>
        <v>11.288575999999999</v>
      </c>
      <c r="H25" s="15">
        <f t="shared" si="1"/>
        <v>17.638400000000001</v>
      </c>
      <c r="I25" s="15">
        <f t="shared" si="2"/>
        <v>20.259451034482758</v>
      </c>
      <c r="J25" s="15">
        <f t="shared" si="3"/>
        <v>0.167238</v>
      </c>
      <c r="K25" s="15">
        <f t="shared" si="4"/>
        <v>1.5973717004644841</v>
      </c>
      <c r="L25" s="15">
        <f t="shared" si="5"/>
        <v>17.715889830508473</v>
      </c>
      <c r="M25" s="15">
        <f t="shared" si="6"/>
        <v>13.610212761599998</v>
      </c>
      <c r="N25" s="15">
        <f t="shared" si="7"/>
        <v>1.6458743807999998</v>
      </c>
      <c r="O25" s="15">
        <f t="shared" si="8"/>
        <v>3.9978491903999998</v>
      </c>
      <c r="P25" s="15">
        <f t="shared" si="9"/>
        <v>117.4122676982557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31.334617599999994</v>
      </c>
      <c r="G26" s="15">
        <f t="shared" si="0"/>
        <v>11.994111999999999</v>
      </c>
      <c r="H26" s="15">
        <f t="shared" si="1"/>
        <v>18.7408</v>
      </c>
      <c r="I26" s="15">
        <f t="shared" si="2"/>
        <v>19.067718620689654</v>
      </c>
      <c r="J26" s="15">
        <f t="shared" si="3"/>
        <v>0.15740047058823528</v>
      </c>
      <c r="K26" s="15">
        <f t="shared" si="4"/>
        <v>1.5034086592606908</v>
      </c>
      <c r="L26" s="15">
        <f t="shared" si="5"/>
        <v>16.673778664007976</v>
      </c>
      <c r="M26" s="15">
        <f t="shared" si="6"/>
        <v>12.809612010917645</v>
      </c>
      <c r="N26" s="15">
        <f t="shared" si="7"/>
        <v>1.549058240752941</v>
      </c>
      <c r="O26" s="15">
        <f t="shared" si="8"/>
        <v>3.7626815909647058</v>
      </c>
      <c r="P26" s="15">
        <f t="shared" si="9"/>
        <v>117.59318785718183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33.177830399999991</v>
      </c>
      <c r="G27" s="15">
        <f t="shared" si="0"/>
        <v>12.699648</v>
      </c>
      <c r="H27" s="15">
        <f t="shared" si="1"/>
        <v>19.8432</v>
      </c>
      <c r="I27" s="15">
        <f t="shared" si="2"/>
        <v>18.008400919540229</v>
      </c>
      <c r="J27" s="15">
        <f t="shared" si="3"/>
        <v>0.14865600000000001</v>
      </c>
      <c r="K27" s="15">
        <f t="shared" si="4"/>
        <v>1.4198859559684303</v>
      </c>
      <c r="L27" s="15">
        <f t="shared" si="5"/>
        <v>15.747457627118642</v>
      </c>
      <c r="M27" s="15">
        <f t="shared" si="6"/>
        <v>12.097966899199998</v>
      </c>
      <c r="N27" s="15">
        <f t="shared" si="7"/>
        <v>1.4629994495999998</v>
      </c>
      <c r="O27" s="15">
        <f t="shared" si="8"/>
        <v>3.5536437247999997</v>
      </c>
      <c r="P27" s="15">
        <f t="shared" si="9"/>
        <v>118.15968897622727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35.021043199999994</v>
      </c>
      <c r="G28" s="15">
        <f t="shared" si="0"/>
        <v>13.405183999999998</v>
      </c>
      <c r="H28" s="15">
        <f t="shared" si="1"/>
        <v>20.945600000000002</v>
      </c>
      <c r="I28" s="15">
        <f t="shared" si="2"/>
        <v>17.060590344827585</v>
      </c>
      <c r="J28" s="15">
        <f t="shared" si="3"/>
        <v>0.14083199999999998</v>
      </c>
      <c r="K28" s="15">
        <f t="shared" si="4"/>
        <v>1.3451551161806181</v>
      </c>
      <c r="L28" s="15">
        <f t="shared" si="5"/>
        <v>14.91864406779661</v>
      </c>
      <c r="M28" s="15">
        <f t="shared" si="6"/>
        <v>11.461231799242103</v>
      </c>
      <c r="N28" s="15">
        <f t="shared" si="7"/>
        <v>1.3859994785684209</v>
      </c>
      <c r="O28" s="15">
        <f t="shared" si="8"/>
        <v>3.366609844547368</v>
      </c>
      <c r="P28" s="15">
        <f t="shared" si="9"/>
        <v>119.05088985116271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36.86425599999999</v>
      </c>
      <c r="G29" s="15">
        <f t="shared" si="0"/>
        <v>14.110719999999999</v>
      </c>
      <c r="H29" s="15">
        <f t="shared" si="1"/>
        <v>22.048000000000002</v>
      </c>
      <c r="I29" s="15">
        <f t="shared" si="2"/>
        <v>16.207560827586207</v>
      </c>
      <c r="J29" s="15">
        <f t="shared" si="3"/>
        <v>0.1337904</v>
      </c>
      <c r="K29" s="15">
        <f t="shared" si="4"/>
        <v>1.2778973603715873</v>
      </c>
      <c r="L29" s="15">
        <f t="shared" si="5"/>
        <v>14.172711864406779</v>
      </c>
      <c r="M29" s="15">
        <f t="shared" si="6"/>
        <v>10.888170209279998</v>
      </c>
      <c r="N29" s="15">
        <f t="shared" si="7"/>
        <v>1.3166995046399999</v>
      </c>
      <c r="O29" s="15">
        <f t="shared" si="8"/>
        <v>3.1982793523199997</v>
      </c>
      <c r="P29" s="15">
        <f t="shared" si="9"/>
        <v>120.21808551860457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38.707468799999994</v>
      </c>
      <c r="G30" s="15">
        <f t="shared" si="0"/>
        <v>14.816255999999999</v>
      </c>
      <c r="H30" s="15">
        <f t="shared" si="1"/>
        <v>23.150400000000001</v>
      </c>
      <c r="I30" s="15">
        <f t="shared" si="2"/>
        <v>15.435772216748768</v>
      </c>
      <c r="J30" s="15">
        <f t="shared" si="3"/>
        <v>0.12741942857142857</v>
      </c>
      <c r="K30" s="15">
        <f t="shared" si="4"/>
        <v>1.2170451051157973</v>
      </c>
      <c r="L30" s="15">
        <f t="shared" si="5"/>
        <v>13.497820823244551</v>
      </c>
      <c r="M30" s="15">
        <f t="shared" si="6"/>
        <v>10.369685913599998</v>
      </c>
      <c r="N30" s="15">
        <f t="shared" si="7"/>
        <v>1.2539995282285712</v>
      </c>
      <c r="O30" s="15">
        <f t="shared" si="8"/>
        <v>3.0459803355428567</v>
      </c>
      <c r="P30" s="15">
        <f t="shared" si="9"/>
        <v>121.62184815105198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40.55068159999999</v>
      </c>
      <c r="G31" s="15">
        <f t="shared" si="0"/>
        <v>15.521791999999998</v>
      </c>
      <c r="H31" s="15">
        <f t="shared" si="1"/>
        <v>24.252800000000001</v>
      </c>
      <c r="I31" s="15">
        <f t="shared" si="2"/>
        <v>14.734146206896552</v>
      </c>
      <c r="J31" s="15">
        <f t="shared" si="3"/>
        <v>0.12162763636363637</v>
      </c>
      <c r="K31" s="15">
        <f t="shared" si="4"/>
        <v>1.1617248730650793</v>
      </c>
      <c r="L31" s="15">
        <f t="shared" si="5"/>
        <v>12.884283513097072</v>
      </c>
      <c r="M31" s="15">
        <f t="shared" si="6"/>
        <v>9.8983365538909069</v>
      </c>
      <c r="N31" s="15">
        <f t="shared" si="7"/>
        <v>1.196999549672727</v>
      </c>
      <c r="O31" s="15">
        <f t="shared" si="8"/>
        <v>2.9075266839272724</v>
      </c>
      <c r="P31" s="15">
        <f t="shared" si="9"/>
        <v>123.22991861691325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42.393894399999994</v>
      </c>
      <c r="G32" s="15">
        <f t="shared" si="0"/>
        <v>16.227328</v>
      </c>
      <c r="H32" s="15">
        <f t="shared" si="1"/>
        <v>25.3552</v>
      </c>
      <c r="I32" s="15">
        <f t="shared" si="2"/>
        <v>14.093531154422788</v>
      </c>
      <c r="J32" s="15">
        <f t="shared" si="3"/>
        <v>0.11633947826086956</v>
      </c>
      <c r="K32" s="15">
        <f t="shared" si="4"/>
        <v>1.1112150959752933</v>
      </c>
      <c r="L32" s="15">
        <f t="shared" si="5"/>
        <v>12.324097273397198</v>
      </c>
      <c r="M32" s="15">
        <f t="shared" si="6"/>
        <v>9.4679740950260847</v>
      </c>
      <c r="N32" s="15">
        <f t="shared" si="7"/>
        <v>1.1449560909913041</v>
      </c>
      <c r="O32" s="15">
        <f t="shared" si="8"/>
        <v>2.7811124802782605</v>
      </c>
      <c r="P32" s="15">
        <f t="shared" si="9"/>
        <v>125.01564806835179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44.23710719999999</v>
      </c>
      <c r="G33" s="15">
        <f t="shared" si="0"/>
        <v>16.932863999999999</v>
      </c>
      <c r="H33" s="15">
        <f t="shared" si="1"/>
        <v>26.457599999999999</v>
      </c>
      <c r="I33" s="15">
        <f t="shared" si="2"/>
        <v>13.506300689655172</v>
      </c>
      <c r="J33" s="15">
        <f t="shared" si="3"/>
        <v>0.11149199999999999</v>
      </c>
      <c r="K33" s="15">
        <f t="shared" si="4"/>
        <v>1.0649144669763226</v>
      </c>
      <c r="L33" s="15">
        <f t="shared" si="5"/>
        <v>11.810593220338982</v>
      </c>
      <c r="M33" s="15">
        <f t="shared" si="6"/>
        <v>9.0734751743999986</v>
      </c>
      <c r="N33" s="15">
        <f t="shared" si="7"/>
        <v>1.0972495871999999</v>
      </c>
      <c r="O33" s="15">
        <f t="shared" si="8"/>
        <v>2.6652327936</v>
      </c>
      <c r="P33" s="15">
        <f t="shared" si="9"/>
        <v>126.95682913217047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46.080319999999993</v>
      </c>
      <c r="G34" s="15">
        <f t="shared" si="0"/>
        <v>17.638399999999997</v>
      </c>
      <c r="H34" s="15">
        <f t="shared" si="1"/>
        <v>27.560000000000002</v>
      </c>
      <c r="I34" s="15">
        <f t="shared" si="2"/>
        <v>12.966048662068966</v>
      </c>
      <c r="J34" s="15">
        <f t="shared" si="3"/>
        <v>0.10703232</v>
      </c>
      <c r="K34" s="15">
        <f t="shared" si="4"/>
        <v>1.0223178882972699</v>
      </c>
      <c r="L34" s="15">
        <f t="shared" si="5"/>
        <v>11.338169491525424</v>
      </c>
      <c r="M34" s="15">
        <f t="shared" si="6"/>
        <v>8.7105361674239994</v>
      </c>
      <c r="N34" s="15">
        <f t="shared" si="7"/>
        <v>1.0533596037119999</v>
      </c>
      <c r="O34" s="15">
        <f t="shared" si="8"/>
        <v>2.5586234818559999</v>
      </c>
      <c r="P34" s="15">
        <f t="shared" si="9"/>
        <v>129.03480761488365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47.92353279999999</v>
      </c>
      <c r="G35" s="15">
        <f t="shared" si="0"/>
        <v>18.343935999999999</v>
      </c>
      <c r="H35" s="15">
        <f t="shared" si="1"/>
        <v>28.662400000000002</v>
      </c>
      <c r="I35" s="15">
        <f t="shared" si="2"/>
        <v>12.467354482758621</v>
      </c>
      <c r="J35" s="15">
        <f t="shared" si="3"/>
        <v>0.10291569230769231</v>
      </c>
      <c r="K35" s="15">
        <f t="shared" si="4"/>
        <v>0.98299796951660556</v>
      </c>
      <c r="L35" s="15">
        <f t="shared" si="5"/>
        <v>10.902086049543676</v>
      </c>
      <c r="M35" s="15">
        <f t="shared" si="6"/>
        <v>8.375515545599999</v>
      </c>
      <c r="N35" s="15">
        <f t="shared" si="7"/>
        <v>1.0128457728</v>
      </c>
      <c r="O35" s="15">
        <f t="shared" si="8"/>
        <v>2.4602148863999997</v>
      </c>
      <c r="P35" s="15">
        <f t="shared" si="9"/>
        <v>131.23379919892659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49.766745599999993</v>
      </c>
      <c r="G36" s="15">
        <f t="shared" si="0"/>
        <v>19.049471999999998</v>
      </c>
      <c r="H36" s="15">
        <f t="shared" si="1"/>
        <v>29.764800000000001</v>
      </c>
      <c r="I36" s="15">
        <f t="shared" si="2"/>
        <v>12.00560061302682</v>
      </c>
      <c r="J36" s="15">
        <f t="shared" si="3"/>
        <v>9.9103999999999998E-2</v>
      </c>
      <c r="K36" s="15">
        <f t="shared" si="4"/>
        <v>0.94659063731228688</v>
      </c>
      <c r="L36" s="15">
        <f t="shared" si="5"/>
        <v>10.498305084745763</v>
      </c>
      <c r="M36" s="15">
        <f t="shared" si="6"/>
        <v>8.0653112661333317</v>
      </c>
      <c r="N36" s="15">
        <f t="shared" si="7"/>
        <v>0.97533296639999989</v>
      </c>
      <c r="O36" s="15">
        <f t="shared" si="8"/>
        <v>2.3690958165333331</v>
      </c>
      <c r="P36" s="15">
        <f t="shared" si="9"/>
        <v>133.54035798415151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51.609958399999989</v>
      </c>
      <c r="G37" s="15">
        <f t="shared" si="0"/>
        <v>19.755007999999997</v>
      </c>
      <c r="H37" s="15">
        <f t="shared" si="1"/>
        <v>30.8672</v>
      </c>
      <c r="I37" s="15">
        <f t="shared" si="2"/>
        <v>11.576829162561577</v>
      </c>
      <c r="J37" s="15">
        <f t="shared" si="3"/>
        <v>9.5564571428571429E-2</v>
      </c>
      <c r="K37" s="15">
        <f t="shared" si="4"/>
        <v>0.91278382883684805</v>
      </c>
      <c r="L37" s="15">
        <f t="shared" si="5"/>
        <v>10.123365617433413</v>
      </c>
      <c r="M37" s="15">
        <f t="shared" si="6"/>
        <v>7.7772644351999984</v>
      </c>
      <c r="N37" s="15">
        <f t="shared" si="7"/>
        <v>0.94049964617142845</v>
      </c>
      <c r="O37" s="15">
        <f t="shared" si="8"/>
        <v>2.2844852516571428</v>
      </c>
      <c r="P37" s="15">
        <f t="shared" si="9"/>
        <v>135.94295891328895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53.453171199999993</v>
      </c>
      <c r="G38" s="15">
        <f t="shared" si="0"/>
        <v>20.460543999999999</v>
      </c>
      <c r="H38" s="15">
        <f t="shared" si="1"/>
        <v>31.9696</v>
      </c>
      <c r="I38" s="15">
        <f t="shared" si="2"/>
        <v>11.177628156956004</v>
      </c>
      <c r="J38" s="15">
        <f t="shared" si="3"/>
        <v>9.2269241379310349E-2</v>
      </c>
      <c r="K38" s="15">
        <f t="shared" si="4"/>
        <v>0.88130852439419816</v>
      </c>
      <c r="L38" s="15">
        <f t="shared" si="5"/>
        <v>9.7742840444184687</v>
      </c>
      <c r="M38" s="15">
        <f t="shared" si="6"/>
        <v>7.5090829029517234</v>
      </c>
      <c r="N38" s="15">
        <f t="shared" si="7"/>
        <v>0.90806862388965504</v>
      </c>
      <c r="O38" s="15">
        <f t="shared" si="8"/>
        <v>2.2057098981517238</v>
      </c>
      <c r="P38" s="15">
        <f t="shared" si="9"/>
        <v>138.43166659214106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55.296383999999989</v>
      </c>
      <c r="G39" s="15">
        <f t="shared" si="0"/>
        <v>21.166079999999997</v>
      </c>
      <c r="H39" s="15">
        <f t="shared" si="1"/>
        <v>33.072000000000003</v>
      </c>
      <c r="I39" s="15">
        <f t="shared" si="2"/>
        <v>10.805040551724138</v>
      </c>
      <c r="J39" s="15">
        <f t="shared" si="3"/>
        <v>8.9193599999999998E-2</v>
      </c>
      <c r="K39" s="15">
        <f t="shared" si="4"/>
        <v>0.8519315735810582</v>
      </c>
      <c r="L39" s="15">
        <f t="shared" si="5"/>
        <v>9.4484745762711864</v>
      </c>
      <c r="M39" s="15">
        <f t="shared" si="6"/>
        <v>7.2587801395199989</v>
      </c>
      <c r="N39" s="15">
        <f t="shared" si="7"/>
        <v>0.8777996697599999</v>
      </c>
      <c r="O39" s="15">
        <f t="shared" si="8"/>
        <v>2.1321862348799998</v>
      </c>
      <c r="P39" s="15">
        <f t="shared" si="9"/>
        <v>140.99787034573637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57.139596799999993</v>
      </c>
      <c r="G40" s="15">
        <f t="shared" si="0"/>
        <v>21.871616</v>
      </c>
      <c r="H40" s="15">
        <f t="shared" si="1"/>
        <v>34.174399999999999</v>
      </c>
      <c r="I40" s="15">
        <f t="shared" si="2"/>
        <v>10.45649085650723</v>
      </c>
      <c r="J40" s="15">
        <f t="shared" si="3"/>
        <v>8.6316387096774194E-2</v>
      </c>
      <c r="K40" s="15">
        <f t="shared" si="4"/>
        <v>0.82444990991715306</v>
      </c>
      <c r="L40" s="15">
        <f t="shared" si="5"/>
        <v>9.1436850738108255</v>
      </c>
      <c r="M40" s="15">
        <f t="shared" si="6"/>
        <v>7.0246259414709664</v>
      </c>
      <c r="N40" s="15">
        <f t="shared" si="7"/>
        <v>0.84948355138064502</v>
      </c>
      <c r="O40" s="15">
        <f t="shared" si="8"/>
        <v>2.0634060337548386</v>
      </c>
      <c r="P40" s="15">
        <f t="shared" si="9"/>
        <v>143.63407055393841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58.982809599999989</v>
      </c>
      <c r="G41" s="15">
        <f t="shared" si="0"/>
        <v>22.577151999999998</v>
      </c>
      <c r="H41" s="15">
        <f t="shared" si="1"/>
        <v>35.276800000000001</v>
      </c>
      <c r="I41" s="15">
        <f t="shared" si="2"/>
        <v>10.129725517241379</v>
      </c>
      <c r="J41" s="15">
        <f t="shared" si="3"/>
        <v>8.3618999999999999E-2</v>
      </c>
      <c r="K41" s="15">
        <f t="shared" si="4"/>
        <v>0.79868585023224203</v>
      </c>
      <c r="L41" s="15">
        <f t="shared" si="5"/>
        <v>8.8579449152542367</v>
      </c>
      <c r="M41" s="15">
        <f t="shared" si="6"/>
        <v>6.805106380799999</v>
      </c>
      <c r="N41" s="15">
        <f t="shared" si="7"/>
        <v>0.82293719039999991</v>
      </c>
      <c r="O41" s="15">
        <f t="shared" si="8"/>
        <v>1.9989245951999999</v>
      </c>
      <c r="P41" s="15">
        <f t="shared" si="9"/>
        <v>146.33370504912787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60.826022399999985</v>
      </c>
      <c r="G42" s="15">
        <f t="shared" si="0"/>
        <v>23.282687999999997</v>
      </c>
      <c r="H42" s="15">
        <f t="shared" si="1"/>
        <v>36.379200000000004</v>
      </c>
      <c r="I42" s="15">
        <f t="shared" si="2"/>
        <v>9.8227641379310349</v>
      </c>
      <c r="J42" s="15">
        <f t="shared" si="3"/>
        <v>8.1085090909090912E-2</v>
      </c>
      <c r="K42" s="15">
        <f t="shared" si="4"/>
        <v>0.77448324871005292</v>
      </c>
      <c r="L42" s="15">
        <f t="shared" si="5"/>
        <v>8.5895223420647149</v>
      </c>
      <c r="M42" s="15">
        <f t="shared" si="6"/>
        <v>6.5988910359272719</v>
      </c>
      <c r="N42" s="15">
        <f t="shared" si="7"/>
        <v>0.79799969978181806</v>
      </c>
      <c r="O42" s="15">
        <f t="shared" si="8"/>
        <v>1.9383511226181818</v>
      </c>
      <c r="P42" s="15">
        <f t="shared" si="9"/>
        <v>149.09100707794215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62.669235199999989</v>
      </c>
      <c r="G43" s="15">
        <f t="shared" si="0"/>
        <v>23.988223999999999</v>
      </c>
      <c r="H43" s="15">
        <f t="shared" si="1"/>
        <v>37.4816</v>
      </c>
      <c r="I43" s="15">
        <f t="shared" si="2"/>
        <v>9.5338593103448268</v>
      </c>
      <c r="J43" s="15">
        <f t="shared" si="3"/>
        <v>7.870023529411764E-2</v>
      </c>
      <c r="K43" s="15">
        <f t="shared" si="4"/>
        <v>0.75170432963034539</v>
      </c>
      <c r="L43" s="15">
        <f t="shared" si="5"/>
        <v>8.3368893320039881</v>
      </c>
      <c r="M43" s="15">
        <f t="shared" si="6"/>
        <v>6.4048060054588225</v>
      </c>
      <c r="N43" s="15">
        <f t="shared" si="7"/>
        <v>0.77452912037647048</v>
      </c>
      <c r="O43" s="15">
        <f t="shared" si="8"/>
        <v>1.8813407954823529</v>
      </c>
      <c r="P43" s="15">
        <f t="shared" si="9"/>
        <v>151.9008883285909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64.512447999999992</v>
      </c>
      <c r="G44" s="15">
        <f t="shared" si="0"/>
        <v>24.693759999999997</v>
      </c>
      <c r="H44" s="15">
        <f t="shared" si="1"/>
        <v>38.584000000000003</v>
      </c>
      <c r="I44" s="15">
        <f t="shared" si="2"/>
        <v>9.2614633300492617</v>
      </c>
      <c r="J44" s="15">
        <f t="shared" si="3"/>
        <v>7.6451657142857135E-2</v>
      </c>
      <c r="K44" s="15">
        <f t="shared" si="4"/>
        <v>0.73022706306947838</v>
      </c>
      <c r="L44" s="15">
        <f t="shared" si="5"/>
        <v>8.0986924939467304</v>
      </c>
      <c r="M44" s="15">
        <f t="shared" si="6"/>
        <v>6.2218115481599989</v>
      </c>
      <c r="N44" s="15">
        <f t="shared" si="7"/>
        <v>0.7523997169371428</v>
      </c>
      <c r="O44" s="15">
        <f t="shared" si="8"/>
        <v>1.8275882013257141</v>
      </c>
      <c r="P44" s="15">
        <f t="shared" si="9"/>
        <v>154.75884201063118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66.355660799999981</v>
      </c>
      <c r="G45" s="15">
        <f t="shared" si="0"/>
        <v>25.399296</v>
      </c>
      <c r="H45" s="15">
        <f t="shared" si="1"/>
        <v>39.686399999999999</v>
      </c>
      <c r="I45" s="15">
        <f t="shared" si="2"/>
        <v>9.0042004597701144</v>
      </c>
      <c r="J45" s="15">
        <f t="shared" si="3"/>
        <v>7.4328000000000005E-2</v>
      </c>
      <c r="K45" s="15">
        <f t="shared" si="4"/>
        <v>0.70994297798421513</v>
      </c>
      <c r="L45" s="15">
        <f t="shared" si="5"/>
        <v>7.8737288135593211</v>
      </c>
      <c r="M45" s="15">
        <f t="shared" si="6"/>
        <v>6.0489834495999988</v>
      </c>
      <c r="N45" s="15">
        <f t="shared" si="7"/>
        <v>0.73149972479999992</v>
      </c>
      <c r="O45" s="15">
        <f t="shared" si="8"/>
        <v>1.7768218623999998</v>
      </c>
      <c r="P45" s="15">
        <f t="shared" si="9"/>
        <v>157.66086208811362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68.198873599999985</v>
      </c>
      <c r="G46" s="15">
        <f t="shared" si="0"/>
        <v>26.104831999999998</v>
      </c>
      <c r="H46" s="15">
        <f t="shared" si="1"/>
        <v>40.788800000000002</v>
      </c>
      <c r="I46" s="15">
        <f t="shared" si="2"/>
        <v>8.760843690587139</v>
      </c>
      <c r="J46" s="15">
        <f t="shared" si="3"/>
        <v>7.2319135135135132E-2</v>
      </c>
      <c r="K46" s="15">
        <f t="shared" si="4"/>
        <v>0.69075532993058775</v>
      </c>
      <c r="L46" s="15">
        <f t="shared" si="5"/>
        <v>7.6609253321117725</v>
      </c>
      <c r="M46" s="15">
        <f t="shared" si="6"/>
        <v>5.8854974104216211</v>
      </c>
      <c r="N46" s="15">
        <f t="shared" si="7"/>
        <v>0.71172946196756748</v>
      </c>
      <c r="O46" s="15">
        <f t="shared" si="8"/>
        <v>1.7287996499027025</v>
      </c>
      <c r="P46" s="15">
        <f t="shared" si="9"/>
        <v>160.6033756100565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70.042086399999988</v>
      </c>
      <c r="G47" s="15">
        <f t="shared" si="0"/>
        <v>26.810367999999997</v>
      </c>
      <c r="H47" s="15">
        <f t="shared" si="1"/>
        <v>41.891200000000005</v>
      </c>
      <c r="I47" s="15">
        <f t="shared" si="2"/>
        <v>8.5302951724137923</v>
      </c>
      <c r="J47" s="15">
        <f t="shared" si="3"/>
        <v>7.0415999999999992E-2</v>
      </c>
      <c r="K47" s="15">
        <f t="shared" si="4"/>
        <v>0.67257755809030906</v>
      </c>
      <c r="L47" s="15">
        <f t="shared" si="5"/>
        <v>7.4593220338983048</v>
      </c>
      <c r="M47" s="15">
        <f t="shared" si="6"/>
        <v>5.7306158996210517</v>
      </c>
      <c r="N47" s="15">
        <f t="shared" si="7"/>
        <v>0.69299973928421044</v>
      </c>
      <c r="O47" s="15">
        <f t="shared" si="8"/>
        <v>1.683304922273684</v>
      </c>
      <c r="P47" s="15">
        <f t="shared" si="9"/>
        <v>163.58318572558133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71.885299199999992</v>
      </c>
      <c r="G48" s="15">
        <f t="shared" si="0"/>
        <v>27.515903999999999</v>
      </c>
      <c r="H48" s="15">
        <f t="shared" si="1"/>
        <v>42.993600000000001</v>
      </c>
      <c r="I48" s="15">
        <f t="shared" si="2"/>
        <v>8.3115696551724145</v>
      </c>
      <c r="J48" s="15">
        <f t="shared" si="3"/>
        <v>6.8610461538461537E-2</v>
      </c>
      <c r="K48" s="15">
        <f t="shared" si="4"/>
        <v>0.65533197967773704</v>
      </c>
      <c r="L48" s="15">
        <f t="shared" si="5"/>
        <v>7.2680573663624504</v>
      </c>
      <c r="M48" s="15">
        <f t="shared" si="6"/>
        <v>5.5836770303999987</v>
      </c>
      <c r="N48" s="15">
        <f t="shared" si="7"/>
        <v>0.67523051519999988</v>
      </c>
      <c r="O48" s="15">
        <f t="shared" si="8"/>
        <v>1.6401432575999999</v>
      </c>
      <c r="P48" s="15">
        <f t="shared" si="9"/>
        <v>166.59742346595107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73.728511999999981</v>
      </c>
      <c r="G49" s="15">
        <f t="shared" si="0"/>
        <v>28.221439999999998</v>
      </c>
      <c r="H49" s="15">
        <f t="shared" si="1"/>
        <v>44.096000000000004</v>
      </c>
      <c r="I49" s="15">
        <f t="shared" si="2"/>
        <v>8.1037804137931033</v>
      </c>
      <c r="J49" s="15">
        <f t="shared" si="3"/>
        <v>6.6895200000000002E-2</v>
      </c>
      <c r="K49" s="15">
        <f t="shared" si="4"/>
        <v>0.63894868018579365</v>
      </c>
      <c r="L49" s="15">
        <f t="shared" si="5"/>
        <v>7.0863559322033893</v>
      </c>
      <c r="M49" s="15">
        <f t="shared" si="6"/>
        <v>5.4440851046399992</v>
      </c>
      <c r="N49" s="15">
        <f t="shared" si="7"/>
        <v>0.65834975231999993</v>
      </c>
      <c r="O49" s="15">
        <f t="shared" si="8"/>
        <v>1.5991396761599999</v>
      </c>
      <c r="P49" s="15">
        <f t="shared" si="9"/>
        <v>169.64350675930231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B39-E2B3-4CC2-866F-4C8D62296BDB}">
  <dimension ref="A1:AP56"/>
  <sheetViews>
    <sheetView workbookViewId="0">
      <selection activeCell="R26" sqref="R26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220.48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9291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10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0.66700000000000004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3.6765039999999996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2.3529625599999999</v>
      </c>
      <c r="K5" s="14" t="s">
        <v>28</v>
      </c>
      <c r="L5" s="9">
        <f>F2*F3*F5*L2*B1*B7/L3</f>
        <v>324.15121655172413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1.5</v>
      </c>
      <c r="C6" t="s">
        <v>15</v>
      </c>
      <c r="D6" s="4"/>
      <c r="E6" s="2"/>
      <c r="M6" s="14" t="s">
        <v>33</v>
      </c>
      <c r="N6" s="9">
        <f>N2*N3*B2*H3*F5*N4</f>
        <v>2.675808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283.45423728813557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15</v>
      </c>
      <c r="C7" t="s">
        <v>12</v>
      </c>
      <c r="D7" s="7"/>
      <c r="E7" s="10" t="s">
        <v>16</v>
      </c>
      <c r="F7" s="9">
        <f>F2*F3*F4*F5*B1/B7</f>
        <v>1.8432127999999997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8.4664319999999993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1.8432127999999997</v>
      </c>
      <c r="G10" s="15">
        <f t="shared" ref="G10:G49" si="0">E10*$H$5</f>
        <v>2.3529625599999999</v>
      </c>
      <c r="H10" s="15">
        <f t="shared" ref="H10:H49" si="1">E10*$J$4</f>
        <v>3.6765039999999996</v>
      </c>
      <c r="I10" s="15">
        <f t="shared" ref="I10:I49" si="2">$L$5/E10</f>
        <v>324.15121655172413</v>
      </c>
      <c r="J10" s="15">
        <f t="shared" ref="J10:J49" si="3">$N$6/E10</f>
        <v>2.675808</v>
      </c>
      <c r="K10" s="15">
        <f t="shared" ref="K10:K49" si="4">$S$14/E10</f>
        <v>25.557947207431745</v>
      </c>
      <c r="L10" s="15">
        <f t="shared" ref="L10:L49" si="5">$Y$6/E10</f>
        <v>283.45423728813557</v>
      </c>
      <c r="M10" s="15">
        <f t="shared" ref="M10:M49" si="6">$AA$9*$AA$10/E10</f>
        <v>217.76340418559997</v>
      </c>
      <c r="N10" s="15">
        <f t="shared" ref="N10:N49" si="7">$AC$6*$AA$9/E10</f>
        <v>26.333990092799997</v>
      </c>
      <c r="O10" s="15">
        <f t="shared" ref="O10:O49" si="8">$AE$6*$AA$9/E10</f>
        <v>63.965587046399996</v>
      </c>
      <c r="P10" s="15">
        <f t="shared" ref="P10:P49" si="9">F10+G10+H10+I10+J10+K10+L10+M10+N10+O10</f>
        <v>951.77486973209147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3.6864255999999993</v>
      </c>
      <c r="G11" s="15">
        <f t="shared" si="0"/>
        <v>4.7059251199999999</v>
      </c>
      <c r="H11" s="15">
        <f t="shared" si="1"/>
        <v>7.3530079999999991</v>
      </c>
      <c r="I11" s="15">
        <f t="shared" si="2"/>
        <v>162.07560827586207</v>
      </c>
      <c r="J11" s="15">
        <f t="shared" si="3"/>
        <v>1.337904</v>
      </c>
      <c r="K11" s="15">
        <f t="shared" si="4"/>
        <v>12.778973603715873</v>
      </c>
      <c r="L11" s="15">
        <f t="shared" si="5"/>
        <v>141.72711864406779</v>
      </c>
      <c r="M11" s="15">
        <f t="shared" si="6"/>
        <v>108.88170209279998</v>
      </c>
      <c r="N11" s="15">
        <f t="shared" si="7"/>
        <v>13.166995046399999</v>
      </c>
      <c r="O11" s="15">
        <f t="shared" si="8"/>
        <v>31.982793523199998</v>
      </c>
      <c r="P11" s="15">
        <f t="shared" si="9"/>
        <v>487.69645390604569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5.5296383999999987</v>
      </c>
      <c r="G12" s="15">
        <f t="shared" si="0"/>
        <v>7.0588876799999998</v>
      </c>
      <c r="H12" s="15">
        <f t="shared" si="1"/>
        <v>11.029511999999999</v>
      </c>
      <c r="I12" s="15">
        <f t="shared" si="2"/>
        <v>108.05040551724137</v>
      </c>
      <c r="J12" s="15">
        <f t="shared" si="3"/>
        <v>0.89193599999999995</v>
      </c>
      <c r="K12" s="15">
        <f t="shared" si="4"/>
        <v>8.5193157358105811</v>
      </c>
      <c r="L12" s="15">
        <f t="shared" si="5"/>
        <v>94.484745762711853</v>
      </c>
      <c r="M12" s="15">
        <f t="shared" si="6"/>
        <v>72.587801395199989</v>
      </c>
      <c r="N12" s="15">
        <f t="shared" si="7"/>
        <v>8.777996697599999</v>
      </c>
      <c r="O12" s="15">
        <f t="shared" si="8"/>
        <v>21.3218623488</v>
      </c>
      <c r="P12" s="15">
        <f t="shared" si="9"/>
        <v>338.25210153736373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7.3728511999999986</v>
      </c>
      <c r="G13" s="15">
        <f t="shared" si="0"/>
        <v>9.4118502399999997</v>
      </c>
      <c r="H13" s="15">
        <f t="shared" si="1"/>
        <v>14.706015999999998</v>
      </c>
      <c r="I13" s="15">
        <f t="shared" si="2"/>
        <v>81.037804137931033</v>
      </c>
      <c r="J13" s="15">
        <f t="shared" si="3"/>
        <v>0.66895199999999999</v>
      </c>
      <c r="K13" s="15">
        <f t="shared" si="4"/>
        <v>6.3894868018579363</v>
      </c>
      <c r="L13" s="15">
        <f t="shared" si="5"/>
        <v>70.863559322033893</v>
      </c>
      <c r="M13" s="15">
        <f t="shared" si="6"/>
        <v>54.440851046399992</v>
      </c>
      <c r="N13" s="15">
        <f t="shared" si="7"/>
        <v>6.5834975231999993</v>
      </c>
      <c r="O13" s="15">
        <f t="shared" si="8"/>
        <v>15.991396761599999</v>
      </c>
      <c r="P13" s="15">
        <f t="shared" si="9"/>
        <v>267.46626503302286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9.2160639999999976</v>
      </c>
      <c r="G14" s="15">
        <f t="shared" si="0"/>
        <v>11.7648128</v>
      </c>
      <c r="H14" s="15">
        <f t="shared" si="1"/>
        <v>18.38252</v>
      </c>
      <c r="I14" s="15">
        <f t="shared" si="2"/>
        <v>64.830243310344827</v>
      </c>
      <c r="J14" s="15">
        <f t="shared" si="3"/>
        <v>0.53516160000000002</v>
      </c>
      <c r="K14" s="15">
        <f t="shared" si="4"/>
        <v>5.1115894414863492</v>
      </c>
      <c r="L14" s="15">
        <f t="shared" si="5"/>
        <v>56.690847457627115</v>
      </c>
      <c r="M14" s="15">
        <f t="shared" si="6"/>
        <v>43.552680837119993</v>
      </c>
      <c r="N14" s="15">
        <f t="shared" si="7"/>
        <v>5.2667980185599994</v>
      </c>
      <c r="O14" s="15">
        <f t="shared" si="8"/>
        <v>12.793117409279999</v>
      </c>
      <c r="P14" s="15">
        <f t="shared" si="9"/>
        <v>228.14383487441827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11.059276799999997</v>
      </c>
      <c r="G15" s="15">
        <f t="shared" si="0"/>
        <v>14.11777536</v>
      </c>
      <c r="H15" s="15">
        <f t="shared" si="1"/>
        <v>22.059023999999997</v>
      </c>
      <c r="I15" s="15">
        <f t="shared" si="2"/>
        <v>54.025202758620686</v>
      </c>
      <c r="J15" s="15">
        <f t="shared" si="3"/>
        <v>0.44596799999999998</v>
      </c>
      <c r="K15" s="15">
        <f t="shared" si="4"/>
        <v>4.2596578679052906</v>
      </c>
      <c r="L15" s="15">
        <f t="shared" si="5"/>
        <v>47.242372881355926</v>
      </c>
      <c r="M15" s="15">
        <f t="shared" si="6"/>
        <v>36.293900697599994</v>
      </c>
      <c r="N15" s="15">
        <f t="shared" si="7"/>
        <v>4.3889983487999995</v>
      </c>
      <c r="O15" s="15">
        <f t="shared" si="8"/>
        <v>10.6609311744</v>
      </c>
      <c r="P15" s="15">
        <f t="shared" si="9"/>
        <v>204.55310788868189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12.902489599999997</v>
      </c>
      <c r="G16" s="15">
        <f t="shared" si="0"/>
        <v>16.470737919999998</v>
      </c>
      <c r="H16" s="15">
        <f t="shared" si="1"/>
        <v>25.735527999999995</v>
      </c>
      <c r="I16" s="15">
        <f t="shared" si="2"/>
        <v>46.307316650246307</v>
      </c>
      <c r="J16" s="15">
        <f t="shared" si="3"/>
        <v>0.38225828571428572</v>
      </c>
      <c r="K16" s="15">
        <f t="shared" si="4"/>
        <v>3.6511353153473922</v>
      </c>
      <c r="L16" s="15">
        <f t="shared" si="5"/>
        <v>40.49346246973365</v>
      </c>
      <c r="M16" s="15">
        <f t="shared" si="6"/>
        <v>31.109057740799994</v>
      </c>
      <c r="N16" s="15">
        <f t="shared" si="7"/>
        <v>3.7619985846857138</v>
      </c>
      <c r="O16" s="15">
        <f t="shared" si="8"/>
        <v>9.1379410066285711</v>
      </c>
      <c r="P16" s="15">
        <f t="shared" si="9"/>
        <v>189.9519255731559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14.745702399999997</v>
      </c>
      <c r="G17" s="15">
        <f t="shared" si="0"/>
        <v>18.823700479999999</v>
      </c>
      <c r="H17" s="15">
        <f t="shared" si="1"/>
        <v>29.412031999999996</v>
      </c>
      <c r="I17" s="15">
        <f t="shared" si="2"/>
        <v>40.518902068965517</v>
      </c>
      <c r="J17" s="15">
        <f t="shared" si="3"/>
        <v>0.334476</v>
      </c>
      <c r="K17" s="15">
        <f t="shared" si="4"/>
        <v>3.1947434009289681</v>
      </c>
      <c r="L17" s="15">
        <f t="shared" si="5"/>
        <v>35.431779661016947</v>
      </c>
      <c r="M17" s="15">
        <f t="shared" si="6"/>
        <v>27.220425523199996</v>
      </c>
      <c r="N17" s="15">
        <f t="shared" si="7"/>
        <v>3.2917487615999996</v>
      </c>
      <c r="O17" s="15">
        <f t="shared" si="8"/>
        <v>7.9956983807999995</v>
      </c>
      <c r="P17" s="15">
        <f t="shared" si="9"/>
        <v>180.96920867651141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16.588915199999995</v>
      </c>
      <c r="G18" s="15">
        <f t="shared" si="0"/>
        <v>21.176663040000001</v>
      </c>
      <c r="H18" s="15">
        <f t="shared" si="1"/>
        <v>33.088535999999998</v>
      </c>
      <c r="I18" s="15">
        <f t="shared" si="2"/>
        <v>36.016801839080458</v>
      </c>
      <c r="J18" s="15">
        <f t="shared" si="3"/>
        <v>0.29731200000000002</v>
      </c>
      <c r="K18" s="15">
        <f t="shared" si="4"/>
        <v>2.8397719119368605</v>
      </c>
      <c r="L18" s="15">
        <f t="shared" si="5"/>
        <v>31.494915254237284</v>
      </c>
      <c r="M18" s="15">
        <f t="shared" si="6"/>
        <v>24.195933798399995</v>
      </c>
      <c r="N18" s="15">
        <f t="shared" si="7"/>
        <v>2.9259988991999997</v>
      </c>
      <c r="O18" s="15">
        <f t="shared" si="8"/>
        <v>7.1072874495999994</v>
      </c>
      <c r="P18" s="15">
        <f t="shared" si="9"/>
        <v>175.73213539245461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18.432127999999995</v>
      </c>
      <c r="G19" s="15">
        <f t="shared" si="0"/>
        <v>23.529625599999999</v>
      </c>
      <c r="H19" s="15">
        <f t="shared" si="1"/>
        <v>36.765039999999999</v>
      </c>
      <c r="I19" s="15">
        <f t="shared" si="2"/>
        <v>32.415121655172413</v>
      </c>
      <c r="J19" s="15">
        <f t="shared" si="3"/>
        <v>0.26758080000000001</v>
      </c>
      <c r="K19" s="15">
        <f t="shared" si="4"/>
        <v>2.5557947207431746</v>
      </c>
      <c r="L19" s="15">
        <f t="shared" si="5"/>
        <v>28.345423728813557</v>
      </c>
      <c r="M19" s="15">
        <f t="shared" si="6"/>
        <v>21.776340418559997</v>
      </c>
      <c r="N19" s="15">
        <f t="shared" si="7"/>
        <v>2.6333990092799997</v>
      </c>
      <c r="O19" s="15">
        <f t="shared" si="8"/>
        <v>6.3965587046399994</v>
      </c>
      <c r="P19" s="15">
        <f t="shared" si="9"/>
        <v>173.11701263720914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20.275340799999995</v>
      </c>
      <c r="G20" s="15">
        <f t="shared" si="0"/>
        <v>25.882588159999997</v>
      </c>
      <c r="H20" s="15">
        <f t="shared" si="1"/>
        <v>40.441543999999993</v>
      </c>
      <c r="I20" s="15">
        <f t="shared" si="2"/>
        <v>29.468292413793105</v>
      </c>
      <c r="J20" s="15">
        <f t="shared" si="3"/>
        <v>0.24325527272727274</v>
      </c>
      <c r="K20" s="15">
        <f t="shared" si="4"/>
        <v>2.3234497461301586</v>
      </c>
      <c r="L20" s="15">
        <f t="shared" si="5"/>
        <v>25.768567026194145</v>
      </c>
      <c r="M20" s="15">
        <f t="shared" si="6"/>
        <v>19.796673107781814</v>
      </c>
      <c r="N20" s="15">
        <f t="shared" si="7"/>
        <v>2.3939990993454541</v>
      </c>
      <c r="O20" s="15">
        <f t="shared" si="8"/>
        <v>5.8150533678545449</v>
      </c>
      <c r="P20" s="15">
        <f t="shared" si="9"/>
        <v>172.40876299382646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22.118553599999995</v>
      </c>
      <c r="G21" s="15">
        <f t="shared" si="0"/>
        <v>28.235550719999999</v>
      </c>
      <c r="H21" s="15">
        <f t="shared" si="1"/>
        <v>44.118047999999995</v>
      </c>
      <c r="I21" s="15">
        <f t="shared" si="2"/>
        <v>27.012601379310343</v>
      </c>
      <c r="J21" s="15">
        <f t="shared" si="3"/>
        <v>0.22298399999999999</v>
      </c>
      <c r="K21" s="15">
        <f t="shared" si="4"/>
        <v>2.1298289339526453</v>
      </c>
      <c r="L21" s="15">
        <f t="shared" si="5"/>
        <v>23.621186440677963</v>
      </c>
      <c r="M21" s="15">
        <f t="shared" si="6"/>
        <v>18.146950348799997</v>
      </c>
      <c r="N21" s="15">
        <f t="shared" si="7"/>
        <v>2.1944991743999998</v>
      </c>
      <c r="O21" s="15">
        <f t="shared" si="8"/>
        <v>5.3304655872</v>
      </c>
      <c r="P21" s="15">
        <f t="shared" si="9"/>
        <v>173.13066818434095</v>
      </c>
      <c r="Q21" s="13" t="s">
        <v>263</v>
      </c>
      <c r="R21" s="19">
        <f>MIN(P10:P24)</f>
        <v>172.40876299382646</v>
      </c>
      <c r="S21" s="4" t="s">
        <v>72</v>
      </c>
      <c r="T21" s="2">
        <f>'a_r=0.5'!T21</f>
        <v>443.70800000000003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23.961766399999995</v>
      </c>
      <c r="G22" s="15">
        <f t="shared" si="0"/>
        <v>30.588513280000001</v>
      </c>
      <c r="H22" s="15">
        <f t="shared" si="1"/>
        <v>47.794551999999996</v>
      </c>
      <c r="I22" s="15">
        <f t="shared" si="2"/>
        <v>24.934708965517242</v>
      </c>
      <c r="J22" s="15">
        <f t="shared" si="3"/>
        <v>0.20583138461538461</v>
      </c>
      <c r="K22" s="15">
        <f t="shared" si="4"/>
        <v>1.9659959390332111</v>
      </c>
      <c r="L22" s="15">
        <f t="shared" si="5"/>
        <v>21.804172099087353</v>
      </c>
      <c r="M22" s="15">
        <f t="shared" si="6"/>
        <v>16.751031091199998</v>
      </c>
      <c r="N22" s="15">
        <f t="shared" si="7"/>
        <v>2.0256915456</v>
      </c>
      <c r="O22" s="15">
        <f t="shared" si="8"/>
        <v>4.9204297727999995</v>
      </c>
      <c r="P22" s="15">
        <f t="shared" si="9"/>
        <v>174.95269247785319</v>
      </c>
      <c r="S22" s="4" t="s">
        <v>73</v>
      </c>
      <c r="T22" s="19">
        <f>T21-P24</f>
        <v>262.69099690852732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25.804979199999995</v>
      </c>
      <c r="G23" s="15">
        <f t="shared" si="0"/>
        <v>32.941475839999995</v>
      </c>
      <c r="H23" s="15">
        <f t="shared" si="1"/>
        <v>51.47105599999999</v>
      </c>
      <c r="I23" s="15">
        <f t="shared" si="2"/>
        <v>23.153658325123153</v>
      </c>
      <c r="J23" s="15">
        <f t="shared" si="3"/>
        <v>0.19112914285714286</v>
      </c>
      <c r="K23" s="15">
        <f t="shared" si="4"/>
        <v>1.8255676576736961</v>
      </c>
      <c r="L23" s="15">
        <f t="shared" si="5"/>
        <v>20.246731234866825</v>
      </c>
      <c r="M23" s="15">
        <f t="shared" si="6"/>
        <v>15.554528870399997</v>
      </c>
      <c r="N23" s="15">
        <f t="shared" si="7"/>
        <v>1.8809992923428569</v>
      </c>
      <c r="O23" s="15">
        <f t="shared" si="8"/>
        <v>4.5689705033142856</v>
      </c>
      <c r="P23" s="15">
        <f t="shared" si="9"/>
        <v>177.63909606657793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27.648191999999995</v>
      </c>
      <c r="G24" s="15">
        <f t="shared" si="0"/>
        <v>35.294438399999997</v>
      </c>
      <c r="H24" s="15">
        <f t="shared" si="1"/>
        <v>55.147559999999991</v>
      </c>
      <c r="I24" s="15">
        <f t="shared" si="2"/>
        <v>21.610081103448277</v>
      </c>
      <c r="J24" s="15">
        <f t="shared" si="3"/>
        <v>0.1783872</v>
      </c>
      <c r="K24" s="15">
        <f t="shared" si="4"/>
        <v>1.7038631471621164</v>
      </c>
      <c r="L24" s="15">
        <f t="shared" si="5"/>
        <v>18.896949152542373</v>
      </c>
      <c r="M24" s="15">
        <f t="shared" si="6"/>
        <v>14.517560279039998</v>
      </c>
      <c r="N24" s="15">
        <f t="shared" si="7"/>
        <v>1.7555993395199998</v>
      </c>
      <c r="O24" s="15">
        <f t="shared" si="8"/>
        <v>4.2643724697599996</v>
      </c>
      <c r="P24" s="15">
        <f t="shared" si="9"/>
        <v>181.0170030914727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29.491404799999994</v>
      </c>
      <c r="G25" s="15">
        <f t="shared" si="0"/>
        <v>37.647400959999999</v>
      </c>
      <c r="H25" s="15">
        <f t="shared" si="1"/>
        <v>58.824063999999993</v>
      </c>
      <c r="I25" s="15">
        <f t="shared" si="2"/>
        <v>20.259451034482758</v>
      </c>
      <c r="J25" s="15">
        <f t="shared" si="3"/>
        <v>0.167238</v>
      </c>
      <c r="K25" s="15">
        <f t="shared" si="4"/>
        <v>1.5973717004644841</v>
      </c>
      <c r="L25" s="15">
        <f t="shared" si="5"/>
        <v>17.715889830508473</v>
      </c>
      <c r="M25" s="15">
        <f t="shared" si="6"/>
        <v>13.610212761599998</v>
      </c>
      <c r="N25" s="15">
        <f t="shared" si="7"/>
        <v>1.6458743807999998</v>
      </c>
      <c r="O25" s="15">
        <f t="shared" si="8"/>
        <v>3.9978491903999998</v>
      </c>
      <c r="P25" s="15">
        <f t="shared" si="9"/>
        <v>184.9567566582557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31.334617599999994</v>
      </c>
      <c r="G26" s="15">
        <f t="shared" si="0"/>
        <v>40.000363520000001</v>
      </c>
      <c r="H26" s="15">
        <f t="shared" si="1"/>
        <v>62.500567999999994</v>
      </c>
      <c r="I26" s="15">
        <f t="shared" si="2"/>
        <v>19.067718620689654</v>
      </c>
      <c r="J26" s="15">
        <f t="shared" si="3"/>
        <v>0.15740047058823528</v>
      </c>
      <c r="K26" s="15">
        <f t="shared" si="4"/>
        <v>1.5034086592606908</v>
      </c>
      <c r="L26" s="15">
        <f t="shared" si="5"/>
        <v>16.673778664007976</v>
      </c>
      <c r="M26" s="15">
        <f t="shared" si="6"/>
        <v>12.809612010917645</v>
      </c>
      <c r="N26" s="15">
        <f t="shared" si="7"/>
        <v>1.549058240752941</v>
      </c>
      <c r="O26" s="15">
        <f t="shared" si="8"/>
        <v>3.7626815909647058</v>
      </c>
      <c r="P26" s="15">
        <f t="shared" si="9"/>
        <v>189.35920737718186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33.177830399999991</v>
      </c>
      <c r="G27" s="15">
        <f t="shared" si="0"/>
        <v>42.353326080000002</v>
      </c>
      <c r="H27" s="15">
        <f t="shared" si="1"/>
        <v>66.177071999999995</v>
      </c>
      <c r="I27" s="15">
        <f t="shared" si="2"/>
        <v>18.008400919540229</v>
      </c>
      <c r="J27" s="15">
        <f t="shared" si="3"/>
        <v>0.14865600000000001</v>
      </c>
      <c r="K27" s="15">
        <f t="shared" si="4"/>
        <v>1.4198859559684303</v>
      </c>
      <c r="L27" s="15">
        <f t="shared" si="5"/>
        <v>15.747457627118642</v>
      </c>
      <c r="M27" s="15">
        <f t="shared" si="6"/>
        <v>12.097966899199998</v>
      </c>
      <c r="N27" s="15">
        <f t="shared" si="7"/>
        <v>1.4629994495999998</v>
      </c>
      <c r="O27" s="15">
        <f t="shared" si="8"/>
        <v>3.5536437247999997</v>
      </c>
      <c r="P27" s="15">
        <f t="shared" si="9"/>
        <v>194.14723905622731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35.021043199999994</v>
      </c>
      <c r="G28" s="15">
        <f t="shared" si="0"/>
        <v>44.706288639999997</v>
      </c>
      <c r="H28" s="15">
        <f t="shared" si="1"/>
        <v>69.85357599999999</v>
      </c>
      <c r="I28" s="15">
        <f t="shared" si="2"/>
        <v>17.060590344827585</v>
      </c>
      <c r="J28" s="15">
        <f t="shared" si="3"/>
        <v>0.14083199999999998</v>
      </c>
      <c r="K28" s="15">
        <f t="shared" si="4"/>
        <v>1.3451551161806181</v>
      </c>
      <c r="L28" s="15">
        <f t="shared" si="5"/>
        <v>14.91864406779661</v>
      </c>
      <c r="M28" s="15">
        <f t="shared" si="6"/>
        <v>11.461231799242103</v>
      </c>
      <c r="N28" s="15">
        <f t="shared" si="7"/>
        <v>1.3859994785684209</v>
      </c>
      <c r="O28" s="15">
        <f t="shared" si="8"/>
        <v>3.366609844547368</v>
      </c>
      <c r="P28" s="15">
        <f t="shared" si="9"/>
        <v>199.25997049116265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36.86425599999999</v>
      </c>
      <c r="G29" s="15">
        <f t="shared" si="0"/>
        <v>47.059251199999999</v>
      </c>
      <c r="H29" s="15">
        <f t="shared" si="1"/>
        <v>73.530079999999998</v>
      </c>
      <c r="I29" s="15">
        <f t="shared" si="2"/>
        <v>16.207560827586207</v>
      </c>
      <c r="J29" s="15">
        <f t="shared" si="3"/>
        <v>0.1337904</v>
      </c>
      <c r="K29" s="15">
        <f t="shared" si="4"/>
        <v>1.2778973603715873</v>
      </c>
      <c r="L29" s="15">
        <f t="shared" si="5"/>
        <v>14.172711864406779</v>
      </c>
      <c r="M29" s="15">
        <f t="shared" si="6"/>
        <v>10.888170209279998</v>
      </c>
      <c r="N29" s="15">
        <f t="shared" si="7"/>
        <v>1.3166995046399999</v>
      </c>
      <c r="O29" s="15">
        <f t="shared" si="8"/>
        <v>3.1982793523199997</v>
      </c>
      <c r="P29" s="15">
        <f t="shared" si="9"/>
        <v>204.64869671860455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38.707468799999994</v>
      </c>
      <c r="G30" s="15">
        <f t="shared" si="0"/>
        <v>49.41221376</v>
      </c>
      <c r="H30" s="15">
        <f t="shared" si="1"/>
        <v>77.206583999999992</v>
      </c>
      <c r="I30" s="15">
        <f t="shared" si="2"/>
        <v>15.435772216748768</v>
      </c>
      <c r="J30" s="15">
        <f t="shared" si="3"/>
        <v>0.12741942857142857</v>
      </c>
      <c r="K30" s="15">
        <f t="shared" si="4"/>
        <v>1.2170451051157973</v>
      </c>
      <c r="L30" s="15">
        <f t="shared" si="5"/>
        <v>13.497820823244551</v>
      </c>
      <c r="M30" s="15">
        <f t="shared" si="6"/>
        <v>10.369685913599998</v>
      </c>
      <c r="N30" s="15">
        <f t="shared" si="7"/>
        <v>1.2539995282285712</v>
      </c>
      <c r="O30" s="15">
        <f t="shared" si="8"/>
        <v>3.0459803355428567</v>
      </c>
      <c r="P30" s="15">
        <f t="shared" si="9"/>
        <v>210.27398991105196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40.55068159999999</v>
      </c>
      <c r="G31" s="15">
        <f t="shared" si="0"/>
        <v>51.765176319999995</v>
      </c>
      <c r="H31" s="15">
        <f t="shared" si="1"/>
        <v>80.883087999999987</v>
      </c>
      <c r="I31" s="15">
        <f t="shared" si="2"/>
        <v>14.734146206896552</v>
      </c>
      <c r="J31" s="15">
        <f t="shared" si="3"/>
        <v>0.12162763636363637</v>
      </c>
      <c r="K31" s="15">
        <f t="shared" si="4"/>
        <v>1.1617248730650793</v>
      </c>
      <c r="L31" s="15">
        <f t="shared" si="5"/>
        <v>12.884283513097072</v>
      </c>
      <c r="M31" s="15">
        <f t="shared" si="6"/>
        <v>9.8983365538909069</v>
      </c>
      <c r="N31" s="15">
        <f t="shared" si="7"/>
        <v>1.196999549672727</v>
      </c>
      <c r="O31" s="15">
        <f t="shared" si="8"/>
        <v>2.9075266839272724</v>
      </c>
      <c r="P31" s="15">
        <f t="shared" si="9"/>
        <v>216.10359093691324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42.393894399999994</v>
      </c>
      <c r="G32" s="15">
        <f t="shared" si="0"/>
        <v>54.118138879999997</v>
      </c>
      <c r="H32" s="15">
        <f t="shared" si="1"/>
        <v>84.559591999999995</v>
      </c>
      <c r="I32" s="15">
        <f t="shared" si="2"/>
        <v>14.093531154422788</v>
      </c>
      <c r="J32" s="15">
        <f t="shared" si="3"/>
        <v>0.11633947826086956</v>
      </c>
      <c r="K32" s="15">
        <f t="shared" si="4"/>
        <v>1.1112150959752933</v>
      </c>
      <c r="L32" s="15">
        <f t="shared" si="5"/>
        <v>12.324097273397198</v>
      </c>
      <c r="M32" s="15">
        <f t="shared" si="6"/>
        <v>9.4679740950260847</v>
      </c>
      <c r="N32" s="15">
        <f t="shared" si="7"/>
        <v>1.1449560909913041</v>
      </c>
      <c r="O32" s="15">
        <f t="shared" si="8"/>
        <v>2.7811124802782605</v>
      </c>
      <c r="P32" s="15">
        <f t="shared" si="9"/>
        <v>222.11085094835178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44.23710719999999</v>
      </c>
      <c r="G33" s="15">
        <f t="shared" si="0"/>
        <v>56.471101439999998</v>
      </c>
      <c r="H33" s="15">
        <f t="shared" si="1"/>
        <v>88.236095999999989</v>
      </c>
      <c r="I33" s="15">
        <f t="shared" si="2"/>
        <v>13.506300689655172</v>
      </c>
      <c r="J33" s="15">
        <f t="shared" si="3"/>
        <v>0.11149199999999999</v>
      </c>
      <c r="K33" s="15">
        <f t="shared" si="4"/>
        <v>1.0649144669763226</v>
      </c>
      <c r="L33" s="15">
        <f t="shared" si="5"/>
        <v>11.810593220338982</v>
      </c>
      <c r="M33" s="15">
        <f t="shared" si="6"/>
        <v>9.0734751743999986</v>
      </c>
      <c r="N33" s="15">
        <f t="shared" si="7"/>
        <v>1.0972495871999999</v>
      </c>
      <c r="O33" s="15">
        <f t="shared" si="8"/>
        <v>2.6652327936</v>
      </c>
      <c r="P33" s="15">
        <f t="shared" si="9"/>
        <v>228.27356257217045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46.080319999999993</v>
      </c>
      <c r="G34" s="15">
        <f t="shared" si="0"/>
        <v>58.824064</v>
      </c>
      <c r="H34" s="15">
        <f t="shared" si="1"/>
        <v>91.912599999999983</v>
      </c>
      <c r="I34" s="15">
        <f t="shared" si="2"/>
        <v>12.966048662068966</v>
      </c>
      <c r="J34" s="15">
        <f t="shared" si="3"/>
        <v>0.10703232</v>
      </c>
      <c r="K34" s="15">
        <f t="shared" si="4"/>
        <v>1.0223178882972699</v>
      </c>
      <c r="L34" s="15">
        <f t="shared" si="5"/>
        <v>11.338169491525424</v>
      </c>
      <c r="M34" s="15">
        <f t="shared" si="6"/>
        <v>8.7105361674239994</v>
      </c>
      <c r="N34" s="15">
        <f t="shared" si="7"/>
        <v>1.0533596037119999</v>
      </c>
      <c r="O34" s="15">
        <f t="shared" si="8"/>
        <v>2.5586234818559999</v>
      </c>
      <c r="P34" s="15">
        <f t="shared" si="9"/>
        <v>234.57307161488367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47.92353279999999</v>
      </c>
      <c r="G35" s="15">
        <f t="shared" si="0"/>
        <v>61.177026560000002</v>
      </c>
      <c r="H35" s="15">
        <f t="shared" si="1"/>
        <v>95.589103999999992</v>
      </c>
      <c r="I35" s="15">
        <f t="shared" si="2"/>
        <v>12.467354482758621</v>
      </c>
      <c r="J35" s="15">
        <f t="shared" si="3"/>
        <v>0.10291569230769231</v>
      </c>
      <c r="K35" s="15">
        <f t="shared" si="4"/>
        <v>0.98299796951660556</v>
      </c>
      <c r="L35" s="15">
        <f t="shared" si="5"/>
        <v>10.902086049543676</v>
      </c>
      <c r="M35" s="15">
        <f t="shared" si="6"/>
        <v>8.375515545599999</v>
      </c>
      <c r="N35" s="15">
        <f t="shared" si="7"/>
        <v>1.0128457728</v>
      </c>
      <c r="O35" s="15">
        <f t="shared" si="8"/>
        <v>2.4602148863999997</v>
      </c>
      <c r="P35" s="15">
        <f t="shared" si="9"/>
        <v>240.99359375892661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49.766745599999993</v>
      </c>
      <c r="G36" s="15">
        <f t="shared" si="0"/>
        <v>63.529989119999996</v>
      </c>
      <c r="H36" s="15">
        <f t="shared" si="1"/>
        <v>99.265607999999986</v>
      </c>
      <c r="I36" s="15">
        <f t="shared" si="2"/>
        <v>12.00560061302682</v>
      </c>
      <c r="J36" s="15">
        <f t="shared" si="3"/>
        <v>9.9103999999999998E-2</v>
      </c>
      <c r="K36" s="15">
        <f t="shared" si="4"/>
        <v>0.94659063731228688</v>
      </c>
      <c r="L36" s="15">
        <f t="shared" si="5"/>
        <v>10.498305084745763</v>
      </c>
      <c r="M36" s="15">
        <f t="shared" si="6"/>
        <v>8.0653112661333317</v>
      </c>
      <c r="N36" s="15">
        <f t="shared" si="7"/>
        <v>0.97533296639999989</v>
      </c>
      <c r="O36" s="15">
        <f t="shared" si="8"/>
        <v>2.3690958165333331</v>
      </c>
      <c r="P36" s="15">
        <f t="shared" si="9"/>
        <v>247.52168310415152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51.609958399999989</v>
      </c>
      <c r="G37" s="15">
        <f t="shared" si="0"/>
        <v>65.882951679999991</v>
      </c>
      <c r="H37" s="15">
        <f t="shared" si="1"/>
        <v>102.94211199999998</v>
      </c>
      <c r="I37" s="15">
        <f t="shared" si="2"/>
        <v>11.576829162561577</v>
      </c>
      <c r="J37" s="15">
        <f t="shared" si="3"/>
        <v>9.5564571428571429E-2</v>
      </c>
      <c r="K37" s="15">
        <f t="shared" si="4"/>
        <v>0.91278382883684805</v>
      </c>
      <c r="L37" s="15">
        <f t="shared" si="5"/>
        <v>10.123365617433413</v>
      </c>
      <c r="M37" s="15">
        <f t="shared" si="6"/>
        <v>7.7772644351999984</v>
      </c>
      <c r="N37" s="15">
        <f t="shared" si="7"/>
        <v>0.94049964617142845</v>
      </c>
      <c r="O37" s="15">
        <f t="shared" si="8"/>
        <v>2.2844852516571428</v>
      </c>
      <c r="P37" s="15">
        <f t="shared" si="9"/>
        <v>254.14581459328895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53.453171199999993</v>
      </c>
      <c r="G38" s="15">
        <f t="shared" si="0"/>
        <v>68.23591424</v>
      </c>
      <c r="H38" s="15">
        <f t="shared" si="1"/>
        <v>106.61861599999999</v>
      </c>
      <c r="I38" s="15">
        <f t="shared" si="2"/>
        <v>11.177628156956004</v>
      </c>
      <c r="J38" s="15">
        <f t="shared" si="3"/>
        <v>9.2269241379310349E-2</v>
      </c>
      <c r="K38" s="15">
        <f t="shared" si="4"/>
        <v>0.88130852439419816</v>
      </c>
      <c r="L38" s="15">
        <f t="shared" si="5"/>
        <v>9.7742840444184687</v>
      </c>
      <c r="M38" s="15">
        <f t="shared" si="6"/>
        <v>7.5090829029517234</v>
      </c>
      <c r="N38" s="15">
        <f t="shared" si="7"/>
        <v>0.90806862388965504</v>
      </c>
      <c r="O38" s="15">
        <f t="shared" si="8"/>
        <v>2.2057098981517238</v>
      </c>
      <c r="P38" s="15">
        <f t="shared" si="9"/>
        <v>260.85605283214107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55.296383999999989</v>
      </c>
      <c r="G39" s="15">
        <f t="shared" si="0"/>
        <v>70.588876799999994</v>
      </c>
      <c r="H39" s="15">
        <f t="shared" si="1"/>
        <v>110.29511999999998</v>
      </c>
      <c r="I39" s="15">
        <f t="shared" si="2"/>
        <v>10.805040551724138</v>
      </c>
      <c r="J39" s="15">
        <f t="shared" si="3"/>
        <v>8.9193599999999998E-2</v>
      </c>
      <c r="K39" s="15">
        <f t="shared" si="4"/>
        <v>0.8519315735810582</v>
      </c>
      <c r="L39" s="15">
        <f t="shared" si="5"/>
        <v>9.4484745762711864</v>
      </c>
      <c r="M39" s="15">
        <f t="shared" si="6"/>
        <v>7.2587801395199989</v>
      </c>
      <c r="N39" s="15">
        <f t="shared" si="7"/>
        <v>0.8777996697599999</v>
      </c>
      <c r="O39" s="15">
        <f t="shared" si="8"/>
        <v>2.1321862348799998</v>
      </c>
      <c r="P39" s="15">
        <f t="shared" si="9"/>
        <v>267.64378714573638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57.139596799999993</v>
      </c>
      <c r="G40" s="15">
        <f t="shared" si="0"/>
        <v>72.941839360000003</v>
      </c>
      <c r="H40" s="15">
        <f t="shared" si="1"/>
        <v>113.97162399999999</v>
      </c>
      <c r="I40" s="15">
        <f t="shared" si="2"/>
        <v>10.45649085650723</v>
      </c>
      <c r="J40" s="15">
        <f t="shared" si="3"/>
        <v>8.6316387096774194E-2</v>
      </c>
      <c r="K40" s="15">
        <f t="shared" si="4"/>
        <v>0.82444990991715306</v>
      </c>
      <c r="L40" s="15">
        <f t="shared" si="5"/>
        <v>9.1436850738108255</v>
      </c>
      <c r="M40" s="15">
        <f t="shared" si="6"/>
        <v>7.0246259414709664</v>
      </c>
      <c r="N40" s="15">
        <f t="shared" si="7"/>
        <v>0.84948355138064502</v>
      </c>
      <c r="O40" s="15">
        <f t="shared" si="8"/>
        <v>2.0634060337548386</v>
      </c>
      <c r="P40" s="15">
        <f t="shared" si="9"/>
        <v>274.50151791393847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58.982809599999989</v>
      </c>
      <c r="G41" s="15">
        <f t="shared" si="0"/>
        <v>75.294801919999998</v>
      </c>
      <c r="H41" s="15">
        <f t="shared" si="1"/>
        <v>117.64812799999999</v>
      </c>
      <c r="I41" s="15">
        <f t="shared" si="2"/>
        <v>10.129725517241379</v>
      </c>
      <c r="J41" s="15">
        <f t="shared" si="3"/>
        <v>8.3618999999999999E-2</v>
      </c>
      <c r="K41" s="15">
        <f t="shared" si="4"/>
        <v>0.79868585023224203</v>
      </c>
      <c r="L41" s="15">
        <f t="shared" si="5"/>
        <v>8.8579449152542367</v>
      </c>
      <c r="M41" s="15">
        <f t="shared" si="6"/>
        <v>6.805106380799999</v>
      </c>
      <c r="N41" s="15">
        <f t="shared" si="7"/>
        <v>0.82293719039999991</v>
      </c>
      <c r="O41" s="15">
        <f t="shared" si="8"/>
        <v>1.9989245951999999</v>
      </c>
      <c r="P41" s="15">
        <f t="shared" si="9"/>
        <v>281.42268296912778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60.826022399999985</v>
      </c>
      <c r="G42" s="15">
        <f t="shared" si="0"/>
        <v>77.647764479999992</v>
      </c>
      <c r="H42" s="15">
        <f t="shared" si="1"/>
        <v>121.32463199999998</v>
      </c>
      <c r="I42" s="15">
        <f t="shared" si="2"/>
        <v>9.8227641379310349</v>
      </c>
      <c r="J42" s="15">
        <f t="shared" si="3"/>
        <v>8.1085090909090912E-2</v>
      </c>
      <c r="K42" s="15">
        <f t="shared" si="4"/>
        <v>0.77448324871005292</v>
      </c>
      <c r="L42" s="15">
        <f t="shared" si="5"/>
        <v>8.5895223420647149</v>
      </c>
      <c r="M42" s="15">
        <f t="shared" si="6"/>
        <v>6.5988910359272719</v>
      </c>
      <c r="N42" s="15">
        <f t="shared" si="7"/>
        <v>0.79799969978181806</v>
      </c>
      <c r="O42" s="15">
        <f t="shared" si="8"/>
        <v>1.9383511226181818</v>
      </c>
      <c r="P42" s="15">
        <f t="shared" si="9"/>
        <v>288.40151555794216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62.669235199999989</v>
      </c>
      <c r="G43" s="15">
        <f t="shared" si="0"/>
        <v>80.000727040000001</v>
      </c>
      <c r="H43" s="15">
        <f t="shared" si="1"/>
        <v>125.00113599999999</v>
      </c>
      <c r="I43" s="15">
        <f t="shared" si="2"/>
        <v>9.5338593103448268</v>
      </c>
      <c r="J43" s="15">
        <f t="shared" si="3"/>
        <v>7.870023529411764E-2</v>
      </c>
      <c r="K43" s="15">
        <f t="shared" si="4"/>
        <v>0.75170432963034539</v>
      </c>
      <c r="L43" s="15">
        <f t="shared" si="5"/>
        <v>8.3368893320039881</v>
      </c>
      <c r="M43" s="15">
        <f t="shared" si="6"/>
        <v>6.4048060054588225</v>
      </c>
      <c r="N43" s="15">
        <f t="shared" si="7"/>
        <v>0.77452912037647048</v>
      </c>
      <c r="O43" s="15">
        <f t="shared" si="8"/>
        <v>1.8813407954823529</v>
      </c>
      <c r="P43" s="15">
        <f t="shared" si="9"/>
        <v>295.43292736859087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64.512447999999992</v>
      </c>
      <c r="G44" s="15">
        <f t="shared" si="0"/>
        <v>82.353689599999996</v>
      </c>
      <c r="H44" s="15">
        <f t="shared" si="1"/>
        <v>128.67764</v>
      </c>
      <c r="I44" s="15">
        <f t="shared" si="2"/>
        <v>9.2614633300492617</v>
      </c>
      <c r="J44" s="15">
        <f t="shared" si="3"/>
        <v>7.6451657142857135E-2</v>
      </c>
      <c r="K44" s="15">
        <f t="shared" si="4"/>
        <v>0.73022706306947838</v>
      </c>
      <c r="L44" s="15">
        <f t="shared" si="5"/>
        <v>8.0986924939467304</v>
      </c>
      <c r="M44" s="15">
        <f t="shared" si="6"/>
        <v>6.2218115481599989</v>
      </c>
      <c r="N44" s="15">
        <f t="shared" si="7"/>
        <v>0.7523997169371428</v>
      </c>
      <c r="O44" s="15">
        <f t="shared" si="8"/>
        <v>1.8275882013257141</v>
      </c>
      <c r="P44" s="15">
        <f t="shared" si="9"/>
        <v>302.5124116106312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66.355660799999981</v>
      </c>
      <c r="G45" s="15">
        <f t="shared" si="0"/>
        <v>84.706652160000004</v>
      </c>
      <c r="H45" s="15">
        <f t="shared" si="1"/>
        <v>132.35414399999999</v>
      </c>
      <c r="I45" s="15">
        <f t="shared" si="2"/>
        <v>9.0042004597701144</v>
      </c>
      <c r="J45" s="15">
        <f t="shared" si="3"/>
        <v>7.4328000000000005E-2</v>
      </c>
      <c r="K45" s="15">
        <f t="shared" si="4"/>
        <v>0.70994297798421513</v>
      </c>
      <c r="L45" s="15">
        <f t="shared" si="5"/>
        <v>7.8737288135593211</v>
      </c>
      <c r="M45" s="15">
        <f t="shared" si="6"/>
        <v>6.0489834495999988</v>
      </c>
      <c r="N45" s="15">
        <f t="shared" si="7"/>
        <v>0.73149972479999992</v>
      </c>
      <c r="O45" s="15">
        <f t="shared" si="8"/>
        <v>1.7768218623999998</v>
      </c>
      <c r="P45" s="15">
        <f t="shared" si="9"/>
        <v>309.63596224811363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68.198873599999985</v>
      </c>
      <c r="G46" s="15">
        <f t="shared" si="0"/>
        <v>87.059614719999999</v>
      </c>
      <c r="H46" s="15">
        <f t="shared" si="1"/>
        <v>136.03064799999999</v>
      </c>
      <c r="I46" s="15">
        <f t="shared" si="2"/>
        <v>8.760843690587139</v>
      </c>
      <c r="J46" s="15">
        <f t="shared" si="3"/>
        <v>7.2319135135135132E-2</v>
      </c>
      <c r="K46" s="15">
        <f t="shared" si="4"/>
        <v>0.69075532993058775</v>
      </c>
      <c r="L46" s="15">
        <f t="shared" si="5"/>
        <v>7.6609253321117725</v>
      </c>
      <c r="M46" s="15">
        <f t="shared" si="6"/>
        <v>5.8854974104216211</v>
      </c>
      <c r="N46" s="15">
        <f t="shared" si="7"/>
        <v>0.71172946196756748</v>
      </c>
      <c r="O46" s="15">
        <f t="shared" si="8"/>
        <v>1.7287996499027025</v>
      </c>
      <c r="P46" s="15">
        <f t="shared" si="9"/>
        <v>316.80000633005659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70.042086399999988</v>
      </c>
      <c r="G47" s="15">
        <f t="shared" si="0"/>
        <v>89.412577279999994</v>
      </c>
      <c r="H47" s="15">
        <f t="shared" si="1"/>
        <v>139.70715199999998</v>
      </c>
      <c r="I47" s="15">
        <f t="shared" si="2"/>
        <v>8.5302951724137923</v>
      </c>
      <c r="J47" s="15">
        <f t="shared" si="3"/>
        <v>7.0415999999999992E-2</v>
      </c>
      <c r="K47" s="15">
        <f t="shared" si="4"/>
        <v>0.67257755809030906</v>
      </c>
      <c r="L47" s="15">
        <f t="shared" si="5"/>
        <v>7.4593220338983048</v>
      </c>
      <c r="M47" s="15">
        <f t="shared" si="6"/>
        <v>5.7306158996210517</v>
      </c>
      <c r="N47" s="15">
        <f t="shared" si="7"/>
        <v>0.69299973928421044</v>
      </c>
      <c r="O47" s="15">
        <f t="shared" si="8"/>
        <v>1.683304922273684</v>
      </c>
      <c r="P47" s="15">
        <f t="shared" si="9"/>
        <v>324.00134700558141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71.885299199999992</v>
      </c>
      <c r="G48" s="15">
        <f t="shared" si="0"/>
        <v>91.765539840000002</v>
      </c>
      <c r="H48" s="15">
        <f t="shared" si="1"/>
        <v>143.38365599999997</v>
      </c>
      <c r="I48" s="15">
        <f t="shared" si="2"/>
        <v>8.3115696551724145</v>
      </c>
      <c r="J48" s="15">
        <f t="shared" si="3"/>
        <v>6.8610461538461537E-2</v>
      </c>
      <c r="K48" s="15">
        <f t="shared" si="4"/>
        <v>0.65533197967773704</v>
      </c>
      <c r="L48" s="15">
        <f t="shared" si="5"/>
        <v>7.2680573663624504</v>
      </c>
      <c r="M48" s="15">
        <f t="shared" si="6"/>
        <v>5.5836770303999987</v>
      </c>
      <c r="N48" s="15">
        <f t="shared" si="7"/>
        <v>0.67523051519999988</v>
      </c>
      <c r="O48" s="15">
        <f t="shared" si="8"/>
        <v>1.6401432575999999</v>
      </c>
      <c r="P48" s="15">
        <f t="shared" si="9"/>
        <v>331.23711530595102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73.728511999999981</v>
      </c>
      <c r="G49" s="15">
        <f t="shared" si="0"/>
        <v>94.118502399999997</v>
      </c>
      <c r="H49" s="15">
        <f t="shared" si="1"/>
        <v>147.06016</v>
      </c>
      <c r="I49" s="15">
        <f t="shared" si="2"/>
        <v>8.1037804137931033</v>
      </c>
      <c r="J49" s="15">
        <f t="shared" si="3"/>
        <v>6.6895200000000002E-2</v>
      </c>
      <c r="K49" s="15">
        <f t="shared" si="4"/>
        <v>0.63894868018579365</v>
      </c>
      <c r="L49" s="15">
        <f t="shared" si="5"/>
        <v>7.0863559322033893</v>
      </c>
      <c r="M49" s="15">
        <f t="shared" si="6"/>
        <v>5.4440851046399992</v>
      </c>
      <c r="N49" s="15">
        <f t="shared" si="7"/>
        <v>0.65834975231999993</v>
      </c>
      <c r="O49" s="15">
        <f t="shared" si="8"/>
        <v>1.5991396761599999</v>
      </c>
      <c r="P49" s="15">
        <f t="shared" si="9"/>
        <v>338.50472915930231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0CA8-1DE1-43BD-A845-6842EEA052DE}">
  <dimension ref="A1:AP56"/>
  <sheetViews>
    <sheetView workbookViewId="0">
      <selection activeCell="R29" sqref="R29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220.48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9291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10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3.4725599999999996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2.2224384000000001</v>
      </c>
      <c r="K5" s="14" t="s">
        <v>28</v>
      </c>
      <c r="L5" s="9">
        <f>F2*F3*F5*L2*B1*B7/L3</f>
        <v>324.15121655172413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1.5</v>
      </c>
      <c r="C6" t="s">
        <v>15</v>
      </c>
      <c r="D6" s="4"/>
      <c r="E6" s="2"/>
      <c r="M6" s="14" t="s">
        <v>33</v>
      </c>
      <c r="N6" s="9">
        <f>N2*N3*B2*H3*F5*N4</f>
        <v>2.675808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283.45423728813557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15</v>
      </c>
      <c r="C7" t="s">
        <v>12</v>
      </c>
      <c r="D7" s="7"/>
      <c r="E7" s="10" t="s">
        <v>16</v>
      </c>
      <c r="F7" s="9">
        <f>F2*F3*F4*F5*B1/B7</f>
        <v>1.8432127999999997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8.4664319999999993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1.8432127999999997</v>
      </c>
      <c r="G10" s="15">
        <f t="shared" ref="G10:G49" si="0">E10*$H$5</f>
        <v>2.2224384000000001</v>
      </c>
      <c r="H10" s="15">
        <f t="shared" ref="H10:H49" si="1">E10*$J$4</f>
        <v>3.4725599999999996</v>
      </c>
      <c r="I10" s="15">
        <f t="shared" ref="I10:I49" si="2">$L$5/E10</f>
        <v>324.15121655172413</v>
      </c>
      <c r="J10" s="15">
        <f t="shared" ref="J10:J49" si="3">$N$6/E10</f>
        <v>2.675808</v>
      </c>
      <c r="K10" s="15">
        <f t="shared" ref="K10:K49" si="4">$S$14/E10</f>
        <v>25.557947207431745</v>
      </c>
      <c r="L10" s="15">
        <f t="shared" ref="L10:L49" si="5">$Y$6/E10</f>
        <v>283.45423728813557</v>
      </c>
      <c r="M10" s="15">
        <f t="shared" ref="M10:M49" si="6">$AA$9*$AA$10/E10</f>
        <v>217.76340418559997</v>
      </c>
      <c r="N10" s="15">
        <f t="shared" ref="N10:N49" si="7">$AC$6*$AA$9/E10</f>
        <v>26.333990092799997</v>
      </c>
      <c r="O10" s="15">
        <f t="shared" ref="O10:O49" si="8">$AE$6*$AA$9/E10</f>
        <v>63.965587046399996</v>
      </c>
      <c r="P10" s="15">
        <f t="shared" ref="P10:P49" si="9">F10+G10+H10+I10+J10+K10+L10+M10+N10+O10</f>
        <v>951.44040157209133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3.6864255999999993</v>
      </c>
      <c r="G11" s="15">
        <f t="shared" si="0"/>
        <v>4.4448768000000003</v>
      </c>
      <c r="H11" s="15">
        <f t="shared" si="1"/>
        <v>6.9451199999999993</v>
      </c>
      <c r="I11" s="15">
        <f t="shared" si="2"/>
        <v>162.07560827586207</v>
      </c>
      <c r="J11" s="15">
        <f t="shared" si="3"/>
        <v>1.337904</v>
      </c>
      <c r="K11" s="15">
        <f t="shared" si="4"/>
        <v>12.778973603715873</v>
      </c>
      <c r="L11" s="15">
        <f t="shared" si="5"/>
        <v>141.72711864406779</v>
      </c>
      <c r="M11" s="15">
        <f t="shared" si="6"/>
        <v>108.88170209279998</v>
      </c>
      <c r="N11" s="15">
        <f t="shared" si="7"/>
        <v>13.166995046399999</v>
      </c>
      <c r="O11" s="15">
        <f t="shared" si="8"/>
        <v>31.982793523199998</v>
      </c>
      <c r="P11" s="15">
        <f t="shared" si="9"/>
        <v>487.02751758604575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5.5296383999999987</v>
      </c>
      <c r="G12" s="15">
        <f t="shared" si="0"/>
        <v>6.6673152000000009</v>
      </c>
      <c r="H12" s="15">
        <f t="shared" si="1"/>
        <v>10.417679999999999</v>
      </c>
      <c r="I12" s="15">
        <f t="shared" si="2"/>
        <v>108.05040551724137</v>
      </c>
      <c r="J12" s="15">
        <f t="shared" si="3"/>
        <v>0.89193599999999995</v>
      </c>
      <c r="K12" s="15">
        <f t="shared" si="4"/>
        <v>8.5193157358105811</v>
      </c>
      <c r="L12" s="15">
        <f t="shared" si="5"/>
        <v>94.484745762711853</v>
      </c>
      <c r="M12" s="15">
        <f t="shared" si="6"/>
        <v>72.587801395199989</v>
      </c>
      <c r="N12" s="15">
        <f t="shared" si="7"/>
        <v>8.777996697599999</v>
      </c>
      <c r="O12" s="15">
        <f t="shared" si="8"/>
        <v>21.3218623488</v>
      </c>
      <c r="P12" s="15">
        <f t="shared" si="9"/>
        <v>337.24869705736376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7.3728511999999986</v>
      </c>
      <c r="G13" s="15">
        <f t="shared" si="0"/>
        <v>8.8897536000000006</v>
      </c>
      <c r="H13" s="15">
        <f t="shared" si="1"/>
        <v>13.890239999999999</v>
      </c>
      <c r="I13" s="15">
        <f t="shared" si="2"/>
        <v>81.037804137931033</v>
      </c>
      <c r="J13" s="15">
        <f t="shared" si="3"/>
        <v>0.66895199999999999</v>
      </c>
      <c r="K13" s="15">
        <f t="shared" si="4"/>
        <v>6.3894868018579363</v>
      </c>
      <c r="L13" s="15">
        <f t="shared" si="5"/>
        <v>70.863559322033893</v>
      </c>
      <c r="M13" s="15">
        <f t="shared" si="6"/>
        <v>54.440851046399992</v>
      </c>
      <c r="N13" s="15">
        <f t="shared" si="7"/>
        <v>6.5834975231999993</v>
      </c>
      <c r="O13" s="15">
        <f t="shared" si="8"/>
        <v>15.991396761599999</v>
      </c>
      <c r="P13" s="15">
        <f t="shared" si="9"/>
        <v>266.12839239302286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9.2160639999999976</v>
      </c>
      <c r="G14" s="15">
        <f t="shared" si="0"/>
        <v>11.112192</v>
      </c>
      <c r="H14" s="15">
        <f t="shared" si="1"/>
        <v>17.3628</v>
      </c>
      <c r="I14" s="15">
        <f t="shared" si="2"/>
        <v>64.830243310344827</v>
      </c>
      <c r="J14" s="15">
        <f t="shared" si="3"/>
        <v>0.53516160000000002</v>
      </c>
      <c r="K14" s="15">
        <f t="shared" si="4"/>
        <v>5.1115894414863492</v>
      </c>
      <c r="L14" s="15">
        <f t="shared" si="5"/>
        <v>56.690847457627115</v>
      </c>
      <c r="M14" s="15">
        <f t="shared" si="6"/>
        <v>43.552680837119993</v>
      </c>
      <c r="N14" s="15">
        <f t="shared" si="7"/>
        <v>5.2667980185599994</v>
      </c>
      <c r="O14" s="15">
        <f t="shared" si="8"/>
        <v>12.793117409279999</v>
      </c>
      <c r="P14" s="15">
        <f t="shared" si="9"/>
        <v>226.47149407441827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11.059276799999997</v>
      </c>
      <c r="G15" s="15">
        <f t="shared" si="0"/>
        <v>13.334630400000002</v>
      </c>
      <c r="H15" s="15">
        <f t="shared" si="1"/>
        <v>20.835359999999998</v>
      </c>
      <c r="I15" s="15">
        <f t="shared" si="2"/>
        <v>54.025202758620686</v>
      </c>
      <c r="J15" s="15">
        <f t="shared" si="3"/>
        <v>0.44596799999999998</v>
      </c>
      <c r="K15" s="15">
        <f t="shared" si="4"/>
        <v>4.2596578679052906</v>
      </c>
      <c r="L15" s="15">
        <f t="shared" si="5"/>
        <v>47.242372881355926</v>
      </c>
      <c r="M15" s="15">
        <f t="shared" si="6"/>
        <v>36.293900697599994</v>
      </c>
      <c r="N15" s="15">
        <f t="shared" si="7"/>
        <v>4.3889983487999995</v>
      </c>
      <c r="O15" s="15">
        <f t="shared" si="8"/>
        <v>10.6609311744</v>
      </c>
      <c r="P15" s="15">
        <f t="shared" si="9"/>
        <v>202.54629892868189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12.902489599999997</v>
      </c>
      <c r="G16" s="15">
        <f t="shared" si="0"/>
        <v>15.557068800000001</v>
      </c>
      <c r="H16" s="15">
        <f t="shared" si="1"/>
        <v>24.307919999999996</v>
      </c>
      <c r="I16" s="15">
        <f t="shared" si="2"/>
        <v>46.307316650246307</v>
      </c>
      <c r="J16" s="15">
        <f t="shared" si="3"/>
        <v>0.38225828571428572</v>
      </c>
      <c r="K16" s="15">
        <f t="shared" si="4"/>
        <v>3.6511353153473922</v>
      </c>
      <c r="L16" s="15">
        <f t="shared" si="5"/>
        <v>40.49346246973365</v>
      </c>
      <c r="M16" s="15">
        <f t="shared" si="6"/>
        <v>31.109057740799994</v>
      </c>
      <c r="N16" s="15">
        <f t="shared" si="7"/>
        <v>3.7619985846857138</v>
      </c>
      <c r="O16" s="15">
        <f t="shared" si="8"/>
        <v>9.1379410066285711</v>
      </c>
      <c r="P16" s="15">
        <f t="shared" si="9"/>
        <v>187.61064845315593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14.745702399999997</v>
      </c>
      <c r="G17" s="15">
        <f t="shared" si="0"/>
        <v>17.779507200000001</v>
      </c>
      <c r="H17" s="15">
        <f t="shared" si="1"/>
        <v>27.780479999999997</v>
      </c>
      <c r="I17" s="15">
        <f t="shared" si="2"/>
        <v>40.518902068965517</v>
      </c>
      <c r="J17" s="15">
        <f t="shared" si="3"/>
        <v>0.334476</v>
      </c>
      <c r="K17" s="15">
        <f t="shared" si="4"/>
        <v>3.1947434009289681</v>
      </c>
      <c r="L17" s="15">
        <f t="shared" si="5"/>
        <v>35.431779661016947</v>
      </c>
      <c r="M17" s="15">
        <f t="shared" si="6"/>
        <v>27.220425523199996</v>
      </c>
      <c r="N17" s="15">
        <f t="shared" si="7"/>
        <v>3.2917487615999996</v>
      </c>
      <c r="O17" s="15">
        <f t="shared" si="8"/>
        <v>7.9956983807999995</v>
      </c>
      <c r="P17" s="15">
        <f t="shared" si="9"/>
        <v>178.29346339651141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16.588915199999995</v>
      </c>
      <c r="G18" s="15">
        <f t="shared" si="0"/>
        <v>20.001945600000003</v>
      </c>
      <c r="H18" s="15">
        <f t="shared" si="1"/>
        <v>31.253039999999999</v>
      </c>
      <c r="I18" s="15">
        <f t="shared" si="2"/>
        <v>36.016801839080458</v>
      </c>
      <c r="J18" s="15">
        <f t="shared" si="3"/>
        <v>0.29731200000000002</v>
      </c>
      <c r="K18" s="15">
        <f t="shared" si="4"/>
        <v>2.8397719119368605</v>
      </c>
      <c r="L18" s="15">
        <f t="shared" si="5"/>
        <v>31.494915254237284</v>
      </c>
      <c r="M18" s="15">
        <f t="shared" si="6"/>
        <v>24.195933798399995</v>
      </c>
      <c r="N18" s="15">
        <f t="shared" si="7"/>
        <v>2.9259988991999997</v>
      </c>
      <c r="O18" s="15">
        <f t="shared" si="8"/>
        <v>7.1072874495999994</v>
      </c>
      <c r="P18" s="15">
        <f t="shared" si="9"/>
        <v>172.72192195245464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18.432127999999995</v>
      </c>
      <c r="G19" s="15">
        <f t="shared" si="0"/>
        <v>22.224384000000001</v>
      </c>
      <c r="H19" s="15">
        <f t="shared" si="1"/>
        <v>34.7256</v>
      </c>
      <c r="I19" s="15">
        <f t="shared" si="2"/>
        <v>32.415121655172413</v>
      </c>
      <c r="J19" s="15">
        <f t="shared" si="3"/>
        <v>0.26758080000000001</v>
      </c>
      <c r="K19" s="15">
        <f t="shared" si="4"/>
        <v>2.5557947207431746</v>
      </c>
      <c r="L19" s="15">
        <f t="shared" si="5"/>
        <v>28.345423728813557</v>
      </c>
      <c r="M19" s="15">
        <f t="shared" si="6"/>
        <v>21.776340418559997</v>
      </c>
      <c r="N19" s="15">
        <f t="shared" si="7"/>
        <v>2.6333990092799997</v>
      </c>
      <c r="O19" s="15">
        <f t="shared" si="8"/>
        <v>6.3965587046399994</v>
      </c>
      <c r="P19" s="15">
        <f t="shared" si="9"/>
        <v>169.77233103720914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20.275340799999995</v>
      </c>
      <c r="G20" s="15">
        <f t="shared" si="0"/>
        <v>24.446822400000002</v>
      </c>
      <c r="H20" s="15">
        <f t="shared" si="1"/>
        <v>38.198159999999994</v>
      </c>
      <c r="I20" s="15">
        <f t="shared" si="2"/>
        <v>29.468292413793105</v>
      </c>
      <c r="J20" s="15">
        <f t="shared" si="3"/>
        <v>0.24325527272727274</v>
      </c>
      <c r="K20" s="15">
        <f t="shared" si="4"/>
        <v>2.3234497461301586</v>
      </c>
      <c r="L20" s="15">
        <f t="shared" si="5"/>
        <v>25.768567026194145</v>
      </c>
      <c r="M20" s="15">
        <f t="shared" si="6"/>
        <v>19.796673107781814</v>
      </c>
      <c r="N20" s="15">
        <f t="shared" si="7"/>
        <v>2.3939990993454541</v>
      </c>
      <c r="O20" s="15">
        <f t="shared" si="8"/>
        <v>5.8150533678545449</v>
      </c>
      <c r="P20" s="15">
        <f t="shared" si="9"/>
        <v>168.72961323382648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22.118553599999995</v>
      </c>
      <c r="G21" s="15">
        <f t="shared" si="0"/>
        <v>26.669260800000004</v>
      </c>
      <c r="H21" s="15">
        <f t="shared" si="1"/>
        <v>41.670719999999996</v>
      </c>
      <c r="I21" s="15">
        <f t="shared" si="2"/>
        <v>27.012601379310343</v>
      </c>
      <c r="J21" s="15">
        <f t="shared" si="3"/>
        <v>0.22298399999999999</v>
      </c>
      <c r="K21" s="15">
        <f t="shared" si="4"/>
        <v>2.1298289339526453</v>
      </c>
      <c r="L21" s="15">
        <f t="shared" si="5"/>
        <v>23.621186440677963</v>
      </c>
      <c r="M21" s="15">
        <f t="shared" si="6"/>
        <v>18.146950348799997</v>
      </c>
      <c r="N21" s="15">
        <f t="shared" si="7"/>
        <v>2.1944991743999998</v>
      </c>
      <c r="O21" s="15">
        <f t="shared" si="8"/>
        <v>5.3304655872</v>
      </c>
      <c r="P21" s="15">
        <f t="shared" si="9"/>
        <v>169.11705026434095</v>
      </c>
      <c r="Q21" s="13" t="s">
        <v>263</v>
      </c>
      <c r="R21" s="19">
        <f>MIN(P10:P24)</f>
        <v>168.72961323382648</v>
      </c>
      <c r="S21" s="4" t="s">
        <v>72</v>
      </c>
      <c r="T21" s="2">
        <f>'a_r=0.5'!T21</f>
        <v>443.70800000000003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23.961766399999995</v>
      </c>
      <c r="G22" s="15">
        <f t="shared" si="0"/>
        <v>28.891699200000001</v>
      </c>
      <c r="H22" s="15">
        <f t="shared" si="1"/>
        <v>45.143279999999997</v>
      </c>
      <c r="I22" s="15">
        <f t="shared" si="2"/>
        <v>24.934708965517242</v>
      </c>
      <c r="J22" s="15">
        <f t="shared" si="3"/>
        <v>0.20583138461538461</v>
      </c>
      <c r="K22" s="15">
        <f t="shared" si="4"/>
        <v>1.9659959390332111</v>
      </c>
      <c r="L22" s="15">
        <f t="shared" si="5"/>
        <v>21.804172099087353</v>
      </c>
      <c r="M22" s="15">
        <f t="shared" si="6"/>
        <v>16.751031091199998</v>
      </c>
      <c r="N22" s="15">
        <f t="shared" si="7"/>
        <v>2.0256915456</v>
      </c>
      <c r="O22" s="15">
        <f t="shared" si="8"/>
        <v>4.9204297727999995</v>
      </c>
      <c r="P22" s="15">
        <f t="shared" si="9"/>
        <v>170.60460639785316</v>
      </c>
      <c r="S22" s="4" t="s">
        <v>73</v>
      </c>
      <c r="T22" s="19">
        <f>T21-P24</f>
        <v>267.70801930852735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25.804979199999995</v>
      </c>
      <c r="G23" s="15">
        <f t="shared" si="0"/>
        <v>31.114137600000003</v>
      </c>
      <c r="H23" s="15">
        <f t="shared" si="1"/>
        <v>48.615839999999992</v>
      </c>
      <c r="I23" s="15">
        <f t="shared" si="2"/>
        <v>23.153658325123153</v>
      </c>
      <c r="J23" s="15">
        <f t="shared" si="3"/>
        <v>0.19112914285714286</v>
      </c>
      <c r="K23" s="15">
        <f t="shared" si="4"/>
        <v>1.8255676576736961</v>
      </c>
      <c r="L23" s="15">
        <f t="shared" si="5"/>
        <v>20.246731234866825</v>
      </c>
      <c r="M23" s="15">
        <f t="shared" si="6"/>
        <v>15.554528870399997</v>
      </c>
      <c r="N23" s="15">
        <f t="shared" si="7"/>
        <v>1.8809992923428569</v>
      </c>
      <c r="O23" s="15">
        <f t="shared" si="8"/>
        <v>4.5689705033142856</v>
      </c>
      <c r="P23" s="15">
        <f t="shared" si="9"/>
        <v>172.95654182657793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27.648191999999995</v>
      </c>
      <c r="G24" s="15">
        <f t="shared" si="0"/>
        <v>33.336576000000001</v>
      </c>
      <c r="H24" s="15">
        <f t="shared" si="1"/>
        <v>52.088399999999993</v>
      </c>
      <c r="I24" s="15">
        <f t="shared" si="2"/>
        <v>21.610081103448277</v>
      </c>
      <c r="J24" s="15">
        <f t="shared" si="3"/>
        <v>0.1783872</v>
      </c>
      <c r="K24" s="15">
        <f t="shared" si="4"/>
        <v>1.7038631471621164</v>
      </c>
      <c r="L24" s="15">
        <f t="shared" si="5"/>
        <v>18.896949152542373</v>
      </c>
      <c r="M24" s="15">
        <f t="shared" si="6"/>
        <v>14.517560279039998</v>
      </c>
      <c r="N24" s="15">
        <f t="shared" si="7"/>
        <v>1.7555993395199998</v>
      </c>
      <c r="O24" s="15">
        <f t="shared" si="8"/>
        <v>4.2643724697599996</v>
      </c>
      <c r="P24" s="15">
        <f t="shared" si="9"/>
        <v>175.9999806914727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29.491404799999994</v>
      </c>
      <c r="G25" s="15">
        <f t="shared" si="0"/>
        <v>35.559014400000002</v>
      </c>
      <c r="H25" s="15">
        <f t="shared" si="1"/>
        <v>55.560959999999994</v>
      </c>
      <c r="I25" s="15">
        <f t="shared" si="2"/>
        <v>20.259451034482758</v>
      </c>
      <c r="J25" s="15">
        <f t="shared" si="3"/>
        <v>0.167238</v>
      </c>
      <c r="K25" s="15">
        <f t="shared" si="4"/>
        <v>1.5973717004644841</v>
      </c>
      <c r="L25" s="15">
        <f t="shared" si="5"/>
        <v>17.715889830508473</v>
      </c>
      <c r="M25" s="15">
        <f t="shared" si="6"/>
        <v>13.610212761599998</v>
      </c>
      <c r="N25" s="15">
        <f t="shared" si="7"/>
        <v>1.6458743807999998</v>
      </c>
      <c r="O25" s="15">
        <f t="shared" si="8"/>
        <v>3.9978491903999998</v>
      </c>
      <c r="P25" s="15">
        <f t="shared" si="9"/>
        <v>179.6052660982557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31.334617599999994</v>
      </c>
      <c r="G26" s="15">
        <f t="shared" si="0"/>
        <v>37.781452800000004</v>
      </c>
      <c r="H26" s="15">
        <f t="shared" si="1"/>
        <v>59.033519999999996</v>
      </c>
      <c r="I26" s="15">
        <f t="shared" si="2"/>
        <v>19.067718620689654</v>
      </c>
      <c r="J26" s="15">
        <f t="shared" si="3"/>
        <v>0.15740047058823528</v>
      </c>
      <c r="K26" s="15">
        <f t="shared" si="4"/>
        <v>1.5034086592606908</v>
      </c>
      <c r="L26" s="15">
        <f t="shared" si="5"/>
        <v>16.673778664007976</v>
      </c>
      <c r="M26" s="15">
        <f t="shared" si="6"/>
        <v>12.809612010917645</v>
      </c>
      <c r="N26" s="15">
        <f t="shared" si="7"/>
        <v>1.549058240752941</v>
      </c>
      <c r="O26" s="15">
        <f t="shared" si="8"/>
        <v>3.7626815909647058</v>
      </c>
      <c r="P26" s="15">
        <f t="shared" si="9"/>
        <v>183.67324865718186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33.177830399999991</v>
      </c>
      <c r="G27" s="15">
        <f t="shared" si="0"/>
        <v>40.003891200000005</v>
      </c>
      <c r="H27" s="15">
        <f t="shared" si="1"/>
        <v>62.506079999999997</v>
      </c>
      <c r="I27" s="15">
        <f t="shared" si="2"/>
        <v>18.008400919540229</v>
      </c>
      <c r="J27" s="15">
        <f t="shared" si="3"/>
        <v>0.14865600000000001</v>
      </c>
      <c r="K27" s="15">
        <f t="shared" si="4"/>
        <v>1.4198859559684303</v>
      </c>
      <c r="L27" s="15">
        <f t="shared" si="5"/>
        <v>15.747457627118642</v>
      </c>
      <c r="M27" s="15">
        <f t="shared" si="6"/>
        <v>12.097966899199998</v>
      </c>
      <c r="N27" s="15">
        <f t="shared" si="7"/>
        <v>1.4629994495999998</v>
      </c>
      <c r="O27" s="15">
        <f t="shared" si="8"/>
        <v>3.5536437247999997</v>
      </c>
      <c r="P27" s="15">
        <f t="shared" si="9"/>
        <v>188.1268121762273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35.021043199999994</v>
      </c>
      <c r="G28" s="15">
        <f t="shared" si="0"/>
        <v>42.2263296</v>
      </c>
      <c r="H28" s="15">
        <f t="shared" si="1"/>
        <v>65.978639999999999</v>
      </c>
      <c r="I28" s="15">
        <f t="shared" si="2"/>
        <v>17.060590344827585</v>
      </c>
      <c r="J28" s="15">
        <f t="shared" si="3"/>
        <v>0.14083199999999998</v>
      </c>
      <c r="K28" s="15">
        <f t="shared" si="4"/>
        <v>1.3451551161806181</v>
      </c>
      <c r="L28" s="15">
        <f t="shared" si="5"/>
        <v>14.91864406779661</v>
      </c>
      <c r="M28" s="15">
        <f t="shared" si="6"/>
        <v>11.461231799242103</v>
      </c>
      <c r="N28" s="15">
        <f t="shared" si="7"/>
        <v>1.3859994785684209</v>
      </c>
      <c r="O28" s="15">
        <f t="shared" si="8"/>
        <v>3.366609844547368</v>
      </c>
      <c r="P28" s="15">
        <f t="shared" si="9"/>
        <v>192.90507545116265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36.86425599999999</v>
      </c>
      <c r="G29" s="15">
        <f t="shared" si="0"/>
        <v>44.448768000000001</v>
      </c>
      <c r="H29" s="15">
        <f t="shared" si="1"/>
        <v>69.4512</v>
      </c>
      <c r="I29" s="15">
        <f t="shared" si="2"/>
        <v>16.207560827586207</v>
      </c>
      <c r="J29" s="15">
        <f t="shared" si="3"/>
        <v>0.1337904</v>
      </c>
      <c r="K29" s="15">
        <f t="shared" si="4"/>
        <v>1.2778973603715873</v>
      </c>
      <c r="L29" s="15">
        <f t="shared" si="5"/>
        <v>14.172711864406779</v>
      </c>
      <c r="M29" s="15">
        <f t="shared" si="6"/>
        <v>10.888170209279998</v>
      </c>
      <c r="N29" s="15">
        <f t="shared" si="7"/>
        <v>1.3166995046399999</v>
      </c>
      <c r="O29" s="15">
        <f t="shared" si="8"/>
        <v>3.1982793523199997</v>
      </c>
      <c r="P29" s="15">
        <f t="shared" si="9"/>
        <v>197.95933351860455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38.707468799999994</v>
      </c>
      <c r="G30" s="15">
        <f t="shared" si="0"/>
        <v>46.671206400000003</v>
      </c>
      <c r="H30" s="15">
        <f t="shared" si="1"/>
        <v>72.923759999999987</v>
      </c>
      <c r="I30" s="15">
        <f t="shared" si="2"/>
        <v>15.435772216748768</v>
      </c>
      <c r="J30" s="15">
        <f t="shared" si="3"/>
        <v>0.12741942857142857</v>
      </c>
      <c r="K30" s="15">
        <f t="shared" si="4"/>
        <v>1.2170451051157973</v>
      </c>
      <c r="L30" s="15">
        <f t="shared" si="5"/>
        <v>13.497820823244551</v>
      </c>
      <c r="M30" s="15">
        <f t="shared" si="6"/>
        <v>10.369685913599998</v>
      </c>
      <c r="N30" s="15">
        <f t="shared" si="7"/>
        <v>1.2539995282285712</v>
      </c>
      <c r="O30" s="15">
        <f t="shared" si="8"/>
        <v>3.0459803355428567</v>
      </c>
      <c r="P30" s="15">
        <f t="shared" si="9"/>
        <v>203.25015855105195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40.55068159999999</v>
      </c>
      <c r="G31" s="15">
        <f t="shared" si="0"/>
        <v>48.893644800000004</v>
      </c>
      <c r="H31" s="15">
        <f t="shared" si="1"/>
        <v>76.396319999999989</v>
      </c>
      <c r="I31" s="15">
        <f t="shared" si="2"/>
        <v>14.734146206896552</v>
      </c>
      <c r="J31" s="15">
        <f t="shared" si="3"/>
        <v>0.12162763636363637</v>
      </c>
      <c r="K31" s="15">
        <f t="shared" si="4"/>
        <v>1.1617248730650793</v>
      </c>
      <c r="L31" s="15">
        <f t="shared" si="5"/>
        <v>12.884283513097072</v>
      </c>
      <c r="M31" s="15">
        <f t="shared" si="6"/>
        <v>9.8983365538909069</v>
      </c>
      <c r="N31" s="15">
        <f t="shared" si="7"/>
        <v>1.196999549672727</v>
      </c>
      <c r="O31" s="15">
        <f t="shared" si="8"/>
        <v>2.9075266839272724</v>
      </c>
      <c r="P31" s="15">
        <f t="shared" si="9"/>
        <v>208.74529141691323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42.393894399999994</v>
      </c>
      <c r="G32" s="15">
        <f t="shared" si="0"/>
        <v>51.116083200000006</v>
      </c>
      <c r="H32" s="15">
        <f t="shared" si="1"/>
        <v>79.86887999999999</v>
      </c>
      <c r="I32" s="15">
        <f t="shared" si="2"/>
        <v>14.093531154422788</v>
      </c>
      <c r="J32" s="15">
        <f t="shared" si="3"/>
        <v>0.11633947826086956</v>
      </c>
      <c r="K32" s="15">
        <f t="shared" si="4"/>
        <v>1.1112150959752933</v>
      </c>
      <c r="L32" s="15">
        <f t="shared" si="5"/>
        <v>12.324097273397198</v>
      </c>
      <c r="M32" s="15">
        <f t="shared" si="6"/>
        <v>9.4679740950260847</v>
      </c>
      <c r="N32" s="15">
        <f t="shared" si="7"/>
        <v>1.1449560909913041</v>
      </c>
      <c r="O32" s="15">
        <f t="shared" si="8"/>
        <v>2.7811124802782605</v>
      </c>
      <c r="P32" s="15">
        <f t="shared" si="9"/>
        <v>214.41808326835181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44.23710719999999</v>
      </c>
      <c r="G33" s="15">
        <f t="shared" si="0"/>
        <v>53.338521600000007</v>
      </c>
      <c r="H33" s="15">
        <f t="shared" si="1"/>
        <v>83.341439999999992</v>
      </c>
      <c r="I33" s="15">
        <f t="shared" si="2"/>
        <v>13.506300689655172</v>
      </c>
      <c r="J33" s="15">
        <f t="shared" si="3"/>
        <v>0.11149199999999999</v>
      </c>
      <c r="K33" s="15">
        <f t="shared" si="4"/>
        <v>1.0649144669763226</v>
      </c>
      <c r="L33" s="15">
        <f t="shared" si="5"/>
        <v>11.810593220338982</v>
      </c>
      <c r="M33" s="15">
        <f t="shared" si="6"/>
        <v>9.0734751743999986</v>
      </c>
      <c r="N33" s="15">
        <f t="shared" si="7"/>
        <v>1.0972495871999999</v>
      </c>
      <c r="O33" s="15">
        <f t="shared" si="8"/>
        <v>2.6652327936</v>
      </c>
      <c r="P33" s="15">
        <f t="shared" si="9"/>
        <v>220.24632673217044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46.080319999999993</v>
      </c>
      <c r="G34" s="15">
        <f t="shared" si="0"/>
        <v>55.560960000000001</v>
      </c>
      <c r="H34" s="15">
        <f t="shared" si="1"/>
        <v>86.813999999999993</v>
      </c>
      <c r="I34" s="15">
        <f t="shared" si="2"/>
        <v>12.966048662068966</v>
      </c>
      <c r="J34" s="15">
        <f t="shared" si="3"/>
        <v>0.10703232</v>
      </c>
      <c r="K34" s="15">
        <f t="shared" si="4"/>
        <v>1.0223178882972699</v>
      </c>
      <c r="L34" s="15">
        <f t="shared" si="5"/>
        <v>11.338169491525424</v>
      </c>
      <c r="M34" s="15">
        <f t="shared" si="6"/>
        <v>8.7105361674239994</v>
      </c>
      <c r="N34" s="15">
        <f t="shared" si="7"/>
        <v>1.0533596037119999</v>
      </c>
      <c r="O34" s="15">
        <f t="shared" si="8"/>
        <v>2.5586234818559999</v>
      </c>
      <c r="P34" s="15">
        <f t="shared" si="9"/>
        <v>226.21136761488367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47.92353279999999</v>
      </c>
      <c r="G35" s="15">
        <f t="shared" si="0"/>
        <v>57.783398400000003</v>
      </c>
      <c r="H35" s="15">
        <f t="shared" si="1"/>
        <v>90.286559999999994</v>
      </c>
      <c r="I35" s="15">
        <f t="shared" si="2"/>
        <v>12.467354482758621</v>
      </c>
      <c r="J35" s="15">
        <f t="shared" si="3"/>
        <v>0.10291569230769231</v>
      </c>
      <c r="K35" s="15">
        <f t="shared" si="4"/>
        <v>0.98299796951660556</v>
      </c>
      <c r="L35" s="15">
        <f t="shared" si="5"/>
        <v>10.902086049543676</v>
      </c>
      <c r="M35" s="15">
        <f t="shared" si="6"/>
        <v>8.375515545599999</v>
      </c>
      <c r="N35" s="15">
        <f t="shared" si="7"/>
        <v>1.0128457728</v>
      </c>
      <c r="O35" s="15">
        <f t="shared" si="8"/>
        <v>2.4602148863999997</v>
      </c>
      <c r="P35" s="15">
        <f t="shared" si="9"/>
        <v>232.2974215989266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49.766745599999993</v>
      </c>
      <c r="G36" s="15">
        <f t="shared" si="0"/>
        <v>60.005836800000004</v>
      </c>
      <c r="H36" s="15">
        <f t="shared" si="1"/>
        <v>93.759119999999996</v>
      </c>
      <c r="I36" s="15">
        <f t="shared" si="2"/>
        <v>12.00560061302682</v>
      </c>
      <c r="J36" s="15">
        <f t="shared" si="3"/>
        <v>9.9103999999999998E-2</v>
      </c>
      <c r="K36" s="15">
        <f t="shared" si="4"/>
        <v>0.94659063731228688</v>
      </c>
      <c r="L36" s="15">
        <f t="shared" si="5"/>
        <v>10.498305084745763</v>
      </c>
      <c r="M36" s="15">
        <f t="shared" si="6"/>
        <v>8.0653112661333317</v>
      </c>
      <c r="N36" s="15">
        <f t="shared" si="7"/>
        <v>0.97533296639999989</v>
      </c>
      <c r="O36" s="15">
        <f t="shared" si="8"/>
        <v>2.3690958165333331</v>
      </c>
      <c r="P36" s="15">
        <f t="shared" si="9"/>
        <v>238.49104278415155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51.609958399999989</v>
      </c>
      <c r="G37" s="15">
        <f t="shared" si="0"/>
        <v>62.228275200000006</v>
      </c>
      <c r="H37" s="15">
        <f t="shared" si="1"/>
        <v>97.231679999999983</v>
      </c>
      <c r="I37" s="15">
        <f t="shared" si="2"/>
        <v>11.576829162561577</v>
      </c>
      <c r="J37" s="15">
        <f t="shared" si="3"/>
        <v>9.5564571428571429E-2</v>
      </c>
      <c r="K37" s="15">
        <f t="shared" si="4"/>
        <v>0.91278382883684805</v>
      </c>
      <c r="L37" s="15">
        <f t="shared" si="5"/>
        <v>10.123365617433413</v>
      </c>
      <c r="M37" s="15">
        <f t="shared" si="6"/>
        <v>7.7772644351999984</v>
      </c>
      <c r="N37" s="15">
        <f t="shared" si="7"/>
        <v>0.94049964617142845</v>
      </c>
      <c r="O37" s="15">
        <f t="shared" si="8"/>
        <v>2.2844852516571428</v>
      </c>
      <c r="P37" s="15">
        <f t="shared" si="9"/>
        <v>244.78070611328897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53.453171199999993</v>
      </c>
      <c r="G38" s="15">
        <f t="shared" si="0"/>
        <v>64.4507136</v>
      </c>
      <c r="H38" s="15">
        <f t="shared" si="1"/>
        <v>100.70423999999998</v>
      </c>
      <c r="I38" s="15">
        <f t="shared" si="2"/>
        <v>11.177628156956004</v>
      </c>
      <c r="J38" s="15">
        <f t="shared" si="3"/>
        <v>9.2269241379310349E-2</v>
      </c>
      <c r="K38" s="15">
        <f t="shared" si="4"/>
        <v>0.88130852439419816</v>
      </c>
      <c r="L38" s="15">
        <f t="shared" si="5"/>
        <v>9.7742840444184687</v>
      </c>
      <c r="M38" s="15">
        <f t="shared" si="6"/>
        <v>7.5090829029517234</v>
      </c>
      <c r="N38" s="15">
        <f t="shared" si="7"/>
        <v>0.90806862388965504</v>
      </c>
      <c r="O38" s="15">
        <f t="shared" si="8"/>
        <v>2.2057098981517238</v>
      </c>
      <c r="P38" s="15">
        <f t="shared" si="9"/>
        <v>251.15647619214107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55.296383999999989</v>
      </c>
      <c r="G39" s="15">
        <f t="shared" si="0"/>
        <v>66.673152000000002</v>
      </c>
      <c r="H39" s="15">
        <f t="shared" si="1"/>
        <v>104.17679999999999</v>
      </c>
      <c r="I39" s="15">
        <f t="shared" si="2"/>
        <v>10.805040551724138</v>
      </c>
      <c r="J39" s="15">
        <f t="shared" si="3"/>
        <v>8.9193599999999998E-2</v>
      </c>
      <c r="K39" s="15">
        <f t="shared" si="4"/>
        <v>0.8519315735810582</v>
      </c>
      <c r="L39" s="15">
        <f t="shared" si="5"/>
        <v>9.4484745762711864</v>
      </c>
      <c r="M39" s="15">
        <f t="shared" si="6"/>
        <v>7.2587801395199989</v>
      </c>
      <c r="N39" s="15">
        <f t="shared" si="7"/>
        <v>0.8777996697599999</v>
      </c>
      <c r="O39" s="15">
        <f t="shared" si="8"/>
        <v>2.1321862348799998</v>
      </c>
      <c r="P39" s="15">
        <f t="shared" si="9"/>
        <v>257.60974234573638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57.139596799999993</v>
      </c>
      <c r="G40" s="15">
        <f t="shared" si="0"/>
        <v>68.895590400000003</v>
      </c>
      <c r="H40" s="15">
        <f t="shared" si="1"/>
        <v>107.64935999999999</v>
      </c>
      <c r="I40" s="15">
        <f t="shared" si="2"/>
        <v>10.45649085650723</v>
      </c>
      <c r="J40" s="15">
        <f t="shared" si="3"/>
        <v>8.6316387096774194E-2</v>
      </c>
      <c r="K40" s="15">
        <f t="shared" si="4"/>
        <v>0.82444990991715306</v>
      </c>
      <c r="L40" s="15">
        <f t="shared" si="5"/>
        <v>9.1436850738108255</v>
      </c>
      <c r="M40" s="15">
        <f t="shared" si="6"/>
        <v>7.0246259414709664</v>
      </c>
      <c r="N40" s="15">
        <f t="shared" si="7"/>
        <v>0.84948355138064502</v>
      </c>
      <c r="O40" s="15">
        <f t="shared" si="8"/>
        <v>2.0634060337548386</v>
      </c>
      <c r="P40" s="15">
        <f t="shared" si="9"/>
        <v>264.1330049539385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58.982809599999989</v>
      </c>
      <c r="G41" s="15">
        <f t="shared" si="0"/>
        <v>71.118028800000005</v>
      </c>
      <c r="H41" s="15">
        <f t="shared" si="1"/>
        <v>111.12191999999999</v>
      </c>
      <c r="I41" s="15">
        <f t="shared" si="2"/>
        <v>10.129725517241379</v>
      </c>
      <c r="J41" s="15">
        <f t="shared" si="3"/>
        <v>8.3618999999999999E-2</v>
      </c>
      <c r="K41" s="15">
        <f t="shared" si="4"/>
        <v>0.79868585023224203</v>
      </c>
      <c r="L41" s="15">
        <f t="shared" si="5"/>
        <v>8.8579449152542367</v>
      </c>
      <c r="M41" s="15">
        <f t="shared" si="6"/>
        <v>6.805106380799999</v>
      </c>
      <c r="N41" s="15">
        <f t="shared" si="7"/>
        <v>0.82293719039999991</v>
      </c>
      <c r="O41" s="15">
        <f t="shared" si="8"/>
        <v>1.9989245951999999</v>
      </c>
      <c r="P41" s="15">
        <f t="shared" si="9"/>
        <v>270.71970184912783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60.826022399999985</v>
      </c>
      <c r="G42" s="15">
        <f t="shared" si="0"/>
        <v>73.340467200000006</v>
      </c>
      <c r="H42" s="15">
        <f t="shared" si="1"/>
        <v>114.59447999999999</v>
      </c>
      <c r="I42" s="15">
        <f t="shared" si="2"/>
        <v>9.8227641379310349</v>
      </c>
      <c r="J42" s="15">
        <f t="shared" si="3"/>
        <v>8.1085090909090912E-2</v>
      </c>
      <c r="K42" s="15">
        <f t="shared" si="4"/>
        <v>0.77448324871005292</v>
      </c>
      <c r="L42" s="15">
        <f t="shared" si="5"/>
        <v>8.5895223420647149</v>
      </c>
      <c r="M42" s="15">
        <f t="shared" si="6"/>
        <v>6.5988910359272719</v>
      </c>
      <c r="N42" s="15">
        <f t="shared" si="7"/>
        <v>0.79799969978181806</v>
      </c>
      <c r="O42" s="15">
        <f t="shared" si="8"/>
        <v>1.9383511226181818</v>
      </c>
      <c r="P42" s="15">
        <f t="shared" si="9"/>
        <v>277.36406627794213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62.669235199999989</v>
      </c>
      <c r="G43" s="15">
        <f t="shared" si="0"/>
        <v>75.562905600000008</v>
      </c>
      <c r="H43" s="15">
        <f t="shared" si="1"/>
        <v>118.06703999999999</v>
      </c>
      <c r="I43" s="15">
        <f t="shared" si="2"/>
        <v>9.5338593103448268</v>
      </c>
      <c r="J43" s="15">
        <f t="shared" si="3"/>
        <v>7.870023529411764E-2</v>
      </c>
      <c r="K43" s="15">
        <f t="shared" si="4"/>
        <v>0.75170432963034539</v>
      </c>
      <c r="L43" s="15">
        <f t="shared" si="5"/>
        <v>8.3368893320039881</v>
      </c>
      <c r="M43" s="15">
        <f t="shared" si="6"/>
        <v>6.4048060054588225</v>
      </c>
      <c r="N43" s="15">
        <f t="shared" si="7"/>
        <v>0.77452912037647048</v>
      </c>
      <c r="O43" s="15">
        <f t="shared" si="8"/>
        <v>1.8813407954823529</v>
      </c>
      <c r="P43" s="15">
        <f t="shared" si="9"/>
        <v>284.06100992859086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64.512447999999992</v>
      </c>
      <c r="G44" s="15">
        <f t="shared" si="0"/>
        <v>77.785344000000009</v>
      </c>
      <c r="H44" s="15">
        <f t="shared" si="1"/>
        <v>121.53959999999999</v>
      </c>
      <c r="I44" s="15">
        <f t="shared" si="2"/>
        <v>9.2614633300492617</v>
      </c>
      <c r="J44" s="15">
        <f t="shared" si="3"/>
        <v>7.6451657142857135E-2</v>
      </c>
      <c r="K44" s="15">
        <f t="shared" si="4"/>
        <v>0.73022706306947838</v>
      </c>
      <c r="L44" s="15">
        <f t="shared" si="5"/>
        <v>8.0986924939467304</v>
      </c>
      <c r="M44" s="15">
        <f t="shared" si="6"/>
        <v>6.2218115481599989</v>
      </c>
      <c r="N44" s="15">
        <f t="shared" si="7"/>
        <v>0.7523997169371428</v>
      </c>
      <c r="O44" s="15">
        <f t="shared" si="8"/>
        <v>1.8275882013257141</v>
      </c>
      <c r="P44" s="15">
        <f t="shared" si="9"/>
        <v>290.80602601063123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66.355660799999981</v>
      </c>
      <c r="G45" s="15">
        <f t="shared" si="0"/>
        <v>80.007782400000011</v>
      </c>
      <c r="H45" s="15">
        <f t="shared" si="1"/>
        <v>125.01215999999999</v>
      </c>
      <c r="I45" s="15">
        <f t="shared" si="2"/>
        <v>9.0042004597701144</v>
      </c>
      <c r="J45" s="15">
        <f t="shared" si="3"/>
        <v>7.4328000000000005E-2</v>
      </c>
      <c r="K45" s="15">
        <f t="shared" si="4"/>
        <v>0.70994297798421513</v>
      </c>
      <c r="L45" s="15">
        <f t="shared" si="5"/>
        <v>7.8737288135593211</v>
      </c>
      <c r="M45" s="15">
        <f t="shared" si="6"/>
        <v>6.0489834495999988</v>
      </c>
      <c r="N45" s="15">
        <f t="shared" si="7"/>
        <v>0.73149972479999992</v>
      </c>
      <c r="O45" s="15">
        <f t="shared" si="8"/>
        <v>1.7768218623999998</v>
      </c>
      <c r="P45" s="15">
        <f t="shared" si="9"/>
        <v>297.59510848811362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68.198873599999985</v>
      </c>
      <c r="G46" s="15">
        <f t="shared" si="0"/>
        <v>82.230220800000012</v>
      </c>
      <c r="H46" s="15">
        <f t="shared" si="1"/>
        <v>128.48471999999998</v>
      </c>
      <c r="I46" s="15">
        <f t="shared" si="2"/>
        <v>8.760843690587139</v>
      </c>
      <c r="J46" s="15">
        <f t="shared" si="3"/>
        <v>7.2319135135135132E-2</v>
      </c>
      <c r="K46" s="15">
        <f t="shared" si="4"/>
        <v>0.69075532993058775</v>
      </c>
      <c r="L46" s="15">
        <f t="shared" si="5"/>
        <v>7.6609253321117725</v>
      </c>
      <c r="M46" s="15">
        <f t="shared" si="6"/>
        <v>5.8854974104216211</v>
      </c>
      <c r="N46" s="15">
        <f t="shared" si="7"/>
        <v>0.71172946196756748</v>
      </c>
      <c r="O46" s="15">
        <f t="shared" si="8"/>
        <v>1.7287996499027025</v>
      </c>
      <c r="P46" s="15">
        <f t="shared" si="9"/>
        <v>304.42468441005661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70.042086399999988</v>
      </c>
      <c r="G47" s="15">
        <f t="shared" si="0"/>
        <v>84.452659199999999</v>
      </c>
      <c r="H47" s="15">
        <f t="shared" si="1"/>
        <v>131.95728</v>
      </c>
      <c r="I47" s="15">
        <f t="shared" si="2"/>
        <v>8.5302951724137923</v>
      </c>
      <c r="J47" s="15">
        <f t="shared" si="3"/>
        <v>7.0415999999999992E-2</v>
      </c>
      <c r="K47" s="15">
        <f t="shared" si="4"/>
        <v>0.67257755809030906</v>
      </c>
      <c r="L47" s="15">
        <f t="shared" si="5"/>
        <v>7.4593220338983048</v>
      </c>
      <c r="M47" s="15">
        <f t="shared" si="6"/>
        <v>5.7306158996210517</v>
      </c>
      <c r="N47" s="15">
        <f t="shared" si="7"/>
        <v>0.69299973928421044</v>
      </c>
      <c r="O47" s="15">
        <f t="shared" si="8"/>
        <v>1.683304922273684</v>
      </c>
      <c r="P47" s="15">
        <f t="shared" si="9"/>
        <v>311.2915569255814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71.885299199999992</v>
      </c>
      <c r="G48" s="15">
        <f t="shared" si="0"/>
        <v>86.675097600000001</v>
      </c>
      <c r="H48" s="15">
        <f t="shared" si="1"/>
        <v>135.42983999999998</v>
      </c>
      <c r="I48" s="15">
        <f t="shared" si="2"/>
        <v>8.3115696551724145</v>
      </c>
      <c r="J48" s="15">
        <f t="shared" si="3"/>
        <v>6.8610461538461537E-2</v>
      </c>
      <c r="K48" s="15">
        <f t="shared" si="4"/>
        <v>0.65533197967773704</v>
      </c>
      <c r="L48" s="15">
        <f t="shared" si="5"/>
        <v>7.2680573663624504</v>
      </c>
      <c r="M48" s="15">
        <f t="shared" si="6"/>
        <v>5.5836770303999987</v>
      </c>
      <c r="N48" s="15">
        <f t="shared" si="7"/>
        <v>0.67523051519999988</v>
      </c>
      <c r="O48" s="15">
        <f t="shared" si="8"/>
        <v>1.6401432575999999</v>
      </c>
      <c r="P48" s="15">
        <f t="shared" si="9"/>
        <v>318.19285706595099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73.728511999999981</v>
      </c>
      <c r="G49" s="15">
        <f t="shared" si="0"/>
        <v>88.897536000000002</v>
      </c>
      <c r="H49" s="15">
        <f t="shared" si="1"/>
        <v>138.9024</v>
      </c>
      <c r="I49" s="15">
        <f t="shared" si="2"/>
        <v>8.1037804137931033</v>
      </c>
      <c r="J49" s="15">
        <f t="shared" si="3"/>
        <v>6.6895200000000002E-2</v>
      </c>
      <c r="K49" s="15">
        <f t="shared" si="4"/>
        <v>0.63894868018579365</v>
      </c>
      <c r="L49" s="15">
        <f t="shared" si="5"/>
        <v>7.0863559322033893</v>
      </c>
      <c r="M49" s="15">
        <f t="shared" si="6"/>
        <v>5.4440851046399992</v>
      </c>
      <c r="N49" s="15">
        <f t="shared" si="7"/>
        <v>0.65834975231999993</v>
      </c>
      <c r="O49" s="15">
        <f t="shared" si="8"/>
        <v>1.5991396761599999</v>
      </c>
      <c r="P49" s="15">
        <f t="shared" si="9"/>
        <v>325.12600275930231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1E75-144F-472D-96D7-E259221B24C1}">
  <dimension ref="A1:AP56"/>
  <sheetViews>
    <sheetView workbookViewId="0">
      <selection activeCell="R31" sqref="R31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220.48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9291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10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0.75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4.1339999999999995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2.6457599999999997</v>
      </c>
      <c r="K5" s="14" t="s">
        <v>28</v>
      </c>
      <c r="L5" s="9">
        <f>F2*F3*F5*L2*B1*B7/L3</f>
        <v>324.15121655172413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1.5</v>
      </c>
      <c r="C6" t="s">
        <v>15</v>
      </c>
      <c r="D6" s="4"/>
      <c r="E6" s="2"/>
      <c r="M6" s="14" t="s">
        <v>33</v>
      </c>
      <c r="N6" s="9">
        <f>N2*N3*B2*H3*F5*N4</f>
        <v>2.675808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283.45423728813557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15</v>
      </c>
      <c r="C7" t="s">
        <v>12</v>
      </c>
      <c r="D7" s="7"/>
      <c r="E7" s="10" t="s">
        <v>16</v>
      </c>
      <c r="F7" s="9">
        <f>F2*F3*F4*F5*B1/B7</f>
        <v>1.8432127999999997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8.4664319999999993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1.8432127999999997</v>
      </c>
      <c r="G10" s="15">
        <f t="shared" ref="G10:G49" si="0">E10*$H$5</f>
        <v>2.6457599999999997</v>
      </c>
      <c r="H10" s="15">
        <f t="shared" ref="H10:H49" si="1">E10*$J$4</f>
        <v>4.1339999999999995</v>
      </c>
      <c r="I10" s="15">
        <f t="shared" ref="I10:I49" si="2">$L$5/E10</f>
        <v>324.15121655172413</v>
      </c>
      <c r="J10" s="15">
        <f t="shared" ref="J10:J49" si="3">$N$6/E10</f>
        <v>2.675808</v>
      </c>
      <c r="K10" s="15">
        <f t="shared" ref="K10:K49" si="4">$S$14/E10</f>
        <v>25.557947207431745</v>
      </c>
      <c r="L10" s="15">
        <f t="shared" ref="L10:L49" si="5">$Y$6/E10</f>
        <v>283.45423728813557</v>
      </c>
      <c r="M10" s="15">
        <f t="shared" ref="M10:M49" si="6">$AA$9*$AA$10/E10</f>
        <v>217.76340418559997</v>
      </c>
      <c r="N10" s="15">
        <f t="shared" ref="N10:N49" si="7">$AC$6*$AA$9/E10</f>
        <v>26.333990092799997</v>
      </c>
      <c r="O10" s="15">
        <f t="shared" ref="O10:O49" si="8">$AE$6*$AA$9/E10</f>
        <v>63.965587046399996</v>
      </c>
      <c r="P10" s="15">
        <f t="shared" ref="P10:P49" si="9">F10+G10+H10+I10+J10+K10+L10+M10+N10+O10</f>
        <v>952.52516317209142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3.6864255999999993</v>
      </c>
      <c r="G11" s="15">
        <f t="shared" si="0"/>
        <v>5.2915199999999993</v>
      </c>
      <c r="H11" s="15">
        <f t="shared" si="1"/>
        <v>8.2679999999999989</v>
      </c>
      <c r="I11" s="15">
        <f t="shared" si="2"/>
        <v>162.07560827586207</v>
      </c>
      <c r="J11" s="15">
        <f t="shared" si="3"/>
        <v>1.337904</v>
      </c>
      <c r="K11" s="15">
        <f t="shared" si="4"/>
        <v>12.778973603715873</v>
      </c>
      <c r="L11" s="15">
        <f t="shared" si="5"/>
        <v>141.72711864406779</v>
      </c>
      <c r="M11" s="15">
        <f t="shared" si="6"/>
        <v>108.88170209279998</v>
      </c>
      <c r="N11" s="15">
        <f t="shared" si="7"/>
        <v>13.166995046399999</v>
      </c>
      <c r="O11" s="15">
        <f t="shared" si="8"/>
        <v>31.982793523199998</v>
      </c>
      <c r="P11" s="15">
        <f t="shared" si="9"/>
        <v>489.1970407860457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5.5296383999999987</v>
      </c>
      <c r="G12" s="15">
        <f t="shared" si="0"/>
        <v>7.9372799999999994</v>
      </c>
      <c r="H12" s="15">
        <f t="shared" si="1"/>
        <v>12.401999999999997</v>
      </c>
      <c r="I12" s="15">
        <f t="shared" si="2"/>
        <v>108.05040551724137</v>
      </c>
      <c r="J12" s="15">
        <f t="shared" si="3"/>
        <v>0.89193599999999995</v>
      </c>
      <c r="K12" s="15">
        <f t="shared" si="4"/>
        <v>8.5193157358105811</v>
      </c>
      <c r="L12" s="15">
        <f t="shared" si="5"/>
        <v>94.484745762711853</v>
      </c>
      <c r="M12" s="15">
        <f t="shared" si="6"/>
        <v>72.587801395199989</v>
      </c>
      <c r="N12" s="15">
        <f t="shared" si="7"/>
        <v>8.777996697599999</v>
      </c>
      <c r="O12" s="15">
        <f t="shared" si="8"/>
        <v>21.3218623488</v>
      </c>
      <c r="P12" s="15">
        <f t="shared" si="9"/>
        <v>340.50298185736369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7.3728511999999986</v>
      </c>
      <c r="G13" s="15">
        <f t="shared" si="0"/>
        <v>10.583039999999999</v>
      </c>
      <c r="H13" s="15">
        <f t="shared" si="1"/>
        <v>16.535999999999998</v>
      </c>
      <c r="I13" s="15">
        <f t="shared" si="2"/>
        <v>81.037804137931033</v>
      </c>
      <c r="J13" s="15">
        <f t="shared" si="3"/>
        <v>0.66895199999999999</v>
      </c>
      <c r="K13" s="15">
        <f t="shared" si="4"/>
        <v>6.3894868018579363</v>
      </c>
      <c r="L13" s="15">
        <f t="shared" si="5"/>
        <v>70.863559322033893</v>
      </c>
      <c r="M13" s="15">
        <f t="shared" si="6"/>
        <v>54.440851046399992</v>
      </c>
      <c r="N13" s="15">
        <f t="shared" si="7"/>
        <v>6.5834975231999993</v>
      </c>
      <c r="O13" s="15">
        <f t="shared" si="8"/>
        <v>15.991396761599999</v>
      </c>
      <c r="P13" s="15">
        <f t="shared" si="9"/>
        <v>270.46743879302284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9.2160639999999976</v>
      </c>
      <c r="G14" s="15">
        <f t="shared" si="0"/>
        <v>13.228799999999998</v>
      </c>
      <c r="H14" s="15">
        <f t="shared" si="1"/>
        <v>20.669999999999998</v>
      </c>
      <c r="I14" s="15">
        <f t="shared" si="2"/>
        <v>64.830243310344827</v>
      </c>
      <c r="J14" s="15">
        <f t="shared" si="3"/>
        <v>0.53516160000000002</v>
      </c>
      <c r="K14" s="15">
        <f t="shared" si="4"/>
        <v>5.1115894414863492</v>
      </c>
      <c r="L14" s="15">
        <f t="shared" si="5"/>
        <v>56.690847457627115</v>
      </c>
      <c r="M14" s="15">
        <f t="shared" si="6"/>
        <v>43.552680837119993</v>
      </c>
      <c r="N14" s="15">
        <f t="shared" si="7"/>
        <v>5.2667980185599994</v>
      </c>
      <c r="O14" s="15">
        <f t="shared" si="8"/>
        <v>12.793117409279999</v>
      </c>
      <c r="P14" s="15">
        <f t="shared" si="9"/>
        <v>231.89530207441825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11.059276799999997</v>
      </c>
      <c r="G15" s="15">
        <f t="shared" si="0"/>
        <v>15.874559999999999</v>
      </c>
      <c r="H15" s="15">
        <f t="shared" si="1"/>
        <v>24.803999999999995</v>
      </c>
      <c r="I15" s="15">
        <f t="shared" si="2"/>
        <v>54.025202758620686</v>
      </c>
      <c r="J15" s="15">
        <f t="shared" si="3"/>
        <v>0.44596799999999998</v>
      </c>
      <c r="K15" s="15">
        <f t="shared" si="4"/>
        <v>4.2596578679052906</v>
      </c>
      <c r="L15" s="15">
        <f t="shared" si="5"/>
        <v>47.242372881355926</v>
      </c>
      <c r="M15" s="15">
        <f t="shared" si="6"/>
        <v>36.293900697599994</v>
      </c>
      <c r="N15" s="15">
        <f t="shared" si="7"/>
        <v>4.3889983487999995</v>
      </c>
      <c r="O15" s="15">
        <f t="shared" si="8"/>
        <v>10.6609311744</v>
      </c>
      <c r="P15" s="15">
        <f t="shared" si="9"/>
        <v>209.05486852868188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12.902489599999997</v>
      </c>
      <c r="G16" s="15">
        <f t="shared" si="0"/>
        <v>18.520319999999998</v>
      </c>
      <c r="H16" s="15">
        <f t="shared" si="1"/>
        <v>28.937999999999995</v>
      </c>
      <c r="I16" s="15">
        <f t="shared" si="2"/>
        <v>46.307316650246307</v>
      </c>
      <c r="J16" s="15">
        <f t="shared" si="3"/>
        <v>0.38225828571428572</v>
      </c>
      <c r="K16" s="15">
        <f t="shared" si="4"/>
        <v>3.6511353153473922</v>
      </c>
      <c r="L16" s="15">
        <f t="shared" si="5"/>
        <v>40.49346246973365</v>
      </c>
      <c r="M16" s="15">
        <f t="shared" si="6"/>
        <v>31.109057740799994</v>
      </c>
      <c r="N16" s="15">
        <f t="shared" si="7"/>
        <v>3.7619985846857138</v>
      </c>
      <c r="O16" s="15">
        <f t="shared" si="8"/>
        <v>9.1379410066285711</v>
      </c>
      <c r="P16" s="15">
        <f t="shared" si="9"/>
        <v>195.20397965315593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14.745702399999997</v>
      </c>
      <c r="G17" s="15">
        <f t="shared" si="0"/>
        <v>21.166079999999997</v>
      </c>
      <c r="H17" s="15">
        <f t="shared" si="1"/>
        <v>33.071999999999996</v>
      </c>
      <c r="I17" s="15">
        <f t="shared" si="2"/>
        <v>40.518902068965517</v>
      </c>
      <c r="J17" s="15">
        <f t="shared" si="3"/>
        <v>0.334476</v>
      </c>
      <c r="K17" s="15">
        <f t="shared" si="4"/>
        <v>3.1947434009289681</v>
      </c>
      <c r="L17" s="15">
        <f t="shared" si="5"/>
        <v>35.431779661016947</v>
      </c>
      <c r="M17" s="15">
        <f t="shared" si="6"/>
        <v>27.220425523199996</v>
      </c>
      <c r="N17" s="15">
        <f t="shared" si="7"/>
        <v>3.2917487615999996</v>
      </c>
      <c r="O17" s="15">
        <f t="shared" si="8"/>
        <v>7.9956983807999995</v>
      </c>
      <c r="P17" s="15">
        <f t="shared" si="9"/>
        <v>186.97155619651141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16.588915199999995</v>
      </c>
      <c r="G18" s="15">
        <f t="shared" si="0"/>
        <v>23.811839999999997</v>
      </c>
      <c r="H18" s="15">
        <f t="shared" si="1"/>
        <v>37.205999999999996</v>
      </c>
      <c r="I18" s="15">
        <f t="shared" si="2"/>
        <v>36.016801839080458</v>
      </c>
      <c r="J18" s="15">
        <f t="shared" si="3"/>
        <v>0.29731200000000002</v>
      </c>
      <c r="K18" s="15">
        <f t="shared" si="4"/>
        <v>2.8397719119368605</v>
      </c>
      <c r="L18" s="15">
        <f t="shared" si="5"/>
        <v>31.494915254237284</v>
      </c>
      <c r="M18" s="15">
        <f t="shared" si="6"/>
        <v>24.195933798399995</v>
      </c>
      <c r="N18" s="15">
        <f t="shared" si="7"/>
        <v>2.9259988991999997</v>
      </c>
      <c r="O18" s="15">
        <f t="shared" si="8"/>
        <v>7.1072874495999994</v>
      </c>
      <c r="P18" s="15">
        <f t="shared" si="9"/>
        <v>182.48477635245462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18.432127999999995</v>
      </c>
      <c r="G19" s="15">
        <f t="shared" si="0"/>
        <v>26.457599999999996</v>
      </c>
      <c r="H19" s="15">
        <f t="shared" si="1"/>
        <v>41.339999999999996</v>
      </c>
      <c r="I19" s="15">
        <f t="shared" si="2"/>
        <v>32.415121655172413</v>
      </c>
      <c r="J19" s="15">
        <f t="shared" si="3"/>
        <v>0.26758080000000001</v>
      </c>
      <c r="K19" s="15">
        <f t="shared" si="4"/>
        <v>2.5557947207431746</v>
      </c>
      <c r="L19" s="15">
        <f t="shared" si="5"/>
        <v>28.345423728813557</v>
      </c>
      <c r="M19" s="15">
        <f t="shared" si="6"/>
        <v>21.776340418559997</v>
      </c>
      <c r="N19" s="15">
        <f t="shared" si="7"/>
        <v>2.6333990092799997</v>
      </c>
      <c r="O19" s="15">
        <f t="shared" si="8"/>
        <v>6.3965587046399994</v>
      </c>
      <c r="P19" s="15">
        <f t="shared" si="9"/>
        <v>180.61994703720916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20.275340799999995</v>
      </c>
      <c r="G20" s="15">
        <f t="shared" si="0"/>
        <v>29.103359999999995</v>
      </c>
      <c r="H20" s="15">
        <f t="shared" si="1"/>
        <v>45.473999999999997</v>
      </c>
      <c r="I20" s="15">
        <f t="shared" si="2"/>
        <v>29.468292413793105</v>
      </c>
      <c r="J20" s="15">
        <f t="shared" si="3"/>
        <v>0.24325527272727274</v>
      </c>
      <c r="K20" s="15">
        <f t="shared" si="4"/>
        <v>2.3234497461301586</v>
      </c>
      <c r="L20" s="15">
        <f t="shared" si="5"/>
        <v>25.768567026194145</v>
      </c>
      <c r="M20" s="15">
        <f t="shared" si="6"/>
        <v>19.796673107781814</v>
      </c>
      <c r="N20" s="15">
        <f t="shared" si="7"/>
        <v>2.3939990993454541</v>
      </c>
      <c r="O20" s="15">
        <f t="shared" si="8"/>
        <v>5.8150533678545449</v>
      </c>
      <c r="P20" s="15">
        <f t="shared" si="9"/>
        <v>180.66199083382648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22.118553599999995</v>
      </c>
      <c r="G21" s="15">
        <f t="shared" si="0"/>
        <v>31.749119999999998</v>
      </c>
      <c r="H21" s="15">
        <f t="shared" si="1"/>
        <v>49.60799999999999</v>
      </c>
      <c r="I21" s="15">
        <f t="shared" si="2"/>
        <v>27.012601379310343</v>
      </c>
      <c r="J21" s="15">
        <f t="shared" si="3"/>
        <v>0.22298399999999999</v>
      </c>
      <c r="K21" s="15">
        <f t="shared" si="4"/>
        <v>2.1298289339526453</v>
      </c>
      <c r="L21" s="15">
        <f t="shared" si="5"/>
        <v>23.621186440677963</v>
      </c>
      <c r="M21" s="15">
        <f t="shared" si="6"/>
        <v>18.146950348799997</v>
      </c>
      <c r="N21" s="15">
        <f t="shared" si="7"/>
        <v>2.1944991743999998</v>
      </c>
      <c r="O21" s="15">
        <f t="shared" si="8"/>
        <v>5.3304655872</v>
      </c>
      <c r="P21" s="15">
        <f t="shared" si="9"/>
        <v>182.13418946434092</v>
      </c>
      <c r="Q21" s="13" t="s">
        <v>263</v>
      </c>
      <c r="R21" s="19">
        <f>MIN(P10:P24)</f>
        <v>180.61994703720916</v>
      </c>
      <c r="S21" s="4" t="s">
        <v>72</v>
      </c>
      <c r="T21" s="2">
        <f>'a_r=0.5'!T21</f>
        <v>443.70800000000003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23.961766399999995</v>
      </c>
      <c r="G22" s="15">
        <f t="shared" si="0"/>
        <v>34.394879999999993</v>
      </c>
      <c r="H22" s="15">
        <f t="shared" si="1"/>
        <v>53.74199999999999</v>
      </c>
      <c r="I22" s="15">
        <f t="shared" si="2"/>
        <v>24.934708965517242</v>
      </c>
      <c r="J22" s="15">
        <f t="shared" si="3"/>
        <v>0.20583138461538461</v>
      </c>
      <c r="K22" s="15">
        <f t="shared" si="4"/>
        <v>1.9659959390332111</v>
      </c>
      <c r="L22" s="15">
        <f t="shared" si="5"/>
        <v>21.804172099087353</v>
      </c>
      <c r="M22" s="15">
        <f t="shared" si="6"/>
        <v>16.751031091199998</v>
      </c>
      <c r="N22" s="15">
        <f t="shared" si="7"/>
        <v>2.0256915456</v>
      </c>
      <c r="O22" s="15">
        <f t="shared" si="8"/>
        <v>4.9204297727999995</v>
      </c>
      <c r="P22" s="15">
        <f t="shared" si="9"/>
        <v>184.70650719785317</v>
      </c>
      <c r="S22" s="4" t="s">
        <v>73</v>
      </c>
      <c r="T22" s="19">
        <f>T21-P24</f>
        <v>251.43659530852733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25.804979199999995</v>
      </c>
      <c r="G23" s="15">
        <f t="shared" si="0"/>
        <v>37.040639999999996</v>
      </c>
      <c r="H23" s="15">
        <f t="shared" si="1"/>
        <v>57.875999999999991</v>
      </c>
      <c r="I23" s="15">
        <f t="shared" si="2"/>
        <v>23.153658325123153</v>
      </c>
      <c r="J23" s="15">
        <f t="shared" si="3"/>
        <v>0.19112914285714286</v>
      </c>
      <c r="K23" s="15">
        <f t="shared" si="4"/>
        <v>1.8255676576736961</v>
      </c>
      <c r="L23" s="15">
        <f t="shared" si="5"/>
        <v>20.246731234866825</v>
      </c>
      <c r="M23" s="15">
        <f t="shared" si="6"/>
        <v>15.554528870399997</v>
      </c>
      <c r="N23" s="15">
        <f t="shared" si="7"/>
        <v>1.8809992923428569</v>
      </c>
      <c r="O23" s="15">
        <f t="shared" si="8"/>
        <v>4.5689705033142856</v>
      </c>
      <c r="P23" s="15">
        <f t="shared" si="9"/>
        <v>188.14320422657792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27.648191999999995</v>
      </c>
      <c r="G24" s="15">
        <f t="shared" si="0"/>
        <v>39.686399999999992</v>
      </c>
      <c r="H24" s="15">
        <f t="shared" si="1"/>
        <v>62.009999999999991</v>
      </c>
      <c r="I24" s="15">
        <f t="shared" si="2"/>
        <v>21.610081103448277</v>
      </c>
      <c r="J24" s="15">
        <f t="shared" si="3"/>
        <v>0.1783872</v>
      </c>
      <c r="K24" s="15">
        <f t="shared" si="4"/>
        <v>1.7038631471621164</v>
      </c>
      <c r="L24" s="15">
        <f t="shared" si="5"/>
        <v>18.896949152542373</v>
      </c>
      <c r="M24" s="15">
        <f t="shared" si="6"/>
        <v>14.517560279039998</v>
      </c>
      <c r="N24" s="15">
        <f t="shared" si="7"/>
        <v>1.7555993395199998</v>
      </c>
      <c r="O24" s="15">
        <f t="shared" si="8"/>
        <v>4.2643724697599996</v>
      </c>
      <c r="P24" s="15">
        <f t="shared" si="9"/>
        <v>192.2714046914727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29.491404799999994</v>
      </c>
      <c r="G25" s="15">
        <f t="shared" si="0"/>
        <v>42.332159999999995</v>
      </c>
      <c r="H25" s="15">
        <f t="shared" si="1"/>
        <v>66.143999999999991</v>
      </c>
      <c r="I25" s="15">
        <f t="shared" si="2"/>
        <v>20.259451034482758</v>
      </c>
      <c r="J25" s="15">
        <f t="shared" si="3"/>
        <v>0.167238</v>
      </c>
      <c r="K25" s="15">
        <f t="shared" si="4"/>
        <v>1.5973717004644841</v>
      </c>
      <c r="L25" s="15">
        <f t="shared" si="5"/>
        <v>17.715889830508473</v>
      </c>
      <c r="M25" s="15">
        <f t="shared" si="6"/>
        <v>13.610212761599998</v>
      </c>
      <c r="N25" s="15">
        <f t="shared" si="7"/>
        <v>1.6458743807999998</v>
      </c>
      <c r="O25" s="15">
        <f t="shared" si="8"/>
        <v>3.9978491903999998</v>
      </c>
      <c r="P25" s="15">
        <f t="shared" si="9"/>
        <v>196.9614516982557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31.334617599999994</v>
      </c>
      <c r="G26" s="15">
        <f t="shared" si="0"/>
        <v>44.977919999999997</v>
      </c>
      <c r="H26" s="15">
        <f t="shared" si="1"/>
        <v>70.277999999999992</v>
      </c>
      <c r="I26" s="15">
        <f t="shared" si="2"/>
        <v>19.067718620689654</v>
      </c>
      <c r="J26" s="15">
        <f t="shared" si="3"/>
        <v>0.15740047058823528</v>
      </c>
      <c r="K26" s="15">
        <f t="shared" si="4"/>
        <v>1.5034086592606908</v>
      </c>
      <c r="L26" s="15">
        <f t="shared" si="5"/>
        <v>16.673778664007976</v>
      </c>
      <c r="M26" s="15">
        <f t="shared" si="6"/>
        <v>12.809612010917645</v>
      </c>
      <c r="N26" s="15">
        <f t="shared" si="7"/>
        <v>1.549058240752941</v>
      </c>
      <c r="O26" s="15">
        <f t="shared" si="8"/>
        <v>3.7626815909647058</v>
      </c>
      <c r="P26" s="15">
        <f t="shared" si="9"/>
        <v>202.11419585718184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33.177830399999991</v>
      </c>
      <c r="G27" s="15">
        <f t="shared" si="0"/>
        <v>47.623679999999993</v>
      </c>
      <c r="H27" s="15">
        <f t="shared" si="1"/>
        <v>74.411999999999992</v>
      </c>
      <c r="I27" s="15">
        <f t="shared" si="2"/>
        <v>18.008400919540229</v>
      </c>
      <c r="J27" s="15">
        <f t="shared" si="3"/>
        <v>0.14865600000000001</v>
      </c>
      <c r="K27" s="15">
        <f t="shared" si="4"/>
        <v>1.4198859559684303</v>
      </c>
      <c r="L27" s="15">
        <f t="shared" si="5"/>
        <v>15.747457627118642</v>
      </c>
      <c r="M27" s="15">
        <f t="shared" si="6"/>
        <v>12.097966899199998</v>
      </c>
      <c r="N27" s="15">
        <f t="shared" si="7"/>
        <v>1.4629994495999998</v>
      </c>
      <c r="O27" s="15">
        <f t="shared" si="8"/>
        <v>3.5536437247999997</v>
      </c>
      <c r="P27" s="15">
        <f t="shared" si="9"/>
        <v>207.65252097622727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35.021043199999994</v>
      </c>
      <c r="G28" s="15">
        <f t="shared" si="0"/>
        <v>50.269439999999996</v>
      </c>
      <c r="H28" s="15">
        <f t="shared" si="1"/>
        <v>78.545999999999992</v>
      </c>
      <c r="I28" s="15">
        <f t="shared" si="2"/>
        <v>17.060590344827585</v>
      </c>
      <c r="J28" s="15">
        <f t="shared" si="3"/>
        <v>0.14083199999999998</v>
      </c>
      <c r="K28" s="15">
        <f t="shared" si="4"/>
        <v>1.3451551161806181</v>
      </c>
      <c r="L28" s="15">
        <f t="shared" si="5"/>
        <v>14.91864406779661</v>
      </c>
      <c r="M28" s="15">
        <f t="shared" si="6"/>
        <v>11.461231799242103</v>
      </c>
      <c r="N28" s="15">
        <f t="shared" si="7"/>
        <v>1.3859994785684209</v>
      </c>
      <c r="O28" s="15">
        <f t="shared" si="8"/>
        <v>3.366609844547368</v>
      </c>
      <c r="P28" s="15">
        <f t="shared" si="9"/>
        <v>213.51554585116264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36.86425599999999</v>
      </c>
      <c r="G29" s="15">
        <f t="shared" si="0"/>
        <v>52.915199999999992</v>
      </c>
      <c r="H29" s="15">
        <f t="shared" si="1"/>
        <v>82.679999999999993</v>
      </c>
      <c r="I29" s="15">
        <f t="shared" si="2"/>
        <v>16.207560827586207</v>
      </c>
      <c r="J29" s="15">
        <f t="shared" si="3"/>
        <v>0.1337904</v>
      </c>
      <c r="K29" s="15">
        <f t="shared" si="4"/>
        <v>1.2778973603715873</v>
      </c>
      <c r="L29" s="15">
        <f t="shared" si="5"/>
        <v>14.172711864406779</v>
      </c>
      <c r="M29" s="15">
        <f t="shared" si="6"/>
        <v>10.888170209279998</v>
      </c>
      <c r="N29" s="15">
        <f t="shared" si="7"/>
        <v>1.3166995046399999</v>
      </c>
      <c r="O29" s="15">
        <f t="shared" si="8"/>
        <v>3.1982793523199997</v>
      </c>
      <c r="P29" s="15">
        <f t="shared" si="9"/>
        <v>219.65456551860456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38.707468799999994</v>
      </c>
      <c r="G30" s="15">
        <f t="shared" si="0"/>
        <v>55.560959999999994</v>
      </c>
      <c r="H30" s="15">
        <f t="shared" si="1"/>
        <v>86.813999999999993</v>
      </c>
      <c r="I30" s="15">
        <f t="shared" si="2"/>
        <v>15.435772216748768</v>
      </c>
      <c r="J30" s="15">
        <f t="shared" si="3"/>
        <v>0.12741942857142857</v>
      </c>
      <c r="K30" s="15">
        <f t="shared" si="4"/>
        <v>1.2170451051157973</v>
      </c>
      <c r="L30" s="15">
        <f t="shared" si="5"/>
        <v>13.497820823244551</v>
      </c>
      <c r="M30" s="15">
        <f t="shared" si="6"/>
        <v>10.369685913599998</v>
      </c>
      <c r="N30" s="15">
        <f t="shared" si="7"/>
        <v>1.2539995282285712</v>
      </c>
      <c r="O30" s="15">
        <f t="shared" si="8"/>
        <v>3.0459803355428567</v>
      </c>
      <c r="P30" s="15">
        <f t="shared" si="9"/>
        <v>226.03015215105194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40.55068159999999</v>
      </c>
      <c r="G31" s="15">
        <f t="shared" si="0"/>
        <v>58.20671999999999</v>
      </c>
      <c r="H31" s="15">
        <f t="shared" si="1"/>
        <v>90.947999999999993</v>
      </c>
      <c r="I31" s="15">
        <f t="shared" si="2"/>
        <v>14.734146206896552</v>
      </c>
      <c r="J31" s="15">
        <f t="shared" si="3"/>
        <v>0.12162763636363637</v>
      </c>
      <c r="K31" s="15">
        <f t="shared" si="4"/>
        <v>1.1617248730650793</v>
      </c>
      <c r="L31" s="15">
        <f t="shared" si="5"/>
        <v>12.884283513097072</v>
      </c>
      <c r="M31" s="15">
        <f t="shared" si="6"/>
        <v>9.8983365538909069</v>
      </c>
      <c r="N31" s="15">
        <f t="shared" si="7"/>
        <v>1.196999549672727</v>
      </c>
      <c r="O31" s="15">
        <f t="shared" si="8"/>
        <v>2.9075266839272724</v>
      </c>
      <c r="P31" s="15">
        <f t="shared" si="9"/>
        <v>232.61004661691322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42.393894399999994</v>
      </c>
      <c r="G32" s="15">
        <f t="shared" si="0"/>
        <v>60.852479999999993</v>
      </c>
      <c r="H32" s="15">
        <f t="shared" si="1"/>
        <v>95.081999999999994</v>
      </c>
      <c r="I32" s="15">
        <f t="shared" si="2"/>
        <v>14.093531154422788</v>
      </c>
      <c r="J32" s="15">
        <f t="shared" si="3"/>
        <v>0.11633947826086956</v>
      </c>
      <c r="K32" s="15">
        <f t="shared" si="4"/>
        <v>1.1112150959752933</v>
      </c>
      <c r="L32" s="15">
        <f t="shared" si="5"/>
        <v>12.324097273397198</v>
      </c>
      <c r="M32" s="15">
        <f t="shared" si="6"/>
        <v>9.4679740950260847</v>
      </c>
      <c r="N32" s="15">
        <f t="shared" si="7"/>
        <v>1.1449560909913041</v>
      </c>
      <c r="O32" s="15">
        <f t="shared" si="8"/>
        <v>2.7811124802782605</v>
      </c>
      <c r="P32" s="15">
        <f t="shared" si="9"/>
        <v>239.36760006835178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44.23710719999999</v>
      </c>
      <c r="G33" s="15">
        <f t="shared" si="0"/>
        <v>63.498239999999996</v>
      </c>
      <c r="H33" s="15">
        <f t="shared" si="1"/>
        <v>99.21599999999998</v>
      </c>
      <c r="I33" s="15">
        <f t="shared" si="2"/>
        <v>13.506300689655172</v>
      </c>
      <c r="J33" s="15">
        <f t="shared" si="3"/>
        <v>0.11149199999999999</v>
      </c>
      <c r="K33" s="15">
        <f t="shared" si="4"/>
        <v>1.0649144669763226</v>
      </c>
      <c r="L33" s="15">
        <f t="shared" si="5"/>
        <v>11.810593220338982</v>
      </c>
      <c r="M33" s="15">
        <f t="shared" si="6"/>
        <v>9.0734751743999986</v>
      </c>
      <c r="N33" s="15">
        <f t="shared" si="7"/>
        <v>1.0972495871999999</v>
      </c>
      <c r="O33" s="15">
        <f t="shared" si="8"/>
        <v>2.6652327936</v>
      </c>
      <c r="P33" s="15">
        <f t="shared" si="9"/>
        <v>246.28060513217042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46.080319999999993</v>
      </c>
      <c r="G34" s="15">
        <f t="shared" si="0"/>
        <v>66.143999999999991</v>
      </c>
      <c r="H34" s="15">
        <f t="shared" si="1"/>
        <v>103.34999999999998</v>
      </c>
      <c r="I34" s="15">
        <f t="shared" si="2"/>
        <v>12.966048662068966</v>
      </c>
      <c r="J34" s="15">
        <f t="shared" si="3"/>
        <v>0.10703232</v>
      </c>
      <c r="K34" s="15">
        <f t="shared" si="4"/>
        <v>1.0223178882972699</v>
      </c>
      <c r="L34" s="15">
        <f t="shared" si="5"/>
        <v>11.338169491525424</v>
      </c>
      <c r="M34" s="15">
        <f t="shared" si="6"/>
        <v>8.7105361674239994</v>
      </c>
      <c r="N34" s="15">
        <f t="shared" si="7"/>
        <v>1.0533596037119999</v>
      </c>
      <c r="O34" s="15">
        <f t="shared" si="8"/>
        <v>2.5586234818559999</v>
      </c>
      <c r="P34" s="15">
        <f t="shared" si="9"/>
        <v>253.33040761488363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47.92353279999999</v>
      </c>
      <c r="G35" s="15">
        <f t="shared" si="0"/>
        <v>68.789759999999987</v>
      </c>
      <c r="H35" s="15">
        <f t="shared" si="1"/>
        <v>107.48399999999998</v>
      </c>
      <c r="I35" s="15">
        <f t="shared" si="2"/>
        <v>12.467354482758621</v>
      </c>
      <c r="J35" s="15">
        <f t="shared" si="3"/>
        <v>0.10291569230769231</v>
      </c>
      <c r="K35" s="15">
        <f t="shared" si="4"/>
        <v>0.98299796951660556</v>
      </c>
      <c r="L35" s="15">
        <f t="shared" si="5"/>
        <v>10.902086049543676</v>
      </c>
      <c r="M35" s="15">
        <f t="shared" si="6"/>
        <v>8.375515545599999</v>
      </c>
      <c r="N35" s="15">
        <f t="shared" si="7"/>
        <v>1.0128457728</v>
      </c>
      <c r="O35" s="15">
        <f t="shared" si="8"/>
        <v>2.4602148863999997</v>
      </c>
      <c r="P35" s="15">
        <f t="shared" si="9"/>
        <v>260.5012231989266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49.766745599999993</v>
      </c>
      <c r="G36" s="15">
        <f t="shared" si="0"/>
        <v>71.435519999999997</v>
      </c>
      <c r="H36" s="15">
        <f t="shared" si="1"/>
        <v>111.61799999999998</v>
      </c>
      <c r="I36" s="15">
        <f t="shared" si="2"/>
        <v>12.00560061302682</v>
      </c>
      <c r="J36" s="15">
        <f t="shared" si="3"/>
        <v>9.9103999999999998E-2</v>
      </c>
      <c r="K36" s="15">
        <f t="shared" si="4"/>
        <v>0.94659063731228688</v>
      </c>
      <c r="L36" s="15">
        <f t="shared" si="5"/>
        <v>10.498305084745763</v>
      </c>
      <c r="M36" s="15">
        <f t="shared" si="6"/>
        <v>8.0653112661333317</v>
      </c>
      <c r="N36" s="15">
        <f t="shared" si="7"/>
        <v>0.97533296639999989</v>
      </c>
      <c r="O36" s="15">
        <f t="shared" si="8"/>
        <v>2.3690958165333331</v>
      </c>
      <c r="P36" s="15">
        <f t="shared" si="9"/>
        <v>267.77960598415149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51.609958399999989</v>
      </c>
      <c r="G37" s="15">
        <f t="shared" si="0"/>
        <v>74.081279999999992</v>
      </c>
      <c r="H37" s="15">
        <f t="shared" si="1"/>
        <v>115.75199999999998</v>
      </c>
      <c r="I37" s="15">
        <f t="shared" si="2"/>
        <v>11.576829162561577</v>
      </c>
      <c r="J37" s="15">
        <f t="shared" si="3"/>
        <v>9.5564571428571429E-2</v>
      </c>
      <c r="K37" s="15">
        <f t="shared" si="4"/>
        <v>0.91278382883684805</v>
      </c>
      <c r="L37" s="15">
        <f t="shared" si="5"/>
        <v>10.123365617433413</v>
      </c>
      <c r="M37" s="15">
        <f t="shared" si="6"/>
        <v>7.7772644351999984</v>
      </c>
      <c r="N37" s="15">
        <f t="shared" si="7"/>
        <v>0.94049964617142845</v>
      </c>
      <c r="O37" s="15">
        <f t="shared" si="8"/>
        <v>2.2844852516571428</v>
      </c>
      <c r="P37" s="15">
        <f t="shared" si="9"/>
        <v>275.15403091328892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53.453171199999993</v>
      </c>
      <c r="G38" s="15">
        <f t="shared" si="0"/>
        <v>76.727039999999988</v>
      </c>
      <c r="H38" s="15">
        <f t="shared" si="1"/>
        <v>119.88599999999998</v>
      </c>
      <c r="I38" s="15">
        <f t="shared" si="2"/>
        <v>11.177628156956004</v>
      </c>
      <c r="J38" s="15">
        <f t="shared" si="3"/>
        <v>9.2269241379310349E-2</v>
      </c>
      <c r="K38" s="15">
        <f t="shared" si="4"/>
        <v>0.88130852439419816</v>
      </c>
      <c r="L38" s="15">
        <f t="shared" si="5"/>
        <v>9.7742840444184687</v>
      </c>
      <c r="M38" s="15">
        <f t="shared" si="6"/>
        <v>7.5090829029517234</v>
      </c>
      <c r="N38" s="15">
        <f t="shared" si="7"/>
        <v>0.90806862388965504</v>
      </c>
      <c r="O38" s="15">
        <f t="shared" si="8"/>
        <v>2.2057098981517238</v>
      </c>
      <c r="P38" s="15">
        <f t="shared" si="9"/>
        <v>282.61456259214106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55.296383999999989</v>
      </c>
      <c r="G39" s="15">
        <f t="shared" si="0"/>
        <v>79.372799999999984</v>
      </c>
      <c r="H39" s="15">
        <f t="shared" si="1"/>
        <v>124.01999999999998</v>
      </c>
      <c r="I39" s="15">
        <f t="shared" si="2"/>
        <v>10.805040551724138</v>
      </c>
      <c r="J39" s="15">
        <f t="shared" si="3"/>
        <v>8.9193599999999998E-2</v>
      </c>
      <c r="K39" s="15">
        <f t="shared" si="4"/>
        <v>0.8519315735810582</v>
      </c>
      <c r="L39" s="15">
        <f t="shared" si="5"/>
        <v>9.4484745762711864</v>
      </c>
      <c r="M39" s="15">
        <f t="shared" si="6"/>
        <v>7.2587801395199989</v>
      </c>
      <c r="N39" s="15">
        <f t="shared" si="7"/>
        <v>0.8777996697599999</v>
      </c>
      <c r="O39" s="15">
        <f t="shared" si="8"/>
        <v>2.1321862348799998</v>
      </c>
      <c r="P39" s="15">
        <f t="shared" si="9"/>
        <v>290.15259034573631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57.139596799999993</v>
      </c>
      <c r="G40" s="15">
        <f t="shared" si="0"/>
        <v>82.018559999999994</v>
      </c>
      <c r="H40" s="15">
        <f t="shared" si="1"/>
        <v>128.154</v>
      </c>
      <c r="I40" s="15">
        <f t="shared" si="2"/>
        <v>10.45649085650723</v>
      </c>
      <c r="J40" s="15">
        <f t="shared" si="3"/>
        <v>8.6316387096774194E-2</v>
      </c>
      <c r="K40" s="15">
        <f t="shared" si="4"/>
        <v>0.82444990991715306</v>
      </c>
      <c r="L40" s="15">
        <f t="shared" si="5"/>
        <v>9.1436850738108255</v>
      </c>
      <c r="M40" s="15">
        <f t="shared" si="6"/>
        <v>7.0246259414709664</v>
      </c>
      <c r="N40" s="15">
        <f t="shared" si="7"/>
        <v>0.84948355138064502</v>
      </c>
      <c r="O40" s="15">
        <f t="shared" si="8"/>
        <v>2.0634060337548386</v>
      </c>
      <c r="P40" s="15">
        <f t="shared" si="9"/>
        <v>297.76061455393847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58.982809599999989</v>
      </c>
      <c r="G41" s="15">
        <f t="shared" si="0"/>
        <v>84.664319999999989</v>
      </c>
      <c r="H41" s="15">
        <f t="shared" si="1"/>
        <v>132.28799999999998</v>
      </c>
      <c r="I41" s="15">
        <f t="shared" si="2"/>
        <v>10.129725517241379</v>
      </c>
      <c r="J41" s="15">
        <f t="shared" si="3"/>
        <v>8.3618999999999999E-2</v>
      </c>
      <c r="K41" s="15">
        <f t="shared" si="4"/>
        <v>0.79868585023224203</v>
      </c>
      <c r="L41" s="15">
        <f t="shared" si="5"/>
        <v>8.8579449152542367</v>
      </c>
      <c r="M41" s="15">
        <f t="shared" si="6"/>
        <v>6.805106380799999</v>
      </c>
      <c r="N41" s="15">
        <f t="shared" si="7"/>
        <v>0.82293719039999991</v>
      </c>
      <c r="O41" s="15">
        <f t="shared" si="8"/>
        <v>1.9989245951999999</v>
      </c>
      <c r="P41" s="15">
        <f t="shared" si="9"/>
        <v>305.43207304912778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60.826022399999985</v>
      </c>
      <c r="G42" s="15">
        <f t="shared" si="0"/>
        <v>87.310079999999985</v>
      </c>
      <c r="H42" s="15">
        <f t="shared" si="1"/>
        <v>136.42199999999997</v>
      </c>
      <c r="I42" s="15">
        <f t="shared" si="2"/>
        <v>9.8227641379310349</v>
      </c>
      <c r="J42" s="15">
        <f t="shared" si="3"/>
        <v>8.1085090909090912E-2</v>
      </c>
      <c r="K42" s="15">
        <f t="shared" si="4"/>
        <v>0.77448324871005292</v>
      </c>
      <c r="L42" s="15">
        <f t="shared" si="5"/>
        <v>8.5895223420647149</v>
      </c>
      <c r="M42" s="15">
        <f t="shared" si="6"/>
        <v>6.5988910359272719</v>
      </c>
      <c r="N42" s="15">
        <f t="shared" si="7"/>
        <v>0.79799969978181806</v>
      </c>
      <c r="O42" s="15">
        <f t="shared" si="8"/>
        <v>1.9383511226181818</v>
      </c>
      <c r="P42" s="15">
        <f t="shared" si="9"/>
        <v>313.16119907794211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62.669235199999989</v>
      </c>
      <c r="G43" s="15">
        <f t="shared" si="0"/>
        <v>89.955839999999995</v>
      </c>
      <c r="H43" s="15">
        <f t="shared" si="1"/>
        <v>140.55599999999998</v>
      </c>
      <c r="I43" s="15">
        <f t="shared" si="2"/>
        <v>9.5338593103448268</v>
      </c>
      <c r="J43" s="15">
        <f t="shared" si="3"/>
        <v>7.870023529411764E-2</v>
      </c>
      <c r="K43" s="15">
        <f t="shared" si="4"/>
        <v>0.75170432963034539</v>
      </c>
      <c r="L43" s="15">
        <f t="shared" si="5"/>
        <v>8.3368893320039881</v>
      </c>
      <c r="M43" s="15">
        <f t="shared" si="6"/>
        <v>6.4048060054588225</v>
      </c>
      <c r="N43" s="15">
        <f t="shared" si="7"/>
        <v>0.77452912037647048</v>
      </c>
      <c r="O43" s="15">
        <f t="shared" si="8"/>
        <v>1.8813407954823529</v>
      </c>
      <c r="P43" s="15">
        <f t="shared" si="9"/>
        <v>320.94290432859083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64.512447999999992</v>
      </c>
      <c r="G44" s="15">
        <f t="shared" si="0"/>
        <v>92.601599999999991</v>
      </c>
      <c r="H44" s="15">
        <f t="shared" si="1"/>
        <v>144.68999999999997</v>
      </c>
      <c r="I44" s="15">
        <f t="shared" si="2"/>
        <v>9.2614633300492617</v>
      </c>
      <c r="J44" s="15">
        <f t="shared" si="3"/>
        <v>7.6451657142857135E-2</v>
      </c>
      <c r="K44" s="15">
        <f t="shared" si="4"/>
        <v>0.73022706306947838</v>
      </c>
      <c r="L44" s="15">
        <f t="shared" si="5"/>
        <v>8.0986924939467304</v>
      </c>
      <c r="M44" s="15">
        <f t="shared" si="6"/>
        <v>6.2218115481599989</v>
      </c>
      <c r="N44" s="15">
        <f t="shared" si="7"/>
        <v>0.7523997169371428</v>
      </c>
      <c r="O44" s="15">
        <f t="shared" si="8"/>
        <v>1.8275882013257141</v>
      </c>
      <c r="P44" s="15">
        <f t="shared" si="9"/>
        <v>328.77268201063117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66.355660799999981</v>
      </c>
      <c r="G45" s="15">
        <f t="shared" si="0"/>
        <v>95.247359999999986</v>
      </c>
      <c r="H45" s="15">
        <f t="shared" si="1"/>
        <v>148.82399999999998</v>
      </c>
      <c r="I45" s="15">
        <f t="shared" si="2"/>
        <v>9.0042004597701144</v>
      </c>
      <c r="J45" s="15">
        <f t="shared" si="3"/>
        <v>7.4328000000000005E-2</v>
      </c>
      <c r="K45" s="15">
        <f t="shared" si="4"/>
        <v>0.70994297798421513</v>
      </c>
      <c r="L45" s="15">
        <f t="shared" si="5"/>
        <v>7.8737288135593211</v>
      </c>
      <c r="M45" s="15">
        <f t="shared" si="6"/>
        <v>6.0489834495999988</v>
      </c>
      <c r="N45" s="15">
        <f t="shared" si="7"/>
        <v>0.73149972479999992</v>
      </c>
      <c r="O45" s="15">
        <f t="shared" si="8"/>
        <v>1.7768218623999998</v>
      </c>
      <c r="P45" s="15">
        <f t="shared" si="9"/>
        <v>336.64652608811355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68.198873599999985</v>
      </c>
      <c r="G46" s="15">
        <f t="shared" si="0"/>
        <v>97.893119999999982</v>
      </c>
      <c r="H46" s="15">
        <f t="shared" si="1"/>
        <v>152.95799999999997</v>
      </c>
      <c r="I46" s="15">
        <f t="shared" si="2"/>
        <v>8.760843690587139</v>
      </c>
      <c r="J46" s="15">
        <f t="shared" si="3"/>
        <v>7.2319135135135132E-2</v>
      </c>
      <c r="K46" s="15">
        <f t="shared" si="4"/>
        <v>0.69075532993058775</v>
      </c>
      <c r="L46" s="15">
        <f t="shared" si="5"/>
        <v>7.6609253321117725</v>
      </c>
      <c r="M46" s="15">
        <f t="shared" si="6"/>
        <v>5.8854974104216211</v>
      </c>
      <c r="N46" s="15">
        <f t="shared" si="7"/>
        <v>0.71172946196756748</v>
      </c>
      <c r="O46" s="15">
        <f t="shared" si="8"/>
        <v>1.7287996499027025</v>
      </c>
      <c r="P46" s="15">
        <f t="shared" si="9"/>
        <v>344.56086361005657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70.042086399999988</v>
      </c>
      <c r="G47" s="15">
        <f t="shared" si="0"/>
        <v>100.53887999999999</v>
      </c>
      <c r="H47" s="15">
        <f t="shared" si="1"/>
        <v>157.09199999999998</v>
      </c>
      <c r="I47" s="15">
        <f t="shared" si="2"/>
        <v>8.5302951724137923</v>
      </c>
      <c r="J47" s="15">
        <f t="shared" si="3"/>
        <v>7.0415999999999992E-2</v>
      </c>
      <c r="K47" s="15">
        <f t="shared" si="4"/>
        <v>0.67257755809030906</v>
      </c>
      <c r="L47" s="15">
        <f t="shared" si="5"/>
        <v>7.4593220338983048</v>
      </c>
      <c r="M47" s="15">
        <f t="shared" si="6"/>
        <v>5.7306158996210517</v>
      </c>
      <c r="N47" s="15">
        <f t="shared" si="7"/>
        <v>0.69299973928421044</v>
      </c>
      <c r="O47" s="15">
        <f t="shared" si="8"/>
        <v>1.683304922273684</v>
      </c>
      <c r="P47" s="15">
        <f t="shared" si="9"/>
        <v>352.5124977255814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71.885299199999992</v>
      </c>
      <c r="G48" s="15">
        <f t="shared" si="0"/>
        <v>103.18463999999999</v>
      </c>
      <c r="H48" s="15">
        <f t="shared" si="1"/>
        <v>161.22599999999997</v>
      </c>
      <c r="I48" s="15">
        <f t="shared" si="2"/>
        <v>8.3115696551724145</v>
      </c>
      <c r="J48" s="15">
        <f t="shared" si="3"/>
        <v>6.8610461538461537E-2</v>
      </c>
      <c r="K48" s="15">
        <f t="shared" si="4"/>
        <v>0.65533197967773704</v>
      </c>
      <c r="L48" s="15">
        <f t="shared" si="5"/>
        <v>7.2680573663624504</v>
      </c>
      <c r="M48" s="15">
        <f t="shared" si="6"/>
        <v>5.5836770303999987</v>
      </c>
      <c r="N48" s="15">
        <f t="shared" si="7"/>
        <v>0.67523051519999988</v>
      </c>
      <c r="O48" s="15">
        <f t="shared" si="8"/>
        <v>1.6401432575999999</v>
      </c>
      <c r="P48" s="15">
        <f t="shared" si="9"/>
        <v>360.49855946595096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73.728511999999981</v>
      </c>
      <c r="G49" s="15">
        <f t="shared" si="0"/>
        <v>105.83039999999998</v>
      </c>
      <c r="H49" s="15">
        <f t="shared" si="1"/>
        <v>165.35999999999999</v>
      </c>
      <c r="I49" s="15">
        <f t="shared" si="2"/>
        <v>8.1037804137931033</v>
      </c>
      <c r="J49" s="15">
        <f t="shared" si="3"/>
        <v>6.6895200000000002E-2</v>
      </c>
      <c r="K49" s="15">
        <f t="shared" si="4"/>
        <v>0.63894868018579365</v>
      </c>
      <c r="L49" s="15">
        <f t="shared" si="5"/>
        <v>7.0863559322033893</v>
      </c>
      <c r="M49" s="15">
        <f t="shared" si="6"/>
        <v>5.4440851046399992</v>
      </c>
      <c r="N49" s="15">
        <f t="shared" si="7"/>
        <v>0.65834975231999993</v>
      </c>
      <c r="O49" s="15">
        <f t="shared" si="8"/>
        <v>1.5991396761599999</v>
      </c>
      <c r="P49" s="15">
        <f t="shared" si="9"/>
        <v>368.51646675930232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DFF6-1201-43E5-AB51-B619757A394C}">
  <dimension ref="A1:AP57"/>
  <sheetViews>
    <sheetView topLeftCell="F1" workbookViewId="0">
      <selection activeCell="P4" sqref="P4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220.48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9291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10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0.8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4.4096000000000002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2.8221439999999998</v>
      </c>
      <c r="K5" s="14" t="s">
        <v>28</v>
      </c>
      <c r="L5" s="9">
        <f>F2*F3*F5*L2*B1*B7/L3</f>
        <v>324.15121655172413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1.5</v>
      </c>
      <c r="C6" t="s">
        <v>15</v>
      </c>
      <c r="D6" s="4"/>
      <c r="E6" s="2"/>
      <c r="M6" s="14" t="s">
        <v>33</v>
      </c>
      <c r="N6" s="9">
        <f>N2*N3*B2*H3*F5*N4</f>
        <v>2.675808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283.45423728813557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15</v>
      </c>
      <c r="C7" t="s">
        <v>12</v>
      </c>
      <c r="D7" s="7"/>
      <c r="E7" s="10" t="s">
        <v>16</v>
      </c>
      <c r="F7" s="9">
        <f>F2*F3*F4*F5*B1/B7</f>
        <v>1.8432127999999997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8.4664319999999993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1.8432127999999997</v>
      </c>
      <c r="G10" s="15">
        <f t="shared" ref="G10:G49" si="0">E10*$H$5</f>
        <v>2.8221439999999998</v>
      </c>
      <c r="H10" s="15">
        <f t="shared" ref="H10:H49" si="1">E10*$J$4</f>
        <v>4.4096000000000002</v>
      </c>
      <c r="I10" s="15">
        <f t="shared" ref="I10:I49" si="2">$L$5/E10</f>
        <v>324.15121655172413</v>
      </c>
      <c r="J10" s="15">
        <f t="shared" ref="J10:J49" si="3">$N$6/E10</f>
        <v>2.675808</v>
      </c>
      <c r="K10" s="15">
        <f t="shared" ref="K10:K49" si="4">$S$14/E10</f>
        <v>25.557947207431745</v>
      </c>
      <c r="L10" s="15">
        <f t="shared" ref="L10:L49" si="5">$Y$6/E10</f>
        <v>283.45423728813557</v>
      </c>
      <c r="M10" s="15">
        <f t="shared" ref="M10:M49" si="6">$AA$9*$AA$10/E10</f>
        <v>217.76340418559997</v>
      </c>
      <c r="N10" s="15">
        <f t="shared" ref="N10:N49" si="7">$AC$6*$AA$9/E10</f>
        <v>26.333990092799997</v>
      </c>
      <c r="O10" s="15">
        <f t="shared" ref="O10:O49" si="8">$AE$6*$AA$9/E10</f>
        <v>63.965587046399996</v>
      </c>
      <c r="P10" s="15">
        <f t="shared" ref="P10:P49" si="9">F10+G10+H10+I10+J10+K10+L10+M10+N10+O10</f>
        <v>952.97714717209146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3.6864255999999993</v>
      </c>
      <c r="G11" s="15">
        <f t="shared" si="0"/>
        <v>5.6442879999999995</v>
      </c>
      <c r="H11" s="15">
        <f t="shared" si="1"/>
        <v>8.8192000000000004</v>
      </c>
      <c r="I11" s="15">
        <f t="shared" si="2"/>
        <v>162.07560827586207</v>
      </c>
      <c r="J11" s="15">
        <f t="shared" si="3"/>
        <v>1.337904</v>
      </c>
      <c r="K11" s="15">
        <f t="shared" si="4"/>
        <v>12.778973603715873</v>
      </c>
      <c r="L11" s="15">
        <f t="shared" si="5"/>
        <v>141.72711864406779</v>
      </c>
      <c r="M11" s="15">
        <f t="shared" si="6"/>
        <v>108.88170209279998</v>
      </c>
      <c r="N11" s="15">
        <f t="shared" si="7"/>
        <v>13.166995046399999</v>
      </c>
      <c r="O11" s="15">
        <f t="shared" si="8"/>
        <v>31.982793523199998</v>
      </c>
      <c r="P11" s="15">
        <f t="shared" si="9"/>
        <v>490.10100878604567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5.5296383999999987</v>
      </c>
      <c r="G12" s="15">
        <f t="shared" si="0"/>
        <v>8.4664319999999993</v>
      </c>
      <c r="H12" s="15">
        <f t="shared" si="1"/>
        <v>13.2288</v>
      </c>
      <c r="I12" s="15">
        <f t="shared" si="2"/>
        <v>108.05040551724137</v>
      </c>
      <c r="J12" s="15">
        <f t="shared" si="3"/>
        <v>0.89193599999999995</v>
      </c>
      <c r="K12" s="15">
        <f t="shared" si="4"/>
        <v>8.5193157358105811</v>
      </c>
      <c r="L12" s="15">
        <f t="shared" si="5"/>
        <v>94.484745762711853</v>
      </c>
      <c r="M12" s="15">
        <f t="shared" si="6"/>
        <v>72.587801395199989</v>
      </c>
      <c r="N12" s="15">
        <f t="shared" si="7"/>
        <v>8.777996697599999</v>
      </c>
      <c r="O12" s="15">
        <f t="shared" si="8"/>
        <v>21.3218623488</v>
      </c>
      <c r="P12" s="15">
        <f t="shared" si="9"/>
        <v>341.8589338573637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7.3728511999999986</v>
      </c>
      <c r="G13" s="15">
        <f t="shared" si="0"/>
        <v>11.288575999999999</v>
      </c>
      <c r="H13" s="15">
        <f t="shared" si="1"/>
        <v>17.638400000000001</v>
      </c>
      <c r="I13" s="15">
        <f t="shared" si="2"/>
        <v>81.037804137931033</v>
      </c>
      <c r="J13" s="15">
        <f t="shared" si="3"/>
        <v>0.66895199999999999</v>
      </c>
      <c r="K13" s="15">
        <f t="shared" si="4"/>
        <v>6.3894868018579363</v>
      </c>
      <c r="L13" s="15">
        <f t="shared" si="5"/>
        <v>70.863559322033893</v>
      </c>
      <c r="M13" s="15">
        <f t="shared" si="6"/>
        <v>54.440851046399992</v>
      </c>
      <c r="N13" s="15">
        <f t="shared" si="7"/>
        <v>6.5834975231999993</v>
      </c>
      <c r="O13" s="15">
        <f t="shared" si="8"/>
        <v>15.991396761599999</v>
      </c>
      <c r="P13" s="15">
        <f t="shared" si="9"/>
        <v>272.27537479302288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9.2160639999999976</v>
      </c>
      <c r="G14" s="15">
        <f t="shared" si="0"/>
        <v>14.110719999999999</v>
      </c>
      <c r="H14" s="15">
        <f t="shared" si="1"/>
        <v>22.048000000000002</v>
      </c>
      <c r="I14" s="15">
        <f t="shared" si="2"/>
        <v>64.830243310344827</v>
      </c>
      <c r="J14" s="15">
        <f t="shared" si="3"/>
        <v>0.53516160000000002</v>
      </c>
      <c r="K14" s="15">
        <f t="shared" si="4"/>
        <v>5.1115894414863492</v>
      </c>
      <c r="L14" s="15">
        <f t="shared" si="5"/>
        <v>56.690847457627115</v>
      </c>
      <c r="M14" s="15">
        <f t="shared" si="6"/>
        <v>43.552680837119993</v>
      </c>
      <c r="N14" s="15">
        <f t="shared" si="7"/>
        <v>5.2667980185599994</v>
      </c>
      <c r="O14" s="15">
        <f t="shared" si="8"/>
        <v>12.793117409279999</v>
      </c>
      <c r="P14" s="15">
        <f t="shared" si="9"/>
        <v>234.15522207441828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11.059276799999997</v>
      </c>
      <c r="G15" s="15">
        <f t="shared" si="0"/>
        <v>16.932863999999999</v>
      </c>
      <c r="H15" s="15">
        <f t="shared" si="1"/>
        <v>26.457599999999999</v>
      </c>
      <c r="I15" s="15">
        <f t="shared" si="2"/>
        <v>54.025202758620686</v>
      </c>
      <c r="J15" s="15">
        <f t="shared" si="3"/>
        <v>0.44596799999999998</v>
      </c>
      <c r="K15" s="15">
        <f t="shared" si="4"/>
        <v>4.2596578679052906</v>
      </c>
      <c r="L15" s="15">
        <f t="shared" si="5"/>
        <v>47.242372881355926</v>
      </c>
      <c r="M15" s="15">
        <f t="shared" si="6"/>
        <v>36.293900697599994</v>
      </c>
      <c r="N15" s="15">
        <f t="shared" si="7"/>
        <v>4.3889983487999995</v>
      </c>
      <c r="O15" s="15">
        <f t="shared" si="8"/>
        <v>10.6609311744</v>
      </c>
      <c r="P15" s="15">
        <f t="shared" si="9"/>
        <v>211.76677252868188</v>
      </c>
      <c r="W15" s="36"/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12.902489599999997</v>
      </c>
      <c r="G16" s="15">
        <f t="shared" si="0"/>
        <v>19.755007999999997</v>
      </c>
      <c r="H16" s="15">
        <f t="shared" si="1"/>
        <v>30.8672</v>
      </c>
      <c r="I16" s="15">
        <f t="shared" si="2"/>
        <v>46.307316650246307</v>
      </c>
      <c r="J16" s="15">
        <f t="shared" si="3"/>
        <v>0.38225828571428572</v>
      </c>
      <c r="K16" s="15">
        <f t="shared" si="4"/>
        <v>3.6511353153473922</v>
      </c>
      <c r="L16" s="15">
        <f t="shared" si="5"/>
        <v>40.49346246973365</v>
      </c>
      <c r="M16" s="15">
        <f t="shared" si="6"/>
        <v>31.109057740799994</v>
      </c>
      <c r="N16" s="15">
        <f t="shared" si="7"/>
        <v>3.7619985846857138</v>
      </c>
      <c r="O16" s="15">
        <f t="shared" si="8"/>
        <v>9.1379410066285711</v>
      </c>
      <c r="P16" s="15">
        <f t="shared" si="9"/>
        <v>198.36786765315591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14.745702399999997</v>
      </c>
      <c r="G17" s="15">
        <f t="shared" si="0"/>
        <v>22.577151999999998</v>
      </c>
      <c r="H17" s="15">
        <f t="shared" si="1"/>
        <v>35.276800000000001</v>
      </c>
      <c r="I17" s="15">
        <f t="shared" si="2"/>
        <v>40.518902068965517</v>
      </c>
      <c r="J17" s="15">
        <f t="shared" si="3"/>
        <v>0.334476</v>
      </c>
      <c r="K17" s="15">
        <f t="shared" si="4"/>
        <v>3.1947434009289681</v>
      </c>
      <c r="L17" s="15">
        <f t="shared" si="5"/>
        <v>35.431779661016947</v>
      </c>
      <c r="M17" s="15">
        <f t="shared" si="6"/>
        <v>27.220425523199996</v>
      </c>
      <c r="N17" s="15">
        <f t="shared" si="7"/>
        <v>3.2917487615999996</v>
      </c>
      <c r="O17" s="15">
        <f t="shared" si="8"/>
        <v>7.9956983807999995</v>
      </c>
      <c r="P17" s="15">
        <f t="shared" si="9"/>
        <v>190.58742819651141</v>
      </c>
      <c r="S17" s="8"/>
      <c r="V17" s="17" t="s">
        <v>71</v>
      </c>
      <c r="W17" s="41" t="s">
        <v>268</v>
      </c>
      <c r="X17" s="8"/>
      <c r="Y17" s="37"/>
      <c r="AA17" s="37"/>
      <c r="AC17" s="37"/>
      <c r="AE17" s="37"/>
      <c r="AH17" s="8"/>
      <c r="AK17" s="8"/>
      <c r="AP17" s="8"/>
    </row>
    <row r="18" spans="5:42" x14ac:dyDescent="0.25">
      <c r="E18" s="11">
        <v>9</v>
      </c>
      <c r="F18" s="12">
        <f t="shared" si="10"/>
        <v>16.588915199999995</v>
      </c>
      <c r="G18" s="15">
        <f t="shared" si="0"/>
        <v>25.399296</v>
      </c>
      <c r="H18" s="15">
        <f t="shared" si="1"/>
        <v>39.686399999999999</v>
      </c>
      <c r="I18" s="15">
        <f t="shared" si="2"/>
        <v>36.016801839080458</v>
      </c>
      <c r="J18" s="15">
        <f t="shared" si="3"/>
        <v>0.29731200000000002</v>
      </c>
      <c r="K18" s="15">
        <f t="shared" si="4"/>
        <v>2.8397719119368605</v>
      </c>
      <c r="L18" s="15">
        <f t="shared" si="5"/>
        <v>31.494915254237284</v>
      </c>
      <c r="M18" s="15">
        <f t="shared" si="6"/>
        <v>24.195933798399995</v>
      </c>
      <c r="N18" s="15">
        <f t="shared" si="7"/>
        <v>2.9259988991999997</v>
      </c>
      <c r="O18" s="15">
        <f t="shared" si="8"/>
        <v>7.1072874495999994</v>
      </c>
      <c r="P18" s="15">
        <f t="shared" si="9"/>
        <v>186.55263235245462</v>
      </c>
      <c r="S18" s="8"/>
      <c r="U18">
        <v>1</v>
      </c>
      <c r="V18" s="12">
        <f>'a_r=0.5'!R21</f>
        <v>155.01514946434094</v>
      </c>
      <c r="W18" s="12">
        <f>$T$21-V18</f>
        <v>288.69285053565909</v>
      </c>
      <c r="X18" s="11" t="s">
        <v>278</v>
      </c>
      <c r="AH18" s="8"/>
      <c r="AK18" s="8"/>
      <c r="AP18" s="8"/>
    </row>
    <row r="19" spans="5:42" x14ac:dyDescent="0.25">
      <c r="E19" s="11">
        <v>10</v>
      </c>
      <c r="F19" s="12">
        <f t="shared" si="10"/>
        <v>18.432127999999995</v>
      </c>
      <c r="G19" s="15">
        <f t="shared" si="0"/>
        <v>28.221439999999998</v>
      </c>
      <c r="H19" s="15">
        <f t="shared" si="1"/>
        <v>44.096000000000004</v>
      </c>
      <c r="I19" s="15">
        <f t="shared" si="2"/>
        <v>32.415121655172413</v>
      </c>
      <c r="J19" s="15">
        <f t="shared" si="3"/>
        <v>0.26758080000000001</v>
      </c>
      <c r="K19" s="15">
        <f t="shared" si="4"/>
        <v>2.5557947207431746</v>
      </c>
      <c r="L19" s="15">
        <f t="shared" si="5"/>
        <v>28.345423728813557</v>
      </c>
      <c r="M19" s="15">
        <f t="shared" si="6"/>
        <v>21.776340418559997</v>
      </c>
      <c r="N19" s="15">
        <f t="shared" si="7"/>
        <v>2.6333990092799997</v>
      </c>
      <c r="O19" s="15">
        <f t="shared" si="8"/>
        <v>6.3965587046399994</v>
      </c>
      <c r="P19" s="15">
        <f t="shared" si="9"/>
        <v>185.13978703720915</v>
      </c>
      <c r="S19" s="8"/>
      <c r="U19">
        <v>2</v>
      </c>
      <c r="V19" s="12">
        <f>'a_r=0.33'!R21</f>
        <v>134.98988582657796</v>
      </c>
      <c r="W19" s="12">
        <f t="shared" ref="W19:W25" si="11">$T$21-V19</f>
        <v>308.71811417342207</v>
      </c>
      <c r="AH19" s="8"/>
      <c r="AK19" s="8"/>
      <c r="AP19" s="8"/>
    </row>
    <row r="20" spans="5:42" x14ac:dyDescent="0.25">
      <c r="E20" s="11">
        <v>11</v>
      </c>
      <c r="F20" s="12">
        <f t="shared" si="10"/>
        <v>20.275340799999995</v>
      </c>
      <c r="G20" s="15">
        <f t="shared" si="0"/>
        <v>31.043583999999996</v>
      </c>
      <c r="H20" s="15">
        <f t="shared" si="1"/>
        <v>48.505600000000001</v>
      </c>
      <c r="I20" s="15">
        <f t="shared" si="2"/>
        <v>29.468292413793105</v>
      </c>
      <c r="J20" s="15">
        <f t="shared" si="3"/>
        <v>0.24325527272727274</v>
      </c>
      <c r="K20" s="15">
        <f t="shared" si="4"/>
        <v>2.3234497461301586</v>
      </c>
      <c r="L20" s="15">
        <f t="shared" si="5"/>
        <v>25.768567026194145</v>
      </c>
      <c r="M20" s="15">
        <f t="shared" si="6"/>
        <v>19.796673107781814</v>
      </c>
      <c r="N20" s="15">
        <f t="shared" si="7"/>
        <v>2.3939990993454541</v>
      </c>
      <c r="O20" s="15">
        <f t="shared" si="8"/>
        <v>5.8150533678545449</v>
      </c>
      <c r="P20" s="15">
        <f t="shared" si="9"/>
        <v>185.63381483382651</v>
      </c>
      <c r="S20" s="8"/>
      <c r="U20">
        <v>3</v>
      </c>
      <c r="V20" s="12">
        <f>'a_r=0.25'!R21</f>
        <v>124.47380469147276</v>
      </c>
      <c r="W20" s="12">
        <f t="shared" si="11"/>
        <v>319.23419530852726</v>
      </c>
      <c r="AH20" s="8"/>
      <c r="AK20" s="8"/>
      <c r="AP20" s="8"/>
    </row>
    <row r="21" spans="5:42" x14ac:dyDescent="0.25">
      <c r="E21" s="11">
        <v>12</v>
      </c>
      <c r="F21" s="12">
        <f t="shared" si="10"/>
        <v>22.118553599999995</v>
      </c>
      <c r="G21" s="15">
        <f t="shared" si="0"/>
        <v>33.865727999999997</v>
      </c>
      <c r="H21" s="15">
        <f t="shared" si="1"/>
        <v>52.915199999999999</v>
      </c>
      <c r="I21" s="15">
        <f t="shared" si="2"/>
        <v>27.012601379310343</v>
      </c>
      <c r="J21" s="15">
        <f t="shared" si="3"/>
        <v>0.22298399999999999</v>
      </c>
      <c r="K21" s="15">
        <f t="shared" si="4"/>
        <v>2.1298289339526453</v>
      </c>
      <c r="L21" s="15">
        <f t="shared" si="5"/>
        <v>23.621186440677963</v>
      </c>
      <c r="M21" s="15">
        <f t="shared" si="6"/>
        <v>18.146950348799997</v>
      </c>
      <c r="N21" s="15">
        <f t="shared" si="7"/>
        <v>2.1944991743999998</v>
      </c>
      <c r="O21" s="15">
        <f t="shared" si="8"/>
        <v>5.3304655872</v>
      </c>
      <c r="P21" s="15">
        <f t="shared" si="9"/>
        <v>187.55799746434093</v>
      </c>
      <c r="Q21" s="13" t="s">
        <v>263</v>
      </c>
      <c r="R21" s="19">
        <f>MIN(P10:P24)</f>
        <v>185.13978703720915</v>
      </c>
      <c r="S21" s="4" t="s">
        <v>72</v>
      </c>
      <c r="T21" s="2">
        <f>'a_r=0.5'!T21</f>
        <v>443.70800000000003</v>
      </c>
      <c r="U21">
        <v>4</v>
      </c>
      <c r="V21" s="12">
        <f>'a_r=0.2'!R21</f>
        <v>117.69404469147277</v>
      </c>
      <c r="W21" s="12">
        <f t="shared" si="11"/>
        <v>326.01395530852727</v>
      </c>
      <c r="AH21" s="8"/>
      <c r="AK21" s="8"/>
      <c r="AP21" s="8"/>
    </row>
    <row r="22" spans="5:42" x14ac:dyDescent="0.25">
      <c r="E22" s="11">
        <v>13</v>
      </c>
      <c r="F22" s="12">
        <f t="shared" si="10"/>
        <v>23.961766399999995</v>
      </c>
      <c r="G22" s="15">
        <f t="shared" si="0"/>
        <v>36.687871999999999</v>
      </c>
      <c r="H22" s="15">
        <f t="shared" si="1"/>
        <v>57.324800000000003</v>
      </c>
      <c r="I22" s="15">
        <f t="shared" si="2"/>
        <v>24.934708965517242</v>
      </c>
      <c r="J22" s="15">
        <f t="shared" si="3"/>
        <v>0.20583138461538461</v>
      </c>
      <c r="K22" s="15">
        <f t="shared" si="4"/>
        <v>1.9659959390332111</v>
      </c>
      <c r="L22" s="15">
        <f t="shared" si="5"/>
        <v>21.804172099087353</v>
      </c>
      <c r="M22" s="15">
        <f t="shared" si="6"/>
        <v>16.751031091199998</v>
      </c>
      <c r="N22" s="15">
        <f t="shared" si="7"/>
        <v>2.0256915456</v>
      </c>
      <c r="O22" s="15">
        <f t="shared" si="8"/>
        <v>4.9204297727999995</v>
      </c>
      <c r="P22" s="15">
        <f t="shared" si="9"/>
        <v>190.58229919785316</v>
      </c>
      <c r="S22" s="1" t="s">
        <v>269</v>
      </c>
      <c r="T22" s="19">
        <f>T21-R21</f>
        <v>258.56821296279088</v>
      </c>
      <c r="U22">
        <v>5</v>
      </c>
      <c r="V22" s="12">
        <f>'a_r=0.667'!R21</f>
        <v>172.40876299382646</v>
      </c>
      <c r="W22" s="12">
        <f>$T$21-V22</f>
        <v>271.2992370061736</v>
      </c>
      <c r="AH22" s="8"/>
      <c r="AK22" s="8"/>
      <c r="AP22" s="8"/>
    </row>
    <row r="23" spans="5:42" x14ac:dyDescent="0.25">
      <c r="E23" s="11">
        <v>14</v>
      </c>
      <c r="F23" s="12">
        <f t="shared" si="10"/>
        <v>25.804979199999995</v>
      </c>
      <c r="G23" s="15">
        <f t="shared" si="0"/>
        <v>39.510015999999993</v>
      </c>
      <c r="H23" s="15">
        <f t="shared" si="1"/>
        <v>61.734400000000001</v>
      </c>
      <c r="I23" s="15">
        <f t="shared" si="2"/>
        <v>23.153658325123153</v>
      </c>
      <c r="J23" s="15">
        <f t="shared" si="3"/>
        <v>0.19112914285714286</v>
      </c>
      <c r="K23" s="15">
        <f t="shared" si="4"/>
        <v>1.8255676576736961</v>
      </c>
      <c r="L23" s="15">
        <f t="shared" si="5"/>
        <v>20.246731234866825</v>
      </c>
      <c r="M23" s="15">
        <f t="shared" si="6"/>
        <v>15.554528870399997</v>
      </c>
      <c r="N23" s="15">
        <f t="shared" si="7"/>
        <v>1.8809992923428569</v>
      </c>
      <c r="O23" s="15">
        <f t="shared" si="8"/>
        <v>4.5689705033142856</v>
      </c>
      <c r="P23" s="15">
        <f t="shared" si="9"/>
        <v>194.47098022657795</v>
      </c>
      <c r="S23" s="8"/>
      <c r="U23">
        <v>6</v>
      </c>
      <c r="V23" s="12">
        <f>'a_r=0.63'!R21</f>
        <v>168.72961323382648</v>
      </c>
      <c r="W23" s="12">
        <f>$T$21-V23</f>
        <v>274.97838676617357</v>
      </c>
      <c r="AH23" s="8"/>
      <c r="AK23" s="8"/>
      <c r="AP23" s="8"/>
    </row>
    <row r="24" spans="5:42" x14ac:dyDescent="0.25">
      <c r="E24" s="11">
        <v>15</v>
      </c>
      <c r="F24" s="12">
        <f t="shared" si="10"/>
        <v>27.648191999999995</v>
      </c>
      <c r="G24" s="15">
        <f t="shared" si="0"/>
        <v>42.332159999999995</v>
      </c>
      <c r="H24" s="15">
        <f t="shared" si="1"/>
        <v>66.144000000000005</v>
      </c>
      <c r="I24" s="15">
        <f t="shared" si="2"/>
        <v>21.610081103448277</v>
      </c>
      <c r="J24" s="15">
        <f t="shared" si="3"/>
        <v>0.1783872</v>
      </c>
      <c r="K24" s="15">
        <f t="shared" si="4"/>
        <v>1.7038631471621164</v>
      </c>
      <c r="L24" s="15">
        <f t="shared" si="5"/>
        <v>18.896949152542373</v>
      </c>
      <c r="M24" s="15">
        <f t="shared" si="6"/>
        <v>14.517560279039998</v>
      </c>
      <c r="N24" s="15">
        <f t="shared" si="7"/>
        <v>1.7555993395199998</v>
      </c>
      <c r="O24" s="15">
        <f t="shared" si="8"/>
        <v>4.2643724697599996</v>
      </c>
      <c r="P24" s="15">
        <f t="shared" si="9"/>
        <v>199.05116469147271</v>
      </c>
      <c r="S24" s="8"/>
      <c r="U24">
        <v>7</v>
      </c>
      <c r="V24" s="12">
        <f>'a_r=0.75'!R21</f>
        <v>180.61994703720916</v>
      </c>
      <c r="W24" s="12">
        <f>$T$21-V24</f>
        <v>263.08805296279087</v>
      </c>
      <c r="AH24" s="8"/>
      <c r="AK24" s="8"/>
      <c r="AP24" s="8"/>
    </row>
    <row r="25" spans="5:42" x14ac:dyDescent="0.25">
      <c r="E25" s="11">
        <v>16</v>
      </c>
      <c r="F25" s="12">
        <f t="shared" si="10"/>
        <v>29.491404799999994</v>
      </c>
      <c r="G25" s="15">
        <f t="shared" si="0"/>
        <v>45.154303999999996</v>
      </c>
      <c r="H25" s="15">
        <f t="shared" si="1"/>
        <v>70.553600000000003</v>
      </c>
      <c r="I25" s="15">
        <f t="shared" si="2"/>
        <v>20.259451034482758</v>
      </c>
      <c r="J25" s="15">
        <f t="shared" si="3"/>
        <v>0.167238</v>
      </c>
      <c r="K25" s="15">
        <f t="shared" si="4"/>
        <v>1.5973717004644841</v>
      </c>
      <c r="L25" s="15">
        <f t="shared" si="5"/>
        <v>17.715889830508473</v>
      </c>
      <c r="M25" s="15">
        <f t="shared" si="6"/>
        <v>13.610212761599998</v>
      </c>
      <c r="N25" s="15">
        <f t="shared" si="7"/>
        <v>1.6458743807999998</v>
      </c>
      <c r="O25" s="15">
        <f t="shared" si="8"/>
        <v>3.9978491903999998</v>
      </c>
      <c r="P25" s="15">
        <f t="shared" si="9"/>
        <v>204.19319569825569</v>
      </c>
      <c r="S25" s="8"/>
      <c r="U25">
        <v>8</v>
      </c>
      <c r="V25" s="12">
        <f>R21</f>
        <v>185.13978703720915</v>
      </c>
      <c r="W25" s="12">
        <f t="shared" si="11"/>
        <v>258.56821296279088</v>
      </c>
      <c r="AH25" s="8"/>
      <c r="AK25" s="8"/>
      <c r="AP25" s="8"/>
    </row>
    <row r="26" spans="5:42" x14ac:dyDescent="0.25">
      <c r="E26" s="11">
        <v>17</v>
      </c>
      <c r="F26" s="12">
        <f t="shared" si="10"/>
        <v>31.334617599999994</v>
      </c>
      <c r="G26" s="15">
        <f t="shared" si="0"/>
        <v>47.976447999999998</v>
      </c>
      <c r="H26" s="15">
        <f t="shared" si="1"/>
        <v>74.963200000000001</v>
      </c>
      <c r="I26" s="15">
        <f t="shared" si="2"/>
        <v>19.067718620689654</v>
      </c>
      <c r="J26" s="15">
        <f t="shared" si="3"/>
        <v>0.15740047058823528</v>
      </c>
      <c r="K26" s="15">
        <f t="shared" si="4"/>
        <v>1.5034086592606908</v>
      </c>
      <c r="L26" s="15">
        <f t="shared" si="5"/>
        <v>16.673778664007976</v>
      </c>
      <c r="M26" s="15">
        <f t="shared" si="6"/>
        <v>12.809612010917645</v>
      </c>
      <c r="N26" s="15">
        <f t="shared" si="7"/>
        <v>1.549058240752941</v>
      </c>
      <c r="O26" s="15">
        <f t="shared" si="8"/>
        <v>3.7626815909647058</v>
      </c>
      <c r="P26" s="15">
        <f t="shared" si="9"/>
        <v>209.79792385718184</v>
      </c>
      <c r="S26" s="8"/>
      <c r="U26">
        <v>9</v>
      </c>
      <c r="V26" s="15">
        <v>235.828</v>
      </c>
      <c r="W26" s="15">
        <f>$T$21-V26</f>
        <v>207.88000000000002</v>
      </c>
      <c r="X26" s="42" t="s">
        <v>264</v>
      </c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33.177830399999991</v>
      </c>
      <c r="G27" s="15">
        <f t="shared" si="0"/>
        <v>50.798591999999999</v>
      </c>
      <c r="H27" s="15">
        <f t="shared" si="1"/>
        <v>79.372799999999998</v>
      </c>
      <c r="I27" s="15">
        <f t="shared" si="2"/>
        <v>18.008400919540229</v>
      </c>
      <c r="J27" s="15">
        <f t="shared" si="3"/>
        <v>0.14865600000000001</v>
      </c>
      <c r="K27" s="15">
        <f t="shared" si="4"/>
        <v>1.4198859559684303</v>
      </c>
      <c r="L27" s="15">
        <f t="shared" si="5"/>
        <v>15.747457627118642</v>
      </c>
      <c r="M27" s="15">
        <f t="shared" si="6"/>
        <v>12.097966899199998</v>
      </c>
      <c r="N27" s="15">
        <f t="shared" si="7"/>
        <v>1.4629994495999998</v>
      </c>
      <c r="O27" s="15">
        <f t="shared" si="8"/>
        <v>3.5536437247999997</v>
      </c>
      <c r="P27" s="15">
        <f t="shared" si="9"/>
        <v>215.78823297622728</v>
      </c>
      <c r="S27" s="8"/>
      <c r="U27">
        <v>10</v>
      </c>
      <c r="V27" s="15">
        <v>187.554</v>
      </c>
      <c r="W27" s="15">
        <f>$T$21-V27</f>
        <v>256.154</v>
      </c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35.021043199999994</v>
      </c>
      <c r="G28" s="15">
        <f t="shared" si="0"/>
        <v>53.620735999999994</v>
      </c>
      <c r="H28" s="15">
        <f t="shared" si="1"/>
        <v>83.78240000000001</v>
      </c>
      <c r="I28" s="15">
        <f t="shared" si="2"/>
        <v>17.060590344827585</v>
      </c>
      <c r="J28" s="15">
        <f t="shared" si="3"/>
        <v>0.14083199999999998</v>
      </c>
      <c r="K28" s="15">
        <f t="shared" si="4"/>
        <v>1.3451551161806181</v>
      </c>
      <c r="L28" s="15">
        <f t="shared" si="5"/>
        <v>14.91864406779661</v>
      </c>
      <c r="M28" s="15">
        <f t="shared" si="6"/>
        <v>11.461231799242103</v>
      </c>
      <c r="N28" s="15">
        <f t="shared" si="7"/>
        <v>1.3859994785684209</v>
      </c>
      <c r="O28" s="15">
        <f t="shared" si="8"/>
        <v>3.366609844547368</v>
      </c>
      <c r="P28" s="15">
        <f t="shared" si="9"/>
        <v>222.10324185116266</v>
      </c>
      <c r="S28" s="8"/>
      <c r="U28">
        <v>11</v>
      </c>
      <c r="V28" s="15">
        <v>162.357</v>
      </c>
      <c r="W28" s="15">
        <f>$T$21-V28</f>
        <v>281.351</v>
      </c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36.86425599999999</v>
      </c>
      <c r="G29" s="15">
        <f t="shared" si="0"/>
        <v>56.442879999999995</v>
      </c>
      <c r="H29" s="15">
        <f t="shared" si="1"/>
        <v>88.192000000000007</v>
      </c>
      <c r="I29" s="15">
        <f t="shared" si="2"/>
        <v>16.207560827586207</v>
      </c>
      <c r="J29" s="15">
        <f t="shared" si="3"/>
        <v>0.1337904</v>
      </c>
      <c r="K29" s="15">
        <f t="shared" si="4"/>
        <v>1.2778973603715873</v>
      </c>
      <c r="L29" s="15">
        <f t="shared" si="5"/>
        <v>14.172711864406779</v>
      </c>
      <c r="M29" s="15">
        <f t="shared" si="6"/>
        <v>10.888170209279998</v>
      </c>
      <c r="N29" s="15">
        <f t="shared" si="7"/>
        <v>1.3166995046399999</v>
      </c>
      <c r="O29" s="15">
        <f t="shared" si="8"/>
        <v>3.1982793523199997</v>
      </c>
      <c r="P29" s="15">
        <f t="shared" si="9"/>
        <v>228.69424551860456</v>
      </c>
      <c r="S29" s="8"/>
      <c r="U29">
        <v>12</v>
      </c>
      <c r="V29" s="15">
        <v>146.86500000000001</v>
      </c>
      <c r="W29" s="15">
        <f>$T$21-V29</f>
        <v>296.84300000000002</v>
      </c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38.707468799999994</v>
      </c>
      <c r="G30" s="15">
        <f t="shared" si="0"/>
        <v>59.265023999999997</v>
      </c>
      <c r="H30" s="15">
        <f t="shared" si="1"/>
        <v>92.601600000000005</v>
      </c>
      <c r="I30" s="15">
        <f t="shared" si="2"/>
        <v>15.435772216748768</v>
      </c>
      <c r="J30" s="15">
        <f t="shared" si="3"/>
        <v>0.12741942857142857</v>
      </c>
      <c r="K30" s="15">
        <f t="shared" si="4"/>
        <v>1.2170451051157973</v>
      </c>
      <c r="L30" s="15">
        <f t="shared" si="5"/>
        <v>13.497820823244551</v>
      </c>
      <c r="M30" s="15">
        <f t="shared" si="6"/>
        <v>10.369685913599998</v>
      </c>
      <c r="N30" s="15">
        <f t="shared" si="7"/>
        <v>1.2539995282285712</v>
      </c>
      <c r="O30" s="15">
        <f t="shared" si="8"/>
        <v>3.0459803355428567</v>
      </c>
      <c r="P30" s="15">
        <f t="shared" si="9"/>
        <v>235.52181615105198</v>
      </c>
      <c r="S30" s="8"/>
      <c r="U30">
        <v>13</v>
      </c>
      <c r="V30" s="15">
        <v>281.79500000000002</v>
      </c>
      <c r="W30" s="15">
        <f t="shared" ref="W30:W32" si="12">$T$21-V30</f>
        <v>161.91300000000001</v>
      </c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40.55068159999999</v>
      </c>
      <c r="G31" s="15">
        <f t="shared" si="0"/>
        <v>62.087167999999991</v>
      </c>
      <c r="H31" s="15">
        <f t="shared" si="1"/>
        <v>97.011200000000002</v>
      </c>
      <c r="I31" s="15">
        <f t="shared" si="2"/>
        <v>14.734146206896552</v>
      </c>
      <c r="J31" s="15">
        <f t="shared" si="3"/>
        <v>0.12162763636363637</v>
      </c>
      <c r="K31" s="15">
        <f t="shared" si="4"/>
        <v>1.1617248730650793</v>
      </c>
      <c r="L31" s="15">
        <f t="shared" si="5"/>
        <v>12.884283513097072</v>
      </c>
      <c r="M31" s="15">
        <f t="shared" si="6"/>
        <v>9.8983365538909069</v>
      </c>
      <c r="N31" s="15">
        <f t="shared" si="7"/>
        <v>1.196999549672727</v>
      </c>
      <c r="O31" s="15">
        <f t="shared" si="8"/>
        <v>2.9075266839272724</v>
      </c>
      <c r="P31" s="15">
        <f t="shared" si="9"/>
        <v>242.55369461691325</v>
      </c>
      <c r="S31" s="8"/>
      <c r="U31">
        <v>14</v>
      </c>
      <c r="V31" s="15">
        <v>270.30099999999999</v>
      </c>
      <c r="W31" s="15">
        <f t="shared" si="12"/>
        <v>173.40700000000004</v>
      </c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42.393894399999994</v>
      </c>
      <c r="G32" s="15">
        <f t="shared" si="0"/>
        <v>64.909312</v>
      </c>
      <c r="H32" s="15">
        <f t="shared" si="1"/>
        <v>101.4208</v>
      </c>
      <c r="I32" s="15">
        <f t="shared" si="2"/>
        <v>14.093531154422788</v>
      </c>
      <c r="J32" s="15">
        <f t="shared" si="3"/>
        <v>0.11633947826086956</v>
      </c>
      <c r="K32" s="15">
        <f t="shared" si="4"/>
        <v>1.1112150959752933</v>
      </c>
      <c r="L32" s="15">
        <f t="shared" si="5"/>
        <v>12.324097273397198</v>
      </c>
      <c r="M32" s="15">
        <f t="shared" si="6"/>
        <v>9.4679740950260847</v>
      </c>
      <c r="N32" s="15">
        <f t="shared" si="7"/>
        <v>1.1449560909913041</v>
      </c>
      <c r="O32" s="15">
        <f t="shared" si="8"/>
        <v>2.7811124802782605</v>
      </c>
      <c r="P32" s="15">
        <f t="shared" si="9"/>
        <v>249.76323206835181</v>
      </c>
      <c r="S32" s="8"/>
      <c r="U32">
        <v>15</v>
      </c>
      <c r="V32" s="15">
        <v>304.51100000000002</v>
      </c>
      <c r="W32" s="15">
        <f t="shared" si="12"/>
        <v>139.197</v>
      </c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44.23710719999999</v>
      </c>
      <c r="G33" s="15">
        <f t="shared" si="0"/>
        <v>67.731455999999994</v>
      </c>
      <c r="H33" s="15">
        <f t="shared" si="1"/>
        <v>105.8304</v>
      </c>
      <c r="I33" s="15">
        <f t="shared" si="2"/>
        <v>13.506300689655172</v>
      </c>
      <c r="J33" s="15">
        <f t="shared" si="3"/>
        <v>0.11149199999999999</v>
      </c>
      <c r="K33" s="15">
        <f t="shared" si="4"/>
        <v>1.0649144669763226</v>
      </c>
      <c r="L33" s="15">
        <f t="shared" si="5"/>
        <v>11.810593220338982</v>
      </c>
      <c r="M33" s="15">
        <f t="shared" si="6"/>
        <v>9.0734751743999986</v>
      </c>
      <c r="N33" s="15">
        <f t="shared" si="7"/>
        <v>1.0972495871999999</v>
      </c>
      <c r="O33" s="15">
        <f t="shared" si="8"/>
        <v>2.6652327936</v>
      </c>
      <c r="P33" s="15">
        <f t="shared" si="9"/>
        <v>257.12822113217044</v>
      </c>
      <c r="S33" s="8"/>
      <c r="U33">
        <v>16</v>
      </c>
      <c r="V33" s="15">
        <v>318.19400000000002</v>
      </c>
      <c r="W33" s="15">
        <f t="shared" ref="W33:W46" si="13">$T$21-V33</f>
        <v>125.51400000000001</v>
      </c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46.080319999999993</v>
      </c>
      <c r="G34" s="15">
        <f t="shared" si="0"/>
        <v>70.553599999999989</v>
      </c>
      <c r="H34" s="15">
        <f t="shared" si="1"/>
        <v>110.24000000000001</v>
      </c>
      <c r="I34" s="15">
        <f t="shared" si="2"/>
        <v>12.966048662068966</v>
      </c>
      <c r="J34" s="15">
        <f t="shared" si="3"/>
        <v>0.10703232</v>
      </c>
      <c r="K34" s="15">
        <f t="shared" si="4"/>
        <v>1.0223178882972699</v>
      </c>
      <c r="L34" s="15">
        <f t="shared" si="5"/>
        <v>11.338169491525424</v>
      </c>
      <c r="M34" s="15">
        <f t="shared" si="6"/>
        <v>8.7105361674239994</v>
      </c>
      <c r="N34" s="15">
        <f t="shared" si="7"/>
        <v>1.0533596037119999</v>
      </c>
      <c r="O34" s="15">
        <f t="shared" si="8"/>
        <v>2.5586234818559999</v>
      </c>
      <c r="P34" s="15">
        <f t="shared" si="9"/>
        <v>264.63000761488365</v>
      </c>
      <c r="S34" s="8"/>
      <c r="U34">
        <v>17</v>
      </c>
      <c r="V34" s="15">
        <v>199.40299999999999</v>
      </c>
      <c r="W34" s="15">
        <f t="shared" si="13"/>
        <v>244.30500000000004</v>
      </c>
      <c r="X34" s="42" t="s">
        <v>265</v>
      </c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47.92353279999999</v>
      </c>
      <c r="G35" s="15">
        <f t="shared" si="0"/>
        <v>73.375743999999997</v>
      </c>
      <c r="H35" s="15">
        <f t="shared" si="1"/>
        <v>114.64960000000001</v>
      </c>
      <c r="I35" s="15">
        <f t="shared" si="2"/>
        <v>12.467354482758621</v>
      </c>
      <c r="J35" s="15">
        <f t="shared" si="3"/>
        <v>0.10291569230769231</v>
      </c>
      <c r="K35" s="15">
        <f t="shared" si="4"/>
        <v>0.98299796951660556</v>
      </c>
      <c r="L35" s="15">
        <f t="shared" si="5"/>
        <v>10.902086049543676</v>
      </c>
      <c r="M35" s="15">
        <f t="shared" si="6"/>
        <v>8.375515545599999</v>
      </c>
      <c r="N35" s="15">
        <f t="shared" si="7"/>
        <v>1.0128457728</v>
      </c>
      <c r="O35" s="15">
        <f t="shared" si="8"/>
        <v>2.4602148863999997</v>
      </c>
      <c r="P35" s="15">
        <f t="shared" si="9"/>
        <v>272.25280719892669</v>
      </c>
      <c r="S35" s="8"/>
      <c r="U35">
        <v>18</v>
      </c>
      <c r="V35" s="15">
        <v>160.922</v>
      </c>
      <c r="W35" s="15">
        <f t="shared" si="13"/>
        <v>282.78600000000006</v>
      </c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49.766745599999993</v>
      </c>
      <c r="G36" s="15">
        <f t="shared" si="0"/>
        <v>76.197887999999992</v>
      </c>
      <c r="H36" s="15">
        <f t="shared" si="1"/>
        <v>119.0592</v>
      </c>
      <c r="I36" s="15">
        <f t="shared" si="2"/>
        <v>12.00560061302682</v>
      </c>
      <c r="J36" s="15">
        <f t="shared" si="3"/>
        <v>9.9103999999999998E-2</v>
      </c>
      <c r="K36" s="15">
        <f t="shared" si="4"/>
        <v>0.94659063731228688</v>
      </c>
      <c r="L36" s="15">
        <f t="shared" si="5"/>
        <v>10.498305084745763</v>
      </c>
      <c r="M36" s="15">
        <f t="shared" si="6"/>
        <v>8.0653112661333317</v>
      </c>
      <c r="N36" s="15">
        <f t="shared" si="7"/>
        <v>0.97533296639999989</v>
      </c>
      <c r="O36" s="15">
        <f t="shared" si="8"/>
        <v>2.3690958165333331</v>
      </c>
      <c r="P36" s="15">
        <f t="shared" si="9"/>
        <v>279.98317398415156</v>
      </c>
      <c r="S36" s="8"/>
      <c r="U36">
        <v>19</v>
      </c>
      <c r="V36" s="15">
        <v>141.142</v>
      </c>
      <c r="W36" s="15">
        <f t="shared" si="13"/>
        <v>302.56600000000003</v>
      </c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51.609958399999989</v>
      </c>
      <c r="G37" s="15">
        <f t="shared" si="0"/>
        <v>79.020031999999986</v>
      </c>
      <c r="H37" s="15">
        <f t="shared" si="1"/>
        <v>123.4688</v>
      </c>
      <c r="I37" s="15">
        <f t="shared" si="2"/>
        <v>11.576829162561577</v>
      </c>
      <c r="J37" s="15">
        <f t="shared" si="3"/>
        <v>9.5564571428571429E-2</v>
      </c>
      <c r="K37" s="15">
        <f t="shared" si="4"/>
        <v>0.91278382883684805</v>
      </c>
      <c r="L37" s="15">
        <f t="shared" si="5"/>
        <v>10.123365617433413</v>
      </c>
      <c r="M37" s="15">
        <f t="shared" si="6"/>
        <v>7.7772644351999984</v>
      </c>
      <c r="N37" s="15">
        <f t="shared" si="7"/>
        <v>0.94049964617142845</v>
      </c>
      <c r="O37" s="15">
        <f t="shared" si="8"/>
        <v>2.2844852516571428</v>
      </c>
      <c r="P37" s="15">
        <f t="shared" si="9"/>
        <v>287.80958291328892</v>
      </c>
      <c r="S37" s="8"/>
      <c r="U37">
        <v>20</v>
      </c>
      <c r="V37" s="15">
        <v>128.73699999999999</v>
      </c>
      <c r="W37" s="15">
        <f>$T$21-V37</f>
        <v>314.971</v>
      </c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4">E38*$F$7</f>
        <v>53.453171199999993</v>
      </c>
      <c r="G38" s="15">
        <f t="shared" si="0"/>
        <v>81.842175999999995</v>
      </c>
      <c r="H38" s="15">
        <f t="shared" si="1"/>
        <v>127.8784</v>
      </c>
      <c r="I38" s="15">
        <f t="shared" si="2"/>
        <v>11.177628156956004</v>
      </c>
      <c r="J38" s="15">
        <f t="shared" si="3"/>
        <v>9.2269241379310349E-2</v>
      </c>
      <c r="K38" s="15">
        <f t="shared" si="4"/>
        <v>0.88130852439419816</v>
      </c>
      <c r="L38" s="15">
        <f t="shared" si="5"/>
        <v>9.7742840444184687</v>
      </c>
      <c r="M38" s="15">
        <f t="shared" si="6"/>
        <v>7.5090829029517234</v>
      </c>
      <c r="N38" s="15">
        <f t="shared" si="7"/>
        <v>0.90806862388965504</v>
      </c>
      <c r="O38" s="15">
        <f t="shared" si="8"/>
        <v>2.2057098981517238</v>
      </c>
      <c r="P38" s="15">
        <f t="shared" si="9"/>
        <v>295.72209859214109</v>
      </c>
      <c r="S38" s="8"/>
      <c r="U38">
        <v>21</v>
      </c>
      <c r="V38" s="15">
        <v>237.04499999999999</v>
      </c>
      <c r="W38" s="15">
        <f t="shared" si="13"/>
        <v>206.66300000000004</v>
      </c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4"/>
        <v>55.296383999999989</v>
      </c>
      <c r="G39" s="15">
        <f t="shared" si="0"/>
        <v>84.664319999999989</v>
      </c>
      <c r="H39" s="15">
        <f t="shared" si="1"/>
        <v>132.28800000000001</v>
      </c>
      <c r="I39" s="15">
        <f t="shared" si="2"/>
        <v>10.805040551724138</v>
      </c>
      <c r="J39" s="15">
        <f t="shared" si="3"/>
        <v>8.9193599999999998E-2</v>
      </c>
      <c r="K39" s="15">
        <f t="shared" si="4"/>
        <v>0.8519315735810582</v>
      </c>
      <c r="L39" s="15">
        <f t="shared" si="5"/>
        <v>9.4484745762711864</v>
      </c>
      <c r="M39" s="15">
        <f t="shared" si="6"/>
        <v>7.2587801395199989</v>
      </c>
      <c r="N39" s="15">
        <f t="shared" si="7"/>
        <v>0.8777996697599999</v>
      </c>
      <c r="O39" s="15">
        <f t="shared" si="8"/>
        <v>2.1321862348799998</v>
      </c>
      <c r="P39" s="15">
        <f t="shared" si="9"/>
        <v>303.71211034573633</v>
      </c>
      <c r="S39" s="8"/>
      <c r="U39">
        <v>22</v>
      </c>
      <c r="V39" s="15">
        <v>227.84800000000001</v>
      </c>
      <c r="W39" s="15">
        <f t="shared" si="13"/>
        <v>215.86</v>
      </c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4"/>
        <v>57.139596799999993</v>
      </c>
      <c r="G40" s="15">
        <f t="shared" si="0"/>
        <v>87.486463999999998</v>
      </c>
      <c r="H40" s="15">
        <f t="shared" si="1"/>
        <v>136.69759999999999</v>
      </c>
      <c r="I40" s="15">
        <f t="shared" si="2"/>
        <v>10.45649085650723</v>
      </c>
      <c r="J40" s="15">
        <f t="shared" si="3"/>
        <v>8.6316387096774194E-2</v>
      </c>
      <c r="K40" s="15">
        <f t="shared" si="4"/>
        <v>0.82444990991715306</v>
      </c>
      <c r="L40" s="15">
        <f t="shared" si="5"/>
        <v>9.1436850738108255</v>
      </c>
      <c r="M40" s="15">
        <f t="shared" si="6"/>
        <v>7.0246259414709664</v>
      </c>
      <c r="N40" s="15">
        <f t="shared" si="7"/>
        <v>0.84948355138064502</v>
      </c>
      <c r="O40" s="15">
        <f t="shared" si="8"/>
        <v>2.0634060337548386</v>
      </c>
      <c r="P40" s="15">
        <f t="shared" si="9"/>
        <v>311.77211855393847</v>
      </c>
      <c r="S40" s="8"/>
      <c r="U40">
        <v>23</v>
      </c>
      <c r="V40" s="15">
        <v>255.18199999999999</v>
      </c>
      <c r="W40" s="15">
        <f>$T$21-V40</f>
        <v>188.52600000000004</v>
      </c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4"/>
        <v>58.982809599999989</v>
      </c>
      <c r="G41" s="15">
        <f t="shared" si="0"/>
        <v>90.308607999999992</v>
      </c>
      <c r="H41" s="15">
        <f t="shared" si="1"/>
        <v>141.10720000000001</v>
      </c>
      <c r="I41" s="15">
        <f t="shared" si="2"/>
        <v>10.129725517241379</v>
      </c>
      <c r="J41" s="15">
        <f t="shared" si="3"/>
        <v>8.3618999999999999E-2</v>
      </c>
      <c r="K41" s="15">
        <f t="shared" si="4"/>
        <v>0.79868585023224203</v>
      </c>
      <c r="L41" s="15">
        <f t="shared" si="5"/>
        <v>8.8579449152542367</v>
      </c>
      <c r="M41" s="15">
        <f t="shared" si="6"/>
        <v>6.805106380799999</v>
      </c>
      <c r="N41" s="15">
        <f t="shared" si="7"/>
        <v>0.82293719039999991</v>
      </c>
      <c r="O41" s="15">
        <f t="shared" si="8"/>
        <v>1.9989245951999999</v>
      </c>
      <c r="P41" s="15">
        <f t="shared" si="9"/>
        <v>319.89556104912776</v>
      </c>
      <c r="S41" s="8"/>
      <c r="U41">
        <v>24</v>
      </c>
      <c r="V41" s="15">
        <v>266.10899999999998</v>
      </c>
      <c r="W41" s="15">
        <f t="shared" si="13"/>
        <v>177.59900000000005</v>
      </c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4"/>
        <v>60.826022399999985</v>
      </c>
      <c r="G42" s="15">
        <f t="shared" si="0"/>
        <v>93.130751999999987</v>
      </c>
      <c r="H42" s="15">
        <f t="shared" si="1"/>
        <v>145.51680000000002</v>
      </c>
      <c r="I42" s="15">
        <f t="shared" si="2"/>
        <v>9.8227641379310349</v>
      </c>
      <c r="J42" s="15">
        <f t="shared" si="3"/>
        <v>8.1085090909090912E-2</v>
      </c>
      <c r="K42" s="15">
        <f t="shared" si="4"/>
        <v>0.77448324871005292</v>
      </c>
      <c r="L42" s="15">
        <f t="shared" si="5"/>
        <v>8.5895223420647149</v>
      </c>
      <c r="M42" s="15">
        <f t="shared" si="6"/>
        <v>6.5988910359272719</v>
      </c>
      <c r="N42" s="15">
        <f t="shared" si="7"/>
        <v>0.79799969978181806</v>
      </c>
      <c r="O42" s="15">
        <f t="shared" si="8"/>
        <v>1.9383511226181818</v>
      </c>
      <c r="P42" s="15">
        <f t="shared" si="9"/>
        <v>328.07667107794214</v>
      </c>
      <c r="S42" s="8"/>
      <c r="U42">
        <v>25</v>
      </c>
      <c r="V42" s="15">
        <v>178.673</v>
      </c>
      <c r="W42" s="15">
        <f t="shared" si="13"/>
        <v>265.03500000000003</v>
      </c>
      <c r="X42" s="42" t="s">
        <v>266</v>
      </c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4"/>
        <v>62.669235199999989</v>
      </c>
      <c r="G43" s="15">
        <f t="shared" si="0"/>
        <v>95.952895999999996</v>
      </c>
      <c r="H43" s="15">
        <f t="shared" si="1"/>
        <v>149.9264</v>
      </c>
      <c r="I43" s="15">
        <f t="shared" si="2"/>
        <v>9.5338593103448268</v>
      </c>
      <c r="J43" s="15">
        <f t="shared" si="3"/>
        <v>7.870023529411764E-2</v>
      </c>
      <c r="K43" s="15">
        <f t="shared" si="4"/>
        <v>0.75170432963034539</v>
      </c>
      <c r="L43" s="15">
        <f t="shared" si="5"/>
        <v>8.3368893320039881</v>
      </c>
      <c r="M43" s="15">
        <f t="shared" si="6"/>
        <v>6.4048060054588225</v>
      </c>
      <c r="N43" s="15">
        <f t="shared" si="7"/>
        <v>0.77452912037647048</v>
      </c>
      <c r="O43" s="15">
        <f t="shared" si="8"/>
        <v>1.8813407954823529</v>
      </c>
      <c r="P43" s="15">
        <f t="shared" si="9"/>
        <v>336.31036032859083</v>
      </c>
      <c r="S43" s="8"/>
      <c r="U43">
        <v>26</v>
      </c>
      <c r="V43" s="15">
        <v>145.87899999999999</v>
      </c>
      <c r="W43" s="15">
        <f>$T$21-V43</f>
        <v>297.82900000000006</v>
      </c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4"/>
        <v>64.512447999999992</v>
      </c>
      <c r="G44" s="15">
        <f t="shared" si="0"/>
        <v>98.77503999999999</v>
      </c>
      <c r="H44" s="15">
        <f t="shared" si="1"/>
        <v>154.33600000000001</v>
      </c>
      <c r="I44" s="15">
        <f t="shared" si="2"/>
        <v>9.2614633300492617</v>
      </c>
      <c r="J44" s="15">
        <f t="shared" si="3"/>
        <v>7.6451657142857135E-2</v>
      </c>
      <c r="K44" s="15">
        <f t="shared" si="4"/>
        <v>0.73022706306947838</v>
      </c>
      <c r="L44" s="15">
        <f t="shared" si="5"/>
        <v>8.0986924939467304</v>
      </c>
      <c r="M44" s="15">
        <f t="shared" si="6"/>
        <v>6.2218115481599989</v>
      </c>
      <c r="N44" s="15">
        <f t="shared" si="7"/>
        <v>0.7523997169371428</v>
      </c>
      <c r="O44" s="15">
        <f t="shared" si="8"/>
        <v>1.8275882013257141</v>
      </c>
      <c r="P44" s="15">
        <f t="shared" si="9"/>
        <v>344.59212201063121</v>
      </c>
      <c r="S44" s="8"/>
      <c r="U44">
        <v>27</v>
      </c>
      <c r="V44" s="15">
        <v>129.12799999999999</v>
      </c>
      <c r="W44" s="15">
        <f t="shared" si="13"/>
        <v>314.58000000000004</v>
      </c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4"/>
        <v>66.355660799999981</v>
      </c>
      <c r="G45" s="15">
        <f t="shared" si="0"/>
        <v>101.597184</v>
      </c>
      <c r="H45" s="15">
        <f t="shared" si="1"/>
        <v>158.7456</v>
      </c>
      <c r="I45" s="15">
        <f t="shared" si="2"/>
        <v>9.0042004597701144</v>
      </c>
      <c r="J45" s="15">
        <f t="shared" si="3"/>
        <v>7.4328000000000005E-2</v>
      </c>
      <c r="K45" s="15">
        <f t="shared" si="4"/>
        <v>0.70994297798421513</v>
      </c>
      <c r="L45" s="15">
        <f t="shared" si="5"/>
        <v>7.8737288135593211</v>
      </c>
      <c r="M45" s="15">
        <f t="shared" si="6"/>
        <v>6.0489834495999988</v>
      </c>
      <c r="N45" s="15">
        <f t="shared" si="7"/>
        <v>0.73149972479999992</v>
      </c>
      <c r="O45" s="15">
        <f t="shared" si="8"/>
        <v>1.7768218623999998</v>
      </c>
      <c r="P45" s="15">
        <f t="shared" si="9"/>
        <v>352.91795008811357</v>
      </c>
      <c r="S45" s="8"/>
      <c r="U45">
        <v>28</v>
      </c>
      <c r="V45" s="15">
        <v>118.73099999999999</v>
      </c>
      <c r="W45" s="15">
        <f t="shared" si="13"/>
        <v>324.97700000000003</v>
      </c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4"/>
        <v>68.198873599999985</v>
      </c>
      <c r="G46" s="15">
        <f t="shared" si="0"/>
        <v>104.41932799999999</v>
      </c>
      <c r="H46" s="15">
        <f t="shared" si="1"/>
        <v>163.15520000000001</v>
      </c>
      <c r="I46" s="15">
        <f t="shared" si="2"/>
        <v>8.760843690587139</v>
      </c>
      <c r="J46" s="15">
        <f t="shared" si="3"/>
        <v>7.2319135135135132E-2</v>
      </c>
      <c r="K46" s="15">
        <f t="shared" si="4"/>
        <v>0.69075532993058775</v>
      </c>
      <c r="L46" s="15">
        <f t="shared" si="5"/>
        <v>7.6609253321117725</v>
      </c>
      <c r="M46" s="15">
        <f t="shared" si="6"/>
        <v>5.8854974104216211</v>
      </c>
      <c r="N46" s="15">
        <f t="shared" si="7"/>
        <v>0.71172946196756748</v>
      </c>
      <c r="O46" s="15">
        <f t="shared" si="8"/>
        <v>1.7287996499027025</v>
      </c>
      <c r="P46" s="15">
        <f t="shared" si="9"/>
        <v>361.28427161005658</v>
      </c>
      <c r="S46" s="8"/>
      <c r="U46">
        <v>29</v>
      </c>
      <c r="V46" s="15">
        <v>210.934</v>
      </c>
      <c r="W46" s="15">
        <f t="shared" si="13"/>
        <v>232.77400000000003</v>
      </c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4"/>
        <v>70.042086399999988</v>
      </c>
      <c r="G47" s="15">
        <f t="shared" si="0"/>
        <v>107.24147199999999</v>
      </c>
      <c r="H47" s="15">
        <f t="shared" si="1"/>
        <v>167.56480000000002</v>
      </c>
      <c r="I47" s="15">
        <f t="shared" si="2"/>
        <v>8.5302951724137923</v>
      </c>
      <c r="J47" s="15">
        <f t="shared" si="3"/>
        <v>7.0415999999999992E-2</v>
      </c>
      <c r="K47" s="15">
        <f t="shared" si="4"/>
        <v>0.67257755809030906</v>
      </c>
      <c r="L47" s="15">
        <f t="shared" si="5"/>
        <v>7.4593220338983048</v>
      </c>
      <c r="M47" s="15">
        <f t="shared" si="6"/>
        <v>5.7306158996210517</v>
      </c>
      <c r="N47" s="15">
        <f t="shared" si="7"/>
        <v>0.69299973928421044</v>
      </c>
      <c r="O47" s="15">
        <f t="shared" si="8"/>
        <v>1.683304922273684</v>
      </c>
      <c r="P47" s="15">
        <f t="shared" si="9"/>
        <v>369.68788972558144</v>
      </c>
      <c r="S47" s="8"/>
      <c r="U47">
        <v>30</v>
      </c>
      <c r="V47" s="15">
        <v>202.95</v>
      </c>
      <c r="W47" s="15">
        <f t="shared" ref="W47" si="15">$T$21-V47</f>
        <v>240.75800000000004</v>
      </c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4"/>
        <v>71.885299199999992</v>
      </c>
      <c r="G48" s="15">
        <f t="shared" si="0"/>
        <v>110.063616</v>
      </c>
      <c r="H48" s="15">
        <f t="shared" si="1"/>
        <v>171.9744</v>
      </c>
      <c r="I48" s="15">
        <f t="shared" si="2"/>
        <v>8.3115696551724145</v>
      </c>
      <c r="J48" s="15">
        <f t="shared" si="3"/>
        <v>6.8610461538461537E-2</v>
      </c>
      <c r="K48" s="15">
        <f t="shared" si="4"/>
        <v>0.65533197967773704</v>
      </c>
      <c r="L48" s="15">
        <f t="shared" si="5"/>
        <v>7.2680573663624504</v>
      </c>
      <c r="M48" s="15">
        <f t="shared" si="6"/>
        <v>5.5836770303999987</v>
      </c>
      <c r="N48" s="15">
        <f t="shared" si="7"/>
        <v>0.67523051519999988</v>
      </c>
      <c r="O48" s="15">
        <f t="shared" si="8"/>
        <v>1.6401432575999999</v>
      </c>
      <c r="P48" s="15">
        <f t="shared" si="9"/>
        <v>378.12593546595104</v>
      </c>
      <c r="S48" s="8"/>
      <c r="U48">
        <v>31</v>
      </c>
      <c r="V48" s="15">
        <v>226.52799999999999</v>
      </c>
      <c r="W48" s="15">
        <f>$T$21-V48</f>
        <v>217.18000000000004</v>
      </c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4"/>
        <v>73.728511999999981</v>
      </c>
      <c r="G49" s="15">
        <f t="shared" si="0"/>
        <v>112.88575999999999</v>
      </c>
      <c r="H49" s="15">
        <f t="shared" si="1"/>
        <v>176.38400000000001</v>
      </c>
      <c r="I49" s="15">
        <f t="shared" si="2"/>
        <v>8.1037804137931033</v>
      </c>
      <c r="J49" s="15">
        <f t="shared" si="3"/>
        <v>6.6895200000000002E-2</v>
      </c>
      <c r="K49" s="15">
        <f t="shared" si="4"/>
        <v>0.63894868018579365</v>
      </c>
      <c r="L49" s="15">
        <f t="shared" si="5"/>
        <v>7.0863559322033893</v>
      </c>
      <c r="M49" s="15">
        <f t="shared" si="6"/>
        <v>5.4440851046399992</v>
      </c>
      <c r="N49" s="15">
        <f t="shared" si="7"/>
        <v>0.65834975231999993</v>
      </c>
      <c r="O49" s="15">
        <f t="shared" si="8"/>
        <v>1.5991396761599999</v>
      </c>
      <c r="P49" s="15">
        <f t="shared" si="9"/>
        <v>386.59582675930233</v>
      </c>
      <c r="U49">
        <v>32</v>
      </c>
      <c r="V49" s="15">
        <v>235.923</v>
      </c>
      <c r="W49" s="15">
        <f>$T$21-V49</f>
        <v>207.78500000000003</v>
      </c>
      <c r="AE49" s="8"/>
    </row>
    <row r="50" spans="5:31" x14ac:dyDescent="0.25">
      <c r="U50">
        <v>33</v>
      </c>
      <c r="V50" s="15">
        <v>165.03</v>
      </c>
      <c r="W50" s="15">
        <f>$T$21-V50</f>
        <v>278.678</v>
      </c>
      <c r="X50" s="42" t="s">
        <v>267</v>
      </c>
      <c r="AE50" s="8"/>
    </row>
    <row r="51" spans="5:31" x14ac:dyDescent="0.25">
      <c r="U51">
        <v>34</v>
      </c>
      <c r="V51" s="15">
        <v>136.13499999999999</v>
      </c>
      <c r="W51" s="15">
        <f t="shared" ref="W51" si="16">$T$21-V51</f>
        <v>307.57300000000004</v>
      </c>
      <c r="AE51" s="8"/>
    </row>
    <row r="52" spans="5:31" x14ac:dyDescent="0.25">
      <c r="U52">
        <v>35</v>
      </c>
      <c r="V52" s="15">
        <v>121.31100000000001</v>
      </c>
      <c r="W52" s="15">
        <f t="shared" ref="W52" si="17">$T$21-V52</f>
        <v>322.39700000000005</v>
      </c>
      <c r="AE52" s="8"/>
    </row>
    <row r="53" spans="5:31" x14ac:dyDescent="0.25">
      <c r="U53">
        <v>36</v>
      </c>
      <c r="V53" s="15">
        <v>112.363</v>
      </c>
      <c r="W53" s="15">
        <f t="shared" ref="W53" si="18">$T$21-V53</f>
        <v>331.34500000000003</v>
      </c>
    </row>
    <row r="54" spans="5:31" x14ac:dyDescent="0.25">
      <c r="U54">
        <v>37</v>
      </c>
      <c r="V54" s="15">
        <v>193.46</v>
      </c>
      <c r="W54" s="15">
        <f>$T$21-V54</f>
        <v>250.24800000000002</v>
      </c>
    </row>
    <row r="55" spans="5:31" x14ac:dyDescent="0.25">
      <c r="U55">
        <v>38</v>
      </c>
      <c r="V55" s="15">
        <v>186.41399999999999</v>
      </c>
      <c r="W55" s="15">
        <f>$T$21-V55</f>
        <v>257.29400000000004</v>
      </c>
    </row>
    <row r="56" spans="5:31" x14ac:dyDescent="0.25">
      <c r="U56">
        <v>39</v>
      </c>
      <c r="V56" s="15">
        <v>207.38399999999999</v>
      </c>
      <c r="W56" s="15">
        <f t="shared" ref="W56" si="19">$T$21-V56</f>
        <v>236.32400000000004</v>
      </c>
    </row>
    <row r="57" spans="5:31" x14ac:dyDescent="0.25">
      <c r="U57">
        <v>40</v>
      </c>
      <c r="V57" s="15">
        <v>215.773</v>
      </c>
      <c r="W57" s="15">
        <f>$T$21-V57</f>
        <v>227.93500000000003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M18" sqref="M18"/>
    </sheetView>
  </sheetViews>
  <sheetFormatPr defaultRowHeight="15" x14ac:dyDescent="0.25"/>
  <sheetData>
    <row r="1" spans="1:11" x14ac:dyDescent="0.25">
      <c r="A1" s="4" t="s">
        <v>74</v>
      </c>
      <c r="B1" s="2">
        <v>0.22</v>
      </c>
      <c r="D1" s="4" t="s">
        <v>78</v>
      </c>
      <c r="E1" s="2">
        <v>7.0000000000000007E-2</v>
      </c>
      <c r="G1" s="4" t="s">
        <v>81</v>
      </c>
      <c r="H1" s="2">
        <v>0.5</v>
      </c>
      <c r="J1" s="4" t="s">
        <v>85</v>
      </c>
      <c r="K1" s="2">
        <v>0.2</v>
      </c>
    </row>
    <row r="2" spans="1:11" x14ac:dyDescent="0.25">
      <c r="A2" s="4" t="s">
        <v>75</v>
      </c>
      <c r="B2" s="2">
        <v>0.5</v>
      </c>
      <c r="D2" s="4" t="s">
        <v>79</v>
      </c>
      <c r="E2" s="2">
        <v>0.3</v>
      </c>
      <c r="G2" s="4" t="s">
        <v>82</v>
      </c>
      <c r="H2" s="2">
        <v>2.1000000000000001E-2</v>
      </c>
      <c r="J2" s="4" t="s">
        <v>86</v>
      </c>
      <c r="K2" s="2">
        <v>0.35</v>
      </c>
    </row>
    <row r="3" spans="1:11" x14ac:dyDescent="0.25">
      <c r="A3" s="4" t="s">
        <v>76</v>
      </c>
      <c r="B3" s="2">
        <v>0.08</v>
      </c>
      <c r="D3" s="20" t="s">
        <v>80</v>
      </c>
      <c r="E3" s="21">
        <f>(B4*E1*E2)/(1+B3)</f>
        <v>8.6276555555555561</v>
      </c>
      <c r="G3" s="4" t="s">
        <v>83</v>
      </c>
      <c r="H3" s="2">
        <v>0.55000000000000004</v>
      </c>
      <c r="J3" s="20" t="s">
        <v>87</v>
      </c>
      <c r="K3" s="21">
        <f>(B4*K1*K2)/(1+B3)</f>
        <v>28.758851851851851</v>
      </c>
    </row>
    <row r="4" spans="1:11" x14ac:dyDescent="0.25">
      <c r="A4" s="4" t="s">
        <v>77</v>
      </c>
      <c r="B4" s="2">
        <f>'a_r=0.5'!T21</f>
        <v>443.70800000000003</v>
      </c>
      <c r="G4" s="20" t="s">
        <v>84</v>
      </c>
      <c r="H4" s="21">
        <f>(B4*H1*H2*H3)/(1+B3)</f>
        <v>2.3726052777777782</v>
      </c>
    </row>
    <row r="5" spans="1:11" x14ac:dyDescent="0.25">
      <c r="A5" s="20" t="s">
        <v>102</v>
      </c>
      <c r="B5" s="21">
        <f>(B4*B1*B2)/((1+B1)*(1+B3))</f>
        <v>37.043017607771709</v>
      </c>
    </row>
    <row r="7" spans="1:11" x14ac:dyDescent="0.25">
      <c r="A7" s="22" t="s">
        <v>88</v>
      </c>
      <c r="B7" s="9">
        <f>B5+E3+H4+K3</f>
        <v>76.802130292956889</v>
      </c>
    </row>
    <row r="10" spans="1:11" x14ac:dyDescent="0.25">
      <c r="A10" t="s">
        <v>109</v>
      </c>
      <c r="D10" t="s">
        <v>110</v>
      </c>
      <c r="G10" t="s">
        <v>111</v>
      </c>
    </row>
    <row r="11" spans="1:11" x14ac:dyDescent="0.25">
      <c r="A11">
        <f>B4*0.3</f>
        <v>133.11240000000001</v>
      </c>
      <c r="D11">
        <f>B4*0.5</f>
        <v>221.85400000000001</v>
      </c>
      <c r="G11">
        <f>B4+A11+D11</f>
        <v>798.67440000000011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F A A B Q S w M E F A A C A A g A 3 G a z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D c Z r N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G a z V n B g N U Q r A g A A u T Y A A B M A H A B G b 3 J t d W x h c y 9 T Z W N 0 a W 9 u M S 5 t I K I Y A C i g F A A A A A A A A A A A A A A A A A A A A A A A A A A A A O X a z 4 r T Q B z A 8 X u h 7 z C k h 0 0 h F P N P R c m p q 3 h R k a 0 n 4 2 H a T L t j k p l l Z h I a l z 2 s F w + + w L 6 I u I q r r z B 9 I 3 8 1 B 9 G T 1 x + / Q k l D k s 5 0 P t B v K L V i 4 6 R W 7 G z c x o + n k + n E n n M j K j Y k r G C N c N M J g 4 e / O V w f P v g f h 4 / + z t / 6 b 3 B s a f v F q d 5 0 r V A u f C o b s V h q 5 W D H h s G z R + X z g W 1 1 U w l T v l a y F 8 Z K N 5 x Y t o U T b R n f c + f M C d O e J G m 5 E n u 3 1 r q 2 E b s w + h 3 M x Z Y v z Y 4 r + Z 7 / n h 5 X F W u 5 4 j t x H I v p 7 f G 8 q h v n z m H T S y f h X V v e 1 F K V Q 7 J w e x f M o z e n o p G t h H G K Y B Y 6 v p 4 H E V v q p m u V L e K I P V E b X U m 1 K + I k h 9 1 X n X b i z A 2 N K P 6 8 X L z Q S r y d R + M y z A J / 4 7 / 4 7 / 4 z L M P x e X f 4 5 L 8 y W J l b / z O A R V n x N V y z M l z Z r T b t O N h q u B A 2 / H c J o 8 v L Y D w e w 7 Q c n A M r s n d X V / P p R K r / G e 8 v r h Q t V 0 q R K 0 P L l V H k y t F y 5 Q S 5 Z g H U K 0 z m A T o 1 w 5 2 S t e 4 5 z Y o B X I o e j m L P A C 5 D D 0 e x b A C X o 4 e j 2 7 g U I R y M Q j p v e M 3 o l g 2 v G d 2 o 4 T W j 2 7 M M o V k 7 s J 4 b y k X D r E a 3 a Z j V 6 F Y N s x r d r u U I 1 e r O D F z Q / i k S t x v d t u F 2 o 1 s 3 3 G 5 0 + 3 Y f o 5 t u Z E 0 5 b o j R 6 J Y N M R r d r C F G I 9 o 0 Q H u A E I 0 b C Z + B r F q G W 4 3 o F 2 S K W 4 3 o v U i C W 4 3 o b T 9 0 7 S F C t X V H + c + s G W o 0 u l V D j E Y 3 a o j R y D T t F 1 B L A Q I t A B Q A A g A I A N x m s 1 Y 9 q F d g p g A A A P g A A A A S A A A A A A A A A A A A A A A A A A A A A A B D b 2 5 m a W c v U G F j a 2 F n Z S 5 4 b W x Q S w E C L Q A U A A I A C A D c Z r N W D 8 r p q 6 Q A A A D p A A A A E w A A A A A A A A A A A A A A A A D y A A A A W 0 N v b n R l b n R f V H l w Z X N d L n h t b F B L A Q I t A B Q A A g A I A N x m s 1 Z w Y D V E K w I A A L k 2 A A A T A A A A A A A A A A A A A A A A A O M B A A B G b 3 J t d W x h c y 9 T Z W N 0 a W 9 u M S 5 t U E s F B g A A A A A D A A M A w g A A A F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/ Y A A A A A A A A H d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k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y V D E 5 O j U 3 O j Q 0 L j I 5 N z Q 2 M T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T Y 6 M T A 6 N T g u O D A 5 N j M 1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y M D o w N j o y M S 4 1 N D g 5 N z c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M 5 O j I 3 L j g w M T Y 4 N j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D k 6 M T Q 6 M j k u N z U z M j E 3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E 1 O j M 0 L j I w M D Y 1 N z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y M z o y O S 4 2 O T c w M D A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N D Q 6 M j c u O T M z N j M z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A z O j E z L j E 5 N j Y y M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y N z o 0 M y 4 x N T g x M z E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z E 6 N D Q u M j M 0 O T A 5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M 1 O j U 3 L j E y N z c z N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x N j o w M D o w M i 4 w O T k 0 N D Q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j A 6 M T I 6 N D Y u M T E 4 N z E 0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I w O j E 2 O j I z L j g y N z c x O D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y M D o y M D o w N S 4 w O T Q 5 M z M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0 O j M 3 O j A 0 L j I 0 N D g z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Q 6 N D Q 6 M T Q u M T c y N z U 2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1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U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0 O T o 1 N S 4 5 N T I 1 N D A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0 O j U z O j E x L j Y 3 N D Y 1 N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w O D o y N i 4 5 M D Y 4 N j k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2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Y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T I 6 M D Q u M z Y w N z A 4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1 V D E 1 O j I x O j Q y L j c 5 N z E z N T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Y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N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2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2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y N T o 0 N C 4 1 N j M 4 N j I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2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Y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h U M D Y 6 M z A 6 M z U u O T c 3 N j g 0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N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3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c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c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4 V D A 4 O j A 2 O j M x L j E z M T A 5 M D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c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N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3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3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O F Q w O D o x M j o 0 O S 4 z N T Q z M D Y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3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c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N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h U M D g 6 M T c 6 N T k u N z Q z O D k 5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N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3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c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c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5 V D A 5 O j Q x O j U y L j Q w O T g w N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g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O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4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4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O V Q w O T o 0 N T o 1 N S 4 4 N j g 5 N z k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4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g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O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O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l U M D k 6 N T A 6 M j E u O T M x O T g 3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O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4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g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g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5 V D A 5 O j U 0 O j U 2 L j I 0 N D A y M z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g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O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4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4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h a x w Y G E 5 U 6 9 F O 7 s V / 7 7 G g A A A A A C A A A A A A A Q Z g A A A A E A A C A A A A D 2 Y p K Z b 2 I Y s A V D H B f S Z 9 0 a u 4 U X p b Y j f F k y Y D n D n P l + C A A A A A A O g A A A A A I A A C A A A A D 5 R v v P b B t S x t 6 5 d T 5 i 3 A U F v G B 5 h b O j l 1 z 6 K T Q r M K h t L l A A A A B k 5 K f z r t D c w F V 6 R N S 2 X 7 0 l / a j 8 T Y T A o j h O H Z 0 O U p F P 6 / g h e y f q q u I p r C z 3 / 5 o r 6 F a + V V X B h 7 R j d I x B q d R q 7 + x y M w h u X 5 i T P L t W T R e v F c o u C k A A A A C b K H 6 U C C + B j l W t h 1 Z P 9 t y Q l s 7 3 u m H V s K O G q l d k r D z W j C 5 z v n L j L B y / R A j 0 7 X 1 Z C 1 f O U d Q q 8 n 8 6 m 9 r h T o M Y A X I p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a_r=0.667</vt:lpstr>
      <vt:lpstr>a_r=0.63</vt:lpstr>
      <vt:lpstr>a_r=0.75</vt:lpstr>
      <vt:lpstr>a_r=0.80</vt:lpstr>
      <vt:lpstr>effects</vt:lpstr>
      <vt:lpstr>contractor</vt:lpstr>
      <vt:lpstr>NPV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2023-05-19T12:14:03Z</dcterms:modified>
</cp:coreProperties>
</file>