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B4688F77-2A1F-47A2-B399-B1F6B779B52F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y2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0" i="9" l="1"/>
  <c r="AR8" i="9"/>
  <c r="AR8" i="8"/>
  <c r="AR8" i="7"/>
  <c r="AR8" i="6"/>
  <c r="AR8" i="5"/>
  <c r="AR8" i="4"/>
  <c r="AS2" i="3"/>
  <c r="AR8" i="3"/>
  <c r="AR8" i="1" l="1"/>
  <c r="AQ9" i="1"/>
  <c r="C15" i="14" l="1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5" i="14"/>
  <c r="B6" i="14" s="1"/>
  <c r="B4" i="11" l="1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A11" i="11"/>
  <c r="G11" i="11" s="1"/>
  <c r="Q3" i="12"/>
  <c r="B12" i="14" l="1"/>
  <c r="B13" i="14" s="1"/>
  <c r="B14" i="14" s="1"/>
  <c r="B17" i="14" s="1"/>
  <c r="B2" i="14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C13" i="14" l="1"/>
  <c r="C14" i="14" s="1"/>
  <c r="C17" i="14" s="1"/>
  <c r="E3" i="14"/>
  <c r="E4" i="14" s="1"/>
  <c r="E7" i="14" s="1"/>
  <c r="F3" i="14"/>
  <c r="F4" i="14" s="1"/>
  <c r="F7" i="14" s="1"/>
  <c r="C3" i="14"/>
  <c r="C4" i="14" s="1"/>
  <c r="C7" i="14" s="1"/>
  <c r="F13" i="14"/>
  <c r="F14" i="14" s="1"/>
  <c r="F17" i="14" s="1"/>
  <c r="B3" i="14"/>
  <c r="E13" i="14"/>
  <c r="E14" i="14" s="1"/>
  <c r="E17" i="14" s="1"/>
  <c r="D13" i="14"/>
  <c r="D14" i="14" s="1"/>
  <c r="D17" i="14" s="1"/>
  <c r="B18" i="14" s="1"/>
  <c r="D3" i="14"/>
  <c r="D4" i="14" s="1"/>
  <c r="D7" i="14" s="1"/>
  <c r="N23" i="6"/>
  <c r="N35" i="6"/>
  <c r="N36" i="6"/>
  <c r="N37" i="6"/>
  <c r="N38" i="6"/>
  <c r="N39" i="6"/>
  <c r="N40" i="6"/>
  <c r="N41" i="6"/>
  <c r="N42" i="6"/>
  <c r="N43" i="6"/>
  <c r="N44" i="6"/>
  <c r="N46" i="6"/>
  <c r="N45" i="6"/>
  <c r="N29" i="6"/>
  <c r="N28" i="6"/>
  <c r="AS2" i="9"/>
  <c r="AT21" i="9" s="1"/>
  <c r="AS2" i="8"/>
  <c r="AS2" i="7"/>
  <c r="AS2" i="6"/>
  <c r="AS2" i="5"/>
  <c r="AS2" i="4"/>
  <c r="B4" i="14" l="1"/>
  <c r="B7" i="14" s="1"/>
  <c r="B8" i="14" s="1"/>
  <c r="L2" i="14" s="1"/>
  <c r="K2" i="14"/>
  <c r="AT22" i="9"/>
  <c r="AT23" i="9"/>
  <c r="AT24" i="9"/>
  <c r="AT25" i="9"/>
  <c r="AT26" i="9"/>
  <c r="AT27" i="9"/>
  <c r="AT28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F10" i="7"/>
  <c r="AF9" i="7"/>
  <c r="AL6" i="7"/>
  <c r="AL14" i="7" s="1"/>
  <c r="AI6" i="7"/>
  <c r="AC6" i="7"/>
  <c r="T6" i="7"/>
  <c r="B6" i="7"/>
  <c r="J5" i="7"/>
  <c r="J20" i="7" s="1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B7" i="4" s="1"/>
  <c r="N4" i="4"/>
  <c r="W55" i="8" l="1"/>
  <c r="W56" i="8"/>
  <c r="W45" i="8"/>
  <c r="W46" i="8"/>
  <c r="W47" i="8"/>
  <c r="W48" i="8"/>
  <c r="W49" i="8"/>
  <c r="W50" i="8"/>
  <c r="W51" i="8"/>
  <c r="W52" i="8"/>
  <c r="W53" i="8"/>
  <c r="W54" i="8"/>
  <c r="B7" i="6"/>
  <c r="B7" i="7"/>
  <c r="T48" i="5"/>
  <c r="T37" i="5"/>
  <c r="T38" i="5"/>
  <c r="T39" i="5"/>
  <c r="T40" i="5"/>
  <c r="T44" i="5"/>
  <c r="T41" i="5"/>
  <c r="T42" i="5"/>
  <c r="T43" i="5"/>
  <c r="T47" i="5"/>
  <c r="T45" i="5"/>
  <c r="T46" i="5"/>
  <c r="AC40" i="4"/>
  <c r="AC41" i="4"/>
  <c r="AC42" i="4"/>
  <c r="AC39" i="4"/>
  <c r="AC43" i="4"/>
  <c r="AC44" i="4"/>
  <c r="AC47" i="4"/>
  <c r="AC37" i="4"/>
  <c r="AC45" i="4"/>
  <c r="AC46" i="4"/>
  <c r="AC48" i="4"/>
  <c r="AC38" i="4"/>
  <c r="AC38" i="7"/>
  <c r="AC39" i="7"/>
  <c r="AC40" i="7"/>
  <c r="AC41" i="7"/>
  <c r="AC42" i="7"/>
  <c r="AC47" i="7"/>
  <c r="AC43" i="7"/>
  <c r="AC44" i="7"/>
  <c r="AC45" i="7"/>
  <c r="AC46" i="7"/>
  <c r="AC48" i="7"/>
  <c r="AC37" i="7"/>
  <c r="T10" i="8"/>
  <c r="T47" i="8"/>
  <c r="T46" i="8"/>
  <c r="T48" i="8"/>
  <c r="T37" i="8"/>
  <c r="T38" i="8"/>
  <c r="T39" i="8"/>
  <c r="T44" i="8"/>
  <c r="T40" i="8"/>
  <c r="T41" i="8"/>
  <c r="T42" i="8"/>
  <c r="T43" i="8"/>
  <c r="T45" i="8"/>
  <c r="AC44" i="9"/>
  <c r="AC45" i="9"/>
  <c r="AC46" i="9"/>
  <c r="AC47" i="9"/>
  <c r="AC48" i="9"/>
  <c r="AC37" i="9"/>
  <c r="AC41" i="9"/>
  <c r="AC38" i="9"/>
  <c r="AC39" i="9"/>
  <c r="AC40" i="9"/>
  <c r="AC42" i="9"/>
  <c r="AC43" i="9"/>
  <c r="T48" i="7"/>
  <c r="T37" i="7"/>
  <c r="T38" i="7"/>
  <c r="T39" i="7"/>
  <c r="T40" i="7"/>
  <c r="T41" i="7"/>
  <c r="T45" i="7"/>
  <c r="T42" i="7"/>
  <c r="T47" i="7"/>
  <c r="T43" i="7"/>
  <c r="T44" i="7"/>
  <c r="T46" i="7"/>
  <c r="T37" i="6"/>
  <c r="T38" i="6"/>
  <c r="T39" i="6"/>
  <c r="T40" i="6"/>
  <c r="T41" i="6"/>
  <c r="T42" i="6"/>
  <c r="T43" i="6"/>
  <c r="T46" i="6"/>
  <c r="T44" i="6"/>
  <c r="T48" i="6"/>
  <c r="T45" i="6"/>
  <c r="T47" i="6"/>
  <c r="AC47" i="8"/>
  <c r="AC48" i="8"/>
  <c r="AC46" i="8"/>
  <c r="AC37" i="8"/>
  <c r="AC38" i="8"/>
  <c r="AC39" i="8"/>
  <c r="AC44" i="8"/>
  <c r="AC40" i="8"/>
  <c r="AC41" i="8"/>
  <c r="AC42" i="8"/>
  <c r="AC43" i="8"/>
  <c r="AC45" i="8"/>
  <c r="AC48" i="5"/>
  <c r="AC37" i="5"/>
  <c r="AC38" i="5"/>
  <c r="AC39" i="5"/>
  <c r="AC40" i="5"/>
  <c r="AC42" i="5"/>
  <c r="AC41" i="5"/>
  <c r="AC43" i="5"/>
  <c r="AC44" i="5"/>
  <c r="AC45" i="5"/>
  <c r="AC46" i="5"/>
  <c r="AC47" i="5"/>
  <c r="AC37" i="6"/>
  <c r="AC38" i="6"/>
  <c r="AC39" i="6"/>
  <c r="AC40" i="6"/>
  <c r="AC41" i="6"/>
  <c r="AC46" i="6"/>
  <c r="AC42" i="6"/>
  <c r="AC48" i="6"/>
  <c r="AC43" i="6"/>
  <c r="AC44" i="6"/>
  <c r="AC45" i="6"/>
  <c r="AC47" i="6"/>
  <c r="T40" i="4"/>
  <c r="T43" i="4"/>
  <c r="T37" i="4"/>
  <c r="T41" i="4"/>
  <c r="T42" i="4"/>
  <c r="T44" i="4"/>
  <c r="T47" i="4"/>
  <c r="T45" i="4"/>
  <c r="T46" i="4"/>
  <c r="T48" i="4"/>
  <c r="T39" i="4"/>
  <c r="T38" i="4"/>
  <c r="T44" i="9"/>
  <c r="T45" i="9"/>
  <c r="T46" i="9"/>
  <c r="T47" i="9"/>
  <c r="T48" i="9"/>
  <c r="T41" i="9"/>
  <c r="T37" i="9"/>
  <c r="T38" i="9"/>
  <c r="T39" i="9"/>
  <c r="T40" i="9"/>
  <c r="T42" i="9"/>
  <c r="T43" i="9"/>
  <c r="AL48" i="9"/>
  <c r="AI48" i="9"/>
  <c r="AF52" i="9"/>
  <c r="AL37" i="9"/>
  <c r="AI37" i="9"/>
  <c r="AF41" i="9"/>
  <c r="AL38" i="9"/>
  <c r="AI38" i="9"/>
  <c r="AF42" i="9"/>
  <c r="AL39" i="9"/>
  <c r="AI39" i="9"/>
  <c r="AF43" i="9"/>
  <c r="AL40" i="9"/>
  <c r="AI40" i="9"/>
  <c r="AF44" i="9"/>
  <c r="AL41" i="9"/>
  <c r="AI41" i="9"/>
  <c r="AF45" i="9"/>
  <c r="AL42" i="9"/>
  <c r="AI42" i="9"/>
  <c r="AF46" i="9"/>
  <c r="AL43" i="9"/>
  <c r="AI43" i="9"/>
  <c r="AF47" i="9"/>
  <c r="AL44" i="9"/>
  <c r="AI44" i="9"/>
  <c r="AF48" i="9"/>
  <c r="AL45" i="9"/>
  <c r="AI45" i="9"/>
  <c r="AF49" i="9"/>
  <c r="AL47" i="9"/>
  <c r="AL46" i="9"/>
  <c r="AI46" i="9"/>
  <c r="AF50" i="9"/>
  <c r="AI47" i="9"/>
  <c r="AF51" i="9"/>
  <c r="AL12" i="7"/>
  <c r="AL42" i="7"/>
  <c r="AI42" i="7"/>
  <c r="AF46" i="7"/>
  <c r="AL43" i="7"/>
  <c r="AI43" i="7"/>
  <c r="AF47" i="7"/>
  <c r="AL44" i="7"/>
  <c r="AI44" i="7"/>
  <c r="AF48" i="7"/>
  <c r="AL45" i="7"/>
  <c r="AI45" i="7"/>
  <c r="AF49" i="7"/>
  <c r="AL46" i="7"/>
  <c r="AI46" i="7"/>
  <c r="AF50" i="7"/>
  <c r="AL47" i="7"/>
  <c r="AI47" i="7"/>
  <c r="AF51" i="7"/>
  <c r="AL48" i="7"/>
  <c r="AI48" i="7"/>
  <c r="AF52" i="7"/>
  <c r="AL41" i="7"/>
  <c r="AL37" i="7"/>
  <c r="AI37" i="7"/>
  <c r="AF41" i="7"/>
  <c r="AI41" i="7"/>
  <c r="AL38" i="7"/>
  <c r="AI38" i="7"/>
  <c r="AF42" i="7"/>
  <c r="AL39" i="7"/>
  <c r="AI39" i="7"/>
  <c r="AF43" i="7"/>
  <c r="AF45" i="7"/>
  <c r="AL40" i="7"/>
  <c r="AI40" i="7"/>
  <c r="AF44" i="7"/>
  <c r="J46" i="8"/>
  <c r="J47" i="8"/>
  <c r="J36" i="8"/>
  <c r="J37" i="8"/>
  <c r="J38" i="8"/>
  <c r="J39" i="8"/>
  <c r="J40" i="8"/>
  <c r="J41" i="8"/>
  <c r="J42" i="8"/>
  <c r="J43" i="8"/>
  <c r="J44" i="8"/>
  <c r="J45" i="8"/>
  <c r="N46" i="4"/>
  <c r="N35" i="4"/>
  <c r="N36" i="4"/>
  <c r="N37" i="4"/>
  <c r="N38" i="4"/>
  <c r="N40" i="4"/>
  <c r="N39" i="4"/>
  <c r="N41" i="4"/>
  <c r="N42" i="4"/>
  <c r="N43" i="4"/>
  <c r="N44" i="4"/>
  <c r="N45" i="4"/>
  <c r="J46" i="4"/>
  <c r="J47" i="4"/>
  <c r="J36" i="4"/>
  <c r="J37" i="4"/>
  <c r="J40" i="4"/>
  <c r="J38" i="4"/>
  <c r="J41" i="4"/>
  <c r="J39" i="4"/>
  <c r="J42" i="4"/>
  <c r="J45" i="4"/>
  <c r="J43" i="4"/>
  <c r="J44" i="4"/>
  <c r="N45" i="8"/>
  <c r="N46" i="8"/>
  <c r="N35" i="8"/>
  <c r="N36" i="8"/>
  <c r="N37" i="8"/>
  <c r="N38" i="8"/>
  <c r="N44" i="8"/>
  <c r="N39" i="8"/>
  <c r="N40" i="8"/>
  <c r="N41" i="8"/>
  <c r="N42" i="8"/>
  <c r="N43" i="8"/>
  <c r="AI11" i="7"/>
  <c r="N42" i="9"/>
  <c r="N43" i="9"/>
  <c r="N44" i="9"/>
  <c r="N45" i="9"/>
  <c r="N46" i="9"/>
  <c r="N35" i="9"/>
  <c r="N36" i="9"/>
  <c r="N37" i="9"/>
  <c r="N38" i="9"/>
  <c r="N39" i="9"/>
  <c r="N40" i="9"/>
  <c r="N41" i="9"/>
  <c r="J36" i="6"/>
  <c r="J37" i="6"/>
  <c r="J38" i="6"/>
  <c r="J39" i="6"/>
  <c r="J40" i="6"/>
  <c r="J41" i="6"/>
  <c r="J47" i="6"/>
  <c r="J42" i="6"/>
  <c r="J43" i="6"/>
  <c r="J44" i="6"/>
  <c r="J45" i="6"/>
  <c r="J46" i="6"/>
  <c r="AL45" i="6"/>
  <c r="AI45" i="6"/>
  <c r="AF49" i="6"/>
  <c r="AL46" i="6"/>
  <c r="AI46" i="6"/>
  <c r="AF50" i="6"/>
  <c r="AL47" i="6"/>
  <c r="AI47" i="6"/>
  <c r="AF51" i="6"/>
  <c r="AL48" i="6"/>
  <c r="AI48" i="6"/>
  <c r="AF52" i="6"/>
  <c r="AL37" i="6"/>
  <c r="AI37" i="6"/>
  <c r="AF41" i="6"/>
  <c r="AL38" i="6"/>
  <c r="AI38" i="6"/>
  <c r="AF42" i="6"/>
  <c r="AL39" i="6"/>
  <c r="AI39" i="6"/>
  <c r="AF43" i="6"/>
  <c r="AL40" i="6"/>
  <c r="AI40" i="6"/>
  <c r="AF44" i="6"/>
  <c r="AL41" i="6"/>
  <c r="AI41" i="6"/>
  <c r="AF45" i="6"/>
  <c r="AL42" i="6"/>
  <c r="AI42" i="6"/>
  <c r="AF46" i="6"/>
  <c r="AL44" i="6"/>
  <c r="AF48" i="6"/>
  <c r="AL43" i="6"/>
  <c r="AI43" i="6"/>
  <c r="AF47" i="6"/>
  <c r="AI44" i="6"/>
  <c r="AL11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F41" i="5"/>
  <c r="AL42" i="5"/>
  <c r="AI42" i="5"/>
  <c r="AF46" i="5"/>
  <c r="AL37" i="5"/>
  <c r="AL43" i="5"/>
  <c r="AI43" i="5"/>
  <c r="AF47" i="5"/>
  <c r="AL44" i="5"/>
  <c r="AI44" i="5"/>
  <c r="AF48" i="5"/>
  <c r="AL45" i="5"/>
  <c r="AI45" i="5"/>
  <c r="AF49" i="5"/>
  <c r="AL46" i="5"/>
  <c r="AI46" i="5"/>
  <c r="AF50" i="5"/>
  <c r="AI37" i="5"/>
  <c r="AL47" i="5"/>
  <c r="AI47" i="5"/>
  <c r="AF51" i="5"/>
  <c r="AL48" i="5"/>
  <c r="AI48" i="5"/>
  <c r="AF52" i="5"/>
  <c r="J18" i="9"/>
  <c r="J43" i="9"/>
  <c r="J44" i="9"/>
  <c r="J45" i="9"/>
  <c r="J46" i="9"/>
  <c r="J47" i="9"/>
  <c r="J36" i="9"/>
  <c r="J37" i="9"/>
  <c r="J38" i="9"/>
  <c r="J39" i="9"/>
  <c r="J40" i="9"/>
  <c r="J41" i="9"/>
  <c r="J42" i="9"/>
  <c r="AL39" i="4"/>
  <c r="AI39" i="4"/>
  <c r="AF43" i="4"/>
  <c r="AL40" i="4"/>
  <c r="AI40" i="4"/>
  <c r="AF44" i="4"/>
  <c r="AL41" i="4"/>
  <c r="AI41" i="4"/>
  <c r="AF45" i="4"/>
  <c r="AL42" i="4"/>
  <c r="AI42" i="4"/>
  <c r="AF46" i="4"/>
  <c r="AI45" i="4"/>
  <c r="AL43" i="4"/>
  <c r="AI43" i="4"/>
  <c r="AF47" i="4"/>
  <c r="AF49" i="4"/>
  <c r="AF42" i="4"/>
  <c r="AL44" i="4"/>
  <c r="AI44" i="4"/>
  <c r="AF48" i="4"/>
  <c r="AI38" i="4"/>
  <c r="AL45" i="4"/>
  <c r="AL38" i="4"/>
  <c r="AL46" i="4"/>
  <c r="AI46" i="4"/>
  <c r="AF50" i="4"/>
  <c r="AL47" i="4"/>
  <c r="AI47" i="4"/>
  <c r="AF51" i="4"/>
  <c r="AL48" i="4"/>
  <c r="AI48" i="4"/>
  <c r="AF52" i="4"/>
  <c r="AL37" i="4"/>
  <c r="AI37" i="4"/>
  <c r="AF41" i="4"/>
  <c r="AI14" i="7"/>
  <c r="N42" i="5"/>
  <c r="N43" i="5"/>
  <c r="N44" i="5"/>
  <c r="N45" i="5"/>
  <c r="N46" i="5"/>
  <c r="N35" i="5"/>
  <c r="N36" i="5"/>
  <c r="N37" i="5"/>
  <c r="N38" i="5"/>
  <c r="N39" i="5"/>
  <c r="N41" i="5"/>
  <c r="N40" i="5"/>
  <c r="J43" i="5"/>
  <c r="J44" i="5"/>
  <c r="J45" i="5"/>
  <c r="J46" i="5"/>
  <c r="J47" i="5"/>
  <c r="J36" i="5"/>
  <c r="J37" i="5"/>
  <c r="J38" i="5"/>
  <c r="J39" i="5"/>
  <c r="J40" i="5"/>
  <c r="J41" i="5"/>
  <c r="J42" i="5"/>
  <c r="N9" i="7"/>
  <c r="N46" i="7"/>
  <c r="N35" i="7"/>
  <c r="N36" i="7"/>
  <c r="N37" i="7"/>
  <c r="N38" i="7"/>
  <c r="N39" i="7"/>
  <c r="N40" i="7"/>
  <c r="N41" i="7"/>
  <c r="N42" i="7"/>
  <c r="N43" i="7"/>
  <c r="N44" i="7"/>
  <c r="N45" i="7"/>
  <c r="N25" i="5"/>
  <c r="J47" i="7"/>
  <c r="J36" i="7"/>
  <c r="J37" i="7"/>
  <c r="J38" i="7"/>
  <c r="J39" i="7"/>
  <c r="J40" i="7"/>
  <c r="J41" i="7"/>
  <c r="J42" i="7"/>
  <c r="J43" i="7"/>
  <c r="J44" i="7"/>
  <c r="J46" i="7"/>
  <c r="J45" i="7"/>
  <c r="AL39" i="8"/>
  <c r="AI39" i="8"/>
  <c r="AF43" i="8"/>
  <c r="AL40" i="8"/>
  <c r="AI40" i="8"/>
  <c r="AF44" i="8"/>
  <c r="AL41" i="8"/>
  <c r="AI41" i="8"/>
  <c r="AF45" i="8"/>
  <c r="AL42" i="8"/>
  <c r="AI42" i="8"/>
  <c r="AF46" i="8"/>
  <c r="AL43" i="8"/>
  <c r="AI43" i="8"/>
  <c r="AF47" i="8"/>
  <c r="AF42" i="8"/>
  <c r="AL44" i="8"/>
  <c r="AI44" i="8"/>
  <c r="AF48" i="8"/>
  <c r="AL45" i="8"/>
  <c r="AI45" i="8"/>
  <c r="AF49" i="8"/>
  <c r="AL46" i="8"/>
  <c r="AI46" i="8"/>
  <c r="AF50" i="8"/>
  <c r="AL47" i="8"/>
  <c r="AI47" i="8"/>
  <c r="AF51" i="8"/>
  <c r="AL48" i="8"/>
  <c r="AI48" i="8"/>
  <c r="AF52" i="8"/>
  <c r="AL38" i="8"/>
  <c r="AL37" i="8"/>
  <c r="AI37" i="8"/>
  <c r="AF41" i="8"/>
  <c r="AI38" i="8"/>
  <c r="W14" i="9"/>
  <c r="B7" i="9"/>
  <c r="Q5" i="9" s="1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Q5" i="5" s="1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45" i="6" l="1"/>
  <c r="W46" i="6"/>
  <c r="W56" i="6"/>
  <c r="W47" i="6"/>
  <c r="W48" i="6"/>
  <c r="W49" i="6"/>
  <c r="W53" i="6"/>
  <c r="W50" i="6"/>
  <c r="W51" i="6"/>
  <c r="W52" i="6"/>
  <c r="W54" i="6"/>
  <c r="W55" i="6"/>
  <c r="W52" i="9"/>
  <c r="W53" i="9"/>
  <c r="W54" i="9"/>
  <c r="W55" i="9"/>
  <c r="W56" i="9"/>
  <c r="W51" i="9"/>
  <c r="W45" i="9"/>
  <c r="W46" i="9"/>
  <c r="W47" i="9"/>
  <c r="W48" i="9"/>
  <c r="W49" i="9"/>
  <c r="W50" i="9"/>
  <c r="F7" i="9"/>
  <c r="AC45" i="3"/>
  <c r="AC46" i="3"/>
  <c r="AC47" i="3"/>
  <c r="AC48" i="3"/>
  <c r="AC37" i="3"/>
  <c r="AC39" i="3"/>
  <c r="AC40" i="3"/>
  <c r="AC41" i="3"/>
  <c r="AC38" i="3"/>
  <c r="AC42" i="3"/>
  <c r="AC44" i="3"/>
  <c r="AC43" i="3"/>
  <c r="T45" i="3"/>
  <c r="T46" i="3"/>
  <c r="T47" i="3"/>
  <c r="T48" i="3"/>
  <c r="T42" i="3"/>
  <c r="T37" i="3"/>
  <c r="T40" i="3"/>
  <c r="T38" i="3"/>
  <c r="T39" i="3"/>
  <c r="T41" i="3"/>
  <c r="T44" i="3"/>
  <c r="T43" i="3"/>
  <c r="F38" i="6"/>
  <c r="F39" i="6"/>
  <c r="F40" i="6"/>
  <c r="F41" i="6"/>
  <c r="F42" i="6"/>
  <c r="F43" i="6"/>
  <c r="F44" i="6"/>
  <c r="F45" i="6"/>
  <c r="F46" i="6"/>
  <c r="F47" i="6"/>
  <c r="F48" i="6"/>
  <c r="AQ47" i="6" s="1"/>
  <c r="F49" i="6"/>
  <c r="Q36" i="6"/>
  <c r="Q37" i="6"/>
  <c r="Q38" i="6"/>
  <c r="Q39" i="6"/>
  <c r="Q40" i="6"/>
  <c r="Q41" i="6"/>
  <c r="Q42" i="6"/>
  <c r="Q43" i="6"/>
  <c r="Q44" i="6"/>
  <c r="Q45" i="6"/>
  <c r="Q46" i="6"/>
  <c r="Q47" i="6"/>
  <c r="AL44" i="3"/>
  <c r="AI44" i="3"/>
  <c r="AF48" i="3"/>
  <c r="AL43" i="3"/>
  <c r="AL45" i="3"/>
  <c r="AI45" i="3"/>
  <c r="AF49" i="3"/>
  <c r="AL46" i="3"/>
  <c r="AI46" i="3"/>
  <c r="AF50" i="3"/>
  <c r="AL47" i="3"/>
  <c r="AI47" i="3"/>
  <c r="AF51" i="3"/>
  <c r="AI38" i="3"/>
  <c r="AF43" i="3"/>
  <c r="AF44" i="3"/>
  <c r="AL48" i="3"/>
  <c r="AI48" i="3"/>
  <c r="AF52" i="3"/>
  <c r="AF47" i="3"/>
  <c r="AL37" i="3"/>
  <c r="AI37" i="3"/>
  <c r="AF41" i="3"/>
  <c r="AL38" i="3"/>
  <c r="AI39" i="3"/>
  <c r="AI40" i="3"/>
  <c r="AF42" i="3"/>
  <c r="AL39" i="3"/>
  <c r="AI43" i="3"/>
  <c r="AL40" i="3"/>
  <c r="AL41" i="3"/>
  <c r="AI41" i="3"/>
  <c r="AF45" i="3"/>
  <c r="AL42" i="3"/>
  <c r="AI42" i="3"/>
  <c r="AF46" i="3"/>
  <c r="Q47" i="7"/>
  <c r="Q36" i="7"/>
  <c r="Q37" i="7"/>
  <c r="Q38" i="7"/>
  <c r="Q39" i="7"/>
  <c r="Q40" i="7"/>
  <c r="Q41" i="7"/>
  <c r="Q42" i="7"/>
  <c r="Q43" i="7"/>
  <c r="Q44" i="7"/>
  <c r="Q46" i="7"/>
  <c r="Q45" i="7"/>
  <c r="Q46" i="8"/>
  <c r="Q47" i="8"/>
  <c r="Q36" i="8"/>
  <c r="Q37" i="8"/>
  <c r="Q38" i="8"/>
  <c r="Q39" i="8"/>
  <c r="Q40" i="8"/>
  <c r="Q41" i="8"/>
  <c r="Q42" i="8"/>
  <c r="Q43" i="8"/>
  <c r="Q45" i="8"/>
  <c r="Q44" i="8"/>
  <c r="Q43" i="5"/>
  <c r="Q44" i="5"/>
  <c r="Q45" i="5"/>
  <c r="Q46" i="5"/>
  <c r="Q47" i="5"/>
  <c r="Q36" i="5"/>
  <c r="Q37" i="5"/>
  <c r="Q38" i="5"/>
  <c r="Q42" i="5"/>
  <c r="Q39" i="5"/>
  <c r="Q40" i="5"/>
  <c r="Q41" i="5"/>
  <c r="F49" i="7"/>
  <c r="AQ48" i="7" s="1"/>
  <c r="F38" i="7"/>
  <c r="AQ37" i="7" s="1"/>
  <c r="F39" i="7"/>
  <c r="AQ38" i="7" s="1"/>
  <c r="F40" i="7"/>
  <c r="AQ39" i="7" s="1"/>
  <c r="F41" i="7"/>
  <c r="F42" i="7"/>
  <c r="F43" i="7"/>
  <c r="F44" i="7"/>
  <c r="AQ43" i="7" s="1"/>
  <c r="F45" i="7"/>
  <c r="AQ44" i="7" s="1"/>
  <c r="F46" i="7"/>
  <c r="F47" i="7"/>
  <c r="AQ46" i="7" s="1"/>
  <c r="F48" i="7"/>
  <c r="F49" i="4"/>
  <c r="F38" i="4"/>
  <c r="F48" i="4"/>
  <c r="F39" i="4"/>
  <c r="F40" i="4"/>
  <c r="F44" i="4"/>
  <c r="F41" i="4"/>
  <c r="F42" i="4"/>
  <c r="F43" i="4"/>
  <c r="F45" i="4"/>
  <c r="F46" i="4"/>
  <c r="F47" i="4"/>
  <c r="F48" i="8"/>
  <c r="AQ47" i="8" s="1"/>
  <c r="F49" i="8"/>
  <c r="AQ48" i="8" s="1"/>
  <c r="F38" i="8"/>
  <c r="AQ37" i="8" s="1"/>
  <c r="F39" i="8"/>
  <c r="F40" i="8"/>
  <c r="F41" i="8"/>
  <c r="F42" i="8"/>
  <c r="AQ41" i="8" s="1"/>
  <c r="F43" i="8"/>
  <c r="AQ42" i="8" s="1"/>
  <c r="F44" i="8"/>
  <c r="F45" i="8"/>
  <c r="AQ44" i="8" s="1"/>
  <c r="F47" i="8"/>
  <c r="AQ46" i="8" s="1"/>
  <c r="F46" i="8"/>
  <c r="AQ45" i="8" s="1"/>
  <c r="Q47" i="4"/>
  <c r="Q36" i="4"/>
  <c r="Q37" i="4"/>
  <c r="Q38" i="4"/>
  <c r="Q39" i="4"/>
  <c r="Q40" i="4"/>
  <c r="Q41" i="4"/>
  <c r="Q42" i="4"/>
  <c r="Q43" i="4"/>
  <c r="Q44" i="4"/>
  <c r="Q46" i="4"/>
  <c r="Q45" i="4"/>
  <c r="N39" i="3"/>
  <c r="N40" i="3"/>
  <c r="N41" i="3"/>
  <c r="N42" i="3"/>
  <c r="N45" i="3"/>
  <c r="N46" i="3"/>
  <c r="N43" i="3"/>
  <c r="N44" i="3"/>
  <c r="N35" i="3"/>
  <c r="N36" i="3"/>
  <c r="N37" i="3"/>
  <c r="N38" i="3"/>
  <c r="F45" i="9"/>
  <c r="F46" i="9"/>
  <c r="F47" i="9"/>
  <c r="F48" i="9"/>
  <c r="F49" i="9"/>
  <c r="F38" i="9"/>
  <c r="F39" i="9"/>
  <c r="F40" i="9"/>
  <c r="F41" i="9"/>
  <c r="F42" i="9"/>
  <c r="F44" i="9"/>
  <c r="F43" i="9"/>
  <c r="Q43" i="9"/>
  <c r="Q44" i="9"/>
  <c r="Q45" i="9"/>
  <c r="Q46" i="9"/>
  <c r="Q47" i="9"/>
  <c r="Q36" i="9"/>
  <c r="Q37" i="9"/>
  <c r="Q38" i="9"/>
  <c r="Q39" i="9"/>
  <c r="Q40" i="9"/>
  <c r="Q42" i="9"/>
  <c r="Q41" i="9"/>
  <c r="J40" i="3"/>
  <c r="J41" i="3"/>
  <c r="J42" i="3"/>
  <c r="J43" i="3"/>
  <c r="J36" i="3"/>
  <c r="J44" i="3"/>
  <c r="J45" i="3"/>
  <c r="J46" i="3"/>
  <c r="J47" i="3"/>
  <c r="J39" i="3"/>
  <c r="J37" i="3"/>
  <c r="J38" i="3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F36" i="8"/>
  <c r="AQ35" i="8" s="1"/>
  <c r="F37" i="8"/>
  <c r="AQ34" i="8"/>
  <c r="F29" i="7"/>
  <c r="F30" i="7"/>
  <c r="F31" i="7"/>
  <c r="F32" i="7"/>
  <c r="F33" i="7"/>
  <c r="F37" i="7"/>
  <c r="F34" i="7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13" i="5" s="1"/>
  <c r="F32" i="5"/>
  <c r="AQ31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AQ36" i="4" s="1"/>
  <c r="F36" i="4"/>
  <c r="F29" i="4"/>
  <c r="F30" i="4"/>
  <c r="F35" i="4"/>
  <c r="F31" i="4"/>
  <c r="AQ30" i="4" s="1"/>
  <c r="F32" i="4"/>
  <c r="AQ31" i="4" s="1"/>
  <c r="F33" i="4"/>
  <c r="AQ32" i="4" s="1"/>
  <c r="F34" i="4"/>
  <c r="B7" i="3"/>
  <c r="F7" i="3" s="1"/>
  <c r="W14" i="3"/>
  <c r="W34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1" i="3"/>
  <c r="F32" i="3"/>
  <c r="F33" i="3"/>
  <c r="F34" i="3"/>
  <c r="F35" i="3"/>
  <c r="F29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2" i="5"/>
  <c r="F21" i="5"/>
  <c r="F20" i="5"/>
  <c r="F19" i="5"/>
  <c r="F27" i="5"/>
  <c r="F11" i="5"/>
  <c r="AQ10" i="5" s="1"/>
  <c r="F12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W24" i="3" l="1"/>
  <c r="W26" i="3"/>
  <c r="W32" i="3"/>
  <c r="W18" i="3"/>
  <c r="W30" i="3"/>
  <c r="W21" i="3"/>
  <c r="W33" i="3"/>
  <c r="W19" i="3"/>
  <c r="W31" i="3"/>
  <c r="W25" i="3"/>
  <c r="W28" i="3"/>
  <c r="W54" i="3"/>
  <c r="W55" i="3"/>
  <c r="W56" i="3"/>
  <c r="W51" i="3"/>
  <c r="W45" i="3"/>
  <c r="W46" i="3"/>
  <c r="W47" i="3"/>
  <c r="W48" i="3"/>
  <c r="W53" i="3"/>
  <c r="W49" i="3"/>
  <c r="W50" i="3"/>
  <c r="W52" i="3"/>
  <c r="W29" i="3"/>
  <c r="W35" i="3"/>
  <c r="W22" i="3"/>
  <c r="W27" i="3"/>
  <c r="W17" i="3"/>
  <c r="W20" i="3"/>
  <c r="F34" i="5"/>
  <c r="AQ41" i="9"/>
  <c r="F35" i="5"/>
  <c r="AQ36" i="8"/>
  <c r="AQ45" i="6"/>
  <c r="F23" i="5"/>
  <c r="AQ22" i="5" s="1"/>
  <c r="AQ42" i="4"/>
  <c r="F14" i="5"/>
  <c r="F25" i="5"/>
  <c r="AQ33" i="7"/>
  <c r="F15" i="5"/>
  <c r="AQ39" i="6"/>
  <c r="F28" i="5"/>
  <c r="AQ27" i="5" s="1"/>
  <c r="AQ37" i="4"/>
  <c r="AQ16" i="6"/>
  <c r="AQ42" i="9"/>
  <c r="AQ45" i="9"/>
  <c r="AQ38" i="8"/>
  <c r="AQ40" i="7"/>
  <c r="F45" i="5"/>
  <c r="AQ44" i="5" s="1"/>
  <c r="F46" i="5"/>
  <c r="AQ45" i="5" s="1"/>
  <c r="F47" i="5"/>
  <c r="AQ46" i="5" s="1"/>
  <c r="F44" i="5"/>
  <c r="AQ43" i="5" s="1"/>
  <c r="F48" i="5"/>
  <c r="AQ47" i="5" s="1"/>
  <c r="F49" i="5"/>
  <c r="AQ48" i="5" s="1"/>
  <c r="F38" i="5"/>
  <c r="AQ37" i="5" s="1"/>
  <c r="F39" i="5"/>
  <c r="AQ38" i="5" s="1"/>
  <c r="F40" i="5"/>
  <c r="AQ39" i="5" s="1"/>
  <c r="F41" i="5"/>
  <c r="AQ40" i="5" s="1"/>
  <c r="F42" i="5"/>
  <c r="AQ41" i="5" s="1"/>
  <c r="F43" i="5"/>
  <c r="AQ42" i="5" s="1"/>
  <c r="AQ28" i="6"/>
  <c r="AQ44" i="9"/>
  <c r="AQ46" i="6"/>
  <c r="F42" i="3"/>
  <c r="F43" i="3"/>
  <c r="F44" i="3"/>
  <c r="F45" i="3"/>
  <c r="F46" i="3"/>
  <c r="F48" i="3"/>
  <c r="F38" i="3"/>
  <c r="F47" i="3"/>
  <c r="F49" i="3"/>
  <c r="F39" i="3"/>
  <c r="F41" i="3"/>
  <c r="F40" i="3"/>
  <c r="AQ47" i="4"/>
  <c r="AQ43" i="9"/>
  <c r="AQ44" i="6"/>
  <c r="AQ43" i="6"/>
  <c r="F16" i="5"/>
  <c r="F24" i="5"/>
  <c r="AQ23" i="5" s="1"/>
  <c r="F30" i="3"/>
  <c r="AQ48" i="4"/>
  <c r="F31" i="5"/>
  <c r="AQ30" i="5" s="1"/>
  <c r="AQ36" i="7"/>
  <c r="AQ40" i="9"/>
  <c r="AQ47" i="7"/>
  <c r="AQ42" i="6"/>
  <c r="AQ9" i="4"/>
  <c r="AQ45" i="4"/>
  <c r="F29" i="5"/>
  <c r="AQ28" i="5" s="1"/>
  <c r="AQ39" i="9"/>
  <c r="AQ41" i="6"/>
  <c r="AQ33" i="4"/>
  <c r="AQ46" i="4"/>
  <c r="F10" i="5"/>
  <c r="F26" i="5"/>
  <c r="F30" i="5"/>
  <c r="AQ38" i="9"/>
  <c r="AQ43" i="8"/>
  <c r="AQ45" i="7"/>
  <c r="AQ40" i="6"/>
  <c r="AQ37" i="9"/>
  <c r="F33" i="5"/>
  <c r="AQ48" i="9"/>
  <c r="AQ38" i="6"/>
  <c r="Q40" i="3"/>
  <c r="Q41" i="3"/>
  <c r="Q42" i="3"/>
  <c r="Q39" i="3"/>
  <c r="Q43" i="3"/>
  <c r="Q44" i="3"/>
  <c r="Q46" i="3"/>
  <c r="Q36" i="3"/>
  <c r="Q45" i="3"/>
  <c r="Q47" i="3"/>
  <c r="Q37" i="3"/>
  <c r="Q38" i="3"/>
  <c r="F17" i="5"/>
  <c r="AQ13" i="6"/>
  <c r="F36" i="3"/>
  <c r="AQ28" i="4"/>
  <c r="AQ41" i="4"/>
  <c r="F37" i="5"/>
  <c r="AQ30" i="8"/>
  <c r="AQ47" i="9"/>
  <c r="AQ40" i="8"/>
  <c r="AQ42" i="7"/>
  <c r="AQ37" i="6"/>
  <c r="AQ15" i="9"/>
  <c r="F18" i="5"/>
  <c r="AQ17" i="5" s="1"/>
  <c r="AQ11" i="6"/>
  <c r="F37" i="3"/>
  <c r="AQ35" i="4"/>
  <c r="AQ40" i="4"/>
  <c r="F36" i="5"/>
  <c r="AQ35" i="5" s="1"/>
  <c r="AQ46" i="9"/>
  <c r="AQ39" i="8"/>
  <c r="AQ41" i="7"/>
  <c r="AQ48" i="6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9" i="5"/>
  <c r="AQ33" i="5"/>
  <c r="AQ26" i="5"/>
  <c r="AQ32" i="5"/>
  <c r="AQ36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6" i="3" l="1"/>
  <c r="AQ42" i="3"/>
  <c r="AQ41" i="3"/>
  <c r="AQ47" i="3"/>
  <c r="AQ44" i="3"/>
  <c r="AQ43" i="3"/>
  <c r="AQ45" i="3"/>
  <c r="AS3" i="7"/>
  <c r="AQ39" i="3"/>
  <c r="AQ40" i="3"/>
  <c r="AL41" i="1"/>
  <c r="AI41" i="1"/>
  <c r="AF45" i="1"/>
  <c r="AL40" i="1"/>
  <c r="AL42" i="1"/>
  <c r="AI42" i="1"/>
  <c r="AF46" i="1"/>
  <c r="AL43" i="1"/>
  <c r="AI43" i="1"/>
  <c r="AF47" i="1"/>
  <c r="AL44" i="1"/>
  <c r="AI44" i="1"/>
  <c r="AF48" i="1"/>
  <c r="AL47" i="1"/>
  <c r="AL48" i="1"/>
  <c r="AF52" i="1"/>
  <c r="AI37" i="1"/>
  <c r="AL45" i="1"/>
  <c r="AI45" i="1"/>
  <c r="AF49" i="1"/>
  <c r="AI47" i="1"/>
  <c r="AF51" i="1"/>
  <c r="AI48" i="1"/>
  <c r="AL37" i="1"/>
  <c r="AF41" i="1"/>
  <c r="AI40" i="1"/>
  <c r="AL46" i="1"/>
  <c r="AI46" i="1"/>
  <c r="AF50" i="1"/>
  <c r="AF44" i="1"/>
  <c r="AL38" i="1"/>
  <c r="AI38" i="1"/>
  <c r="AF42" i="1"/>
  <c r="AL39" i="1"/>
  <c r="AI39" i="1"/>
  <c r="AF43" i="1"/>
  <c r="AQ38" i="3"/>
  <c r="AQ48" i="3"/>
  <c r="AQ46" i="3"/>
  <c r="AQ37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0" i="1"/>
  <c r="AC46" i="1"/>
  <c r="AC42" i="1"/>
  <c r="AC47" i="1"/>
  <c r="AC38" i="1"/>
  <c r="AC48" i="1"/>
  <c r="AC39" i="1"/>
  <c r="AC37" i="1"/>
  <c r="AC41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47" i="1"/>
  <c r="W48" i="1"/>
  <c r="W49" i="1"/>
  <c r="W51" i="1"/>
  <c r="W56" i="1"/>
  <c r="W45" i="1"/>
  <c r="W46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F26" i="12" s="1"/>
  <c r="G26" i="12" s="1"/>
  <c r="C38" i="12"/>
  <c r="F38" i="12" s="1"/>
  <c r="G38" i="12" s="1"/>
  <c r="C10" i="12"/>
  <c r="E25" i="12"/>
  <c r="E37" i="12"/>
  <c r="E49" i="12"/>
  <c r="D32" i="12"/>
  <c r="D44" i="12"/>
  <c r="C27" i="12"/>
  <c r="C39" i="12"/>
  <c r="B3" i="12"/>
  <c r="E38" i="12"/>
  <c r="D21" i="12"/>
  <c r="C16" i="12"/>
  <c r="F16" i="12" s="1"/>
  <c r="G16" i="12" s="1"/>
  <c r="C40" i="12"/>
  <c r="E12" i="12"/>
  <c r="D20" i="12"/>
  <c r="C15" i="12"/>
  <c r="D33" i="12"/>
  <c r="E13" i="12"/>
  <c r="E26" i="12"/>
  <c r="E10" i="12"/>
  <c r="D45" i="12"/>
  <c r="C28" i="12"/>
  <c r="E14" i="12"/>
  <c r="E27" i="12"/>
  <c r="E39" i="12"/>
  <c r="H2" i="12"/>
  <c r="D22" i="12"/>
  <c r="D34" i="12"/>
  <c r="D46" i="12"/>
  <c r="C17" i="12"/>
  <c r="C29" i="12"/>
  <c r="C41" i="12"/>
  <c r="E15" i="12"/>
  <c r="E28" i="12"/>
  <c r="E40" i="12"/>
  <c r="D11" i="12"/>
  <c r="D23" i="12"/>
  <c r="D35" i="12"/>
  <c r="D47" i="12"/>
  <c r="C18" i="12"/>
  <c r="C30" i="12"/>
  <c r="C42" i="12"/>
  <c r="E31" i="12"/>
  <c r="D26" i="12"/>
  <c r="D10" i="12"/>
  <c r="E32" i="12"/>
  <c r="D39" i="12"/>
  <c r="C34" i="12"/>
  <c r="F34" i="12" s="1"/>
  <c r="G34" i="12" s="1"/>
  <c r="E33" i="12"/>
  <c r="C47" i="12"/>
  <c r="F47" i="12" s="1"/>
  <c r="G47" i="12" s="1"/>
  <c r="D30" i="12"/>
  <c r="C37" i="12"/>
  <c r="E17" i="12"/>
  <c r="E29" i="12"/>
  <c r="E41" i="12"/>
  <c r="D12" i="12"/>
  <c r="D24" i="12"/>
  <c r="D36" i="12"/>
  <c r="D48" i="12"/>
  <c r="C19" i="12"/>
  <c r="F19" i="12" s="1"/>
  <c r="G19" i="12" s="1"/>
  <c r="C31" i="12"/>
  <c r="F31" i="12" s="1"/>
  <c r="G31" i="12" s="1"/>
  <c r="C43" i="12"/>
  <c r="F43" i="12" s="1"/>
  <c r="G43" i="12" s="1"/>
  <c r="C44" i="12"/>
  <c r="D14" i="12"/>
  <c r="C33" i="12"/>
  <c r="D15" i="12"/>
  <c r="E3" i="12"/>
  <c r="D16" i="12"/>
  <c r="C23" i="12"/>
  <c r="E47" i="12"/>
  <c r="E18" i="12"/>
  <c r="E30" i="12"/>
  <c r="E42" i="12"/>
  <c r="D13" i="12"/>
  <c r="D25" i="12"/>
  <c r="D37" i="12"/>
  <c r="D49" i="12"/>
  <c r="C20" i="12"/>
  <c r="C32" i="12"/>
  <c r="E43" i="12"/>
  <c r="D38" i="12"/>
  <c r="C45" i="12"/>
  <c r="F45" i="12" s="1"/>
  <c r="G45" i="12" s="1"/>
  <c r="E44" i="12"/>
  <c r="D27" i="12"/>
  <c r="C22" i="12"/>
  <c r="F22" i="12" s="1"/>
  <c r="G22" i="12" s="1"/>
  <c r="C46" i="12"/>
  <c r="F46" i="12" s="1"/>
  <c r="G46" i="12" s="1"/>
  <c r="E45" i="12"/>
  <c r="D40" i="12"/>
  <c r="D18" i="12"/>
  <c r="C11" i="12"/>
  <c r="E19" i="12"/>
  <c r="C21" i="12"/>
  <c r="C48" i="12"/>
  <c r="E35" i="12"/>
  <c r="E20" i="12"/>
  <c r="E23" i="12"/>
  <c r="C25" i="12"/>
  <c r="E21" i="12"/>
  <c r="D28" i="12"/>
  <c r="C35" i="12"/>
  <c r="C13" i="12"/>
  <c r="E22" i="12"/>
  <c r="E34" i="12"/>
  <c r="E46" i="12"/>
  <c r="D17" i="12"/>
  <c r="D29" i="12"/>
  <c r="D41" i="12"/>
  <c r="C12" i="12"/>
  <c r="C24" i="12"/>
  <c r="F24" i="12" s="1"/>
  <c r="G24" i="12" s="1"/>
  <c r="C36" i="12"/>
  <c r="F36" i="12" s="1"/>
  <c r="G36" i="12" s="1"/>
  <c r="C49" i="12"/>
  <c r="E16" i="12"/>
  <c r="D42" i="12"/>
  <c r="F7" i="1"/>
  <c r="Q5" i="1"/>
  <c r="F25" i="12" l="1"/>
  <c r="G25" i="12" s="1"/>
  <c r="F40" i="12"/>
  <c r="G40" i="12" s="1"/>
  <c r="F10" i="12"/>
  <c r="G10" i="12" s="1"/>
  <c r="F12" i="12"/>
  <c r="G12" i="12" s="1"/>
  <c r="F28" i="12"/>
  <c r="G28" i="12" s="1"/>
  <c r="F14" i="12"/>
  <c r="G14" i="12" s="1"/>
  <c r="F23" i="12"/>
  <c r="G23" i="12" s="1"/>
  <c r="B5" i="12"/>
  <c r="B7" i="12" s="1"/>
  <c r="F21" i="12"/>
  <c r="G21" i="12" s="1"/>
  <c r="F41" i="12"/>
  <c r="G41" i="12" s="1"/>
  <c r="F39" i="12"/>
  <c r="G39" i="12" s="1"/>
  <c r="F32" i="12"/>
  <c r="G32" i="12" s="1"/>
  <c r="F29" i="12"/>
  <c r="G29" i="12" s="1"/>
  <c r="F27" i="12"/>
  <c r="G27" i="12" s="1"/>
  <c r="F11" i="12"/>
  <c r="G11" i="12" s="1"/>
  <c r="F20" i="12"/>
  <c r="G20" i="12" s="1"/>
  <c r="F42" i="12"/>
  <c r="G42" i="12" s="1"/>
  <c r="F17" i="12"/>
  <c r="G17" i="12" s="1"/>
  <c r="F48" i="12"/>
  <c r="G48" i="12" s="1"/>
  <c r="F33" i="12"/>
  <c r="G33" i="12" s="1"/>
  <c r="F30" i="12"/>
  <c r="G30" i="12" s="1"/>
  <c r="F35" i="12"/>
  <c r="G35" i="12" s="1"/>
  <c r="F18" i="12"/>
  <c r="G18" i="12" s="1"/>
  <c r="F15" i="12"/>
  <c r="G15" i="12" s="1"/>
  <c r="F13" i="12"/>
  <c r="G13" i="12" s="1"/>
  <c r="F37" i="12"/>
  <c r="G37" i="12" s="1"/>
  <c r="F49" i="12"/>
  <c r="G49" i="12" s="1"/>
  <c r="F44" i="12"/>
  <c r="G44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F29" i="1"/>
  <c r="AQ28" i="1" s="1"/>
  <c r="F30" i="1"/>
  <c r="F31" i="1"/>
  <c r="F32" i="1"/>
  <c r="AQ31" i="1" s="1"/>
  <c r="F33" i="1"/>
  <c r="AQ32" i="1" s="1"/>
  <c r="F34" i="1"/>
  <c r="AQ33" i="1" s="1"/>
  <c r="F35" i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F10" i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AQ16" i="1" l="1"/>
  <c r="AQ34" i="1"/>
  <c r="AQ29" i="1"/>
  <c r="AQ47" i="1"/>
  <c r="I9" i="12"/>
  <c r="J9" i="12"/>
  <c r="AQ36" i="1"/>
  <c r="AQ41" i="1"/>
  <c r="AQ45" i="1"/>
  <c r="AQ43" i="1"/>
  <c r="AQ42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C161E55F-1339-4A7A-AD6C-0C0A0DC59571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<sst xmlns="http://schemas.openxmlformats.org/spreadsheetml/2006/main" count="1032" uniqueCount="310">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</sst>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Определение рационального варианта возведения объекта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'a_r=0.5'!$F$10:$F$30</c:f>
              <c:numCache>
                <c:formatCode>0.000</c:formatCode>
                <c:ptCount val="2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C-48F1-B08D-F3DD1F53F80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'a_r=0.5'!$J$8:$J$28</c:f>
              <c:numCache>
                <c:formatCode>0.000</c:formatCode>
                <c:ptCount val="2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C-48F1-B08D-F3DD1F53F80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'a_r=0.5'!$N$7:$N$27</c:f>
              <c:numCache>
                <c:formatCode>0.000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C-48F1-B08D-F3DD1F53F80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'a_r=0.5'!$Q$8:$Q$28</c:f>
              <c:numCache>
                <c:formatCode>0.000</c:formatCode>
                <c:ptCount val="2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C-48F1-B08D-F3DD1F53F80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'a_r=0.5'!$T$9:$T$29</c:f>
              <c:numCache>
                <c:formatCode>0.000</c:formatCode>
                <c:ptCount val="2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C-48F1-B08D-F3DD1F53F80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'a_r=0.5'!$W$17:$W$37</c:f>
              <c:numCache>
                <c:formatCode>0.000</c:formatCode>
                <c:ptCount val="2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9C-48F1-B08D-F3DD1F53F80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'a_r=0.5'!$AC$9:$AC$29</c:f>
              <c:numCache>
                <c:formatCode>0.000</c:formatCode>
                <c:ptCount val="2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9C-48F1-B08D-F3DD1F53F80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'a_r=0.5'!$AF$13:$AF$33</c:f>
              <c:numCache>
                <c:formatCode>0.000</c:formatCode>
                <c:ptCount val="2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9C-48F1-B08D-F3DD1F53F80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'a_r=0.5'!$AI$9:$AI$29</c:f>
              <c:numCache>
                <c:formatCode>0.000</c:formatCode>
                <c:ptCount val="2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9C-48F1-B08D-F3DD1F53F80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'a_r=0.5'!$AL$9:$AL$29</c:f>
              <c:numCache>
                <c:formatCode>0.000</c:formatCode>
                <c:ptCount val="2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89C-48F1-B08D-F3DD1F53F80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'a_r=0.5'!$AQ$9:$AQ$29</c:f>
              <c:numCache>
                <c:formatCode>0.000</c:formatCode>
                <c:ptCount val="2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9C-48F1-B08D-F3DD1F53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04623"/>
        <c:axId val="19713235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'a_r=0.5'!$E$10:$E$30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9C-48F1-B08D-F3DD1F53F802}"/>
                  </c:ext>
                </c:extLst>
              </c15:ser>
            </c15:filteredScatterSeries>
          </c:ext>
        </c:extLst>
      </c:scatterChart>
      <c:valAx>
        <c:axId val="19690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мес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323519"/>
        <c:crosses val="autoZero"/>
        <c:crossBetween val="midCat"/>
      </c:valAx>
      <c:valAx>
        <c:axId val="19713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млн. 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0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447674</xdr:colOff>
      <xdr:row>62</xdr:row>
      <xdr:rowOff>166686</xdr:rowOff>
    </xdr:from>
    <xdr:to>
      <xdr:col>36</xdr:col>
      <xdr:colOff>171449</xdr:colOff>
      <xdr:row>100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50C8C9-165D-4B99-BBA7-EE665C91E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zoomScaleNormal="100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2047.297</v>
      </c>
    </row>
    <row r="3" spans="1:45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1814.287779998763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2.56</v>
      </c>
      <c r="P5" s="14" t="s">
        <v>28</v>
      </c>
      <c r="Q5" s="9">
        <f>F2*F3*F5*Q2*B1*B7/Q3</f>
        <v>658.65268965517237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 t="s">
        <v>17</v>
      </c>
      <c r="J7" s="16" t="s">
        <v>18</v>
      </c>
      <c r="M7" s="8">
        <v>1</v>
      </c>
      <c r="N7" s="15">
        <f>M7*$N$4</f>
        <v>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2.56</v>
      </c>
      <c r="M8" s="8">
        <v>2</v>
      </c>
      <c r="N8" s="15">
        <f t="shared" ref="N8:N45" si="0">M8*$N$4</f>
        <v>8</v>
      </c>
      <c r="P8" s="8">
        <v>1</v>
      </c>
      <c r="Q8" s="15">
        <f>$Q$5/P8</f>
        <v>658.65268965517237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232.10596020540709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5.12</v>
      </c>
      <c r="M9" s="8">
        <v>3</v>
      </c>
      <c r="N9" s="15">
        <f t="shared" si="0"/>
        <v>12</v>
      </c>
      <c r="P9" s="8">
        <v>2</v>
      </c>
      <c r="Q9" s="15">
        <f t="shared" ref="Q9:Q25" si="2">$Q$5/P9</f>
        <v>329.32634482758618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1597.6663000185561</v>
      </c>
    </row>
    <row r="10" spans="1:45" x14ac:dyDescent="0.25">
      <c r="A10" s="4"/>
      <c r="B10" s="3"/>
      <c r="E10" s="11">
        <v>1</v>
      </c>
      <c r="F10" s="12">
        <f>E10*$F$7</f>
        <v>1.9108571428571426</v>
      </c>
      <c r="I10" s="8">
        <v>3</v>
      </c>
      <c r="J10" s="15">
        <f t="shared" si="1"/>
        <v>7.68</v>
      </c>
      <c r="M10" s="8">
        <v>4</v>
      </c>
      <c r="N10" s="15">
        <f t="shared" si="0"/>
        <v>16</v>
      </c>
      <c r="P10" s="8">
        <v>3</v>
      </c>
      <c r="Q10" s="15">
        <f t="shared" si="2"/>
        <v>219.55089655172412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811.53943572356377</v>
      </c>
    </row>
    <row r="11" spans="1:45" x14ac:dyDescent="0.25">
      <c r="A11" s="4"/>
      <c r="B11" s="3"/>
      <c r="E11" s="11">
        <v>2</v>
      </c>
      <c r="F11" s="12">
        <f t="shared" ref="F11:F36" si="7">E11*$F$7</f>
        <v>3.8217142857142852</v>
      </c>
      <c r="I11" s="8">
        <v>4</v>
      </c>
      <c r="J11" s="15">
        <f t="shared" si="1"/>
        <v>10.24</v>
      </c>
      <c r="M11" s="8">
        <v>5</v>
      </c>
      <c r="N11" s="15">
        <f t="shared" si="0"/>
        <v>20</v>
      </c>
      <c r="P11" s="8">
        <v>4</v>
      </c>
      <c r="Q11" s="15">
        <f t="shared" si="2"/>
        <v>164.66317241379309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35" si="8">F12+J10+N9+Q10+T11+W19+AC11+AF15+AI11+AL11</f>
        <v>555.14438572047106</v>
      </c>
    </row>
    <row r="12" spans="1:45" x14ac:dyDescent="0.25">
      <c r="E12" s="11">
        <v>3</v>
      </c>
      <c r="F12" s="12">
        <f t="shared" si="7"/>
        <v>5.7325714285714273</v>
      </c>
      <c r="I12" s="8">
        <v>5</v>
      </c>
      <c r="J12" s="15">
        <f t="shared" si="1"/>
        <v>12.8</v>
      </c>
      <c r="M12" s="8">
        <v>6</v>
      </c>
      <c r="N12" s="15">
        <f t="shared" si="0"/>
        <v>24</v>
      </c>
      <c r="P12" s="8">
        <v>5</v>
      </c>
      <c r="Q12" s="15">
        <f t="shared" si="2"/>
        <v>131.73053793103446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>F13+J11+N10+Q11+T12+W20+AC12+AF16+AI12+AL12</f>
        <v>431.18228929035325</v>
      </c>
    </row>
    <row r="13" spans="1:45" ht="15.75" customHeight="1" x14ac:dyDescent="0.25">
      <c r="E13" s="11">
        <v>4</v>
      </c>
      <c r="F13" s="12">
        <f t="shared" si="7"/>
        <v>7.6434285714285704</v>
      </c>
      <c r="I13" s="8">
        <v>6</v>
      </c>
      <c r="J13" s="15">
        <f t="shared" si="1"/>
        <v>15.36</v>
      </c>
      <c r="M13" s="8">
        <v>7</v>
      </c>
      <c r="N13" s="15">
        <f t="shared" si="0"/>
        <v>28</v>
      </c>
      <c r="P13" s="8">
        <v>6</v>
      </c>
      <c r="Q13" s="15">
        <f t="shared" si="2"/>
        <v>109.77544827586206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360.19337428942549</v>
      </c>
    </row>
    <row r="14" spans="1:45" x14ac:dyDescent="0.25">
      <c r="E14" s="11">
        <v>5</v>
      </c>
      <c r="F14" s="12">
        <f t="shared" si="7"/>
        <v>9.5542857142857134</v>
      </c>
      <c r="I14" s="8">
        <v>7</v>
      </c>
      <c r="J14" s="15">
        <f t="shared" si="1"/>
        <v>17.920000000000002</v>
      </c>
      <c r="M14" s="8">
        <v>8</v>
      </c>
      <c r="N14" s="15">
        <f t="shared" si="0"/>
        <v>32</v>
      </c>
      <c r="P14" s="8">
        <v>7</v>
      </c>
      <c r="Q14" s="15">
        <f t="shared" si="2"/>
        <v>94.093241379310342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315.69105000309264</v>
      </c>
    </row>
    <row r="15" spans="1:45" x14ac:dyDescent="0.25">
      <c r="E15" s="11">
        <v>6</v>
      </c>
      <c r="F15" s="12">
        <f t="shared" si="7"/>
        <v>11.465142857142855</v>
      </c>
      <c r="I15" s="8">
        <v>8</v>
      </c>
      <c r="J15" s="15">
        <f t="shared" si="1"/>
        <v>20.48</v>
      </c>
      <c r="M15" s="8">
        <v>9</v>
      </c>
      <c r="N15" s="15">
        <f t="shared" si="0"/>
        <v>36</v>
      </c>
      <c r="P15" s="8">
        <v>8</v>
      </c>
      <c r="Q15" s="15">
        <f t="shared" si="2"/>
        <v>82.331586206896546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286.32392041081414</v>
      </c>
    </row>
    <row r="16" spans="1:45" x14ac:dyDescent="0.25">
      <c r="E16" s="11">
        <v>7</v>
      </c>
      <c r="F16" s="12">
        <f t="shared" si="7"/>
        <v>13.375999999999998</v>
      </c>
      <c r="I16" s="8">
        <v>9</v>
      </c>
      <c r="J16" s="15">
        <f t="shared" si="1"/>
        <v>23.04</v>
      </c>
      <c r="M16" s="8">
        <v>10</v>
      </c>
      <c r="N16" s="15">
        <f t="shared" si="0"/>
        <v>40</v>
      </c>
      <c r="P16" s="8">
        <v>9</v>
      </c>
      <c r="Q16" s="15">
        <f t="shared" si="2"/>
        <v>73.183632183908045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266.41628750231945</v>
      </c>
    </row>
    <row r="17" spans="5:43" x14ac:dyDescent="0.25">
      <c r="E17" s="11">
        <v>8</v>
      </c>
      <c r="F17" s="12">
        <f t="shared" si="7"/>
        <v>15.286857142857141</v>
      </c>
      <c r="I17" s="8">
        <v>10</v>
      </c>
      <c r="J17" s="15">
        <f t="shared" si="1"/>
        <v>25.6</v>
      </c>
      <c r="M17" s="8">
        <v>11</v>
      </c>
      <c r="N17" s="15">
        <f t="shared" si="0"/>
        <v>44</v>
      </c>
      <c r="P17" s="8">
        <v>10</v>
      </c>
      <c r="Q17" s="15">
        <f t="shared" si="2"/>
        <v>65.865268965517231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252.81498571634745</v>
      </c>
    </row>
    <row r="18" spans="5:43" x14ac:dyDescent="0.25">
      <c r="E18" s="11">
        <v>9</v>
      </c>
      <c r="F18" s="12">
        <f t="shared" si="7"/>
        <v>17.197714285714284</v>
      </c>
      <c r="I18" s="8">
        <v>11</v>
      </c>
      <c r="J18" s="15">
        <f t="shared" si="1"/>
        <v>28.16</v>
      </c>
      <c r="M18" s="8">
        <v>12</v>
      </c>
      <c r="N18" s="15">
        <f t="shared" si="0"/>
        <v>48</v>
      </c>
      <c r="P18" s="8">
        <v>11</v>
      </c>
      <c r="Q18" s="15">
        <f t="shared" si="2"/>
        <v>59.877517241379309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243.62811571614131</v>
      </c>
    </row>
    <row r="19" spans="5:43" x14ac:dyDescent="0.25">
      <c r="E19" s="11">
        <v>10</v>
      </c>
      <c r="F19" s="12">
        <f t="shared" si="7"/>
        <v>19.108571428571427</v>
      </c>
      <c r="I19" s="8">
        <v>12</v>
      </c>
      <c r="J19" s="15">
        <f>I19*$J$5</f>
        <v>30.72</v>
      </c>
      <c r="M19" s="8">
        <v>13</v>
      </c>
      <c r="N19" s="15">
        <f t="shared" si="0"/>
        <v>52</v>
      </c>
      <c r="P19" s="8">
        <v>12</v>
      </c>
      <c r="Q19" s="15">
        <f t="shared" si="2"/>
        <v>54.887724137931031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237.65174156012847</v>
      </c>
    </row>
    <row r="20" spans="5:43" x14ac:dyDescent="0.25">
      <c r="E20" s="11">
        <v>11</v>
      </c>
      <c r="F20" s="12">
        <f t="shared" si="7"/>
        <v>21.01942857142857</v>
      </c>
      <c r="I20" s="8">
        <v>13</v>
      </c>
      <c r="J20" s="15">
        <f t="shared" si="1"/>
        <v>33.28</v>
      </c>
      <c r="M20" s="8">
        <v>14</v>
      </c>
      <c r="N20" s="15">
        <f t="shared" si="0"/>
        <v>56</v>
      </c>
      <c r="P20" s="8">
        <v>13</v>
      </c>
      <c r="Q20" s="15">
        <f t="shared" si="2"/>
        <v>50.665591511936334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234.08323928726062</v>
      </c>
    </row>
    <row r="21" spans="5:43" x14ac:dyDescent="0.25">
      <c r="E21" s="11">
        <v>12</v>
      </c>
      <c r="F21" s="12">
        <f t="shared" si="7"/>
        <v>22.930285714285709</v>
      </c>
      <c r="I21" s="8">
        <v>14</v>
      </c>
      <c r="J21" s="15">
        <f t="shared" si="1"/>
        <v>35.840000000000003</v>
      </c>
      <c r="M21" s="8">
        <v>15</v>
      </c>
      <c r="N21" s="15">
        <f t="shared" si="0"/>
        <v>60</v>
      </c>
      <c r="P21" s="8">
        <v>14</v>
      </c>
      <c r="Q21" s="15">
        <f t="shared" si="2"/>
        <v>47.046620689655171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232.36694615527358</v>
      </c>
    </row>
    <row r="22" spans="5:43" x14ac:dyDescent="0.25">
      <c r="E22" s="11">
        <v>13</v>
      </c>
      <c r="F22" s="12">
        <f t="shared" si="7"/>
        <v>24.841142857142852</v>
      </c>
      <c r="I22" s="8">
        <v>15</v>
      </c>
      <c r="J22" s="15">
        <f t="shared" si="1"/>
        <v>38.4</v>
      </c>
      <c r="M22" s="8">
        <v>16</v>
      </c>
      <c r="N22" s="15">
        <f t="shared" si="0"/>
        <v>64</v>
      </c>
      <c r="P22" s="8">
        <v>15</v>
      </c>
      <c r="Q22" s="15">
        <f t="shared" si="2"/>
        <v>43.910179310344823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232.10596020540709</v>
      </c>
    </row>
    <row r="23" spans="5:43" x14ac:dyDescent="0.25">
      <c r="E23" s="11">
        <v>14</v>
      </c>
      <c r="F23" s="12">
        <f t="shared" si="7"/>
        <v>26.751999999999995</v>
      </c>
      <c r="I23" s="8">
        <v>16</v>
      </c>
      <c r="J23" s="15">
        <f t="shared" si="1"/>
        <v>40.96</v>
      </c>
      <c r="M23" s="8">
        <v>17</v>
      </c>
      <c r="N23" s="15">
        <f t="shared" si="0"/>
        <v>68</v>
      </c>
      <c r="P23" s="8">
        <v>16</v>
      </c>
      <c r="Q23" s="15">
        <f t="shared" si="2"/>
        <v>41.165793103448273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233.00922000123705</v>
      </c>
    </row>
    <row r="24" spans="5:43" x14ac:dyDescent="0.25">
      <c r="E24" s="11">
        <v>15</v>
      </c>
      <c r="F24" s="12">
        <f t="shared" si="7"/>
        <v>28.662857142857138</v>
      </c>
      <c r="I24" s="8">
        <v>17</v>
      </c>
      <c r="J24" s="15">
        <f t="shared" si="1"/>
        <v>43.52</v>
      </c>
      <c r="M24" s="8">
        <v>18</v>
      </c>
      <c r="N24" s="15">
        <f t="shared" si="0"/>
        <v>72</v>
      </c>
      <c r="P24" s="8">
        <v>17</v>
      </c>
      <c r="Q24" s="15">
        <f t="shared" si="2"/>
        <v>38.74427586206896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234.8584294654454</v>
      </c>
    </row>
    <row r="25" spans="5:43" x14ac:dyDescent="0.25">
      <c r="E25" s="11">
        <v>16</v>
      </c>
      <c r="F25" s="12">
        <f t="shared" si="7"/>
        <v>30.573714285714281</v>
      </c>
      <c r="I25" s="8">
        <v>18</v>
      </c>
      <c r="J25" s="15">
        <f t="shared" si="1"/>
        <v>46.08</v>
      </c>
      <c r="M25" s="8">
        <v>19</v>
      </c>
      <c r="N25" s="15">
        <f t="shared" si="0"/>
        <v>76</v>
      </c>
      <c r="P25" s="8">
        <v>18</v>
      </c>
      <c r="Q25" s="15">
        <f t="shared" si="2"/>
        <v>36.591816091954023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237.48665630361248</v>
      </c>
    </row>
    <row r="26" spans="5:43" x14ac:dyDescent="0.25">
      <c r="E26" s="11">
        <v>17</v>
      </c>
      <c r="F26" s="12">
        <f t="shared" si="7"/>
        <v>32.484571428571421</v>
      </c>
      <c r="I26" s="8">
        <v>19</v>
      </c>
      <c r="J26" s="15">
        <f t="shared" si="1"/>
        <v>48.64</v>
      </c>
      <c r="M26" s="8">
        <v>20</v>
      </c>
      <c r="N26" s="15">
        <f t="shared" si="0"/>
        <v>80</v>
      </c>
      <c r="P26" s="8">
        <v>19</v>
      </c>
      <c r="Q26" s="15">
        <f>$Q$5/P26</f>
        <v>34.665931034482753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240.7640642867452</v>
      </c>
    </row>
    <row r="27" spans="5:43" x14ac:dyDescent="0.25">
      <c r="E27" s="11">
        <v>18</v>
      </c>
      <c r="F27" s="12">
        <f t="shared" si="7"/>
        <v>34.395428571428567</v>
      </c>
      <c r="I27" s="8">
        <v>20</v>
      </c>
      <c r="J27" s="15">
        <f t="shared" si="1"/>
        <v>51.2</v>
      </c>
      <c r="M27" s="8">
        <v>21</v>
      </c>
      <c r="N27" s="15">
        <f t="shared" si="0"/>
        <v>84</v>
      </c>
      <c r="P27" s="8">
        <v>20</v>
      </c>
      <c r="Q27" s="15">
        <f t="shared" ref="Q27:Q47" si="12">$Q$5/P27</f>
        <v>32.932634482758615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244.58815112879614</v>
      </c>
    </row>
    <row r="28" spans="5:43" x14ac:dyDescent="0.25">
      <c r="E28" s="11">
        <v>19</v>
      </c>
      <c r="F28" s="12">
        <f t="shared" si="7"/>
        <v>36.306285714285707</v>
      </c>
      <c r="I28" s="8">
        <v>21</v>
      </c>
      <c r="J28" s="15">
        <f t="shared" si="1"/>
        <v>53.76</v>
      </c>
      <c r="M28" s="8">
        <v>22</v>
      </c>
      <c r="N28" s="15">
        <f t="shared" si="0"/>
        <v>88</v>
      </c>
      <c r="P28" s="8">
        <v>21</v>
      </c>
      <c r="Q28" s="15">
        <f t="shared" si="12"/>
        <v>31.364413793103445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248.8769150009278</v>
      </c>
    </row>
    <row r="29" spans="5:43" x14ac:dyDescent="0.25">
      <c r="E29" s="11">
        <v>20</v>
      </c>
      <c r="F29" s="12">
        <f t="shared" si="7"/>
        <v>38.217142857142854</v>
      </c>
      <c r="I29" s="8">
        <v>22</v>
      </c>
      <c r="J29" s="15">
        <f t="shared" si="1"/>
        <v>56.32</v>
      </c>
      <c r="M29" s="8">
        <v>23</v>
      </c>
      <c r="N29" s="15">
        <f t="shared" si="0"/>
        <v>92</v>
      </c>
      <c r="P29" s="8">
        <v>22</v>
      </c>
      <c r="Q29" s="15">
        <f t="shared" si="12"/>
        <v>29.938758620689654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253.56397347027135</v>
      </c>
    </row>
    <row r="30" spans="5:43" x14ac:dyDescent="0.25">
      <c r="E30" s="11">
        <v>21</v>
      </c>
      <c r="F30" s="12">
        <f t="shared" si="7"/>
        <v>40.127999999999993</v>
      </c>
      <c r="I30" s="8">
        <v>23</v>
      </c>
      <c r="J30" s="15">
        <f t="shared" si="1"/>
        <v>58.88</v>
      </c>
      <c r="M30" s="8">
        <v>24</v>
      </c>
      <c r="N30" s="15">
        <f t="shared" si="0"/>
        <v>96</v>
      </c>
      <c r="P30" s="8">
        <v>23</v>
      </c>
      <c r="Q30" s="15">
        <f t="shared" si="12"/>
        <v>28.637073463268365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258.5950136372071</v>
      </c>
    </row>
    <row r="31" spans="5:43" x14ac:dyDescent="0.25">
      <c r="E31" s="11">
        <v>22</v>
      </c>
      <c r="F31" s="12">
        <f t="shared" si="7"/>
        <v>42.03885714285714</v>
      </c>
      <c r="I31" s="8">
        <v>24</v>
      </c>
      <c r="J31" s="15">
        <f t="shared" si="1"/>
        <v>61.44</v>
      </c>
      <c r="M31" s="8">
        <v>25</v>
      </c>
      <c r="N31" s="15">
        <f t="shared" si="0"/>
        <v>100</v>
      </c>
      <c r="P31" s="8">
        <v>24</v>
      </c>
      <c r="Q31" s="15">
        <f t="shared" si="12"/>
        <v>27.443862068965515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263.92516832378817</v>
      </c>
    </row>
    <row r="32" spans="5:43" x14ac:dyDescent="0.25">
      <c r="E32" s="11">
        <v>23</v>
      </c>
      <c r="F32" s="12">
        <f t="shared" si="7"/>
        <v>43.949714285714279</v>
      </c>
      <c r="I32" s="8">
        <v>25</v>
      </c>
      <c r="J32" s="15">
        <f t="shared" si="1"/>
        <v>64</v>
      </c>
      <c r="M32" s="8">
        <v>26</v>
      </c>
      <c r="N32" s="15">
        <f t="shared" si="0"/>
        <v>104</v>
      </c>
      <c r="P32" s="8">
        <v>25</v>
      </c>
      <c r="Q32" s="15">
        <f t="shared" si="12"/>
        <v>26.346107586206895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269.51704821505888</v>
      </c>
    </row>
    <row r="33" spans="5:43" x14ac:dyDescent="0.25">
      <c r="E33" s="11">
        <v>24</v>
      </c>
      <c r="F33" s="12">
        <f t="shared" si="7"/>
        <v>45.860571428571419</v>
      </c>
      <c r="I33" s="8">
        <v>26</v>
      </c>
      <c r="J33" s="15">
        <f t="shared" si="1"/>
        <v>66.56</v>
      </c>
      <c r="M33" s="8">
        <v>27</v>
      </c>
      <c r="N33" s="15">
        <f t="shared" si="0"/>
        <v>108</v>
      </c>
      <c r="P33" s="8">
        <v>26</v>
      </c>
      <c r="Q33" s="15">
        <f t="shared" si="12"/>
        <v>25.332795755968167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275.3392462864565</v>
      </c>
    </row>
    <row r="34" spans="5:43" x14ac:dyDescent="0.25">
      <c r="E34" s="11">
        <v>25</v>
      </c>
      <c r="F34" s="12">
        <f t="shared" si="7"/>
        <v>47.771428571428565</v>
      </c>
      <c r="I34" s="8">
        <v>27</v>
      </c>
      <c r="J34" s="15">
        <f t="shared" si="1"/>
        <v>69.12</v>
      </c>
      <c r="M34" s="8">
        <v>28</v>
      </c>
      <c r="N34" s="15">
        <f t="shared" si="0"/>
        <v>112</v>
      </c>
      <c r="P34" s="8">
        <v>27</v>
      </c>
      <c r="Q34" s="15">
        <f t="shared" si="12"/>
        <v>24.394544061302682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281.36518736335103</v>
      </c>
    </row>
    <row r="35" spans="5:43" x14ac:dyDescent="0.25">
      <c r="E35" s="11">
        <v>26</v>
      </c>
      <c r="F35" s="12">
        <f t="shared" si="7"/>
        <v>49.682285714285705</v>
      </c>
      <c r="I35" s="8">
        <v>28</v>
      </c>
      <c r="J35" s="15">
        <f t="shared" si="1"/>
        <v>71.680000000000007</v>
      </c>
      <c r="M35" s="8">
        <v>29</v>
      </c>
      <c r="N35" s="15">
        <f t="shared" si="0"/>
        <v>116</v>
      </c>
      <c r="P35" s="8">
        <v>28</v>
      </c>
      <c r="Q35" s="15">
        <f t="shared" si="12"/>
        <v>23.523310344827586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287.57223333402061</v>
      </c>
    </row>
    <row r="36" spans="5:43" x14ac:dyDescent="0.25">
      <c r="E36" s="11">
        <v>27</v>
      </c>
      <c r="F36" s="12">
        <f t="shared" si="7"/>
        <v>51.593142857142851</v>
      </c>
      <c r="I36" s="8">
        <v>29</v>
      </c>
      <c r="J36" s="15">
        <f t="shared" si="1"/>
        <v>74.239999999999995</v>
      </c>
      <c r="M36" s="8">
        <v>30</v>
      </c>
      <c r="N36" s="15">
        <f t="shared" si="0"/>
        <v>120</v>
      </c>
      <c r="P36" s="8">
        <v>29</v>
      </c>
      <c r="Q36" s="15">
        <f t="shared" si="12"/>
        <v>22.712161712247322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>F37+J35+N34+Q35+T36+W44+AC36+AF40+AI36+AL36</f>
        <v>293.94098010270358</v>
      </c>
    </row>
    <row r="37" spans="5:43" x14ac:dyDescent="0.25">
      <c r="E37" s="11">
        <v>28</v>
      </c>
      <c r="F37" s="12">
        <f>E37*$F$7</f>
        <v>53.503999999999991</v>
      </c>
      <c r="I37" s="8">
        <v>30</v>
      </c>
      <c r="J37" s="15">
        <f t="shared" si="1"/>
        <v>76.8</v>
      </c>
      <c r="M37" s="8">
        <v>31</v>
      </c>
      <c r="N37" s="15">
        <f t="shared" si="0"/>
        <v>124</v>
      </c>
      <c r="P37" s="8">
        <v>30</v>
      </c>
      <c r="Q37" s="15">
        <f t="shared" si="12"/>
        <v>21.955089655172412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ref="AQ37:AQ47" si="15">F38+J36+N35+Q36+T37+W45+AC37+AF41+AI37+AL37</f>
        <v>300.45470000063983</v>
      </c>
    </row>
    <row r="38" spans="5:43" x14ac:dyDescent="0.25">
      <c r="E38" s="11">
        <v>29</v>
      </c>
      <c r="F38" s="12">
        <f t="shared" ref="F38:F49" si="16">E38*$F$7</f>
        <v>55.414857142857137</v>
      </c>
      <c r="I38" s="8">
        <v>31</v>
      </c>
      <c r="J38" s="15">
        <f t="shared" si="1"/>
        <v>79.36</v>
      </c>
      <c r="M38" s="8">
        <v>32</v>
      </c>
      <c r="N38" s="15">
        <f t="shared" si="0"/>
        <v>128</v>
      </c>
      <c r="P38" s="8">
        <v>31</v>
      </c>
      <c r="Q38" s="15">
        <f t="shared" si="12"/>
        <v>21.246860956618463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>AE37+1</f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15"/>
        <v>307.09889571490424</v>
      </c>
    </row>
    <row r="39" spans="5:43" x14ac:dyDescent="0.25">
      <c r="E39" s="11">
        <v>30</v>
      </c>
      <c r="F39" s="12">
        <f t="shared" si="16"/>
        <v>57.325714285714277</v>
      </c>
      <c r="I39" s="8">
        <v>32</v>
      </c>
      <c r="J39" s="15">
        <f t="shared" si="1"/>
        <v>81.92</v>
      </c>
      <c r="M39" s="8">
        <v>33</v>
      </c>
      <c r="N39" s="15">
        <f t="shared" si="0"/>
        <v>132</v>
      </c>
      <c r="P39" s="8">
        <v>32</v>
      </c>
      <c r="Q39" s="15">
        <f t="shared" si="12"/>
        <v>20.582896551724136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15"/>
        <v>313.86094055359399</v>
      </c>
    </row>
    <row r="40" spans="5:43" x14ac:dyDescent="0.25">
      <c r="E40" s="11">
        <v>31</v>
      </c>
      <c r="F40" s="12">
        <f t="shared" si="16"/>
        <v>59.236571428571423</v>
      </c>
      <c r="I40" s="8">
        <v>33</v>
      </c>
      <c r="J40" s="15">
        <f t="shared" si="1"/>
        <v>84.48</v>
      </c>
      <c r="M40" s="8">
        <v>34</v>
      </c>
      <c r="N40" s="15">
        <f t="shared" si="0"/>
        <v>136</v>
      </c>
      <c r="P40" s="8">
        <v>33</v>
      </c>
      <c r="Q40" s="15">
        <f t="shared" si="12"/>
        <v>19.959172413793102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15"/>
        <v>320.72978616129416</v>
      </c>
    </row>
    <row r="41" spans="5:43" x14ac:dyDescent="0.25">
      <c r="E41" s="11">
        <v>32</v>
      </c>
      <c r="F41" s="12">
        <f t="shared" si="16"/>
        <v>61.147428571428563</v>
      </c>
      <c r="I41" s="8">
        <v>34</v>
      </c>
      <c r="J41" s="15">
        <f t="shared" si="1"/>
        <v>87.04</v>
      </c>
      <c r="M41" s="8">
        <v>35</v>
      </c>
      <c r="N41" s="15">
        <f t="shared" si="0"/>
        <v>140</v>
      </c>
      <c r="P41" s="8">
        <v>34</v>
      </c>
      <c r="Q41" s="15">
        <f t="shared" si="12"/>
        <v>19.37213793103448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15"/>
        <v>327.69572337718569</v>
      </c>
    </row>
    <row r="42" spans="5:43" x14ac:dyDescent="0.25">
      <c r="E42" s="11">
        <v>33</v>
      </c>
      <c r="F42" s="12">
        <f t="shared" si="16"/>
        <v>63.058285714285702</v>
      </c>
      <c r="I42" s="8">
        <v>35</v>
      </c>
      <c r="J42" s="15">
        <f t="shared" si="1"/>
        <v>89.600000000000009</v>
      </c>
      <c r="M42" s="8">
        <v>36</v>
      </c>
      <c r="N42" s="15">
        <f t="shared" si="0"/>
        <v>144</v>
      </c>
      <c r="P42" s="8">
        <v>35</v>
      </c>
      <c r="Q42" s="15">
        <f t="shared" si="12"/>
        <v>18.818648275862067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15"/>
        <v>334.75018529466337</v>
      </c>
    </row>
    <row r="43" spans="5:43" x14ac:dyDescent="0.25">
      <c r="E43" s="11">
        <v>34</v>
      </c>
      <c r="F43" s="12">
        <f t="shared" si="16"/>
        <v>64.969142857142842</v>
      </c>
      <c r="I43" s="8">
        <v>36</v>
      </c>
      <c r="J43" s="15">
        <f t="shared" si="1"/>
        <v>92.16</v>
      </c>
      <c r="M43" s="8">
        <v>37</v>
      </c>
      <c r="N43" s="15">
        <f t="shared" si="0"/>
        <v>148</v>
      </c>
      <c r="P43" s="8">
        <v>36</v>
      </c>
      <c r="Q43" s="15">
        <f t="shared" si="12"/>
        <v>18.295908045977011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15"/>
        <v>341.88558408216284</v>
      </c>
    </row>
    <row r="44" spans="5:43" x14ac:dyDescent="0.25">
      <c r="E44" s="11">
        <v>35</v>
      </c>
      <c r="F44" s="12">
        <f t="shared" si="16"/>
        <v>66.88</v>
      </c>
      <c r="I44" s="8">
        <v>37</v>
      </c>
      <c r="J44" s="15">
        <f t="shared" si="1"/>
        <v>94.72</v>
      </c>
      <c r="M44" s="8">
        <v>38</v>
      </c>
      <c r="N44" s="15">
        <f t="shared" si="0"/>
        <v>152</v>
      </c>
      <c r="P44" s="8">
        <v>37</v>
      </c>
      <c r="Q44" s="15">
        <f t="shared" si="12"/>
        <v>17.801424044734389</v>
      </c>
      <c r="S44" s="8">
        <v>36</v>
      </c>
      <c r="T44" s="15">
        <f t="shared" si="3"/>
        <v>0.12000000000000001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15"/>
        <v>349.09517500051544</v>
      </c>
    </row>
    <row r="45" spans="5:43" x14ac:dyDescent="0.25">
      <c r="E45" s="11">
        <v>36</v>
      </c>
      <c r="F45" s="12">
        <f t="shared" si="16"/>
        <v>68.790857142857135</v>
      </c>
      <c r="I45" s="8">
        <v>38</v>
      </c>
      <c r="J45" s="15">
        <f t="shared" si="1"/>
        <v>97.28</v>
      </c>
      <c r="M45" s="8">
        <v>39</v>
      </c>
      <c r="N45" s="15">
        <f t="shared" si="0"/>
        <v>156</v>
      </c>
      <c r="P45" s="8">
        <v>38</v>
      </c>
      <c r="Q45" s="15">
        <f t="shared" si="12"/>
        <v>17.332965517241377</v>
      </c>
      <c r="S45" s="8">
        <v>37</v>
      </c>
      <c r="T45" s="15">
        <f t="shared" si="3"/>
        <v>0.11675675675675676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15"/>
        <v>356.37294247154404</v>
      </c>
    </row>
    <row r="46" spans="5:43" x14ac:dyDescent="0.25">
      <c r="E46" s="11">
        <v>37</v>
      </c>
      <c r="F46" s="12">
        <f t="shared" si="16"/>
        <v>70.701714285714274</v>
      </c>
      <c r="I46" s="8">
        <v>39</v>
      </c>
      <c r="J46" s="15">
        <f t="shared" si="1"/>
        <v>99.84</v>
      </c>
      <c r="M46" s="8">
        <v>40</v>
      </c>
      <c r="N46" s="15">
        <f>M46*$N$4</f>
        <v>160</v>
      </c>
      <c r="P46" s="8">
        <v>39</v>
      </c>
      <c r="Q46" s="15">
        <f t="shared" si="12"/>
        <v>16.888530503978778</v>
      </c>
      <c r="S46" s="8">
        <v>38</v>
      </c>
      <c r="T46" s="15">
        <f t="shared" si="3"/>
        <v>0.11368421052631579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15"/>
        <v>363.71350413582667</v>
      </c>
    </row>
    <row r="47" spans="5:43" x14ac:dyDescent="0.25">
      <c r="E47" s="11">
        <v>38</v>
      </c>
      <c r="F47" s="12">
        <f t="shared" si="16"/>
        <v>72.612571428571414</v>
      </c>
      <c r="I47" s="8">
        <v>40</v>
      </c>
      <c r="J47" s="15">
        <f t="shared" si="1"/>
        <v>102.4</v>
      </c>
      <c r="P47" s="8">
        <v>40</v>
      </c>
      <c r="Q47" s="15">
        <f t="shared" si="12"/>
        <v>16.466317241379308</v>
      </c>
      <c r="S47" s="8">
        <v>39</v>
      </c>
      <c r="T47" s="15">
        <f t="shared" si="3"/>
        <v>0.11076923076923077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15"/>
        <v>371.11202967080544</v>
      </c>
    </row>
    <row r="48" spans="5:43" x14ac:dyDescent="0.25">
      <c r="E48" s="11">
        <v>39</v>
      </c>
      <c r="F48" s="12">
        <f t="shared" si="16"/>
        <v>74.523428571428568</v>
      </c>
      <c r="S48" s="8">
        <v>40</v>
      </c>
      <c r="T48" s="15">
        <f t="shared" si="3"/>
        <v>0.10800000000000001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>F49+J47+N46+Q47+T48+W56+AC48+AF52+AI48+AL48</f>
        <v>378.56417178617818</v>
      </c>
    </row>
    <row r="49" spans="5:32" x14ac:dyDescent="0.25">
      <c r="E49" s="11">
        <v>40</v>
      </c>
      <c r="F49" s="12">
        <f t="shared" si="16"/>
        <v>76.434285714285707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Q49"/>
  <sheetViews>
    <sheetView workbookViewId="0">
      <selection activeCell="J9" sqref="J9"/>
    </sheetView>
  </sheetViews>
  <sheetFormatPr defaultRowHeight="15" x14ac:dyDescent="0.25"/>
  <cols>
    <col min="1" max="1" width="12.5703125" customWidth="1"/>
    <col min="2" max="2" width="10.7109375" customWidth="1"/>
    <col min="7" max="7" width="13" customWidth="1"/>
  </cols>
  <sheetData>
    <row r="1" spans="1:17" x14ac:dyDescent="0.25">
      <c r="A1" s="4" t="s">
        <v>91</v>
      </c>
      <c r="B1" s="19">
        <f>effects!B7</f>
        <v>354.36992558705219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7" x14ac:dyDescent="0.25">
      <c r="A2" s="4" t="s">
        <v>93</v>
      </c>
      <c r="B2" s="2">
        <v>15</v>
      </c>
      <c r="D2" s="4" t="s">
        <v>96</v>
      </c>
      <c r="E2" s="2">
        <v>1</v>
      </c>
      <c r="G2" s="20" t="s">
        <v>95</v>
      </c>
      <c r="H2" s="21">
        <f>H1/E1*(1-B2/'a_r=0.5'!B7)</f>
        <v>2.8571428571428571E-2</v>
      </c>
      <c r="J2" s="4" t="s">
        <v>99</v>
      </c>
      <c r="K2" s="2">
        <v>10</v>
      </c>
    </row>
    <row r="3" spans="1:17" x14ac:dyDescent="0.25">
      <c r="A3" s="20" t="s">
        <v>92</v>
      </c>
      <c r="B3" s="21">
        <f>B1*(1-B2/'a_r=0.5'!B7)</f>
        <v>101.24855016772919</v>
      </c>
      <c r="D3" s="20" t="s">
        <v>95</v>
      </c>
      <c r="E3" s="21">
        <f>E2/E1*(1-B2/'a_r=0.5'!B7)</f>
        <v>5.7142857142857141E-2</v>
      </c>
      <c r="J3" s="20" t="s">
        <v>100</v>
      </c>
      <c r="K3" s="21">
        <f>effects!B4*effects!K1*(1-((100+contractor!K1)/(100+contractor!K2)))</f>
        <v>26.056507272727259</v>
      </c>
      <c r="M3" s="4" t="s">
        <v>101</v>
      </c>
      <c r="N3" s="19">
        <f>K3*0.15</f>
        <v>3.9084760909090885</v>
      </c>
      <c r="P3" s="4" t="s">
        <v>102</v>
      </c>
      <c r="Q3" s="2">
        <f>'a_r=0.5'!B2*0.06</f>
        <v>900</v>
      </c>
    </row>
    <row r="5" spans="1:17" x14ac:dyDescent="0.25">
      <c r="A5" s="22" t="s">
        <v>103</v>
      </c>
      <c r="B5" s="9">
        <f>B3+E3+H2+K3+N3+Q3</f>
        <v>1031.2992478170797</v>
      </c>
    </row>
    <row r="6" spans="1:17" x14ac:dyDescent="0.25">
      <c r="A6" s="23" t="s">
        <v>73</v>
      </c>
      <c r="B6" s="2">
        <v>2012.7360000000001</v>
      </c>
    </row>
    <row r="7" spans="1:17" x14ac:dyDescent="0.25">
      <c r="A7" s="24" t="s">
        <v>104</v>
      </c>
      <c r="B7" s="25">
        <f>B5+B6</f>
        <v>3044.0352478170798</v>
      </c>
    </row>
    <row r="8" spans="1:17" x14ac:dyDescent="0.25">
      <c r="I8" t="s">
        <v>112</v>
      </c>
      <c r="J8" t="s">
        <v>113</v>
      </c>
    </row>
    <row r="9" spans="1:17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110</v>
      </c>
      <c r="F9" s="31" t="s">
        <v>42</v>
      </c>
      <c r="G9" s="31" t="s">
        <v>111</v>
      </c>
      <c r="I9" s="18">
        <f>MIN(G10:G49)</f>
        <v>2817.8324681949493</v>
      </c>
      <c r="J9" s="18">
        <f>MAX(G10:G49)</f>
        <v>3029.9772478170798</v>
      </c>
    </row>
    <row r="10" spans="1:17" ht="15.75" x14ac:dyDescent="0.25">
      <c r="A10" s="29">
        <v>15</v>
      </c>
      <c r="B10" s="29">
        <v>1949.444</v>
      </c>
      <c r="C10" s="32">
        <f>$B$1*(1-A10/'a_r=0.5'!$B$7)</f>
        <v>101.24855016772919</v>
      </c>
      <c r="D10" s="32">
        <f>$E$2/$E$1*(1-A10/'a_r=0.5'!$B$7)</f>
        <v>5.7142857142857141E-2</v>
      </c>
      <c r="E10" s="32">
        <f>$H$1/$E$1*(1-A10/'a_r=0.5'!$B$7)</f>
        <v>2.8571428571428571E-2</v>
      </c>
      <c r="F10" s="32">
        <f>C10+D10+E10+$K$3+$N$3+$Q$3</f>
        <v>1031.2992478170797</v>
      </c>
      <c r="G10" s="32">
        <f>F10+B10</f>
        <v>2980.7432478170795</v>
      </c>
    </row>
    <row r="11" spans="1:17" ht="15.75" x14ac:dyDescent="0.25">
      <c r="A11" s="29">
        <v>20</v>
      </c>
      <c r="B11" s="29">
        <v>1979.47</v>
      </c>
      <c r="C11" s="32">
        <f>$B$1*(1-A11/'a_r=0.5'!$B$7)</f>
        <v>16.874758361288219</v>
      </c>
      <c r="D11" s="32">
        <f>$E$2/$E$1*(1-A11/'a_r=0.5'!$B$7)</f>
        <v>9.5238095238095351E-3</v>
      </c>
      <c r="E11" s="32">
        <f>$H$1/$E$1*(1-A11/'a_r=0.5'!$B$7)</f>
        <v>4.7619047619047675E-3</v>
      </c>
      <c r="F11" s="32">
        <f t="shared" ref="F11:F49" si="0">C11+D11+E11+$K$3+$N$3+$Q$3</f>
        <v>946.85402743921031</v>
      </c>
      <c r="G11" s="32">
        <f t="shared" ref="G11:G49" si="1">F11+B11</f>
        <v>2926.3240274392101</v>
      </c>
    </row>
    <row r="12" spans="1:17" ht="15.75" x14ac:dyDescent="0.25">
      <c r="A12" s="29">
        <v>22</v>
      </c>
      <c r="B12" s="29">
        <v>1995.662</v>
      </c>
      <c r="C12" s="32">
        <f>$B$1*(1-A12/'a_r=0.5'!$B$7)</f>
        <v>-16.874758361288219</v>
      </c>
      <c r="D12" s="32">
        <f>$E$2/$E$1*(1-A12/'a_r=0.5'!$B$7)</f>
        <v>-9.5238095238095351E-3</v>
      </c>
      <c r="E12" s="32">
        <f>$H$1/$E$1*(1-A12/'a_r=0.5'!$B$7)</f>
        <v>-4.7619047619047675E-3</v>
      </c>
      <c r="F12" s="32">
        <f t="shared" si="0"/>
        <v>913.07593928806239</v>
      </c>
      <c r="G12" s="32">
        <f t="shared" si="1"/>
        <v>2908.7379392880625</v>
      </c>
      <c r="M12" s="26">
        <v>0.45600000000000002</v>
      </c>
    </row>
    <row r="13" spans="1:17" ht="15.75" x14ac:dyDescent="0.25">
      <c r="A13" s="29">
        <v>24</v>
      </c>
      <c r="B13" s="29">
        <v>2006.329</v>
      </c>
      <c r="C13" s="32">
        <f>$B$1*(1-A13/'a_r=0.5'!$B$7)</f>
        <v>-50.624275083864575</v>
      </c>
      <c r="D13" s="32">
        <f>$E$2/$E$1*(1-A13/'a_r=0.5'!$B$7)</f>
        <v>-2.857142857142856E-2</v>
      </c>
      <c r="E13" s="32">
        <f>$H$1/$E$1*(1-A13/'a_r=0.5'!$B$7)</f>
        <v>-1.428571428571428E-2</v>
      </c>
      <c r="F13" s="32">
        <f t="shared" si="0"/>
        <v>879.29785113691469</v>
      </c>
      <c r="G13" s="32">
        <f t="shared" si="1"/>
        <v>2885.6268511369144</v>
      </c>
    </row>
    <row r="14" spans="1:17" ht="15.75" x14ac:dyDescent="0.25">
      <c r="A14" s="29">
        <v>15</v>
      </c>
      <c r="B14" s="29">
        <v>1926.1420000000001</v>
      </c>
      <c r="C14" s="32">
        <f>$B$1*(1-A14/'a_r=0.5'!$B$7)</f>
        <v>101.24855016772919</v>
      </c>
      <c r="D14" s="32">
        <f>$E$2/$E$1*(1-A14/'a_r=0.5'!$B$7)</f>
        <v>5.7142857142857141E-2</v>
      </c>
      <c r="E14" s="32">
        <f>$H$1/$E$1*(1-A14/'a_r=0.5'!$B$7)</f>
        <v>2.8571428571428571E-2</v>
      </c>
      <c r="F14" s="32">
        <f t="shared" si="0"/>
        <v>1031.2992478170797</v>
      </c>
      <c r="G14" s="32">
        <f t="shared" si="1"/>
        <v>2957.4412478170798</v>
      </c>
      <c r="M14" s="27"/>
    </row>
    <row r="15" spans="1:17" ht="15.75" x14ac:dyDescent="0.25">
      <c r="A15" s="29">
        <v>15</v>
      </c>
      <c r="B15" s="29">
        <v>1932.002</v>
      </c>
      <c r="C15" s="32">
        <f>$B$1*(1-A15/'a_r=0.5'!$B$7)</f>
        <v>101.24855016772919</v>
      </c>
      <c r="D15" s="32">
        <f>$E$2/$E$1*(1-A15/'a_r=0.5'!$B$7)</f>
        <v>5.7142857142857141E-2</v>
      </c>
      <c r="E15" s="32">
        <f>$H$1/$E$1*(1-A15/'a_r=0.5'!$B$7)</f>
        <v>2.8571428571428571E-2</v>
      </c>
      <c r="F15" s="32">
        <f t="shared" si="0"/>
        <v>1031.2992478170797</v>
      </c>
      <c r="G15" s="32">
        <f t="shared" si="1"/>
        <v>2963.3012478170795</v>
      </c>
      <c r="M15" s="28"/>
    </row>
    <row r="16" spans="1:17" ht="15.75" x14ac:dyDescent="0.25">
      <c r="A16" s="29">
        <v>14</v>
      </c>
      <c r="B16" s="29">
        <v>1914.748</v>
      </c>
      <c r="C16" s="32">
        <f>$B$1*(1-A16/'a_r=0.5'!$B$7)</f>
        <v>118.12330852901741</v>
      </c>
      <c r="D16" s="32">
        <f>$E$2/$E$1*(1-A16/'a_r=0.5'!$B$7)</f>
        <v>6.666666666666668E-2</v>
      </c>
      <c r="E16" s="32">
        <f>$H$1/$E$1*(1-A16/'a_r=0.5'!$B$7)</f>
        <v>3.333333333333334E-2</v>
      </c>
      <c r="F16" s="32">
        <f t="shared" si="0"/>
        <v>1048.1882918926538</v>
      </c>
      <c r="G16" s="32">
        <f t="shared" si="1"/>
        <v>2962.9362918926536</v>
      </c>
      <c r="M16" s="27"/>
    </row>
    <row r="17" spans="1:13" ht="15.75" x14ac:dyDescent="0.25">
      <c r="A17" s="29">
        <v>14</v>
      </c>
      <c r="B17" s="29">
        <v>1908.2370000000001</v>
      </c>
      <c r="C17" s="32">
        <f>$B$1*(1-A17/'a_r=0.5'!$B$7)</f>
        <v>118.12330852901741</v>
      </c>
      <c r="D17" s="32">
        <f>$E$2/$E$1*(1-A17/'a_r=0.5'!$B$7)</f>
        <v>6.666666666666668E-2</v>
      </c>
      <c r="E17" s="32">
        <f>$H$1/$E$1*(1-A17/'a_r=0.5'!$B$7)</f>
        <v>3.333333333333334E-2</v>
      </c>
      <c r="F17" s="32">
        <f t="shared" si="0"/>
        <v>1048.1882918926538</v>
      </c>
      <c r="G17" s="32">
        <f t="shared" si="1"/>
        <v>2956.4252918926541</v>
      </c>
      <c r="M17" s="28"/>
    </row>
    <row r="18" spans="1:13" ht="15.75" x14ac:dyDescent="0.25">
      <c r="A18" s="29">
        <v>11</v>
      </c>
      <c r="B18" s="29">
        <v>1826.8409999999999</v>
      </c>
      <c r="C18" s="32">
        <f>$B$1*(1-A18/'a_r=0.5'!$B$7)</f>
        <v>168.74758361288198</v>
      </c>
      <c r="D18" s="32">
        <f>$E$2/$E$1*(1-A18/'a_r=0.5'!$B$7)</f>
        <v>9.5238095238095233E-2</v>
      </c>
      <c r="E18" s="32">
        <f>$H$1/$E$1*(1-A18/'a_r=0.5'!$B$7)</f>
        <v>4.7619047619047616E-2</v>
      </c>
      <c r="F18" s="32">
        <f t="shared" si="0"/>
        <v>1098.8554241193756</v>
      </c>
      <c r="G18" s="32">
        <f t="shared" si="1"/>
        <v>2925.6964241193755</v>
      </c>
      <c r="M18" s="27"/>
    </row>
    <row r="19" spans="1:13" ht="15.75" x14ac:dyDescent="0.25">
      <c r="A19" s="29">
        <v>12</v>
      </c>
      <c r="B19" s="29">
        <v>1899.126</v>
      </c>
      <c r="C19" s="32">
        <f>$B$1*(1-A19/'a_r=0.5'!$B$7)</f>
        <v>151.87282525159381</v>
      </c>
      <c r="D19" s="32">
        <f>$E$2/$E$1*(1-A19/'a_r=0.5'!$B$7)</f>
        <v>8.5714285714285729E-2</v>
      </c>
      <c r="E19" s="32">
        <f>$H$1/$E$1*(1-A19/'a_r=0.5'!$B$7)</f>
        <v>4.2857142857142864E-2</v>
      </c>
      <c r="F19" s="32">
        <f t="shared" si="0"/>
        <v>1081.9663800438016</v>
      </c>
      <c r="G19" s="32">
        <f t="shared" si="1"/>
        <v>2981.0923800438013</v>
      </c>
      <c r="M19" s="28"/>
    </row>
    <row r="20" spans="1:13" ht="15.75" x14ac:dyDescent="0.25">
      <c r="A20" s="29">
        <v>13</v>
      </c>
      <c r="B20" s="29">
        <v>1936.617</v>
      </c>
      <c r="C20" s="32">
        <f>$B$1*(1-A20/'a_r=0.5'!$B$7)</f>
        <v>134.99806689030558</v>
      </c>
      <c r="D20" s="32">
        <f>$E$2/$E$1*(1-A20/'a_r=0.5'!$B$7)</f>
        <v>7.6190476190476197E-2</v>
      </c>
      <c r="E20" s="32">
        <f>$H$1/$E$1*(1-A20/'a_r=0.5'!$B$7)</f>
        <v>3.8095238095238099E-2</v>
      </c>
      <c r="F20" s="32">
        <f t="shared" si="0"/>
        <v>1065.0773359682275</v>
      </c>
      <c r="G20" s="32">
        <f t="shared" si="1"/>
        <v>3001.6943359682273</v>
      </c>
      <c r="M20" s="27"/>
    </row>
    <row r="21" spans="1:13" ht="15.75" x14ac:dyDescent="0.25">
      <c r="A21" s="29">
        <v>14</v>
      </c>
      <c r="B21" s="29">
        <v>1960.0830000000001</v>
      </c>
      <c r="C21" s="32">
        <f>$B$1*(1-A21/'a_r=0.5'!$B$7)</f>
        <v>118.12330852901741</v>
      </c>
      <c r="D21" s="32">
        <f>$E$2/$E$1*(1-A21/'a_r=0.5'!$B$7)</f>
        <v>6.666666666666668E-2</v>
      </c>
      <c r="E21" s="32">
        <f>$H$1/$E$1*(1-A21/'a_r=0.5'!$B$7)</f>
        <v>3.333333333333334E-2</v>
      </c>
      <c r="F21" s="32">
        <f t="shared" si="0"/>
        <v>1048.1882918926538</v>
      </c>
      <c r="G21" s="32">
        <f t="shared" si="1"/>
        <v>3008.2712918926536</v>
      </c>
      <c r="M21" s="28"/>
    </row>
    <row r="22" spans="1:13" ht="15.75" x14ac:dyDescent="0.25">
      <c r="A22" s="29">
        <v>10</v>
      </c>
      <c r="B22" s="29">
        <v>1757.133</v>
      </c>
      <c r="C22" s="32">
        <f>$B$1*(1-A22/'a_r=0.5'!$B$7)</f>
        <v>185.62234197417021</v>
      </c>
      <c r="D22" s="32">
        <f>$E$2/$E$1*(1-A22/'a_r=0.5'!$B$7)</f>
        <v>0.10476190476190478</v>
      </c>
      <c r="E22" s="32">
        <f>$H$1/$E$1*(1-A22/'a_r=0.5'!$B$7)</f>
        <v>5.2380952380952389E-2</v>
      </c>
      <c r="F22" s="32">
        <f t="shared" si="0"/>
        <v>1115.7444681949494</v>
      </c>
      <c r="G22" s="32">
        <f t="shared" si="1"/>
        <v>2872.8774681949494</v>
      </c>
      <c r="M22" s="27"/>
    </row>
    <row r="23" spans="1:13" ht="15.75" x14ac:dyDescent="0.25">
      <c r="A23" s="29">
        <v>10</v>
      </c>
      <c r="B23" s="29">
        <v>1774.5160000000001</v>
      </c>
      <c r="C23" s="32">
        <f>$B$1*(1-A23/'a_r=0.5'!$B$7)</f>
        <v>185.62234197417021</v>
      </c>
      <c r="D23" s="32">
        <f>$E$2/$E$1*(1-A23/'a_r=0.5'!$B$7)</f>
        <v>0.10476190476190478</v>
      </c>
      <c r="E23" s="32">
        <f>$H$1/$E$1*(1-A23/'a_r=0.5'!$B$7)</f>
        <v>5.2380952380952389E-2</v>
      </c>
      <c r="F23" s="32">
        <f t="shared" si="0"/>
        <v>1115.7444681949494</v>
      </c>
      <c r="G23" s="32">
        <f t="shared" si="1"/>
        <v>2890.2604681949497</v>
      </c>
      <c r="M23" s="28"/>
    </row>
    <row r="24" spans="1:13" ht="15.75" x14ac:dyDescent="0.25">
      <c r="A24" s="29">
        <v>10</v>
      </c>
      <c r="B24" s="29">
        <v>1722.7809999999999</v>
      </c>
      <c r="C24" s="32">
        <f>$B$1*(1-A24/'a_r=0.5'!$B$7)</f>
        <v>185.62234197417021</v>
      </c>
      <c r="D24" s="32">
        <f>$E$2/$E$1*(1-A24/'a_r=0.5'!$B$7)</f>
        <v>0.10476190476190478</v>
      </c>
      <c r="E24" s="32">
        <f>$H$1/$E$1*(1-A24/'a_r=0.5'!$B$7)</f>
        <v>5.2380952380952389E-2</v>
      </c>
      <c r="F24" s="32">
        <f t="shared" si="0"/>
        <v>1115.7444681949494</v>
      </c>
      <c r="G24" s="32">
        <f t="shared" si="1"/>
        <v>2838.5254681949491</v>
      </c>
      <c r="M24" s="27"/>
    </row>
    <row r="25" spans="1:13" ht="15.75" x14ac:dyDescent="0.25">
      <c r="A25" s="29">
        <v>10</v>
      </c>
      <c r="B25" s="29">
        <v>1702.088</v>
      </c>
      <c r="C25" s="32">
        <f>$B$1*(1-A25/'a_r=0.5'!$B$7)</f>
        <v>185.62234197417021</v>
      </c>
      <c r="D25" s="32">
        <f>$E$2/$E$1*(1-A25/'a_r=0.5'!$B$7)</f>
        <v>0.10476190476190478</v>
      </c>
      <c r="E25" s="32">
        <f>$H$1/$E$1*(1-A25/'a_r=0.5'!$B$7)</f>
        <v>5.2380952380952389E-2</v>
      </c>
      <c r="F25" s="32">
        <f t="shared" si="0"/>
        <v>1115.7444681949494</v>
      </c>
      <c r="G25" s="32">
        <f t="shared" si="1"/>
        <v>2817.8324681949493</v>
      </c>
      <c r="M25" s="28"/>
    </row>
    <row r="26" spans="1:13" ht="15.75" x14ac:dyDescent="0.25">
      <c r="A26" s="29">
        <v>13</v>
      </c>
      <c r="B26" s="29">
        <v>1879.8879999999999</v>
      </c>
      <c r="C26" s="32">
        <f>$B$1*(1-A26/'a_r=0.5'!$B$7)</f>
        <v>134.99806689030558</v>
      </c>
      <c r="D26" s="32">
        <f>$E$2/$E$1*(1-A26/'a_r=0.5'!$B$7)</f>
        <v>7.6190476190476197E-2</v>
      </c>
      <c r="E26" s="32">
        <f>$H$1/$E$1*(1-A26/'a_r=0.5'!$B$7)</f>
        <v>3.8095238095238099E-2</v>
      </c>
      <c r="F26" s="32">
        <f t="shared" si="0"/>
        <v>1065.0773359682275</v>
      </c>
      <c r="G26" s="32">
        <f t="shared" si="1"/>
        <v>2944.9653359682275</v>
      </c>
      <c r="M26" s="27"/>
    </row>
    <row r="27" spans="1:13" ht="15.75" x14ac:dyDescent="0.25">
      <c r="A27" s="29">
        <v>14</v>
      </c>
      <c r="B27" s="29">
        <v>1938.2429999999999</v>
      </c>
      <c r="C27" s="32">
        <f>$B$1*(1-A27/'a_r=0.5'!$B$7)</f>
        <v>118.12330852901741</v>
      </c>
      <c r="D27" s="32">
        <f>$E$2/$E$1*(1-A27/'a_r=0.5'!$B$7)</f>
        <v>6.666666666666668E-2</v>
      </c>
      <c r="E27" s="32">
        <f>$H$1/$E$1*(1-A27/'a_r=0.5'!$B$7)</f>
        <v>3.333333333333334E-2</v>
      </c>
      <c r="F27" s="32">
        <f t="shared" si="0"/>
        <v>1048.1882918926538</v>
      </c>
      <c r="G27" s="32">
        <f t="shared" si="1"/>
        <v>2986.4312918926535</v>
      </c>
      <c r="M27" s="28"/>
    </row>
    <row r="28" spans="1:13" ht="15.75" x14ac:dyDescent="0.25">
      <c r="A28" s="29">
        <v>15</v>
      </c>
      <c r="B28" s="29">
        <v>1968.364</v>
      </c>
      <c r="C28" s="32">
        <f>$B$1*(1-A28/'a_r=0.5'!$B$7)</f>
        <v>101.24855016772919</v>
      </c>
      <c r="D28" s="32">
        <f>$E$2/$E$1*(1-A28/'a_r=0.5'!$B$7)</f>
        <v>5.7142857142857141E-2</v>
      </c>
      <c r="E28" s="32">
        <f>$H$1/$E$1*(1-A28/'a_r=0.5'!$B$7)</f>
        <v>2.8571428571428571E-2</v>
      </c>
      <c r="F28" s="32">
        <f t="shared" si="0"/>
        <v>1031.2992478170797</v>
      </c>
      <c r="G28" s="32">
        <f t="shared" si="1"/>
        <v>2999.6632478170795</v>
      </c>
      <c r="M28" s="27"/>
    </row>
    <row r="29" spans="1:13" ht="15.75" x14ac:dyDescent="0.25">
      <c r="A29" s="29">
        <v>16</v>
      </c>
      <c r="B29" s="29">
        <v>1987.1469999999999</v>
      </c>
      <c r="C29" s="32">
        <f>$B$1*(1-A29/'a_r=0.5'!$B$7)</f>
        <v>84.37379180644102</v>
      </c>
      <c r="D29" s="32">
        <f>$E$2/$E$1*(1-A29/'a_r=0.5'!$B$7)</f>
        <v>4.761904761904763E-2</v>
      </c>
      <c r="E29" s="32">
        <f>$H$1/$E$1*(1-A29/'a_r=0.5'!$B$7)</f>
        <v>2.3809523809523815E-2</v>
      </c>
      <c r="F29" s="32">
        <f t="shared" si="0"/>
        <v>1014.4102037415059</v>
      </c>
      <c r="G29" s="32">
        <f t="shared" si="1"/>
        <v>3001.5572037415059</v>
      </c>
      <c r="M29" s="28"/>
    </row>
    <row r="30" spans="1:13" ht="15.75" x14ac:dyDescent="0.25">
      <c r="A30" s="29">
        <v>12</v>
      </c>
      <c r="B30" s="29">
        <v>1823.2260000000001</v>
      </c>
      <c r="C30" s="32">
        <f>$B$1*(1-A30/'a_r=0.5'!$B$7)</f>
        <v>151.87282525159381</v>
      </c>
      <c r="D30" s="32">
        <f>$E$2/$E$1*(1-A30/'a_r=0.5'!$B$7)</f>
        <v>8.5714285714285729E-2</v>
      </c>
      <c r="E30" s="32">
        <f>$H$1/$E$1*(1-A30/'a_r=0.5'!$B$7)</f>
        <v>4.2857142857142864E-2</v>
      </c>
      <c r="F30" s="32">
        <f t="shared" si="0"/>
        <v>1081.9663800438016</v>
      </c>
      <c r="G30" s="32">
        <f t="shared" si="1"/>
        <v>2905.1923800438017</v>
      </c>
      <c r="M30" s="27"/>
    </row>
    <row r="31" spans="1:13" ht="15.75" x14ac:dyDescent="0.25">
      <c r="A31" s="29">
        <v>12</v>
      </c>
      <c r="B31" s="29">
        <v>1837.3309999999999</v>
      </c>
      <c r="C31" s="32">
        <f>$B$1*(1-A31/'a_r=0.5'!$B$7)</f>
        <v>151.87282525159381</v>
      </c>
      <c r="D31" s="32">
        <f>$E$2/$E$1*(1-A31/'a_r=0.5'!$B$7)</f>
        <v>8.5714285714285729E-2</v>
      </c>
      <c r="E31" s="32">
        <f>$H$1/$E$1*(1-A31/'a_r=0.5'!$B$7)</f>
        <v>4.2857142857142864E-2</v>
      </c>
      <c r="F31" s="32">
        <f t="shared" si="0"/>
        <v>1081.9663800438016</v>
      </c>
      <c r="G31" s="32">
        <f t="shared" si="1"/>
        <v>2919.2973800438012</v>
      </c>
      <c r="M31" s="28"/>
    </row>
    <row r="32" spans="1:13" ht="15.75" x14ac:dyDescent="0.25">
      <c r="A32" s="29">
        <v>12</v>
      </c>
      <c r="B32" s="29">
        <v>1795.3530000000001</v>
      </c>
      <c r="C32" s="32">
        <f>$B$1*(1-A32/'a_r=0.5'!$B$7)</f>
        <v>151.87282525159381</v>
      </c>
      <c r="D32" s="32">
        <f>$E$2/$E$1*(1-A32/'a_r=0.5'!$B$7)</f>
        <v>8.5714285714285729E-2</v>
      </c>
      <c r="E32" s="32">
        <f>$H$1/$E$1*(1-A32/'a_r=0.5'!$B$7)</f>
        <v>4.2857142857142864E-2</v>
      </c>
      <c r="F32" s="32">
        <f t="shared" si="0"/>
        <v>1081.9663800438016</v>
      </c>
      <c r="G32" s="32">
        <f t="shared" si="1"/>
        <v>2877.3193800438016</v>
      </c>
      <c r="M32" s="27"/>
    </row>
    <row r="33" spans="1:7" ht="15.75" x14ac:dyDescent="0.25">
      <c r="A33" s="29">
        <v>12</v>
      </c>
      <c r="B33" s="29">
        <v>1778.5619999999999</v>
      </c>
      <c r="C33" s="32">
        <f>$B$1*(1-A33/'a_r=0.5'!$B$7)</f>
        <v>151.87282525159381</v>
      </c>
      <c r="D33" s="32">
        <f>$E$2/$E$1*(1-A33/'a_r=0.5'!$B$7)</f>
        <v>8.5714285714285729E-2</v>
      </c>
      <c r="E33" s="32">
        <f>$H$1/$E$1*(1-A33/'a_r=0.5'!$B$7)</f>
        <v>4.2857142857142864E-2</v>
      </c>
      <c r="F33" s="32">
        <f t="shared" si="0"/>
        <v>1081.9663800438016</v>
      </c>
      <c r="G33" s="32">
        <f t="shared" si="1"/>
        <v>2860.5283800438015</v>
      </c>
    </row>
    <row r="34" spans="1:7" ht="15.75" x14ac:dyDescent="0.25">
      <c r="A34" s="29">
        <v>15</v>
      </c>
      <c r="B34" s="29">
        <v>1910.729</v>
      </c>
      <c r="C34" s="32">
        <f>$B$1*(1-A34/'a_r=0.5'!$B$7)</f>
        <v>101.24855016772919</v>
      </c>
      <c r="D34" s="32">
        <f>$E$2/$E$1*(1-A34/'a_r=0.5'!$B$7)</f>
        <v>5.7142857142857141E-2</v>
      </c>
      <c r="E34" s="32">
        <f>$H$1/$E$1*(1-A34/'a_r=0.5'!$B$7)</f>
        <v>2.8571428571428571E-2</v>
      </c>
      <c r="F34" s="32">
        <f t="shared" si="0"/>
        <v>1031.2992478170797</v>
      </c>
      <c r="G34" s="32">
        <f t="shared" si="1"/>
        <v>2942.0282478170798</v>
      </c>
    </row>
    <row r="35" spans="1:7" ht="15.75" x14ac:dyDescent="0.25">
      <c r="A35" s="29">
        <v>16</v>
      </c>
      <c r="B35" s="29">
        <v>1960.9290000000001</v>
      </c>
      <c r="C35" s="32">
        <f>$B$1*(1-A35/'a_r=0.5'!$B$7)</f>
        <v>84.37379180644102</v>
      </c>
      <c r="D35" s="32">
        <f>$E$2/$E$1*(1-A35/'a_r=0.5'!$B$7)</f>
        <v>4.761904761904763E-2</v>
      </c>
      <c r="E35" s="32">
        <f>$H$1/$E$1*(1-A35/'a_r=0.5'!$B$7)</f>
        <v>2.3809523809523815E-2</v>
      </c>
      <c r="F35" s="32">
        <f t="shared" si="0"/>
        <v>1014.4102037415059</v>
      </c>
      <c r="G35" s="32">
        <f t="shared" si="1"/>
        <v>2975.339203741506</v>
      </c>
    </row>
    <row r="36" spans="1:7" ht="15.75" x14ac:dyDescent="0.25">
      <c r="A36" s="29">
        <v>17</v>
      </c>
      <c r="B36" s="29">
        <v>1986.664</v>
      </c>
      <c r="C36" s="32">
        <f>$B$1*(1-A36/'a_r=0.5'!$B$7)</f>
        <v>67.49903344515279</v>
      </c>
      <c r="D36" s="32">
        <f>$E$2/$E$1*(1-A36/'a_r=0.5'!$B$7)</f>
        <v>3.8095238095238099E-2</v>
      </c>
      <c r="E36" s="32">
        <f>$H$1/$E$1*(1-A36/'a_r=0.5'!$B$7)</f>
        <v>1.9047619047619049E-2</v>
      </c>
      <c r="F36" s="32">
        <f t="shared" si="0"/>
        <v>997.52115966593203</v>
      </c>
      <c r="G36" s="32">
        <f t="shared" si="1"/>
        <v>2984.1851596659321</v>
      </c>
    </row>
    <row r="37" spans="1:7" ht="15.75" x14ac:dyDescent="0.25">
      <c r="A37" s="29">
        <v>18</v>
      </c>
      <c r="B37" s="29">
        <v>2002.6120000000001</v>
      </c>
      <c r="C37" s="32">
        <f>$B$1*(1-A37/'a_r=0.5'!$B$7)</f>
        <v>50.624275083864617</v>
      </c>
      <c r="D37" s="32">
        <f>$E$2/$E$1*(1-A37/'a_r=0.5'!$B$7)</f>
        <v>2.8571428571428581E-2</v>
      </c>
      <c r="E37" s="32">
        <f>$H$1/$E$1*(1-A37/'a_r=0.5'!$B$7)</f>
        <v>1.428571428571429E-2</v>
      </c>
      <c r="F37" s="32">
        <f t="shared" si="0"/>
        <v>980.63211559035813</v>
      </c>
      <c r="G37" s="32">
        <f t="shared" si="1"/>
        <v>2983.244115590358</v>
      </c>
    </row>
    <row r="38" spans="1:7" ht="15.75" x14ac:dyDescent="0.25">
      <c r="A38" s="29">
        <v>14</v>
      </c>
      <c r="B38" s="29">
        <v>1861.9580000000001</v>
      </c>
      <c r="C38" s="32">
        <f>$B$1*(1-A38/'a_r=0.5'!$B$7)</f>
        <v>118.12330852901741</v>
      </c>
      <c r="D38" s="32">
        <f>$E$2/$E$1*(1-A38/'a_r=0.5'!$B$7)</f>
        <v>6.666666666666668E-2</v>
      </c>
      <c r="E38" s="32">
        <f>$H$1/$E$1*(1-A38/'a_r=0.5'!$B$7)</f>
        <v>3.333333333333334E-2</v>
      </c>
      <c r="F38" s="32">
        <f t="shared" si="0"/>
        <v>1048.1882918926538</v>
      </c>
      <c r="G38" s="32">
        <f t="shared" si="1"/>
        <v>2910.1462918926536</v>
      </c>
    </row>
    <row r="39" spans="1:7" ht="15.75" x14ac:dyDescent="0.25">
      <c r="A39" s="29">
        <v>14</v>
      </c>
      <c r="B39" s="29">
        <v>1874.211</v>
      </c>
      <c r="C39" s="32">
        <f>$B$1*(1-A39/'a_r=0.5'!$B$7)</f>
        <v>118.12330852901741</v>
      </c>
      <c r="D39" s="32">
        <f>$E$2/$E$1*(1-A39/'a_r=0.5'!$B$7)</f>
        <v>6.666666666666668E-2</v>
      </c>
      <c r="E39" s="32">
        <f>$H$1/$E$1*(1-A39/'a_r=0.5'!$B$7)</f>
        <v>3.333333333333334E-2</v>
      </c>
      <c r="F39" s="32">
        <f t="shared" si="0"/>
        <v>1048.1882918926538</v>
      </c>
      <c r="G39" s="32">
        <f t="shared" si="1"/>
        <v>2922.3992918926538</v>
      </c>
    </row>
    <row r="40" spans="1:7" ht="15.75" x14ac:dyDescent="0.25">
      <c r="A40" s="29">
        <v>13</v>
      </c>
      <c r="B40" s="29">
        <v>1837.9069999999999</v>
      </c>
      <c r="C40" s="32">
        <f>$B$1*(1-A40/'a_r=0.5'!$B$7)</f>
        <v>134.99806689030558</v>
      </c>
      <c r="D40" s="32">
        <f>$E$2/$E$1*(1-A40/'a_r=0.5'!$B$7)</f>
        <v>7.6190476190476197E-2</v>
      </c>
      <c r="E40" s="32">
        <f>$H$1/$E$1*(1-A40/'a_r=0.5'!$B$7)</f>
        <v>3.8095238095238099E-2</v>
      </c>
      <c r="F40" s="32">
        <f t="shared" si="0"/>
        <v>1065.0773359682275</v>
      </c>
      <c r="G40" s="32">
        <f t="shared" si="1"/>
        <v>2902.9843359682272</v>
      </c>
    </row>
    <row r="41" spans="1:7" ht="15.75" x14ac:dyDescent="0.25">
      <c r="A41" s="29">
        <v>13</v>
      </c>
      <c r="B41" s="29">
        <v>1823.61</v>
      </c>
      <c r="C41" s="32">
        <f>$B$1*(1-A41/'a_r=0.5'!$B$7)</f>
        <v>134.99806689030558</v>
      </c>
      <c r="D41" s="32">
        <f>$E$2/$E$1*(1-A41/'a_r=0.5'!$B$7)</f>
        <v>7.6190476190476197E-2</v>
      </c>
      <c r="E41" s="32">
        <f>$H$1/$E$1*(1-A41/'a_r=0.5'!$B$7)</f>
        <v>3.8095238095238099E-2</v>
      </c>
      <c r="F41" s="32">
        <f t="shared" si="0"/>
        <v>1065.0773359682275</v>
      </c>
      <c r="G41" s="32">
        <f t="shared" si="1"/>
        <v>2888.6873359682277</v>
      </c>
    </row>
    <row r="42" spans="1:7" ht="15.75" x14ac:dyDescent="0.25">
      <c r="A42" s="29">
        <v>14</v>
      </c>
      <c r="B42" s="29">
        <v>1931.5530000000001</v>
      </c>
      <c r="C42" s="32">
        <f>$B$1*(1-A42/'a_r=0.5'!$B$7)</f>
        <v>118.12330852901741</v>
      </c>
      <c r="D42" s="32">
        <f>$E$2/$E$1*(1-A42/'a_r=0.5'!$B$7)</f>
        <v>6.666666666666668E-2</v>
      </c>
      <c r="E42" s="32">
        <f>$H$1/$E$1*(1-A42/'a_r=0.5'!$B$7)</f>
        <v>3.333333333333334E-2</v>
      </c>
      <c r="F42" s="32">
        <f t="shared" si="0"/>
        <v>1048.1882918926538</v>
      </c>
      <c r="G42" s="32">
        <f t="shared" si="1"/>
        <v>2979.7412918926539</v>
      </c>
    </row>
    <row r="43" spans="1:7" ht="15.75" x14ac:dyDescent="0.25">
      <c r="A43" s="29">
        <v>15</v>
      </c>
      <c r="B43" s="29">
        <v>1975.954</v>
      </c>
      <c r="C43" s="32">
        <f>$B$1*(1-A43/'a_r=0.5'!$B$7)</f>
        <v>101.24855016772919</v>
      </c>
      <c r="D43" s="32">
        <f>$E$2/$E$1*(1-A43/'a_r=0.5'!$B$7)</f>
        <v>5.7142857142857141E-2</v>
      </c>
      <c r="E43" s="32">
        <f>$H$1/$E$1*(1-A43/'a_r=0.5'!$B$7)</f>
        <v>2.8571428571428571E-2</v>
      </c>
      <c r="F43" s="32">
        <f t="shared" si="0"/>
        <v>1031.2992478170797</v>
      </c>
      <c r="G43" s="32">
        <f t="shared" si="1"/>
        <v>3007.2532478170797</v>
      </c>
    </row>
    <row r="44" spans="1:7" ht="15.75" x14ac:dyDescent="0.25">
      <c r="A44" s="29">
        <v>15</v>
      </c>
      <c r="B44" s="29">
        <v>1998.6780000000001</v>
      </c>
      <c r="C44" s="32">
        <f>$B$1*(1-A44/'a_r=0.5'!$B$7)</f>
        <v>101.24855016772919</v>
      </c>
      <c r="D44" s="32">
        <f>$E$2/$E$1*(1-A44/'a_r=0.5'!$B$7)</f>
        <v>5.7142857142857141E-2</v>
      </c>
      <c r="E44" s="32">
        <f>$H$1/$E$1*(1-A44/'a_r=0.5'!$B$7)</f>
        <v>2.8571428571428571E-2</v>
      </c>
      <c r="F44" s="32">
        <f t="shared" si="0"/>
        <v>1031.2992478170797</v>
      </c>
      <c r="G44" s="32">
        <f t="shared" si="1"/>
        <v>3029.9772478170798</v>
      </c>
    </row>
    <row r="45" spans="1:7" ht="15.75" x14ac:dyDescent="0.25">
      <c r="A45" s="29">
        <v>16</v>
      </c>
      <c r="B45" s="29">
        <v>2012.7360000000001</v>
      </c>
      <c r="C45" s="32">
        <f>$B$1*(1-A45/'a_r=0.5'!$B$7)</f>
        <v>84.37379180644102</v>
      </c>
      <c r="D45" s="32">
        <f>$E$2/$E$1*(1-A45/'a_r=0.5'!$B$7)</f>
        <v>4.761904761904763E-2</v>
      </c>
      <c r="E45" s="32">
        <f>$H$1/$E$1*(1-A45/'a_r=0.5'!$B$7)</f>
        <v>2.3809523809523815E-2</v>
      </c>
      <c r="F45" s="32">
        <f t="shared" si="0"/>
        <v>1014.4102037415059</v>
      </c>
      <c r="G45" s="32">
        <f t="shared" si="1"/>
        <v>3027.1462037415058</v>
      </c>
    </row>
    <row r="46" spans="1:7" ht="15.75" x14ac:dyDescent="0.25">
      <c r="A46" s="29">
        <v>14</v>
      </c>
      <c r="B46" s="29">
        <v>1888.1020000000001</v>
      </c>
      <c r="C46" s="32">
        <f>$B$1*(1-A46/'a_r=0.5'!$B$7)</f>
        <v>118.12330852901741</v>
      </c>
      <c r="D46" s="32">
        <f>$E$2/$E$1*(1-A46/'a_r=0.5'!$B$7)</f>
        <v>6.666666666666668E-2</v>
      </c>
      <c r="E46" s="32">
        <f>$H$1/$E$1*(1-A46/'a_r=0.5'!$B$7)</f>
        <v>3.333333333333334E-2</v>
      </c>
      <c r="F46" s="32">
        <f t="shared" si="0"/>
        <v>1048.1882918926538</v>
      </c>
      <c r="G46" s="32">
        <f t="shared" si="1"/>
        <v>2936.2902918926538</v>
      </c>
    </row>
    <row r="47" spans="1:7" ht="15.75" x14ac:dyDescent="0.25">
      <c r="A47" s="29">
        <v>14</v>
      </c>
      <c r="B47" s="29">
        <v>1898.9269999999999</v>
      </c>
      <c r="C47" s="32">
        <f>$B$1*(1-A47/'a_r=0.5'!$B$7)</f>
        <v>118.12330852901741</v>
      </c>
      <c r="D47" s="32">
        <f>$E$2/$E$1*(1-A47/'a_r=0.5'!$B$7)</f>
        <v>6.666666666666668E-2</v>
      </c>
      <c r="E47" s="32">
        <f>$H$1/$E$1*(1-A47/'a_r=0.5'!$B$7)</f>
        <v>3.333333333333334E-2</v>
      </c>
      <c r="F47" s="32">
        <f t="shared" si="0"/>
        <v>1048.1882918926538</v>
      </c>
      <c r="G47" s="32">
        <f t="shared" si="1"/>
        <v>2947.1152918926537</v>
      </c>
    </row>
    <row r="48" spans="1:7" ht="15.75" x14ac:dyDescent="0.25">
      <c r="A48" s="29">
        <v>13</v>
      </c>
      <c r="B48" s="29">
        <v>1866.7049999999999</v>
      </c>
      <c r="C48" s="32">
        <f>$B$1*(1-A48/'a_r=0.5'!$B$7)</f>
        <v>134.99806689030558</v>
      </c>
      <c r="D48" s="32">
        <f>$E$2/$E$1*(1-A48/'a_r=0.5'!$B$7)</f>
        <v>7.6190476190476197E-2</v>
      </c>
      <c r="E48" s="32">
        <f>$H$1/$E$1*(1-A48/'a_r=0.5'!$B$7)</f>
        <v>3.8095238095238099E-2</v>
      </c>
      <c r="F48" s="32">
        <f t="shared" si="0"/>
        <v>1065.0773359682275</v>
      </c>
      <c r="G48" s="32">
        <f t="shared" si="1"/>
        <v>2931.7823359682275</v>
      </c>
    </row>
    <row r="49" spans="1:7" ht="15.75" x14ac:dyDescent="0.25">
      <c r="A49" s="29">
        <v>13</v>
      </c>
      <c r="B49" s="29">
        <v>1853.819</v>
      </c>
      <c r="C49" s="32">
        <f>$B$1*(1-A49/'a_r=0.5'!$B$7)</f>
        <v>134.99806689030558</v>
      </c>
      <c r="D49" s="32">
        <f>$E$2/$E$1*(1-A49/'a_r=0.5'!$B$7)</f>
        <v>7.6190476190476197E-2</v>
      </c>
      <c r="E49" s="32">
        <f>$H$1/$E$1*(1-A49/'a_r=0.5'!$B$7)</f>
        <v>3.8095238095238099E-2</v>
      </c>
      <c r="F49" s="32">
        <f t="shared" si="0"/>
        <v>1065.0773359682275</v>
      </c>
      <c r="G49" s="32">
        <f t="shared" si="1"/>
        <v>2918.8963359682275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8"/>
  <sheetViews>
    <sheetView workbookViewId="0">
      <selection activeCell="F10" sqref="F10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126</v>
      </c>
      <c r="J1" s="8" t="s">
        <v>129</v>
      </c>
      <c r="K1" s="8" t="s">
        <v>124</v>
      </c>
      <c r="L1" s="8" t="s">
        <v>125</v>
      </c>
      <c r="M1" s="8" t="s">
        <v>127</v>
      </c>
      <c r="N1" s="8" t="s">
        <v>128</v>
      </c>
    </row>
    <row r="2" spans="1:14" x14ac:dyDescent="0.25">
      <c r="A2" s="8" t="s">
        <v>117</v>
      </c>
      <c r="B2" s="15">
        <f>effects!G11</f>
        <v>3685.1346000000003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1.0016203703703705</v>
      </c>
      <c r="L2" s="8">
        <f>M2-B8*((N2-M2)/(B18-B8))</f>
        <v>14.902874516094981</v>
      </c>
      <c r="M2" s="8">
        <v>15</v>
      </c>
      <c r="N2" s="8">
        <v>20</v>
      </c>
    </row>
    <row r="3" spans="1:14" x14ac:dyDescent="0.25">
      <c r="A3" s="8" t="s">
        <v>118</v>
      </c>
      <c r="B3" s="15">
        <f>B2*0.3*0.75</f>
        <v>829.15528500000005</v>
      </c>
      <c r="C3" s="15">
        <f>$B$2*0.3</f>
        <v>1105.5403800000001</v>
      </c>
      <c r="D3" s="15">
        <f t="shared" ref="D3:F3" si="0">$B$2*0.3</f>
        <v>1105.5403800000001</v>
      </c>
      <c r="E3" s="15">
        <f t="shared" si="0"/>
        <v>1105.5403800000001</v>
      </c>
      <c r="F3" s="15">
        <f t="shared" si="0"/>
        <v>1105.5403800000001</v>
      </c>
    </row>
    <row r="4" spans="1:14" x14ac:dyDescent="0.25">
      <c r="A4" s="8" t="s">
        <v>119</v>
      </c>
      <c r="B4" s="15">
        <f>B3-B2</f>
        <v>-2855.9793150000005</v>
      </c>
      <c r="C4" s="15">
        <f>C3</f>
        <v>1105.5403800000001</v>
      </c>
      <c r="D4" s="15">
        <f>D3</f>
        <v>1105.5403800000001</v>
      </c>
      <c r="E4" s="15">
        <f>E3</f>
        <v>1105.5403800000001</v>
      </c>
      <c r="F4" s="15">
        <f>F3</f>
        <v>1105.5403800000001</v>
      </c>
    </row>
    <row r="5" spans="1:14" x14ac:dyDescent="0.25">
      <c r="A5" s="8" t="s">
        <v>120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</row>
    <row r="6" spans="1:14" x14ac:dyDescent="0.25">
      <c r="A6" s="8" t="s">
        <v>121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122</v>
      </c>
      <c r="B7" s="15">
        <f>B4*B6</f>
        <v>-2379.9827625000007</v>
      </c>
      <c r="C7" s="15">
        <f t="shared" ref="C7:F7" si="2">C4*C6</f>
        <v>767.73637500000007</v>
      </c>
      <c r="D7" s="15">
        <f t="shared" si="2"/>
        <v>639.78031250000015</v>
      </c>
      <c r="E7" s="15">
        <f t="shared" si="2"/>
        <v>533.15026041666681</v>
      </c>
      <c r="F7" s="15">
        <f t="shared" si="2"/>
        <v>444.2918836805556</v>
      </c>
    </row>
    <row r="8" spans="1:14" x14ac:dyDescent="0.25">
      <c r="A8" s="8" t="s">
        <v>123</v>
      </c>
      <c r="B8" s="15">
        <f>SUM(B7:F7)</f>
        <v>4.9760690972217958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117</v>
      </c>
      <c r="B12" s="15">
        <f>effects!G11</f>
        <v>3685.1346000000003</v>
      </c>
      <c r="C12" s="15"/>
      <c r="D12" s="15"/>
      <c r="E12" s="15"/>
      <c r="F12" s="15"/>
    </row>
    <row r="13" spans="1:14" x14ac:dyDescent="0.25">
      <c r="A13" s="8" t="s">
        <v>118</v>
      </c>
      <c r="B13" s="15">
        <f>B12*0.3*0.75</f>
        <v>829.15528500000005</v>
      </c>
      <c r="C13" s="15">
        <f>$B$2*0.3</f>
        <v>1105.5403800000001</v>
      </c>
      <c r="D13" s="15">
        <f t="shared" ref="D13:F13" si="3">$B$2*0.3</f>
        <v>1105.5403800000001</v>
      </c>
      <c r="E13" s="15">
        <f t="shared" si="3"/>
        <v>1105.5403800000001</v>
      </c>
      <c r="F13" s="15">
        <f t="shared" si="3"/>
        <v>1105.5403800000001</v>
      </c>
    </row>
    <row r="14" spans="1:14" x14ac:dyDescent="0.25">
      <c r="A14" s="8" t="s">
        <v>119</v>
      </c>
      <c r="B14" s="15">
        <f>B13-B12</f>
        <v>-2855.9793150000005</v>
      </c>
      <c r="C14" s="15">
        <f>C13</f>
        <v>1105.5403800000001</v>
      </c>
      <c r="D14" s="15">
        <f>D13</f>
        <v>1105.5403800000001</v>
      </c>
      <c r="E14" s="15">
        <f>E13</f>
        <v>1105.5403800000001</v>
      </c>
      <c r="F14" s="15">
        <f>F13</f>
        <v>1105.5403800000001</v>
      </c>
    </row>
    <row r="15" spans="1:14" x14ac:dyDescent="0.25">
      <c r="A15" s="8" t="s">
        <v>120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</row>
    <row r="16" spans="1:14" x14ac:dyDescent="0.25">
      <c r="A16" s="8" t="s">
        <v>121</v>
      </c>
      <c r="B16" s="15">
        <f>1/((1+B15)^B11)</f>
        <v>0.86956521739130443</v>
      </c>
      <c r="C16" s="15">
        <f t="shared" ref="C16" si="5">1/((1+C15)^C11)</f>
        <v>0.7561436672967865</v>
      </c>
      <c r="D16" s="15">
        <f t="shared" ref="D16" si="6">1/((1+D15)^D11)</f>
        <v>0.65751623243198831</v>
      </c>
      <c r="E16" s="15">
        <f t="shared" ref="E16" si="7">1/((1+E15)^E11)</f>
        <v>0.57175324559303342</v>
      </c>
      <c r="F16" s="15">
        <f>1/((1+F15)^F11)</f>
        <v>0.49717673529828987</v>
      </c>
    </row>
    <row r="17" spans="1:6" x14ac:dyDescent="0.25">
      <c r="A17" s="8" t="s">
        <v>122</v>
      </c>
      <c r="B17" s="15">
        <f>B14*B16</f>
        <v>-2483.4602739130441</v>
      </c>
      <c r="C17" s="15">
        <f t="shared" ref="C17" si="8">C14*C16</f>
        <v>835.94735727788304</v>
      </c>
      <c r="D17" s="15">
        <f t="shared" ref="D17" si="9">D14*D16</f>
        <v>726.91074545902882</v>
      </c>
      <c r="E17" s="15">
        <f t="shared" ref="E17" si="10">E14*E16</f>
        <v>632.09630039915555</v>
      </c>
      <c r="F17" s="15">
        <f t="shared" ref="F17" si="11">F14*F16</f>
        <v>549.64895686883085</v>
      </c>
    </row>
    <row r="18" spans="1:6" x14ac:dyDescent="0.25">
      <c r="A18" s="8" t="s">
        <v>123</v>
      </c>
      <c r="B18" s="15">
        <f>SUM(B17:F17)</f>
        <v>261.143086091854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CB23-280F-4689-BAC4-4FA97EF9B777}">
  <dimension ref="A3:L171"/>
  <sheetViews>
    <sheetView topLeftCell="A34" workbookViewId="0">
      <selection activeCell="O33" sqref="O33"/>
    </sheetView>
  </sheetViews>
  <sheetFormatPr defaultRowHeight="15" x14ac:dyDescent="0.25"/>
  <cols>
    <col min="1" max="1" width="7.28515625" customWidth="1"/>
    <col min="2" max="2" width="6.42578125" customWidth="1"/>
    <col min="3" max="3" width="7.7109375" customWidth="1"/>
    <col min="4" max="4" width="7.140625" customWidth="1"/>
    <col min="5" max="5" width="8.28515625" customWidth="1"/>
    <col min="6" max="6" width="6.7109375" customWidth="1"/>
    <col min="7" max="7" width="7.7109375" customWidth="1"/>
    <col min="8" max="8" width="8.42578125" customWidth="1"/>
    <col min="9" max="9" width="7" customWidth="1"/>
    <col min="10" max="11" width="7.28515625" customWidth="1"/>
  </cols>
  <sheetData>
    <row r="3" spans="1:12" x14ac:dyDescent="0.25">
      <c r="A3" s="34" t="s">
        <v>291</v>
      </c>
      <c r="B3" s="34" t="s">
        <v>292</v>
      </c>
      <c r="C3" s="34" t="s">
        <v>293</v>
      </c>
      <c r="D3" s="34" t="s">
        <v>294</v>
      </c>
      <c r="E3" s="34" t="s">
        <v>295</v>
      </c>
      <c r="F3" s="34" t="s">
        <v>296</v>
      </c>
      <c r="G3" s="34" t="s">
        <v>297</v>
      </c>
      <c r="H3" s="34" t="s">
        <v>298</v>
      </c>
      <c r="I3" s="34" t="s">
        <v>299</v>
      </c>
      <c r="J3" s="34" t="s">
        <v>300</v>
      </c>
      <c r="K3" s="34" t="s">
        <v>301</v>
      </c>
      <c r="L3" s="34" t="s">
        <v>290</v>
      </c>
    </row>
    <row r="4" spans="1:12" x14ac:dyDescent="0.25">
      <c r="B4" s="35" t="s">
        <v>302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4" t="s">
        <v>141</v>
      </c>
      <c r="B5" s="34">
        <v>2.4079999999999999</v>
      </c>
      <c r="C5" s="34">
        <v>9.6</v>
      </c>
      <c r="D5" s="34">
        <v>9.6</v>
      </c>
      <c r="E5" s="34">
        <v>713.38699999999994</v>
      </c>
      <c r="F5" s="34">
        <v>5.1840000000000002</v>
      </c>
      <c r="G5" s="34">
        <v>30.67</v>
      </c>
      <c r="H5" s="34">
        <v>457.62700000000001</v>
      </c>
      <c r="I5" s="34">
        <v>379.26900000000001</v>
      </c>
      <c r="J5" s="34">
        <v>45.865000000000002</v>
      </c>
      <c r="K5" s="34">
        <v>111.40600000000001</v>
      </c>
      <c r="L5" s="34">
        <v>1607.7449999999999</v>
      </c>
    </row>
    <row r="6" spans="1:12" x14ac:dyDescent="0.25">
      <c r="A6" s="34" t="s">
        <v>149</v>
      </c>
      <c r="B6" s="34">
        <v>4.8150000000000004</v>
      </c>
      <c r="C6" s="34">
        <v>19.2</v>
      </c>
      <c r="D6" s="34">
        <v>19.2</v>
      </c>
      <c r="E6" s="34">
        <v>356.69299999999998</v>
      </c>
      <c r="F6" s="34">
        <v>2.5920000000000001</v>
      </c>
      <c r="G6" s="34">
        <v>15.335000000000001</v>
      </c>
      <c r="H6" s="34">
        <v>228.81399999999999</v>
      </c>
      <c r="I6" s="34">
        <v>189.63399999999999</v>
      </c>
      <c r="J6" s="34">
        <v>22.931999999999999</v>
      </c>
      <c r="K6" s="34">
        <v>55.703000000000003</v>
      </c>
      <c r="L6" s="34">
        <v>836.28300000000002</v>
      </c>
    </row>
    <row r="7" spans="1:12" x14ac:dyDescent="0.25">
      <c r="A7" s="34" t="s">
        <v>142</v>
      </c>
      <c r="B7" s="34">
        <v>7.2229999999999999</v>
      </c>
      <c r="C7" s="34">
        <v>28.8</v>
      </c>
      <c r="D7" s="34">
        <v>28.8</v>
      </c>
      <c r="E7" s="34">
        <v>237.79599999999999</v>
      </c>
      <c r="F7" s="34">
        <v>1.728</v>
      </c>
      <c r="G7" s="34">
        <v>10.223000000000001</v>
      </c>
      <c r="H7" s="34">
        <v>152.542</v>
      </c>
      <c r="I7" s="34">
        <v>126.423</v>
      </c>
      <c r="J7" s="34">
        <v>15.288</v>
      </c>
      <c r="K7" s="34">
        <v>37.134999999999998</v>
      </c>
      <c r="L7" s="34">
        <v>593.53499999999997</v>
      </c>
    </row>
    <row r="8" spans="1:12" x14ac:dyDescent="0.25">
      <c r="A8" s="34" t="s">
        <v>143</v>
      </c>
      <c r="B8" s="34">
        <v>9.6310000000000002</v>
      </c>
      <c r="C8" s="34">
        <v>38.4</v>
      </c>
      <c r="D8" s="34">
        <v>38.4</v>
      </c>
      <c r="E8" s="34">
        <v>178.34700000000001</v>
      </c>
      <c r="F8" s="34">
        <v>1.296</v>
      </c>
      <c r="G8" s="34">
        <v>7.6669999999999998</v>
      </c>
      <c r="H8" s="34">
        <v>114.407</v>
      </c>
      <c r="I8" s="34">
        <v>94.816999999999993</v>
      </c>
      <c r="J8" s="34">
        <v>11.465999999999999</v>
      </c>
      <c r="K8" s="34">
        <v>27.850999999999999</v>
      </c>
      <c r="L8" s="34">
        <v>482.96499999999997</v>
      </c>
    </row>
    <row r="9" spans="1:12" x14ac:dyDescent="0.25">
      <c r="A9" s="34" t="s">
        <v>144</v>
      </c>
      <c r="B9" s="34">
        <v>12.038</v>
      </c>
      <c r="C9" s="34">
        <v>48</v>
      </c>
      <c r="D9" s="34">
        <v>48</v>
      </c>
      <c r="E9" s="34">
        <v>142.67699999999999</v>
      </c>
      <c r="F9" s="34">
        <v>1.0369999999999999</v>
      </c>
      <c r="G9" s="34">
        <v>6.1340000000000003</v>
      </c>
      <c r="H9" s="34">
        <v>91.525000000000006</v>
      </c>
      <c r="I9" s="34">
        <v>75.853999999999999</v>
      </c>
      <c r="J9" s="34">
        <v>9.173</v>
      </c>
      <c r="K9" s="34">
        <v>22.280999999999999</v>
      </c>
      <c r="L9" s="34">
        <v>425.26499999999999</v>
      </c>
    </row>
    <row r="10" spans="1:12" x14ac:dyDescent="0.25">
      <c r="A10" s="34" t="s">
        <v>145</v>
      </c>
      <c r="B10" s="34">
        <v>14.446</v>
      </c>
      <c r="C10" s="34">
        <v>57.6</v>
      </c>
      <c r="D10" s="34">
        <v>57.6</v>
      </c>
      <c r="E10" s="34">
        <v>118.898</v>
      </c>
      <c r="F10" s="34">
        <v>0.86399999999999999</v>
      </c>
      <c r="G10" s="34">
        <v>5.1120000000000001</v>
      </c>
      <c r="H10" s="34">
        <v>76.271000000000001</v>
      </c>
      <c r="I10" s="34">
        <v>63.210999999999999</v>
      </c>
      <c r="J10" s="34">
        <v>7.6440000000000001</v>
      </c>
      <c r="K10" s="34">
        <v>18.568000000000001</v>
      </c>
      <c r="L10" s="34">
        <v>394.00200000000001</v>
      </c>
    </row>
    <row r="11" spans="1:12" x14ac:dyDescent="0.25">
      <c r="A11" s="34" t="s">
        <v>146</v>
      </c>
      <c r="B11" s="34">
        <v>16.853999999999999</v>
      </c>
      <c r="C11" s="34">
        <v>67.2</v>
      </c>
      <c r="D11" s="34">
        <v>67.2</v>
      </c>
      <c r="E11" s="34">
        <v>101.91200000000001</v>
      </c>
      <c r="F11" s="34">
        <v>0.74099999999999999</v>
      </c>
      <c r="G11" s="34">
        <v>4.3810000000000002</v>
      </c>
      <c r="H11" s="34">
        <v>65.375</v>
      </c>
      <c r="I11" s="34">
        <v>54.180999999999997</v>
      </c>
      <c r="J11" s="34">
        <v>6.5519999999999996</v>
      </c>
      <c r="K11" s="34">
        <v>15.914999999999999</v>
      </c>
      <c r="L11" s="34">
        <v>377.84399999999999</v>
      </c>
    </row>
    <row r="12" spans="1:12" x14ac:dyDescent="0.25">
      <c r="A12" s="34" t="s">
        <v>147</v>
      </c>
      <c r="B12" s="34">
        <v>19.260999999999999</v>
      </c>
      <c r="C12" s="34">
        <v>76.8</v>
      </c>
      <c r="D12" s="34">
        <v>76.8</v>
      </c>
      <c r="E12" s="34">
        <v>89.173000000000002</v>
      </c>
      <c r="F12" s="34">
        <v>0.64800000000000002</v>
      </c>
      <c r="G12" s="34">
        <v>3.8340000000000001</v>
      </c>
      <c r="H12" s="34">
        <v>57.203000000000003</v>
      </c>
      <c r="I12" s="34">
        <v>47.408999999999999</v>
      </c>
      <c r="J12" s="34">
        <v>5.7329999999999997</v>
      </c>
      <c r="K12" s="34">
        <v>13.926</v>
      </c>
      <c r="L12" s="34">
        <v>371.12799999999999</v>
      </c>
    </row>
    <row r="13" spans="1:12" x14ac:dyDescent="0.25">
      <c r="A13" s="34" t="s">
        <v>148</v>
      </c>
      <c r="B13" s="34">
        <v>21.669</v>
      </c>
      <c r="C13" s="34">
        <v>86.4</v>
      </c>
      <c r="D13" s="34">
        <v>86.4</v>
      </c>
      <c r="E13" s="34">
        <v>79.265000000000001</v>
      </c>
      <c r="F13" s="34">
        <v>0.57599999999999996</v>
      </c>
      <c r="G13" s="34">
        <v>3.4079999999999999</v>
      </c>
      <c r="H13" s="34">
        <v>50.847000000000001</v>
      </c>
      <c r="I13" s="34">
        <v>42.140999999999998</v>
      </c>
      <c r="J13" s="34">
        <v>5.0960000000000001</v>
      </c>
      <c r="K13" s="34">
        <v>12.378</v>
      </c>
      <c r="L13" s="34">
        <v>370.70600000000002</v>
      </c>
    </row>
    <row r="14" spans="1:12" x14ac:dyDescent="0.25">
      <c r="A14" s="34" t="s">
        <v>130</v>
      </c>
      <c r="B14" s="34">
        <v>24.077000000000002</v>
      </c>
      <c r="C14" s="34">
        <v>96</v>
      </c>
      <c r="D14" s="34">
        <v>96</v>
      </c>
      <c r="E14" s="34">
        <v>71.338999999999999</v>
      </c>
      <c r="F14" s="34">
        <v>0.51800000000000002</v>
      </c>
      <c r="G14" s="34">
        <v>3.0670000000000002</v>
      </c>
      <c r="H14" s="34">
        <v>45.762999999999998</v>
      </c>
      <c r="I14" s="34">
        <v>37.927</v>
      </c>
      <c r="J14" s="34">
        <v>4.5860000000000003</v>
      </c>
      <c r="K14" s="34">
        <v>11.141</v>
      </c>
      <c r="L14" s="34">
        <v>374.69099999999997</v>
      </c>
    </row>
    <row r="15" spans="1:12" x14ac:dyDescent="0.25">
      <c r="A15" s="34" t="s">
        <v>131</v>
      </c>
      <c r="B15" s="34">
        <v>26.484000000000002</v>
      </c>
      <c r="C15" s="34">
        <v>105.6</v>
      </c>
      <c r="D15" s="34">
        <v>105.6</v>
      </c>
      <c r="E15" s="34">
        <v>64.852999999999994</v>
      </c>
      <c r="F15" s="34">
        <v>0.47099999999999997</v>
      </c>
      <c r="G15" s="34">
        <v>2.7879999999999998</v>
      </c>
      <c r="H15" s="34">
        <v>41.601999999999997</v>
      </c>
      <c r="I15" s="34">
        <v>34.478999999999999</v>
      </c>
      <c r="J15" s="34">
        <v>4.17</v>
      </c>
      <c r="K15" s="34">
        <v>10.128</v>
      </c>
      <c r="L15" s="34">
        <v>381.87700000000001</v>
      </c>
    </row>
    <row r="16" spans="1:12" x14ac:dyDescent="0.25">
      <c r="A16" s="34" t="s">
        <v>132</v>
      </c>
      <c r="B16" s="34">
        <v>28.891999999999999</v>
      </c>
      <c r="C16" s="34">
        <v>115.2</v>
      </c>
      <c r="D16" s="34">
        <v>115.2</v>
      </c>
      <c r="E16" s="34">
        <v>59.448999999999998</v>
      </c>
      <c r="F16" s="34">
        <v>0.432</v>
      </c>
      <c r="G16" s="34">
        <v>2.556</v>
      </c>
      <c r="H16" s="34">
        <v>38.136000000000003</v>
      </c>
      <c r="I16" s="34">
        <v>31.606000000000002</v>
      </c>
      <c r="J16" s="34">
        <v>3.8220000000000001</v>
      </c>
      <c r="K16" s="34">
        <v>9.2840000000000007</v>
      </c>
      <c r="L16" s="34">
        <v>391.471</v>
      </c>
    </row>
    <row r="17" spans="1:12" x14ac:dyDescent="0.25">
      <c r="A17" s="34" t="s">
        <v>133</v>
      </c>
      <c r="B17" s="34">
        <v>31.3</v>
      </c>
      <c r="C17" s="34">
        <v>124.8</v>
      </c>
      <c r="D17" s="34">
        <v>124.8</v>
      </c>
      <c r="E17" s="34">
        <v>54.875999999999998</v>
      </c>
      <c r="F17" s="34">
        <v>0.39900000000000002</v>
      </c>
      <c r="G17" s="34">
        <v>2.359</v>
      </c>
      <c r="H17" s="34">
        <v>35.201999999999998</v>
      </c>
      <c r="I17" s="34">
        <v>29.175000000000001</v>
      </c>
      <c r="J17" s="34">
        <v>3.528</v>
      </c>
      <c r="K17" s="34">
        <v>8.57</v>
      </c>
      <c r="L17" s="34">
        <v>402.911</v>
      </c>
    </row>
    <row r="18" spans="1:12" x14ac:dyDescent="0.25">
      <c r="A18" s="34" t="s">
        <v>134</v>
      </c>
      <c r="B18" s="34">
        <v>33.707999999999998</v>
      </c>
      <c r="C18" s="34">
        <v>134.4</v>
      </c>
      <c r="D18" s="34">
        <v>134.4</v>
      </c>
      <c r="E18" s="34">
        <v>50.956000000000003</v>
      </c>
      <c r="F18" s="34">
        <v>0.37</v>
      </c>
      <c r="G18" s="34">
        <v>2.1909999999999998</v>
      </c>
      <c r="H18" s="34">
        <v>32.688000000000002</v>
      </c>
      <c r="I18" s="34">
        <v>27.091000000000001</v>
      </c>
      <c r="J18" s="34">
        <v>3.2759999999999998</v>
      </c>
      <c r="K18" s="34">
        <v>7.9580000000000002</v>
      </c>
      <c r="L18" s="34">
        <v>415.80399999999997</v>
      </c>
    </row>
    <row r="19" spans="1:12" x14ac:dyDescent="0.25">
      <c r="A19" s="34" t="s">
        <v>135</v>
      </c>
      <c r="B19" s="34">
        <v>36.115000000000002</v>
      </c>
      <c r="C19" s="34">
        <v>144</v>
      </c>
      <c r="D19" s="34">
        <v>144</v>
      </c>
      <c r="E19" s="34">
        <v>47.558999999999997</v>
      </c>
      <c r="F19" s="34">
        <v>0.34599999999999997</v>
      </c>
      <c r="G19" s="34">
        <v>2.0449999999999999</v>
      </c>
      <c r="H19" s="34">
        <v>30.507999999999999</v>
      </c>
      <c r="I19" s="34">
        <v>25.285</v>
      </c>
      <c r="J19" s="34">
        <v>3.0579999999999998</v>
      </c>
      <c r="K19" s="34">
        <v>7.4269999999999996</v>
      </c>
      <c r="L19" s="34">
        <v>429.858</v>
      </c>
    </row>
    <row r="20" spans="1:12" x14ac:dyDescent="0.25">
      <c r="A20" s="34" t="s">
        <v>136</v>
      </c>
      <c r="B20" s="34">
        <v>38.523000000000003</v>
      </c>
      <c r="C20" s="34">
        <v>153.6</v>
      </c>
      <c r="D20" s="34">
        <v>153.6</v>
      </c>
      <c r="E20" s="34">
        <v>44.587000000000003</v>
      </c>
      <c r="F20" s="34">
        <v>0.32400000000000001</v>
      </c>
      <c r="G20" s="34">
        <v>1.917</v>
      </c>
      <c r="H20" s="34">
        <v>28.602</v>
      </c>
      <c r="I20" s="34">
        <v>23.704000000000001</v>
      </c>
      <c r="J20" s="34">
        <v>2.867</v>
      </c>
      <c r="K20" s="34">
        <v>6.9630000000000001</v>
      </c>
      <c r="L20" s="34">
        <v>444.85700000000003</v>
      </c>
    </row>
    <row r="21" spans="1:12" x14ac:dyDescent="0.25">
      <c r="A21" s="34" t="s">
        <v>137</v>
      </c>
      <c r="B21" s="34">
        <v>40.930999999999997</v>
      </c>
      <c r="C21" s="34">
        <v>163.19999999999999</v>
      </c>
      <c r="D21" s="34">
        <v>163.19999999999999</v>
      </c>
      <c r="E21" s="34">
        <v>41.963999999999999</v>
      </c>
      <c r="F21" s="34">
        <v>0.30499999999999999</v>
      </c>
      <c r="G21" s="34">
        <v>1.804</v>
      </c>
      <c r="H21" s="34">
        <v>26.919</v>
      </c>
      <c r="I21" s="34">
        <v>22.31</v>
      </c>
      <c r="J21" s="34">
        <v>2.698</v>
      </c>
      <c r="K21" s="34">
        <v>6.5529999999999999</v>
      </c>
      <c r="L21" s="34">
        <v>460.63299999999998</v>
      </c>
    </row>
    <row r="22" spans="1:12" x14ac:dyDescent="0.25">
      <c r="A22" s="34" t="s">
        <v>138</v>
      </c>
      <c r="B22" s="34">
        <v>43.338000000000001</v>
      </c>
      <c r="C22" s="34">
        <v>172.8</v>
      </c>
      <c r="D22" s="34">
        <v>172.8</v>
      </c>
      <c r="E22" s="34">
        <v>39.633000000000003</v>
      </c>
      <c r="F22" s="34">
        <v>0.28799999999999998</v>
      </c>
      <c r="G22" s="34">
        <v>1.704</v>
      </c>
      <c r="H22" s="34">
        <v>25.423999999999999</v>
      </c>
      <c r="I22" s="34">
        <v>21.07</v>
      </c>
      <c r="J22" s="34">
        <v>2.548</v>
      </c>
      <c r="K22" s="34">
        <v>6.1890000000000001</v>
      </c>
      <c r="L22" s="34">
        <v>477.05700000000002</v>
      </c>
    </row>
    <row r="23" spans="1:12" x14ac:dyDescent="0.25">
      <c r="A23" s="34" t="s">
        <v>139</v>
      </c>
      <c r="B23" s="34">
        <v>45.746000000000002</v>
      </c>
      <c r="C23" s="34">
        <v>182.4</v>
      </c>
      <c r="D23" s="34">
        <v>182.4</v>
      </c>
      <c r="E23" s="34">
        <v>37.546999999999997</v>
      </c>
      <c r="F23" s="34">
        <v>0.27300000000000002</v>
      </c>
      <c r="G23" s="34">
        <v>1.6140000000000001</v>
      </c>
      <c r="H23" s="34">
        <v>24.085999999999999</v>
      </c>
      <c r="I23" s="34">
        <v>19.962</v>
      </c>
      <c r="J23" s="34">
        <v>2.4140000000000001</v>
      </c>
      <c r="K23" s="34">
        <v>5.8630000000000004</v>
      </c>
      <c r="L23" s="34">
        <v>494.02800000000002</v>
      </c>
    </row>
    <row r="24" spans="1:12" x14ac:dyDescent="0.25">
      <c r="A24" s="34" t="s">
        <v>140</v>
      </c>
      <c r="B24" s="34">
        <v>48.154000000000003</v>
      </c>
      <c r="C24" s="34">
        <v>192</v>
      </c>
      <c r="D24" s="34">
        <v>192</v>
      </c>
      <c r="E24" s="34">
        <v>35.668999999999997</v>
      </c>
      <c r="F24" s="34">
        <v>0.25900000000000001</v>
      </c>
      <c r="G24" s="34">
        <v>1.5329999999999999</v>
      </c>
      <c r="H24" s="34">
        <v>22.881</v>
      </c>
      <c r="I24" s="34">
        <v>18.963000000000001</v>
      </c>
      <c r="J24" s="34">
        <v>2.2930000000000001</v>
      </c>
      <c r="K24" s="34">
        <v>5.57</v>
      </c>
      <c r="L24" s="34">
        <v>511.459</v>
      </c>
    </row>
    <row r="25" spans="1:12" x14ac:dyDescent="0.25">
      <c r="A25" s="34"/>
      <c r="B25" s="35" t="s">
        <v>303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 spans="1:12" x14ac:dyDescent="0.25">
      <c r="A26" s="34" t="s">
        <v>161</v>
      </c>
      <c r="B26" s="34">
        <v>2.4079999999999999</v>
      </c>
      <c r="C26" s="34">
        <v>6.3940000000000001</v>
      </c>
      <c r="D26" s="34">
        <v>6.3940000000000001</v>
      </c>
      <c r="E26" s="34">
        <v>475.11599999999999</v>
      </c>
      <c r="F26" s="34">
        <v>5.1840000000000002</v>
      </c>
      <c r="G26" s="34">
        <v>30.67</v>
      </c>
      <c r="H26" s="34">
        <v>457.62700000000001</v>
      </c>
      <c r="I26" s="34">
        <v>379.26900000000001</v>
      </c>
      <c r="J26" s="34">
        <v>45.865000000000002</v>
      </c>
      <c r="K26" s="34">
        <v>111.40600000000001</v>
      </c>
      <c r="L26" s="34">
        <v>1363.0619999999999</v>
      </c>
    </row>
    <row r="27" spans="1:12" x14ac:dyDescent="0.25">
      <c r="A27" s="34" t="s">
        <v>162</v>
      </c>
      <c r="B27" s="34">
        <v>4.8150000000000004</v>
      </c>
      <c r="C27" s="34">
        <v>12.787000000000001</v>
      </c>
      <c r="D27" s="34">
        <v>12.787000000000001</v>
      </c>
      <c r="E27" s="34">
        <v>237.55799999999999</v>
      </c>
      <c r="F27" s="34">
        <v>2.5920000000000001</v>
      </c>
      <c r="G27" s="34">
        <v>15.335000000000001</v>
      </c>
      <c r="H27" s="34">
        <v>228.81399999999999</v>
      </c>
      <c r="I27" s="34">
        <v>189.63399999999999</v>
      </c>
      <c r="J27" s="34">
        <v>22.931999999999999</v>
      </c>
      <c r="K27" s="34">
        <v>55.703000000000003</v>
      </c>
      <c r="L27" s="34">
        <v>704.322</v>
      </c>
    </row>
    <row r="28" spans="1:12" x14ac:dyDescent="0.25">
      <c r="A28" s="34" t="s">
        <v>163</v>
      </c>
      <c r="B28" s="34">
        <v>7.2229999999999999</v>
      </c>
      <c r="C28" s="34">
        <v>19.181000000000001</v>
      </c>
      <c r="D28" s="34">
        <v>19.181000000000001</v>
      </c>
      <c r="E28" s="34">
        <v>158.37200000000001</v>
      </c>
      <c r="F28" s="34">
        <v>1.728</v>
      </c>
      <c r="G28" s="34">
        <v>10.223000000000001</v>
      </c>
      <c r="H28" s="34">
        <v>152.542</v>
      </c>
      <c r="I28" s="34">
        <v>126.423</v>
      </c>
      <c r="J28" s="34">
        <v>15.288</v>
      </c>
      <c r="K28" s="34">
        <v>37.134999999999998</v>
      </c>
      <c r="L28" s="34">
        <v>494.87299999999999</v>
      </c>
    </row>
    <row r="29" spans="1:12" x14ac:dyDescent="0.25">
      <c r="A29" s="34" t="s">
        <v>164</v>
      </c>
      <c r="B29" s="34">
        <v>9.6310000000000002</v>
      </c>
      <c r="C29" s="34">
        <v>25.574000000000002</v>
      </c>
      <c r="D29" s="34">
        <v>25.574000000000002</v>
      </c>
      <c r="E29" s="34">
        <v>118.779</v>
      </c>
      <c r="F29" s="34">
        <v>1.296</v>
      </c>
      <c r="G29" s="34">
        <v>7.6669999999999998</v>
      </c>
      <c r="H29" s="34">
        <v>114.407</v>
      </c>
      <c r="I29" s="34">
        <v>94.816999999999993</v>
      </c>
      <c r="J29" s="34">
        <v>11.465999999999999</v>
      </c>
      <c r="K29" s="34">
        <v>27.850999999999999</v>
      </c>
      <c r="L29" s="34">
        <v>397.745</v>
      </c>
    </row>
    <row r="30" spans="1:12" x14ac:dyDescent="0.25">
      <c r="A30" s="34" t="s">
        <v>165</v>
      </c>
      <c r="B30" s="34">
        <v>12.038</v>
      </c>
      <c r="C30" s="34">
        <v>31.968</v>
      </c>
      <c r="D30" s="34">
        <v>31.968</v>
      </c>
      <c r="E30" s="34">
        <v>95.022999999999996</v>
      </c>
      <c r="F30" s="34">
        <v>1.0369999999999999</v>
      </c>
      <c r="G30" s="34">
        <v>6.1340000000000003</v>
      </c>
      <c r="H30" s="34">
        <v>91.525000000000006</v>
      </c>
      <c r="I30" s="34">
        <v>75.853999999999999</v>
      </c>
      <c r="J30" s="34">
        <v>9.173</v>
      </c>
      <c r="K30" s="34">
        <v>22.280999999999999</v>
      </c>
      <c r="L30" s="34">
        <v>345.54700000000003</v>
      </c>
    </row>
    <row r="31" spans="1:12" x14ac:dyDescent="0.25">
      <c r="A31" s="34" t="s">
        <v>166</v>
      </c>
      <c r="B31" s="34">
        <v>14.446</v>
      </c>
      <c r="C31" s="34">
        <v>38.362000000000002</v>
      </c>
      <c r="D31" s="34">
        <v>38.362000000000002</v>
      </c>
      <c r="E31" s="34">
        <v>79.186000000000007</v>
      </c>
      <c r="F31" s="34">
        <v>0.86399999999999999</v>
      </c>
      <c r="G31" s="34">
        <v>5.1120000000000001</v>
      </c>
      <c r="H31" s="34">
        <v>76.271000000000001</v>
      </c>
      <c r="I31" s="34">
        <v>63.210999999999999</v>
      </c>
      <c r="J31" s="34">
        <v>7.6440000000000001</v>
      </c>
      <c r="K31" s="34">
        <v>18.568000000000001</v>
      </c>
      <c r="L31" s="34">
        <v>315.81400000000002</v>
      </c>
    </row>
    <row r="32" spans="1:12" x14ac:dyDescent="0.25">
      <c r="A32" s="34" t="s">
        <v>167</v>
      </c>
      <c r="B32" s="34">
        <v>16.853999999999999</v>
      </c>
      <c r="C32" s="34">
        <v>44.755000000000003</v>
      </c>
      <c r="D32" s="34">
        <v>44.755000000000003</v>
      </c>
      <c r="E32" s="34">
        <v>67.873999999999995</v>
      </c>
      <c r="F32" s="34">
        <v>0.74099999999999999</v>
      </c>
      <c r="G32" s="34">
        <v>4.3810000000000002</v>
      </c>
      <c r="H32" s="34">
        <v>65.375</v>
      </c>
      <c r="I32" s="34">
        <v>54.180999999999997</v>
      </c>
      <c r="J32" s="34">
        <v>6.5519999999999996</v>
      </c>
      <c r="K32" s="34">
        <v>15.914999999999999</v>
      </c>
      <c r="L32" s="34">
        <v>298.916</v>
      </c>
    </row>
    <row r="33" spans="1:12" x14ac:dyDescent="0.25">
      <c r="A33" s="34" t="s">
        <v>168</v>
      </c>
      <c r="B33" s="34">
        <v>19.260999999999999</v>
      </c>
      <c r="C33" s="34">
        <v>51.149000000000001</v>
      </c>
      <c r="D33" s="34">
        <v>51.149000000000001</v>
      </c>
      <c r="E33" s="34">
        <v>59.389000000000003</v>
      </c>
      <c r="F33" s="34">
        <v>0.64800000000000002</v>
      </c>
      <c r="G33" s="34">
        <v>3.8340000000000001</v>
      </c>
      <c r="H33" s="34">
        <v>57.203000000000003</v>
      </c>
      <c r="I33" s="34">
        <v>47.408999999999999</v>
      </c>
      <c r="J33" s="34">
        <v>5.7329999999999997</v>
      </c>
      <c r="K33" s="34">
        <v>13.926</v>
      </c>
      <c r="L33" s="34">
        <v>290.04199999999997</v>
      </c>
    </row>
    <row r="34" spans="1:12" x14ac:dyDescent="0.25">
      <c r="A34" s="34" t="s">
        <v>169</v>
      </c>
      <c r="B34" s="34">
        <v>21.669</v>
      </c>
      <c r="C34" s="34">
        <v>57.542000000000002</v>
      </c>
      <c r="D34" s="34">
        <v>57.542000000000002</v>
      </c>
      <c r="E34" s="34">
        <v>52.790999999999997</v>
      </c>
      <c r="F34" s="34">
        <v>0.57599999999999996</v>
      </c>
      <c r="G34" s="34">
        <v>3.4079999999999999</v>
      </c>
      <c r="H34" s="34">
        <v>50.847000000000001</v>
      </c>
      <c r="I34" s="34">
        <v>42.140999999999998</v>
      </c>
      <c r="J34" s="34">
        <v>5.0960000000000001</v>
      </c>
      <c r="K34" s="34">
        <v>12.378</v>
      </c>
      <c r="L34" s="34">
        <v>286.51600000000002</v>
      </c>
    </row>
    <row r="35" spans="1:12" x14ac:dyDescent="0.25">
      <c r="A35" s="34" t="s">
        <v>150</v>
      </c>
      <c r="B35" s="34">
        <v>24.077000000000002</v>
      </c>
      <c r="C35" s="34">
        <v>63.936</v>
      </c>
      <c r="D35" s="34">
        <v>63.936</v>
      </c>
      <c r="E35" s="34">
        <v>47.512</v>
      </c>
      <c r="F35" s="34">
        <v>0.51800000000000002</v>
      </c>
      <c r="G35" s="34">
        <v>3.0670000000000002</v>
      </c>
      <c r="H35" s="34">
        <v>45.762999999999998</v>
      </c>
      <c r="I35" s="34">
        <v>37.927</v>
      </c>
      <c r="J35" s="34">
        <v>4.5860000000000003</v>
      </c>
      <c r="K35" s="34">
        <v>11.141</v>
      </c>
      <c r="L35" s="34">
        <v>286.73599999999999</v>
      </c>
    </row>
    <row r="36" spans="1:12" x14ac:dyDescent="0.25">
      <c r="A36" s="34" t="s">
        <v>151</v>
      </c>
      <c r="B36" s="34">
        <v>26.484000000000002</v>
      </c>
      <c r="C36" s="34">
        <v>70.33</v>
      </c>
      <c r="D36" s="34">
        <v>70.33</v>
      </c>
      <c r="E36" s="34">
        <v>43.192</v>
      </c>
      <c r="F36" s="34">
        <v>0.47099999999999997</v>
      </c>
      <c r="G36" s="34">
        <v>2.7879999999999998</v>
      </c>
      <c r="H36" s="34">
        <v>41.601999999999997</v>
      </c>
      <c r="I36" s="34">
        <v>34.478999999999999</v>
      </c>
      <c r="J36" s="34">
        <v>4.17</v>
      </c>
      <c r="K36" s="34">
        <v>10.128</v>
      </c>
      <c r="L36" s="34">
        <v>289.67599999999999</v>
      </c>
    </row>
    <row r="37" spans="1:12" x14ac:dyDescent="0.25">
      <c r="A37" s="34" t="s">
        <v>152</v>
      </c>
      <c r="B37" s="34">
        <v>28.891999999999999</v>
      </c>
      <c r="C37" s="34">
        <v>76.722999999999999</v>
      </c>
      <c r="D37" s="34">
        <v>76.722999999999999</v>
      </c>
      <c r="E37" s="34">
        <v>39.593000000000004</v>
      </c>
      <c r="F37" s="34">
        <v>0.432</v>
      </c>
      <c r="G37" s="34">
        <v>2.556</v>
      </c>
      <c r="H37" s="34">
        <v>38.136000000000003</v>
      </c>
      <c r="I37" s="34">
        <v>31.606000000000002</v>
      </c>
      <c r="J37" s="34">
        <v>3.8220000000000001</v>
      </c>
      <c r="K37" s="34">
        <v>9.2840000000000007</v>
      </c>
      <c r="L37" s="34">
        <v>294.661</v>
      </c>
    </row>
    <row r="38" spans="1:12" x14ac:dyDescent="0.25">
      <c r="A38" s="34" t="s">
        <v>153</v>
      </c>
      <c r="B38" s="34">
        <v>31.3</v>
      </c>
      <c r="C38" s="34">
        <v>83.117000000000004</v>
      </c>
      <c r="D38" s="34">
        <v>83.117000000000004</v>
      </c>
      <c r="E38" s="34">
        <v>36.546999999999997</v>
      </c>
      <c r="F38" s="34">
        <v>0.39900000000000002</v>
      </c>
      <c r="G38" s="34">
        <v>2.359</v>
      </c>
      <c r="H38" s="34">
        <v>35.201999999999998</v>
      </c>
      <c r="I38" s="34">
        <v>29.175000000000001</v>
      </c>
      <c r="J38" s="34">
        <v>3.528</v>
      </c>
      <c r="K38" s="34">
        <v>8.57</v>
      </c>
      <c r="L38" s="34">
        <v>301.21600000000001</v>
      </c>
    </row>
    <row r="39" spans="1:12" x14ac:dyDescent="0.25">
      <c r="A39" s="34" t="s">
        <v>154</v>
      </c>
      <c r="B39" s="34">
        <v>33.707999999999998</v>
      </c>
      <c r="C39" s="34">
        <v>89.51</v>
      </c>
      <c r="D39" s="34">
        <v>89.51</v>
      </c>
      <c r="E39" s="34">
        <v>33.936999999999998</v>
      </c>
      <c r="F39" s="34">
        <v>0.37</v>
      </c>
      <c r="G39" s="34">
        <v>2.1909999999999998</v>
      </c>
      <c r="H39" s="34">
        <v>32.688000000000002</v>
      </c>
      <c r="I39" s="34">
        <v>27.091000000000001</v>
      </c>
      <c r="J39" s="34">
        <v>3.2759999999999998</v>
      </c>
      <c r="K39" s="34">
        <v>7.9580000000000002</v>
      </c>
      <c r="L39" s="34">
        <v>309.005</v>
      </c>
    </row>
    <row r="40" spans="1:12" x14ac:dyDescent="0.25">
      <c r="A40" s="34" t="s">
        <v>155</v>
      </c>
      <c r="B40" s="34">
        <v>36.115000000000002</v>
      </c>
      <c r="C40" s="34">
        <v>95.903999999999996</v>
      </c>
      <c r="D40" s="34">
        <v>95.903999999999996</v>
      </c>
      <c r="E40" s="34">
        <v>31.673999999999999</v>
      </c>
      <c r="F40" s="34">
        <v>0.34599999999999997</v>
      </c>
      <c r="G40" s="34">
        <v>2.0449999999999999</v>
      </c>
      <c r="H40" s="34">
        <v>30.507999999999999</v>
      </c>
      <c r="I40" s="34">
        <v>25.285</v>
      </c>
      <c r="J40" s="34">
        <v>3.0579999999999998</v>
      </c>
      <c r="K40" s="34">
        <v>7.4269999999999996</v>
      </c>
      <c r="L40" s="34">
        <v>317.78100000000001</v>
      </c>
    </row>
    <row r="41" spans="1:12" x14ac:dyDescent="0.25">
      <c r="A41" s="34" t="s">
        <v>156</v>
      </c>
      <c r="B41" s="34">
        <v>38.523000000000003</v>
      </c>
      <c r="C41" s="34">
        <v>102.298</v>
      </c>
      <c r="D41" s="34">
        <v>102.298</v>
      </c>
      <c r="E41" s="34">
        <v>29.695</v>
      </c>
      <c r="F41" s="34">
        <v>0.32400000000000001</v>
      </c>
      <c r="G41" s="34">
        <v>1.917</v>
      </c>
      <c r="H41" s="34">
        <v>28.602</v>
      </c>
      <c r="I41" s="34">
        <v>23.704000000000001</v>
      </c>
      <c r="J41" s="34">
        <v>2.867</v>
      </c>
      <c r="K41" s="34">
        <v>6.9630000000000001</v>
      </c>
      <c r="L41" s="34">
        <v>327.36099999999999</v>
      </c>
    </row>
    <row r="42" spans="1:12" x14ac:dyDescent="0.25">
      <c r="A42" s="34" t="s">
        <v>157</v>
      </c>
      <c r="B42" s="34">
        <v>40.930999999999997</v>
      </c>
      <c r="C42" s="34">
        <v>108.691</v>
      </c>
      <c r="D42" s="34">
        <v>108.691</v>
      </c>
      <c r="E42" s="34">
        <v>27.948</v>
      </c>
      <c r="F42" s="34">
        <v>0.30499999999999999</v>
      </c>
      <c r="G42" s="34">
        <v>1.804</v>
      </c>
      <c r="H42" s="34">
        <v>26.919</v>
      </c>
      <c r="I42" s="34">
        <v>22.31</v>
      </c>
      <c r="J42" s="34">
        <v>2.698</v>
      </c>
      <c r="K42" s="34">
        <v>6.5529999999999999</v>
      </c>
      <c r="L42" s="34">
        <v>337.59899999999999</v>
      </c>
    </row>
    <row r="43" spans="1:12" x14ac:dyDescent="0.25">
      <c r="A43" s="34" t="s">
        <v>158</v>
      </c>
      <c r="B43" s="34">
        <v>43.338000000000001</v>
      </c>
      <c r="C43" s="34">
        <v>115.08499999999999</v>
      </c>
      <c r="D43" s="34">
        <v>115.08499999999999</v>
      </c>
      <c r="E43" s="34">
        <v>26.395</v>
      </c>
      <c r="F43" s="34">
        <v>0.28799999999999998</v>
      </c>
      <c r="G43" s="34">
        <v>1.704</v>
      </c>
      <c r="H43" s="34">
        <v>25.423999999999999</v>
      </c>
      <c r="I43" s="34">
        <v>21.07</v>
      </c>
      <c r="J43" s="34">
        <v>2.548</v>
      </c>
      <c r="K43" s="34">
        <v>6.1890000000000001</v>
      </c>
      <c r="L43" s="34">
        <v>348.38900000000001</v>
      </c>
    </row>
    <row r="44" spans="1:12" x14ac:dyDescent="0.25">
      <c r="A44" s="34" t="s">
        <v>159</v>
      </c>
      <c r="B44" s="34">
        <v>45.746000000000002</v>
      </c>
      <c r="C44" s="34">
        <v>121.47799999999999</v>
      </c>
      <c r="D44" s="34">
        <v>121.47799999999999</v>
      </c>
      <c r="E44" s="34">
        <v>25.006</v>
      </c>
      <c r="F44" s="34">
        <v>0.27300000000000002</v>
      </c>
      <c r="G44" s="34">
        <v>1.6140000000000001</v>
      </c>
      <c r="H44" s="34">
        <v>24.085999999999999</v>
      </c>
      <c r="I44" s="34">
        <v>19.962</v>
      </c>
      <c r="J44" s="34">
        <v>2.4140000000000001</v>
      </c>
      <c r="K44" s="34">
        <v>5.8630000000000004</v>
      </c>
      <c r="L44" s="34">
        <v>359.64299999999997</v>
      </c>
    </row>
    <row r="45" spans="1:12" x14ac:dyDescent="0.25">
      <c r="A45" s="34" t="s">
        <v>160</v>
      </c>
      <c r="B45" s="34">
        <v>48.154000000000003</v>
      </c>
      <c r="C45" s="34">
        <v>127.872</v>
      </c>
      <c r="D45" s="34">
        <v>127.872</v>
      </c>
      <c r="E45" s="34">
        <v>23.756</v>
      </c>
      <c r="F45" s="34">
        <v>0.25900000000000001</v>
      </c>
      <c r="G45" s="34">
        <v>1.5329999999999999</v>
      </c>
      <c r="H45" s="34">
        <v>22.881</v>
      </c>
      <c r="I45" s="34">
        <v>18.963000000000001</v>
      </c>
      <c r="J45" s="34">
        <v>2.2930000000000001</v>
      </c>
      <c r="K45" s="34">
        <v>5.57</v>
      </c>
      <c r="L45" s="34">
        <v>371.29</v>
      </c>
    </row>
    <row r="46" spans="1:12" x14ac:dyDescent="0.25">
      <c r="B46" s="35" t="s">
        <v>304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 spans="1:12" x14ac:dyDescent="0.25">
      <c r="A47" s="34" t="s">
        <v>181</v>
      </c>
      <c r="B47" s="34">
        <v>2.4079999999999999</v>
      </c>
      <c r="C47" s="34">
        <v>4.8</v>
      </c>
      <c r="D47" s="34">
        <v>4.8</v>
      </c>
      <c r="E47" s="34">
        <v>356.69299999999998</v>
      </c>
      <c r="F47" s="34">
        <v>5.1840000000000002</v>
      </c>
      <c r="G47" s="34">
        <v>30.67</v>
      </c>
      <c r="H47" s="34">
        <v>457.62700000000001</v>
      </c>
      <c r="I47" s="34">
        <v>379.26900000000001</v>
      </c>
      <c r="J47" s="34">
        <v>45.865000000000002</v>
      </c>
      <c r="K47" s="34">
        <v>111.40600000000001</v>
      </c>
      <c r="L47" s="34">
        <v>1241.451</v>
      </c>
    </row>
    <row r="48" spans="1:12" x14ac:dyDescent="0.25">
      <c r="A48" s="34" t="s">
        <v>182</v>
      </c>
      <c r="B48" s="34">
        <v>4.8150000000000004</v>
      </c>
      <c r="C48" s="34">
        <v>9.6</v>
      </c>
      <c r="D48" s="34">
        <v>9.6</v>
      </c>
      <c r="E48" s="34">
        <v>178.34700000000001</v>
      </c>
      <c r="F48" s="34">
        <v>2.5920000000000001</v>
      </c>
      <c r="G48" s="34">
        <v>15.335000000000001</v>
      </c>
      <c r="H48" s="34">
        <v>228.81399999999999</v>
      </c>
      <c r="I48" s="34">
        <v>189.63399999999999</v>
      </c>
      <c r="J48" s="34">
        <v>22.931999999999999</v>
      </c>
      <c r="K48" s="34">
        <v>55.703000000000003</v>
      </c>
      <c r="L48" s="34">
        <v>638.73699999999997</v>
      </c>
    </row>
    <row r="49" spans="1:12" x14ac:dyDescent="0.25">
      <c r="A49" s="34" t="s">
        <v>183</v>
      </c>
      <c r="B49" s="34">
        <v>7.2229999999999999</v>
      </c>
      <c r="C49" s="34">
        <v>14.4</v>
      </c>
      <c r="D49" s="34">
        <v>14.4</v>
      </c>
      <c r="E49" s="34">
        <v>118.898</v>
      </c>
      <c r="F49" s="34">
        <v>1.728</v>
      </c>
      <c r="G49" s="34">
        <v>10.223000000000001</v>
      </c>
      <c r="H49" s="34">
        <v>152.542</v>
      </c>
      <c r="I49" s="34">
        <v>126.423</v>
      </c>
      <c r="J49" s="34">
        <v>15.288</v>
      </c>
      <c r="K49" s="34">
        <v>37.134999999999998</v>
      </c>
      <c r="L49" s="34">
        <v>445.83699999999999</v>
      </c>
    </row>
    <row r="50" spans="1:12" x14ac:dyDescent="0.25">
      <c r="A50" s="34" t="s">
        <v>184</v>
      </c>
      <c r="B50" s="34">
        <v>9.6310000000000002</v>
      </c>
      <c r="C50" s="34">
        <v>19.2</v>
      </c>
      <c r="D50" s="34">
        <v>19.2</v>
      </c>
      <c r="E50" s="34">
        <v>89.173000000000002</v>
      </c>
      <c r="F50" s="34">
        <v>1.296</v>
      </c>
      <c r="G50" s="34">
        <v>7.6669999999999998</v>
      </c>
      <c r="H50" s="34">
        <v>114.407</v>
      </c>
      <c r="I50" s="34">
        <v>94.816999999999993</v>
      </c>
      <c r="J50" s="34">
        <v>11.465999999999999</v>
      </c>
      <c r="K50" s="34">
        <v>27.850999999999999</v>
      </c>
      <c r="L50" s="34">
        <v>355.39100000000002</v>
      </c>
    </row>
    <row r="51" spans="1:12" x14ac:dyDescent="0.25">
      <c r="A51" s="34" t="s">
        <v>185</v>
      </c>
      <c r="B51" s="34">
        <v>12.038</v>
      </c>
      <c r="C51" s="34">
        <v>24</v>
      </c>
      <c r="D51" s="34">
        <v>24</v>
      </c>
      <c r="E51" s="34">
        <v>71.338999999999999</v>
      </c>
      <c r="F51" s="34">
        <v>1.0369999999999999</v>
      </c>
      <c r="G51" s="34">
        <v>6.1340000000000003</v>
      </c>
      <c r="H51" s="34">
        <v>91.525000000000006</v>
      </c>
      <c r="I51" s="34">
        <v>75.853999999999999</v>
      </c>
      <c r="J51" s="34">
        <v>9.173</v>
      </c>
      <c r="K51" s="34">
        <v>22.280999999999999</v>
      </c>
      <c r="L51" s="34">
        <v>305.92700000000002</v>
      </c>
    </row>
    <row r="52" spans="1:12" x14ac:dyDescent="0.25">
      <c r="A52" s="34" t="s">
        <v>186</v>
      </c>
      <c r="B52" s="34">
        <v>14.446</v>
      </c>
      <c r="C52" s="34">
        <v>28.8</v>
      </c>
      <c r="D52" s="34">
        <v>28.8</v>
      </c>
      <c r="E52" s="34">
        <v>59.448999999999998</v>
      </c>
      <c r="F52" s="34">
        <v>0.86399999999999999</v>
      </c>
      <c r="G52" s="34">
        <v>5.1120000000000001</v>
      </c>
      <c r="H52" s="34">
        <v>76.271000000000001</v>
      </c>
      <c r="I52" s="34">
        <v>63.210999999999999</v>
      </c>
      <c r="J52" s="34">
        <v>7.6440000000000001</v>
      </c>
      <c r="K52" s="34">
        <v>18.568000000000001</v>
      </c>
      <c r="L52" s="34">
        <v>276.95299999999997</v>
      </c>
    </row>
    <row r="53" spans="1:12" x14ac:dyDescent="0.25">
      <c r="A53" s="34" t="s">
        <v>187</v>
      </c>
      <c r="B53" s="34">
        <v>16.853999999999999</v>
      </c>
      <c r="C53" s="34">
        <v>33.6</v>
      </c>
      <c r="D53" s="34">
        <v>33.6</v>
      </c>
      <c r="E53" s="34">
        <v>50.956000000000003</v>
      </c>
      <c r="F53" s="34">
        <v>0.74099999999999999</v>
      </c>
      <c r="G53" s="34">
        <v>4.3810000000000002</v>
      </c>
      <c r="H53" s="34">
        <v>65.375</v>
      </c>
      <c r="I53" s="34">
        <v>54.180999999999997</v>
      </c>
      <c r="J53" s="34">
        <v>6.5519999999999996</v>
      </c>
      <c r="K53" s="34">
        <v>15.914999999999999</v>
      </c>
      <c r="L53" s="34">
        <v>259.68799999999999</v>
      </c>
    </row>
    <row r="54" spans="1:12" x14ac:dyDescent="0.25">
      <c r="A54" s="34" t="s">
        <v>188</v>
      </c>
      <c r="B54" s="34">
        <v>19.260999999999999</v>
      </c>
      <c r="C54" s="34">
        <v>38.4</v>
      </c>
      <c r="D54" s="34">
        <v>38.4</v>
      </c>
      <c r="E54" s="34">
        <v>44.587000000000003</v>
      </c>
      <c r="F54" s="34">
        <v>0.64800000000000002</v>
      </c>
      <c r="G54" s="34">
        <v>3.8340000000000001</v>
      </c>
      <c r="H54" s="34">
        <v>57.203000000000003</v>
      </c>
      <c r="I54" s="34">
        <v>47.408999999999999</v>
      </c>
      <c r="J54" s="34">
        <v>5.7329999999999997</v>
      </c>
      <c r="K54" s="34">
        <v>13.926</v>
      </c>
      <c r="L54" s="34">
        <v>249.74199999999999</v>
      </c>
    </row>
    <row r="55" spans="1:12" x14ac:dyDescent="0.25">
      <c r="A55" s="34" t="s">
        <v>189</v>
      </c>
      <c r="B55" s="34">
        <v>21.669</v>
      </c>
      <c r="C55" s="34">
        <v>43.2</v>
      </c>
      <c r="D55" s="34">
        <v>43.2</v>
      </c>
      <c r="E55" s="34">
        <v>39.633000000000003</v>
      </c>
      <c r="F55" s="34">
        <v>0.57599999999999996</v>
      </c>
      <c r="G55" s="34">
        <v>3.4079999999999999</v>
      </c>
      <c r="H55" s="34">
        <v>50.847000000000001</v>
      </c>
      <c r="I55" s="34">
        <v>42.140999999999998</v>
      </c>
      <c r="J55" s="34">
        <v>5.0960000000000001</v>
      </c>
      <c r="K55" s="34">
        <v>12.378</v>
      </c>
      <c r="L55" s="34">
        <v>244.67400000000001</v>
      </c>
    </row>
    <row r="56" spans="1:12" x14ac:dyDescent="0.25">
      <c r="A56" s="34" t="s">
        <v>170</v>
      </c>
      <c r="B56" s="34">
        <v>24.077000000000002</v>
      </c>
      <c r="C56" s="34">
        <v>48</v>
      </c>
      <c r="D56" s="34">
        <v>48</v>
      </c>
      <c r="E56" s="34">
        <v>35.668999999999997</v>
      </c>
      <c r="F56" s="34">
        <v>0.51800000000000002</v>
      </c>
      <c r="G56" s="34">
        <v>3.0670000000000002</v>
      </c>
      <c r="H56" s="34">
        <v>45.762999999999998</v>
      </c>
      <c r="I56" s="34">
        <v>37.927</v>
      </c>
      <c r="J56" s="34">
        <v>4.5860000000000003</v>
      </c>
      <c r="K56" s="34">
        <v>11.141</v>
      </c>
      <c r="L56" s="34">
        <v>243.02099999999999</v>
      </c>
    </row>
    <row r="57" spans="1:12" x14ac:dyDescent="0.25">
      <c r="A57" s="34" t="s">
        <v>171</v>
      </c>
      <c r="B57" s="34">
        <v>26.484000000000002</v>
      </c>
      <c r="C57" s="34">
        <v>52.8</v>
      </c>
      <c r="D57" s="34">
        <v>52.8</v>
      </c>
      <c r="E57" s="34">
        <v>32.427</v>
      </c>
      <c r="F57" s="34">
        <v>0.47099999999999997</v>
      </c>
      <c r="G57" s="34">
        <v>2.7879999999999998</v>
      </c>
      <c r="H57" s="34">
        <v>41.601999999999997</v>
      </c>
      <c r="I57" s="34">
        <v>34.478999999999999</v>
      </c>
      <c r="J57" s="34">
        <v>4.17</v>
      </c>
      <c r="K57" s="34">
        <v>10.128</v>
      </c>
      <c r="L57" s="34">
        <v>243.851</v>
      </c>
    </row>
    <row r="58" spans="1:12" x14ac:dyDescent="0.25">
      <c r="A58" s="34" t="s">
        <v>172</v>
      </c>
      <c r="B58" s="34">
        <v>28.891999999999999</v>
      </c>
      <c r="C58" s="34">
        <v>57.6</v>
      </c>
      <c r="D58" s="34">
        <v>57.6</v>
      </c>
      <c r="E58" s="34">
        <v>29.724</v>
      </c>
      <c r="F58" s="34">
        <v>0.432</v>
      </c>
      <c r="G58" s="34">
        <v>2.556</v>
      </c>
      <c r="H58" s="34">
        <v>38.136000000000003</v>
      </c>
      <c r="I58" s="34">
        <v>31.606000000000002</v>
      </c>
      <c r="J58" s="34">
        <v>3.8220000000000001</v>
      </c>
      <c r="K58" s="34">
        <v>9.2840000000000007</v>
      </c>
      <c r="L58" s="34">
        <v>246.54599999999999</v>
      </c>
    </row>
    <row r="59" spans="1:12" x14ac:dyDescent="0.25">
      <c r="A59" s="34" t="s">
        <v>173</v>
      </c>
      <c r="B59" s="34">
        <v>31.3</v>
      </c>
      <c r="C59" s="34">
        <v>62.4</v>
      </c>
      <c r="D59" s="34">
        <v>62.4</v>
      </c>
      <c r="E59" s="34">
        <v>27.437999999999999</v>
      </c>
      <c r="F59" s="34">
        <v>0.39900000000000002</v>
      </c>
      <c r="G59" s="34">
        <v>2.359</v>
      </c>
      <c r="H59" s="34">
        <v>35.201999999999998</v>
      </c>
      <c r="I59" s="34">
        <v>29.175000000000001</v>
      </c>
      <c r="J59" s="34">
        <v>3.528</v>
      </c>
      <c r="K59" s="34">
        <v>8.57</v>
      </c>
      <c r="L59" s="34">
        <v>250.673</v>
      </c>
    </row>
    <row r="60" spans="1:12" x14ac:dyDescent="0.25">
      <c r="A60" s="34" t="s">
        <v>174</v>
      </c>
      <c r="B60" s="34">
        <v>33.707999999999998</v>
      </c>
      <c r="C60" s="34">
        <v>67.2</v>
      </c>
      <c r="D60" s="34">
        <v>67.2</v>
      </c>
      <c r="E60" s="34">
        <v>25.478000000000002</v>
      </c>
      <c r="F60" s="34">
        <v>0.37</v>
      </c>
      <c r="G60" s="34">
        <v>2.1909999999999998</v>
      </c>
      <c r="H60" s="34">
        <v>32.688000000000002</v>
      </c>
      <c r="I60" s="34">
        <v>27.091000000000001</v>
      </c>
      <c r="J60" s="34">
        <v>3.2759999999999998</v>
      </c>
      <c r="K60" s="34">
        <v>7.9580000000000002</v>
      </c>
      <c r="L60" s="34">
        <v>255.92599999999999</v>
      </c>
    </row>
    <row r="61" spans="1:12" x14ac:dyDescent="0.25">
      <c r="A61" s="34" t="s">
        <v>175</v>
      </c>
      <c r="B61" s="34">
        <v>36.115000000000002</v>
      </c>
      <c r="C61" s="34">
        <v>72</v>
      </c>
      <c r="D61" s="34">
        <v>72</v>
      </c>
      <c r="E61" s="34">
        <v>23.78</v>
      </c>
      <c r="F61" s="34">
        <v>0.34599999999999997</v>
      </c>
      <c r="G61" s="34">
        <v>2.0449999999999999</v>
      </c>
      <c r="H61" s="34">
        <v>30.507999999999999</v>
      </c>
      <c r="I61" s="34">
        <v>25.285</v>
      </c>
      <c r="J61" s="34">
        <v>3.0579999999999998</v>
      </c>
      <c r="K61" s="34">
        <v>7.4269999999999996</v>
      </c>
      <c r="L61" s="34">
        <v>262.07900000000001</v>
      </c>
    </row>
    <row r="62" spans="1:12" x14ac:dyDescent="0.25">
      <c r="A62" s="34" t="s">
        <v>176</v>
      </c>
      <c r="B62" s="34">
        <v>38.523000000000003</v>
      </c>
      <c r="C62" s="34">
        <v>76.8</v>
      </c>
      <c r="D62" s="34">
        <v>76.8</v>
      </c>
      <c r="E62" s="34">
        <v>22.292999999999999</v>
      </c>
      <c r="F62" s="34">
        <v>0.32400000000000001</v>
      </c>
      <c r="G62" s="34">
        <v>1.917</v>
      </c>
      <c r="H62" s="34">
        <v>28.602</v>
      </c>
      <c r="I62" s="34">
        <v>23.704000000000001</v>
      </c>
      <c r="J62" s="34">
        <v>2.867</v>
      </c>
      <c r="K62" s="34">
        <v>6.9630000000000001</v>
      </c>
      <c r="L62" s="34">
        <v>268.96300000000002</v>
      </c>
    </row>
    <row r="63" spans="1:12" x14ac:dyDescent="0.25">
      <c r="A63" s="34" t="s">
        <v>177</v>
      </c>
      <c r="B63" s="34">
        <v>40.930999999999997</v>
      </c>
      <c r="C63" s="34">
        <v>81.599999999999994</v>
      </c>
      <c r="D63" s="34">
        <v>81.599999999999994</v>
      </c>
      <c r="E63" s="34">
        <v>20.981999999999999</v>
      </c>
      <c r="F63" s="34">
        <v>0.30499999999999999</v>
      </c>
      <c r="G63" s="34">
        <v>1.804</v>
      </c>
      <c r="H63" s="34">
        <v>26.919</v>
      </c>
      <c r="I63" s="34">
        <v>22.31</v>
      </c>
      <c r="J63" s="34">
        <v>2.698</v>
      </c>
      <c r="K63" s="34">
        <v>6.5529999999999999</v>
      </c>
      <c r="L63" s="34">
        <v>276.45100000000002</v>
      </c>
    </row>
    <row r="64" spans="1:12" x14ac:dyDescent="0.25">
      <c r="A64" s="34" t="s">
        <v>178</v>
      </c>
      <c r="B64" s="34">
        <v>43.338000000000001</v>
      </c>
      <c r="C64" s="34">
        <v>86.4</v>
      </c>
      <c r="D64" s="34">
        <v>86.4</v>
      </c>
      <c r="E64" s="34">
        <v>19.815999999999999</v>
      </c>
      <c r="F64" s="34">
        <v>0.28799999999999998</v>
      </c>
      <c r="G64" s="34">
        <v>1.704</v>
      </c>
      <c r="H64" s="34">
        <v>25.423999999999999</v>
      </c>
      <c r="I64" s="34">
        <v>21.07</v>
      </c>
      <c r="J64" s="34">
        <v>2.548</v>
      </c>
      <c r="K64" s="34">
        <v>6.1890000000000001</v>
      </c>
      <c r="L64" s="34">
        <v>284.44</v>
      </c>
    </row>
    <row r="65" spans="1:12" x14ac:dyDescent="0.25">
      <c r="A65" s="34" t="s">
        <v>179</v>
      </c>
      <c r="B65" s="34">
        <v>45.746000000000002</v>
      </c>
      <c r="C65" s="34">
        <v>91.2</v>
      </c>
      <c r="D65" s="34">
        <v>91.2</v>
      </c>
      <c r="E65" s="34">
        <v>18.773</v>
      </c>
      <c r="F65" s="34">
        <v>0.27300000000000002</v>
      </c>
      <c r="G65" s="34">
        <v>1.6140000000000001</v>
      </c>
      <c r="H65" s="34">
        <v>24.085999999999999</v>
      </c>
      <c r="I65" s="34">
        <v>19.962</v>
      </c>
      <c r="J65" s="34">
        <v>2.4140000000000001</v>
      </c>
      <c r="K65" s="34">
        <v>5.8630000000000004</v>
      </c>
      <c r="L65" s="34">
        <v>292.85399999999998</v>
      </c>
    </row>
    <row r="66" spans="1:12" x14ac:dyDescent="0.25">
      <c r="A66" s="34" t="s">
        <v>180</v>
      </c>
      <c r="B66" s="34">
        <v>48.154000000000003</v>
      </c>
      <c r="C66" s="34">
        <v>96</v>
      </c>
      <c r="D66" s="34">
        <v>96</v>
      </c>
      <c r="E66" s="34">
        <v>17.835000000000001</v>
      </c>
      <c r="F66" s="34">
        <v>0.25900000000000001</v>
      </c>
      <c r="G66" s="34">
        <v>1.5329999999999999</v>
      </c>
      <c r="H66" s="34">
        <v>22.881</v>
      </c>
      <c r="I66" s="34">
        <v>18.963000000000001</v>
      </c>
      <c r="J66" s="34">
        <v>2.2930000000000001</v>
      </c>
      <c r="K66" s="34">
        <v>5.57</v>
      </c>
      <c r="L66" s="34">
        <v>301.625</v>
      </c>
    </row>
    <row r="67" spans="1:12" x14ac:dyDescent="0.25">
      <c r="B67" s="35" t="s">
        <v>305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x14ac:dyDescent="0.25">
      <c r="A68" s="34" t="s">
        <v>201</v>
      </c>
      <c r="B68" s="34">
        <v>2.4079999999999999</v>
      </c>
      <c r="C68" s="34">
        <v>3.84</v>
      </c>
      <c r="D68" s="34">
        <v>3.84</v>
      </c>
      <c r="E68" s="34">
        <v>285.35500000000002</v>
      </c>
      <c r="F68" s="34">
        <v>5.1840000000000002</v>
      </c>
      <c r="G68" s="34">
        <v>30.67</v>
      </c>
      <c r="H68" s="34">
        <v>457.62700000000001</v>
      </c>
      <c r="I68" s="34">
        <v>379.26900000000001</v>
      </c>
      <c r="J68" s="34">
        <v>45.865000000000002</v>
      </c>
      <c r="K68" s="34">
        <v>111.40600000000001</v>
      </c>
      <c r="L68" s="34">
        <v>1168.193</v>
      </c>
    </row>
    <row r="69" spans="1:12" x14ac:dyDescent="0.25">
      <c r="A69" s="34" t="s">
        <v>202</v>
      </c>
      <c r="B69" s="34">
        <v>4.8150000000000004</v>
      </c>
      <c r="C69" s="34">
        <v>7.68</v>
      </c>
      <c r="D69" s="34">
        <v>7.68</v>
      </c>
      <c r="E69" s="34">
        <v>142.67699999999999</v>
      </c>
      <c r="F69" s="34">
        <v>2.5920000000000001</v>
      </c>
      <c r="G69" s="34">
        <v>15.335000000000001</v>
      </c>
      <c r="H69" s="34">
        <v>228.81399999999999</v>
      </c>
      <c r="I69" s="34">
        <v>189.63399999999999</v>
      </c>
      <c r="J69" s="34">
        <v>22.931999999999999</v>
      </c>
      <c r="K69" s="34">
        <v>55.703000000000003</v>
      </c>
      <c r="L69" s="34">
        <v>599.22699999999998</v>
      </c>
    </row>
    <row r="70" spans="1:12" x14ac:dyDescent="0.25">
      <c r="A70" s="34" t="s">
        <v>203</v>
      </c>
      <c r="B70" s="34">
        <v>7.2229999999999999</v>
      </c>
      <c r="C70" s="34">
        <v>11.52</v>
      </c>
      <c r="D70" s="34">
        <v>11.52</v>
      </c>
      <c r="E70" s="34">
        <v>95.117999999999995</v>
      </c>
      <c r="F70" s="34">
        <v>1.728</v>
      </c>
      <c r="G70" s="34">
        <v>10.223000000000001</v>
      </c>
      <c r="H70" s="34">
        <v>152.542</v>
      </c>
      <c r="I70" s="34">
        <v>126.423</v>
      </c>
      <c r="J70" s="34">
        <v>15.288</v>
      </c>
      <c r="K70" s="34">
        <v>37.134999999999998</v>
      </c>
      <c r="L70" s="34">
        <v>416.29700000000003</v>
      </c>
    </row>
    <row r="71" spans="1:12" x14ac:dyDescent="0.25">
      <c r="A71" s="34" t="s">
        <v>204</v>
      </c>
      <c r="B71" s="34">
        <v>9.6310000000000002</v>
      </c>
      <c r="C71" s="34">
        <v>15.36</v>
      </c>
      <c r="D71" s="34">
        <v>15.36</v>
      </c>
      <c r="E71" s="34">
        <v>71.338999999999999</v>
      </c>
      <c r="F71" s="34">
        <v>1.296</v>
      </c>
      <c r="G71" s="34">
        <v>7.6669999999999998</v>
      </c>
      <c r="H71" s="34">
        <v>114.407</v>
      </c>
      <c r="I71" s="34">
        <v>94.816999999999993</v>
      </c>
      <c r="J71" s="34">
        <v>11.465999999999999</v>
      </c>
      <c r="K71" s="34">
        <v>27.850999999999999</v>
      </c>
      <c r="L71" s="34">
        <v>329.87700000000001</v>
      </c>
    </row>
    <row r="72" spans="1:12" x14ac:dyDescent="0.25">
      <c r="A72" s="34" t="s">
        <v>205</v>
      </c>
      <c r="B72" s="34">
        <v>12.038</v>
      </c>
      <c r="C72" s="34">
        <v>19.2</v>
      </c>
      <c r="D72" s="34">
        <v>19.2</v>
      </c>
      <c r="E72" s="34">
        <v>57.070999999999998</v>
      </c>
      <c r="F72" s="34">
        <v>1.0369999999999999</v>
      </c>
      <c r="G72" s="34">
        <v>6.1340000000000003</v>
      </c>
      <c r="H72" s="34">
        <v>91.525000000000006</v>
      </c>
      <c r="I72" s="34">
        <v>75.853999999999999</v>
      </c>
      <c r="J72" s="34">
        <v>9.173</v>
      </c>
      <c r="K72" s="34">
        <v>22.280999999999999</v>
      </c>
      <c r="L72" s="34">
        <v>282.05900000000003</v>
      </c>
    </row>
    <row r="73" spans="1:12" x14ac:dyDescent="0.25">
      <c r="A73" s="34" t="s">
        <v>206</v>
      </c>
      <c r="B73" s="34">
        <v>14.446</v>
      </c>
      <c r="C73" s="34">
        <v>23.04</v>
      </c>
      <c r="D73" s="34">
        <v>23.04</v>
      </c>
      <c r="E73" s="34">
        <v>47.558999999999997</v>
      </c>
      <c r="F73" s="34">
        <v>0.86399999999999999</v>
      </c>
      <c r="G73" s="34">
        <v>5.1120000000000001</v>
      </c>
      <c r="H73" s="34">
        <v>76.271000000000001</v>
      </c>
      <c r="I73" s="34">
        <v>63.210999999999999</v>
      </c>
      <c r="J73" s="34">
        <v>7.6440000000000001</v>
      </c>
      <c r="K73" s="34">
        <v>18.568000000000001</v>
      </c>
      <c r="L73" s="34">
        <v>253.54300000000001</v>
      </c>
    </row>
    <row r="74" spans="1:12" x14ac:dyDescent="0.25">
      <c r="A74" s="34" t="s">
        <v>207</v>
      </c>
      <c r="B74" s="34">
        <v>16.853999999999999</v>
      </c>
      <c r="C74" s="34">
        <v>26.88</v>
      </c>
      <c r="D74" s="34">
        <v>26.88</v>
      </c>
      <c r="E74" s="34">
        <v>40.765000000000001</v>
      </c>
      <c r="F74" s="34">
        <v>0.74099999999999999</v>
      </c>
      <c r="G74" s="34">
        <v>4.3810000000000002</v>
      </c>
      <c r="H74" s="34">
        <v>65.375</v>
      </c>
      <c r="I74" s="34">
        <v>54.180999999999997</v>
      </c>
      <c r="J74" s="34">
        <v>6.5519999999999996</v>
      </c>
      <c r="K74" s="34">
        <v>15.914999999999999</v>
      </c>
      <c r="L74" s="34">
        <v>236.05699999999999</v>
      </c>
    </row>
    <row r="75" spans="1:12" x14ac:dyDescent="0.25">
      <c r="A75" s="34" t="s">
        <v>208</v>
      </c>
      <c r="B75" s="34">
        <v>19.260999999999999</v>
      </c>
      <c r="C75" s="34">
        <v>30.72</v>
      </c>
      <c r="D75" s="34">
        <v>30.72</v>
      </c>
      <c r="E75" s="34">
        <v>35.668999999999997</v>
      </c>
      <c r="F75" s="34">
        <v>0.64800000000000002</v>
      </c>
      <c r="G75" s="34">
        <v>3.8340000000000001</v>
      </c>
      <c r="H75" s="34">
        <v>57.203000000000003</v>
      </c>
      <c r="I75" s="34">
        <v>47.408999999999999</v>
      </c>
      <c r="J75" s="34">
        <v>5.7329999999999997</v>
      </c>
      <c r="K75" s="34">
        <v>13.926</v>
      </c>
      <c r="L75" s="34">
        <v>225.464</v>
      </c>
    </row>
    <row r="76" spans="1:12" x14ac:dyDescent="0.25">
      <c r="A76" s="34" t="s">
        <v>209</v>
      </c>
      <c r="B76" s="34">
        <v>21.669</v>
      </c>
      <c r="C76" s="34">
        <v>34.56</v>
      </c>
      <c r="D76" s="34">
        <v>34.56</v>
      </c>
      <c r="E76" s="34">
        <v>31.706</v>
      </c>
      <c r="F76" s="34">
        <v>0.57599999999999996</v>
      </c>
      <c r="G76" s="34">
        <v>3.4079999999999999</v>
      </c>
      <c r="H76" s="34">
        <v>50.847000000000001</v>
      </c>
      <c r="I76" s="34">
        <v>42.140999999999998</v>
      </c>
      <c r="J76" s="34">
        <v>5.0960000000000001</v>
      </c>
      <c r="K76" s="34">
        <v>12.378</v>
      </c>
      <c r="L76" s="34">
        <v>219.46700000000001</v>
      </c>
    </row>
    <row r="77" spans="1:12" x14ac:dyDescent="0.25">
      <c r="A77" s="34" t="s">
        <v>190</v>
      </c>
      <c r="B77" s="34">
        <v>24.077000000000002</v>
      </c>
      <c r="C77" s="34">
        <v>38.4</v>
      </c>
      <c r="D77" s="34">
        <v>38.4</v>
      </c>
      <c r="E77" s="34">
        <v>28.535</v>
      </c>
      <c r="F77" s="34">
        <v>0.51800000000000002</v>
      </c>
      <c r="G77" s="34">
        <v>3.0670000000000002</v>
      </c>
      <c r="H77" s="34">
        <v>45.762999999999998</v>
      </c>
      <c r="I77" s="34">
        <v>37.927</v>
      </c>
      <c r="J77" s="34">
        <v>4.5860000000000003</v>
      </c>
      <c r="K77" s="34">
        <v>11.141</v>
      </c>
      <c r="L77" s="34">
        <v>216.68700000000001</v>
      </c>
    </row>
    <row r="78" spans="1:12" x14ac:dyDescent="0.25">
      <c r="A78" s="34" t="s">
        <v>191</v>
      </c>
      <c r="B78" s="34">
        <v>26.484000000000002</v>
      </c>
      <c r="C78" s="34">
        <v>42.24</v>
      </c>
      <c r="D78" s="34">
        <v>42.24</v>
      </c>
      <c r="E78" s="34">
        <v>25.940999999999999</v>
      </c>
      <c r="F78" s="34">
        <v>0.47099999999999997</v>
      </c>
      <c r="G78" s="34">
        <v>2.7879999999999998</v>
      </c>
      <c r="H78" s="34">
        <v>41.601999999999997</v>
      </c>
      <c r="I78" s="34">
        <v>34.478999999999999</v>
      </c>
      <c r="J78" s="34">
        <v>4.17</v>
      </c>
      <c r="K78" s="34">
        <v>10.128</v>
      </c>
      <c r="L78" s="34">
        <v>216.245</v>
      </c>
    </row>
    <row r="79" spans="1:12" x14ac:dyDescent="0.25">
      <c r="A79" s="34" t="s">
        <v>192</v>
      </c>
      <c r="B79" s="34">
        <v>28.891999999999999</v>
      </c>
      <c r="C79" s="34">
        <v>46.08</v>
      </c>
      <c r="D79" s="34">
        <v>46.08</v>
      </c>
      <c r="E79" s="34">
        <v>23.78</v>
      </c>
      <c r="F79" s="34">
        <v>0.432</v>
      </c>
      <c r="G79" s="34">
        <v>2.556</v>
      </c>
      <c r="H79" s="34">
        <v>38.136000000000003</v>
      </c>
      <c r="I79" s="34">
        <v>31.606000000000002</v>
      </c>
      <c r="J79" s="34">
        <v>3.8220000000000001</v>
      </c>
      <c r="K79" s="34">
        <v>9.2840000000000007</v>
      </c>
      <c r="L79" s="34">
        <v>217.56200000000001</v>
      </c>
    </row>
    <row r="80" spans="1:12" x14ac:dyDescent="0.25">
      <c r="A80" s="34" t="s">
        <v>193</v>
      </c>
      <c r="B80" s="34">
        <v>31.3</v>
      </c>
      <c r="C80" s="34">
        <v>49.92</v>
      </c>
      <c r="D80" s="34">
        <v>49.92</v>
      </c>
      <c r="E80" s="34">
        <v>21.95</v>
      </c>
      <c r="F80" s="34">
        <v>0.39900000000000002</v>
      </c>
      <c r="G80" s="34">
        <v>2.359</v>
      </c>
      <c r="H80" s="34">
        <v>35.201999999999998</v>
      </c>
      <c r="I80" s="34">
        <v>29.175000000000001</v>
      </c>
      <c r="J80" s="34">
        <v>3.528</v>
      </c>
      <c r="K80" s="34">
        <v>8.57</v>
      </c>
      <c r="L80" s="34">
        <v>220.22499999999999</v>
      </c>
    </row>
    <row r="81" spans="1:12" x14ac:dyDescent="0.25">
      <c r="A81" s="34" t="s">
        <v>194</v>
      </c>
      <c r="B81" s="34">
        <v>33.707999999999998</v>
      </c>
      <c r="C81" s="34">
        <v>53.76</v>
      </c>
      <c r="D81" s="34">
        <v>53.76</v>
      </c>
      <c r="E81" s="34">
        <v>20.382000000000001</v>
      </c>
      <c r="F81" s="34">
        <v>0.37</v>
      </c>
      <c r="G81" s="34">
        <v>2.1909999999999998</v>
      </c>
      <c r="H81" s="34">
        <v>32.688000000000002</v>
      </c>
      <c r="I81" s="34">
        <v>27.091000000000001</v>
      </c>
      <c r="J81" s="34">
        <v>3.2759999999999998</v>
      </c>
      <c r="K81" s="34">
        <v>7.9580000000000002</v>
      </c>
      <c r="L81" s="34">
        <v>223.95</v>
      </c>
    </row>
    <row r="82" spans="1:12" x14ac:dyDescent="0.25">
      <c r="A82" s="34" t="s">
        <v>195</v>
      </c>
      <c r="B82" s="34">
        <v>36.115000000000002</v>
      </c>
      <c r="C82" s="34">
        <v>57.6</v>
      </c>
      <c r="D82" s="34">
        <v>57.6</v>
      </c>
      <c r="E82" s="34">
        <v>19.024000000000001</v>
      </c>
      <c r="F82" s="34">
        <v>0.34599999999999997</v>
      </c>
      <c r="G82" s="34">
        <v>2.0449999999999999</v>
      </c>
      <c r="H82" s="34">
        <v>30.507999999999999</v>
      </c>
      <c r="I82" s="34">
        <v>25.285</v>
      </c>
      <c r="J82" s="34">
        <v>3.0579999999999998</v>
      </c>
      <c r="K82" s="34">
        <v>7.4269999999999996</v>
      </c>
      <c r="L82" s="34">
        <v>228.523</v>
      </c>
    </row>
    <row r="83" spans="1:12" x14ac:dyDescent="0.25">
      <c r="A83" s="34" t="s">
        <v>196</v>
      </c>
      <c r="B83" s="34">
        <v>38.523000000000003</v>
      </c>
      <c r="C83" s="34">
        <v>61.44</v>
      </c>
      <c r="D83" s="34">
        <v>61.44</v>
      </c>
      <c r="E83" s="34">
        <v>17.835000000000001</v>
      </c>
      <c r="F83" s="34">
        <v>0.32400000000000001</v>
      </c>
      <c r="G83" s="34">
        <v>1.917</v>
      </c>
      <c r="H83" s="34">
        <v>28.602</v>
      </c>
      <c r="I83" s="34">
        <v>23.704000000000001</v>
      </c>
      <c r="J83" s="34">
        <v>2.867</v>
      </c>
      <c r="K83" s="34">
        <v>6.9630000000000001</v>
      </c>
      <c r="L83" s="34">
        <v>233.785</v>
      </c>
    </row>
    <row r="84" spans="1:12" x14ac:dyDescent="0.25">
      <c r="A84" s="34" t="s">
        <v>197</v>
      </c>
      <c r="B84" s="34">
        <v>40.930999999999997</v>
      </c>
      <c r="C84" s="34">
        <v>65.28</v>
      </c>
      <c r="D84" s="34">
        <v>65.28</v>
      </c>
      <c r="E84" s="34">
        <v>16.786000000000001</v>
      </c>
      <c r="F84" s="34">
        <v>0.30499999999999999</v>
      </c>
      <c r="G84" s="34">
        <v>1.804</v>
      </c>
      <c r="H84" s="34">
        <v>26.919</v>
      </c>
      <c r="I84" s="34">
        <v>22.31</v>
      </c>
      <c r="J84" s="34">
        <v>2.698</v>
      </c>
      <c r="K84" s="34">
        <v>6.5529999999999999</v>
      </c>
      <c r="L84" s="34">
        <v>239.61500000000001</v>
      </c>
    </row>
    <row r="85" spans="1:12" x14ac:dyDescent="0.25">
      <c r="A85" s="34" t="s">
        <v>198</v>
      </c>
      <c r="B85" s="34">
        <v>43.338000000000001</v>
      </c>
      <c r="C85" s="34">
        <v>69.12</v>
      </c>
      <c r="D85" s="34">
        <v>69.12</v>
      </c>
      <c r="E85" s="34">
        <v>15.853</v>
      </c>
      <c r="F85" s="34">
        <v>0.28799999999999998</v>
      </c>
      <c r="G85" s="34">
        <v>1.704</v>
      </c>
      <c r="H85" s="34">
        <v>25.423999999999999</v>
      </c>
      <c r="I85" s="34">
        <v>21.07</v>
      </c>
      <c r="J85" s="34">
        <v>2.548</v>
      </c>
      <c r="K85" s="34">
        <v>6.1890000000000001</v>
      </c>
      <c r="L85" s="34">
        <v>245.917</v>
      </c>
    </row>
    <row r="86" spans="1:12" x14ac:dyDescent="0.25">
      <c r="A86" s="34" t="s">
        <v>199</v>
      </c>
      <c r="B86" s="34">
        <v>45.746000000000002</v>
      </c>
      <c r="C86" s="34">
        <v>72.959999999999994</v>
      </c>
      <c r="D86" s="34">
        <v>72.959999999999994</v>
      </c>
      <c r="E86" s="34">
        <v>15.019</v>
      </c>
      <c r="F86" s="34">
        <v>0.27300000000000002</v>
      </c>
      <c r="G86" s="34">
        <v>1.6140000000000001</v>
      </c>
      <c r="H86" s="34">
        <v>24.085999999999999</v>
      </c>
      <c r="I86" s="34">
        <v>19.962</v>
      </c>
      <c r="J86" s="34">
        <v>2.4140000000000001</v>
      </c>
      <c r="K86" s="34">
        <v>5.8630000000000004</v>
      </c>
      <c r="L86" s="34">
        <v>252.62</v>
      </c>
    </row>
    <row r="87" spans="1:12" x14ac:dyDescent="0.25">
      <c r="A87" s="34" t="s">
        <v>200</v>
      </c>
      <c r="B87" s="34">
        <v>48.154000000000003</v>
      </c>
      <c r="C87" s="34">
        <v>76.8</v>
      </c>
      <c r="D87" s="34">
        <v>76.8</v>
      </c>
      <c r="E87" s="34">
        <v>14.268000000000001</v>
      </c>
      <c r="F87" s="34">
        <v>0.25900000000000001</v>
      </c>
      <c r="G87" s="34">
        <v>1.5329999999999999</v>
      </c>
      <c r="H87" s="34">
        <v>22.881</v>
      </c>
      <c r="I87" s="34">
        <v>18.963000000000001</v>
      </c>
      <c r="J87" s="34">
        <v>2.2930000000000001</v>
      </c>
      <c r="K87" s="34">
        <v>5.57</v>
      </c>
      <c r="L87" s="34">
        <v>259.65800000000002</v>
      </c>
    </row>
    <row r="88" spans="1:12" x14ac:dyDescent="0.25">
      <c r="B88" s="35" t="s">
        <v>306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5">
      <c r="A89" s="34" t="s">
        <v>221</v>
      </c>
      <c r="B89" s="34">
        <v>2.4079999999999999</v>
      </c>
      <c r="C89" s="34">
        <v>12.805999999999999</v>
      </c>
      <c r="D89" s="34">
        <v>12.805999999999999</v>
      </c>
      <c r="E89" s="34">
        <v>951.65800000000002</v>
      </c>
      <c r="F89" s="34">
        <v>5.1840000000000002</v>
      </c>
      <c r="G89" s="34">
        <v>30.67</v>
      </c>
      <c r="H89" s="34">
        <v>457.62700000000001</v>
      </c>
      <c r="I89" s="34">
        <v>379.26900000000001</v>
      </c>
      <c r="J89" s="34">
        <v>45.865000000000002</v>
      </c>
      <c r="K89" s="34">
        <v>111.40600000000001</v>
      </c>
      <c r="L89" s="34">
        <v>1852.4280000000001</v>
      </c>
    </row>
    <row r="90" spans="1:12" x14ac:dyDescent="0.25">
      <c r="A90" s="34" t="s">
        <v>222</v>
      </c>
      <c r="B90" s="34">
        <v>4.8150000000000004</v>
      </c>
      <c r="C90" s="34">
        <v>25.613</v>
      </c>
      <c r="D90" s="34">
        <v>25.613</v>
      </c>
      <c r="E90" s="34">
        <v>475.82900000000001</v>
      </c>
      <c r="F90" s="34">
        <v>2.5920000000000001</v>
      </c>
      <c r="G90" s="34">
        <v>15.335000000000001</v>
      </c>
      <c r="H90" s="34">
        <v>228.81399999999999</v>
      </c>
      <c r="I90" s="34">
        <v>189.63399999999999</v>
      </c>
      <c r="J90" s="34">
        <v>22.931999999999999</v>
      </c>
      <c r="K90" s="34">
        <v>55.703000000000003</v>
      </c>
      <c r="L90" s="34">
        <v>968.245</v>
      </c>
    </row>
    <row r="91" spans="1:12" x14ac:dyDescent="0.25">
      <c r="A91" s="34" t="s">
        <v>223</v>
      </c>
      <c r="B91" s="34">
        <v>7.2229999999999999</v>
      </c>
      <c r="C91" s="34">
        <v>38.418999999999997</v>
      </c>
      <c r="D91" s="34">
        <v>38.418999999999997</v>
      </c>
      <c r="E91" s="34">
        <v>317.21899999999999</v>
      </c>
      <c r="F91" s="34">
        <v>1.728</v>
      </c>
      <c r="G91" s="34">
        <v>10.223000000000001</v>
      </c>
      <c r="H91" s="34">
        <v>152.542</v>
      </c>
      <c r="I91" s="34">
        <v>126.423</v>
      </c>
      <c r="J91" s="34">
        <v>15.288</v>
      </c>
      <c r="K91" s="34">
        <v>37.134999999999998</v>
      </c>
      <c r="L91" s="34">
        <v>692.19600000000003</v>
      </c>
    </row>
    <row r="92" spans="1:12" x14ac:dyDescent="0.25">
      <c r="A92" s="34" t="s">
        <v>224</v>
      </c>
      <c r="B92" s="34">
        <v>9.6310000000000002</v>
      </c>
      <c r="C92" s="34">
        <v>51.225999999999999</v>
      </c>
      <c r="D92" s="34">
        <v>51.225999999999999</v>
      </c>
      <c r="E92" s="34">
        <v>237.91399999999999</v>
      </c>
      <c r="F92" s="34">
        <v>1.296</v>
      </c>
      <c r="G92" s="34">
        <v>7.6669999999999998</v>
      </c>
      <c r="H92" s="34">
        <v>114.407</v>
      </c>
      <c r="I92" s="34">
        <v>94.816999999999993</v>
      </c>
      <c r="J92" s="34">
        <v>11.465999999999999</v>
      </c>
      <c r="K92" s="34">
        <v>27.850999999999999</v>
      </c>
      <c r="L92" s="34">
        <v>568.18399999999997</v>
      </c>
    </row>
    <row r="93" spans="1:12" x14ac:dyDescent="0.25">
      <c r="A93" s="34" t="s">
        <v>225</v>
      </c>
      <c r="B93" s="34">
        <v>12.038</v>
      </c>
      <c r="C93" s="34">
        <v>64.031999999999996</v>
      </c>
      <c r="D93" s="34">
        <v>64.031999999999996</v>
      </c>
      <c r="E93" s="34">
        <v>190.33199999999999</v>
      </c>
      <c r="F93" s="34">
        <v>1.0369999999999999</v>
      </c>
      <c r="G93" s="34">
        <v>6.1340000000000003</v>
      </c>
      <c r="H93" s="34">
        <v>91.525000000000006</v>
      </c>
      <c r="I93" s="34">
        <v>75.853999999999999</v>
      </c>
      <c r="J93" s="34">
        <v>9.173</v>
      </c>
      <c r="K93" s="34">
        <v>22.280999999999999</v>
      </c>
      <c r="L93" s="34">
        <v>504.98399999999998</v>
      </c>
    </row>
    <row r="94" spans="1:12" x14ac:dyDescent="0.25">
      <c r="A94" s="34" t="s">
        <v>226</v>
      </c>
      <c r="B94" s="34">
        <v>14.446</v>
      </c>
      <c r="C94" s="34">
        <v>76.837999999999994</v>
      </c>
      <c r="D94" s="34">
        <v>76.837999999999994</v>
      </c>
      <c r="E94" s="34">
        <v>158.61000000000001</v>
      </c>
      <c r="F94" s="34">
        <v>0.86399999999999999</v>
      </c>
      <c r="G94" s="34">
        <v>5.1120000000000001</v>
      </c>
      <c r="H94" s="34">
        <v>76.271000000000001</v>
      </c>
      <c r="I94" s="34">
        <v>63.210999999999999</v>
      </c>
      <c r="J94" s="34">
        <v>7.6440000000000001</v>
      </c>
      <c r="K94" s="34">
        <v>18.568000000000001</v>
      </c>
      <c r="L94" s="34">
        <v>472.19</v>
      </c>
    </row>
    <row r="95" spans="1:12" x14ac:dyDescent="0.25">
      <c r="A95" s="34" t="s">
        <v>227</v>
      </c>
      <c r="B95" s="34">
        <v>16.853999999999999</v>
      </c>
      <c r="C95" s="34">
        <v>89.644999999999996</v>
      </c>
      <c r="D95" s="34">
        <v>89.644999999999996</v>
      </c>
      <c r="E95" s="34">
        <v>135.95099999999999</v>
      </c>
      <c r="F95" s="34">
        <v>0.74099999999999999</v>
      </c>
      <c r="G95" s="34">
        <v>4.3810000000000002</v>
      </c>
      <c r="H95" s="34">
        <v>65.375</v>
      </c>
      <c r="I95" s="34">
        <v>54.180999999999997</v>
      </c>
      <c r="J95" s="34">
        <v>6.5519999999999996</v>
      </c>
      <c r="K95" s="34">
        <v>15.914999999999999</v>
      </c>
      <c r="L95" s="34">
        <v>456.77300000000002</v>
      </c>
    </row>
    <row r="96" spans="1:12" x14ac:dyDescent="0.25">
      <c r="A96" s="34" t="s">
        <v>228</v>
      </c>
      <c r="B96" s="34">
        <v>19.260999999999999</v>
      </c>
      <c r="C96" s="34">
        <v>102.45099999999999</v>
      </c>
      <c r="D96" s="34">
        <v>102.45099999999999</v>
      </c>
      <c r="E96" s="34">
        <v>118.95699999999999</v>
      </c>
      <c r="F96" s="34">
        <v>0.64800000000000002</v>
      </c>
      <c r="G96" s="34">
        <v>3.8340000000000001</v>
      </c>
      <c r="H96" s="34">
        <v>57.203000000000003</v>
      </c>
      <c r="I96" s="34">
        <v>47.408999999999999</v>
      </c>
      <c r="J96" s="34">
        <v>5.7329999999999997</v>
      </c>
      <c r="K96" s="34">
        <v>13.926</v>
      </c>
      <c r="L96" s="34">
        <v>452.214</v>
      </c>
    </row>
    <row r="97" spans="1:12" x14ac:dyDescent="0.25">
      <c r="A97" s="34" t="s">
        <v>229</v>
      </c>
      <c r="B97" s="34">
        <v>21.669</v>
      </c>
      <c r="C97" s="34">
        <v>115.258</v>
      </c>
      <c r="D97" s="34">
        <v>115.258</v>
      </c>
      <c r="E97" s="34">
        <v>105.74</v>
      </c>
      <c r="F97" s="34">
        <v>0.57599999999999996</v>
      </c>
      <c r="G97" s="34">
        <v>3.4079999999999999</v>
      </c>
      <c r="H97" s="34">
        <v>50.847000000000001</v>
      </c>
      <c r="I97" s="34">
        <v>42.140999999999998</v>
      </c>
      <c r="J97" s="34">
        <v>5.0960000000000001</v>
      </c>
      <c r="K97" s="34">
        <v>12.378</v>
      </c>
      <c r="L97" s="34">
        <v>454.89699999999999</v>
      </c>
    </row>
    <row r="98" spans="1:12" x14ac:dyDescent="0.25">
      <c r="A98" s="34" t="s">
        <v>210</v>
      </c>
      <c r="B98" s="34">
        <v>24.077000000000002</v>
      </c>
      <c r="C98" s="34">
        <v>128.06399999999999</v>
      </c>
      <c r="D98" s="34">
        <v>128.06399999999999</v>
      </c>
      <c r="E98" s="34">
        <v>95.165999999999997</v>
      </c>
      <c r="F98" s="34">
        <v>0.51800000000000002</v>
      </c>
      <c r="G98" s="34">
        <v>3.0670000000000002</v>
      </c>
      <c r="H98" s="34">
        <v>45.762999999999998</v>
      </c>
      <c r="I98" s="34">
        <v>37.927</v>
      </c>
      <c r="J98" s="34">
        <v>4.5860000000000003</v>
      </c>
      <c r="K98" s="34">
        <v>11.141</v>
      </c>
      <c r="L98" s="34">
        <v>462.64600000000002</v>
      </c>
    </row>
    <row r="99" spans="1:12" x14ac:dyDescent="0.25">
      <c r="A99" s="34" t="s">
        <v>211</v>
      </c>
      <c r="B99" s="34">
        <v>26.484000000000002</v>
      </c>
      <c r="C99" s="34">
        <v>140.87</v>
      </c>
      <c r="D99" s="34">
        <v>140.87</v>
      </c>
      <c r="E99" s="34">
        <v>86.513999999999996</v>
      </c>
      <c r="F99" s="34">
        <v>0.47099999999999997</v>
      </c>
      <c r="G99" s="34">
        <v>2.7879999999999998</v>
      </c>
      <c r="H99" s="34">
        <v>41.601999999999997</v>
      </c>
      <c r="I99" s="34">
        <v>34.478999999999999</v>
      </c>
      <c r="J99" s="34">
        <v>4.17</v>
      </c>
      <c r="K99" s="34">
        <v>10.128</v>
      </c>
      <c r="L99" s="34">
        <v>474.07799999999997</v>
      </c>
    </row>
    <row r="100" spans="1:12" x14ac:dyDescent="0.25">
      <c r="A100" s="34" t="s">
        <v>212</v>
      </c>
      <c r="B100" s="34">
        <v>28.891999999999999</v>
      </c>
      <c r="C100" s="34">
        <v>153.67699999999999</v>
      </c>
      <c r="D100" s="34">
        <v>153.67699999999999</v>
      </c>
      <c r="E100" s="34">
        <v>79.305000000000007</v>
      </c>
      <c r="F100" s="34">
        <v>0.432</v>
      </c>
      <c r="G100" s="34">
        <v>2.556</v>
      </c>
      <c r="H100" s="34">
        <v>38.136000000000003</v>
      </c>
      <c r="I100" s="34">
        <v>31.606000000000002</v>
      </c>
      <c r="J100" s="34">
        <v>3.8220000000000001</v>
      </c>
      <c r="K100" s="34">
        <v>9.2840000000000007</v>
      </c>
      <c r="L100" s="34">
        <v>488.28100000000001</v>
      </c>
    </row>
    <row r="101" spans="1:12" x14ac:dyDescent="0.25">
      <c r="A101" s="34" t="s">
        <v>213</v>
      </c>
      <c r="B101" s="34">
        <v>31.3</v>
      </c>
      <c r="C101" s="34">
        <v>166.483</v>
      </c>
      <c r="D101" s="34">
        <v>166.483</v>
      </c>
      <c r="E101" s="34">
        <v>73.203999999999994</v>
      </c>
      <c r="F101" s="34">
        <v>0.39900000000000002</v>
      </c>
      <c r="G101" s="34">
        <v>2.359</v>
      </c>
      <c r="H101" s="34">
        <v>35.201999999999998</v>
      </c>
      <c r="I101" s="34">
        <v>29.175000000000001</v>
      </c>
      <c r="J101" s="34">
        <v>3.528</v>
      </c>
      <c r="K101" s="34">
        <v>8.57</v>
      </c>
      <c r="L101" s="34">
        <v>504.60500000000002</v>
      </c>
    </row>
    <row r="102" spans="1:12" x14ac:dyDescent="0.25">
      <c r="A102" s="34" t="s">
        <v>214</v>
      </c>
      <c r="B102" s="34">
        <v>33.707999999999998</v>
      </c>
      <c r="C102" s="34">
        <v>179.29</v>
      </c>
      <c r="D102" s="34">
        <v>179.29</v>
      </c>
      <c r="E102" s="34">
        <v>67.975999999999999</v>
      </c>
      <c r="F102" s="34">
        <v>0.37</v>
      </c>
      <c r="G102" s="34">
        <v>2.1909999999999998</v>
      </c>
      <c r="H102" s="34">
        <v>32.688000000000002</v>
      </c>
      <c r="I102" s="34">
        <v>27.091000000000001</v>
      </c>
      <c r="J102" s="34">
        <v>3.2759999999999998</v>
      </c>
      <c r="K102" s="34">
        <v>7.9580000000000002</v>
      </c>
      <c r="L102" s="34">
        <v>522.60400000000004</v>
      </c>
    </row>
    <row r="103" spans="1:12" x14ac:dyDescent="0.25">
      <c r="A103" s="34" t="s">
        <v>215</v>
      </c>
      <c r="B103" s="34">
        <v>36.115000000000002</v>
      </c>
      <c r="C103" s="34">
        <v>192.096</v>
      </c>
      <c r="D103" s="34">
        <v>192.096</v>
      </c>
      <c r="E103" s="34">
        <v>63.444000000000003</v>
      </c>
      <c r="F103" s="34">
        <v>0.34599999999999997</v>
      </c>
      <c r="G103" s="34">
        <v>2.0449999999999999</v>
      </c>
      <c r="H103" s="34">
        <v>30.507999999999999</v>
      </c>
      <c r="I103" s="34">
        <v>25.285</v>
      </c>
      <c r="J103" s="34">
        <v>3.0579999999999998</v>
      </c>
      <c r="K103" s="34">
        <v>7.4269999999999996</v>
      </c>
      <c r="L103" s="34">
        <v>541.93499999999995</v>
      </c>
    </row>
    <row r="104" spans="1:12" x14ac:dyDescent="0.25">
      <c r="A104" s="34" t="s">
        <v>216</v>
      </c>
      <c r="B104" s="34">
        <v>38.523000000000003</v>
      </c>
      <c r="C104" s="34">
        <v>204.90199999999999</v>
      </c>
      <c r="D104" s="34">
        <v>204.90199999999999</v>
      </c>
      <c r="E104" s="34">
        <v>59.478999999999999</v>
      </c>
      <c r="F104" s="34">
        <v>0.32400000000000001</v>
      </c>
      <c r="G104" s="34">
        <v>1.917</v>
      </c>
      <c r="H104" s="34">
        <v>28.602</v>
      </c>
      <c r="I104" s="34">
        <v>23.704000000000001</v>
      </c>
      <c r="J104" s="34">
        <v>2.867</v>
      </c>
      <c r="K104" s="34">
        <v>6.9630000000000001</v>
      </c>
      <c r="L104" s="34">
        <v>562.35299999999995</v>
      </c>
    </row>
    <row r="105" spans="1:12" x14ac:dyDescent="0.25">
      <c r="A105" s="34" t="s">
        <v>217</v>
      </c>
      <c r="B105" s="34">
        <v>40.930999999999997</v>
      </c>
      <c r="C105" s="34">
        <v>217.709</v>
      </c>
      <c r="D105" s="34">
        <v>217.709</v>
      </c>
      <c r="E105" s="34">
        <v>55.98</v>
      </c>
      <c r="F105" s="34">
        <v>0.30499999999999999</v>
      </c>
      <c r="G105" s="34">
        <v>1.804</v>
      </c>
      <c r="H105" s="34">
        <v>26.919</v>
      </c>
      <c r="I105" s="34">
        <v>22.31</v>
      </c>
      <c r="J105" s="34">
        <v>2.698</v>
      </c>
      <c r="K105" s="34">
        <v>6.5529999999999999</v>
      </c>
      <c r="L105" s="34">
        <v>583.66700000000003</v>
      </c>
    </row>
    <row r="106" spans="1:12" x14ac:dyDescent="0.25">
      <c r="A106" s="34" t="s">
        <v>218</v>
      </c>
      <c r="B106" s="34">
        <v>43.338000000000001</v>
      </c>
      <c r="C106" s="34">
        <v>230.51499999999999</v>
      </c>
      <c r="D106" s="34">
        <v>230.51499999999999</v>
      </c>
      <c r="E106" s="34">
        <v>52.87</v>
      </c>
      <c r="F106" s="34">
        <v>0.28799999999999998</v>
      </c>
      <c r="G106" s="34">
        <v>1.704</v>
      </c>
      <c r="H106" s="34">
        <v>25.423999999999999</v>
      </c>
      <c r="I106" s="34">
        <v>21.07</v>
      </c>
      <c r="J106" s="34">
        <v>2.548</v>
      </c>
      <c r="K106" s="34">
        <v>6.1890000000000001</v>
      </c>
      <c r="L106" s="34">
        <v>605.72400000000005</v>
      </c>
    </row>
    <row r="107" spans="1:12" x14ac:dyDescent="0.25">
      <c r="A107" s="34" t="s">
        <v>219</v>
      </c>
      <c r="B107" s="34">
        <v>45.746000000000002</v>
      </c>
      <c r="C107" s="34">
        <v>243.322</v>
      </c>
      <c r="D107" s="34">
        <v>243.322</v>
      </c>
      <c r="E107" s="34">
        <v>50.087000000000003</v>
      </c>
      <c r="F107" s="34">
        <v>0.27300000000000002</v>
      </c>
      <c r="G107" s="34">
        <v>1.6140000000000001</v>
      </c>
      <c r="H107" s="34">
        <v>24.085999999999999</v>
      </c>
      <c r="I107" s="34">
        <v>19.962</v>
      </c>
      <c r="J107" s="34">
        <v>2.4140000000000001</v>
      </c>
      <c r="K107" s="34">
        <v>5.8630000000000004</v>
      </c>
      <c r="L107" s="34">
        <v>628.41200000000003</v>
      </c>
    </row>
    <row r="108" spans="1:12" x14ac:dyDescent="0.25">
      <c r="A108" s="34" t="s">
        <v>220</v>
      </c>
      <c r="B108" s="34">
        <v>48.154000000000003</v>
      </c>
      <c r="C108" s="34">
        <v>256.12799999999999</v>
      </c>
      <c r="D108" s="34">
        <v>256.12799999999999</v>
      </c>
      <c r="E108" s="34">
        <v>47.582999999999998</v>
      </c>
      <c r="F108" s="34">
        <v>0.25900000000000001</v>
      </c>
      <c r="G108" s="34">
        <v>1.5329999999999999</v>
      </c>
      <c r="H108" s="34">
        <v>22.881</v>
      </c>
      <c r="I108" s="34">
        <v>18.963000000000001</v>
      </c>
      <c r="J108" s="34">
        <v>2.2930000000000001</v>
      </c>
      <c r="K108" s="34">
        <v>5.57</v>
      </c>
      <c r="L108" s="34">
        <v>651.62900000000002</v>
      </c>
    </row>
    <row r="109" spans="1:12" x14ac:dyDescent="0.25">
      <c r="B109" s="35" t="s">
        <v>307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x14ac:dyDescent="0.25">
      <c r="A110" s="34" t="s">
        <v>241</v>
      </c>
      <c r="B110" s="34">
        <v>2.4079999999999999</v>
      </c>
      <c r="C110" s="34">
        <v>12</v>
      </c>
      <c r="D110" s="34">
        <v>12</v>
      </c>
      <c r="E110" s="34">
        <v>891.73299999999995</v>
      </c>
      <c r="F110" s="34">
        <v>5.1840000000000002</v>
      </c>
      <c r="G110" s="34">
        <v>30.67</v>
      </c>
      <c r="H110" s="34">
        <v>457.62700000000001</v>
      </c>
      <c r="I110" s="34">
        <v>379.26900000000001</v>
      </c>
      <c r="J110" s="34">
        <v>45.865000000000002</v>
      </c>
      <c r="K110" s="34">
        <v>111.40600000000001</v>
      </c>
      <c r="L110" s="34">
        <v>1790.8910000000001</v>
      </c>
    </row>
    <row r="111" spans="1:12" x14ac:dyDescent="0.25">
      <c r="A111" s="34" t="s">
        <v>242</v>
      </c>
      <c r="B111" s="34">
        <v>4.8150000000000004</v>
      </c>
      <c r="C111" s="34">
        <v>24</v>
      </c>
      <c r="D111" s="34">
        <v>24</v>
      </c>
      <c r="E111" s="34">
        <v>445.86700000000002</v>
      </c>
      <c r="F111" s="34">
        <v>2.5920000000000001</v>
      </c>
      <c r="G111" s="34">
        <v>15.335000000000001</v>
      </c>
      <c r="H111" s="34">
        <v>228.81399999999999</v>
      </c>
      <c r="I111" s="34">
        <v>189.63399999999999</v>
      </c>
      <c r="J111" s="34">
        <v>22.931999999999999</v>
      </c>
      <c r="K111" s="34">
        <v>55.703000000000003</v>
      </c>
      <c r="L111" s="34">
        <v>935.05700000000002</v>
      </c>
    </row>
    <row r="112" spans="1:12" x14ac:dyDescent="0.25">
      <c r="A112" s="34" t="s">
        <v>243</v>
      </c>
      <c r="B112" s="34">
        <v>7.2229999999999999</v>
      </c>
      <c r="C112" s="34">
        <v>36</v>
      </c>
      <c r="D112" s="34">
        <v>36</v>
      </c>
      <c r="E112" s="34">
        <v>297.24400000000003</v>
      </c>
      <c r="F112" s="34">
        <v>1.728</v>
      </c>
      <c r="G112" s="34">
        <v>10.223000000000001</v>
      </c>
      <c r="H112" s="34">
        <v>152.542</v>
      </c>
      <c r="I112" s="34">
        <v>126.423</v>
      </c>
      <c r="J112" s="34">
        <v>15.288</v>
      </c>
      <c r="K112" s="34">
        <v>37.134999999999998</v>
      </c>
      <c r="L112" s="34">
        <v>667.38300000000004</v>
      </c>
    </row>
    <row r="113" spans="1:12" x14ac:dyDescent="0.25">
      <c r="A113" s="34" t="s">
        <v>244</v>
      </c>
      <c r="B113" s="34">
        <v>9.6310000000000002</v>
      </c>
      <c r="C113" s="34">
        <v>48</v>
      </c>
      <c r="D113" s="34">
        <v>48</v>
      </c>
      <c r="E113" s="34">
        <v>222.93299999999999</v>
      </c>
      <c r="F113" s="34">
        <v>1.296</v>
      </c>
      <c r="G113" s="34">
        <v>7.6669999999999998</v>
      </c>
      <c r="H113" s="34">
        <v>114.407</v>
      </c>
      <c r="I113" s="34">
        <v>94.816999999999993</v>
      </c>
      <c r="J113" s="34">
        <v>11.465999999999999</v>
      </c>
      <c r="K113" s="34">
        <v>27.850999999999999</v>
      </c>
      <c r="L113" s="34">
        <v>546.75099999999998</v>
      </c>
    </row>
    <row r="114" spans="1:12" x14ac:dyDescent="0.25">
      <c r="A114" s="34" t="s">
        <v>245</v>
      </c>
      <c r="B114" s="34">
        <v>12.038</v>
      </c>
      <c r="C114" s="34">
        <v>60</v>
      </c>
      <c r="D114" s="34">
        <v>60</v>
      </c>
      <c r="E114" s="34">
        <v>178.34700000000001</v>
      </c>
      <c r="F114" s="34">
        <v>1.0369999999999999</v>
      </c>
      <c r="G114" s="34">
        <v>6.1340000000000003</v>
      </c>
      <c r="H114" s="34">
        <v>91.525000000000006</v>
      </c>
      <c r="I114" s="34">
        <v>75.853999999999999</v>
      </c>
      <c r="J114" s="34">
        <v>9.173</v>
      </c>
      <c r="K114" s="34">
        <v>22.280999999999999</v>
      </c>
      <c r="L114" s="34">
        <v>484.935</v>
      </c>
    </row>
    <row r="115" spans="1:12" x14ac:dyDescent="0.25">
      <c r="A115" s="34" t="s">
        <v>246</v>
      </c>
      <c r="B115" s="34">
        <v>14.446</v>
      </c>
      <c r="C115" s="34">
        <v>72</v>
      </c>
      <c r="D115" s="34">
        <v>72</v>
      </c>
      <c r="E115" s="34">
        <v>148.62200000000001</v>
      </c>
      <c r="F115" s="34">
        <v>0.86399999999999999</v>
      </c>
      <c r="G115" s="34">
        <v>5.1120000000000001</v>
      </c>
      <c r="H115" s="34">
        <v>76.271000000000001</v>
      </c>
      <c r="I115" s="34">
        <v>63.210999999999999</v>
      </c>
      <c r="J115" s="34">
        <v>7.6440000000000001</v>
      </c>
      <c r="K115" s="34">
        <v>18.568000000000001</v>
      </c>
      <c r="L115" s="34">
        <v>452.52600000000001</v>
      </c>
    </row>
    <row r="116" spans="1:12" x14ac:dyDescent="0.25">
      <c r="A116" s="34" t="s">
        <v>247</v>
      </c>
      <c r="B116" s="34">
        <v>16.853999999999999</v>
      </c>
      <c r="C116" s="34">
        <v>84</v>
      </c>
      <c r="D116" s="34">
        <v>84</v>
      </c>
      <c r="E116" s="34">
        <v>127.39</v>
      </c>
      <c r="F116" s="34">
        <v>0.74099999999999999</v>
      </c>
      <c r="G116" s="34">
        <v>4.3810000000000002</v>
      </c>
      <c r="H116" s="34">
        <v>65.375</v>
      </c>
      <c r="I116" s="34">
        <v>54.180999999999997</v>
      </c>
      <c r="J116" s="34">
        <v>6.5519999999999996</v>
      </c>
      <c r="K116" s="34">
        <v>15.914999999999999</v>
      </c>
      <c r="L116" s="34">
        <v>436.92200000000003</v>
      </c>
    </row>
    <row r="117" spans="1:12" x14ac:dyDescent="0.25">
      <c r="A117" s="34" t="s">
        <v>248</v>
      </c>
      <c r="B117" s="34">
        <v>19.260999999999999</v>
      </c>
      <c r="C117" s="34">
        <v>96</v>
      </c>
      <c r="D117" s="34">
        <v>96</v>
      </c>
      <c r="E117" s="34">
        <v>111.467</v>
      </c>
      <c r="F117" s="34">
        <v>0.64800000000000002</v>
      </c>
      <c r="G117" s="34">
        <v>3.8340000000000001</v>
      </c>
      <c r="H117" s="34">
        <v>57.203000000000003</v>
      </c>
      <c r="I117" s="34">
        <v>47.408999999999999</v>
      </c>
      <c r="J117" s="34">
        <v>5.7329999999999997</v>
      </c>
      <c r="K117" s="34">
        <v>13.926</v>
      </c>
      <c r="L117" s="34">
        <v>431.822</v>
      </c>
    </row>
    <row r="118" spans="1:12" x14ac:dyDescent="0.25">
      <c r="A118" s="34" t="s">
        <v>249</v>
      </c>
      <c r="B118" s="34">
        <v>21.669</v>
      </c>
      <c r="C118" s="34">
        <v>108</v>
      </c>
      <c r="D118" s="34">
        <v>108</v>
      </c>
      <c r="E118" s="34">
        <v>99.081000000000003</v>
      </c>
      <c r="F118" s="34">
        <v>0.57599999999999996</v>
      </c>
      <c r="G118" s="34">
        <v>3.4079999999999999</v>
      </c>
      <c r="H118" s="34">
        <v>50.847000000000001</v>
      </c>
      <c r="I118" s="34">
        <v>42.140999999999998</v>
      </c>
      <c r="J118" s="34">
        <v>5.0960000000000001</v>
      </c>
      <c r="K118" s="34">
        <v>12.378</v>
      </c>
      <c r="L118" s="34">
        <v>433.72199999999998</v>
      </c>
    </row>
    <row r="119" spans="1:12" x14ac:dyDescent="0.25">
      <c r="A119" s="34" t="s">
        <v>230</v>
      </c>
      <c r="B119" s="34">
        <v>24.077000000000002</v>
      </c>
      <c r="C119" s="34">
        <v>120</v>
      </c>
      <c r="D119" s="34">
        <v>120</v>
      </c>
      <c r="E119" s="34">
        <v>89.173000000000002</v>
      </c>
      <c r="F119" s="34">
        <v>0.51800000000000002</v>
      </c>
      <c r="G119" s="34">
        <v>3.0670000000000002</v>
      </c>
      <c r="H119" s="34">
        <v>45.762999999999998</v>
      </c>
      <c r="I119" s="34">
        <v>37.927</v>
      </c>
      <c r="J119" s="34">
        <v>4.5860000000000003</v>
      </c>
      <c r="K119" s="34">
        <v>11.141</v>
      </c>
      <c r="L119" s="34">
        <v>440.52499999999998</v>
      </c>
    </row>
    <row r="120" spans="1:12" x14ac:dyDescent="0.25">
      <c r="A120" s="34" t="s">
        <v>231</v>
      </c>
      <c r="B120" s="34">
        <v>26.484000000000002</v>
      </c>
      <c r="C120" s="34">
        <v>132</v>
      </c>
      <c r="D120" s="34">
        <v>132</v>
      </c>
      <c r="E120" s="34">
        <v>81.066999999999993</v>
      </c>
      <c r="F120" s="34">
        <v>0.47099999999999997</v>
      </c>
      <c r="G120" s="34">
        <v>2.7879999999999998</v>
      </c>
      <c r="H120" s="34">
        <v>41.601999999999997</v>
      </c>
      <c r="I120" s="34">
        <v>34.478999999999999</v>
      </c>
      <c r="J120" s="34">
        <v>4.17</v>
      </c>
      <c r="K120" s="34">
        <v>10.128</v>
      </c>
      <c r="L120" s="34">
        <v>450.89100000000002</v>
      </c>
    </row>
    <row r="121" spans="1:12" x14ac:dyDescent="0.25">
      <c r="A121" s="34" t="s">
        <v>232</v>
      </c>
      <c r="B121" s="34">
        <v>28.891999999999999</v>
      </c>
      <c r="C121" s="34">
        <v>144</v>
      </c>
      <c r="D121" s="34">
        <v>144</v>
      </c>
      <c r="E121" s="34">
        <v>74.311000000000007</v>
      </c>
      <c r="F121" s="34">
        <v>0.432</v>
      </c>
      <c r="G121" s="34">
        <v>2.556</v>
      </c>
      <c r="H121" s="34">
        <v>38.136000000000003</v>
      </c>
      <c r="I121" s="34">
        <v>31.606000000000002</v>
      </c>
      <c r="J121" s="34">
        <v>3.8220000000000001</v>
      </c>
      <c r="K121" s="34">
        <v>9.2840000000000007</v>
      </c>
      <c r="L121" s="34">
        <v>463.93299999999999</v>
      </c>
    </row>
    <row r="122" spans="1:12" x14ac:dyDescent="0.25">
      <c r="A122" s="34" t="s">
        <v>233</v>
      </c>
      <c r="B122" s="34">
        <v>31.3</v>
      </c>
      <c r="C122" s="34">
        <v>156</v>
      </c>
      <c r="D122" s="34">
        <v>156</v>
      </c>
      <c r="E122" s="34">
        <v>68.594999999999999</v>
      </c>
      <c r="F122" s="34">
        <v>0.39900000000000002</v>
      </c>
      <c r="G122" s="34">
        <v>2.359</v>
      </c>
      <c r="H122" s="34">
        <v>35.201999999999998</v>
      </c>
      <c r="I122" s="34">
        <v>29.175000000000001</v>
      </c>
      <c r="J122" s="34">
        <v>3.528</v>
      </c>
      <c r="K122" s="34">
        <v>8.57</v>
      </c>
      <c r="L122" s="34">
        <v>479.03</v>
      </c>
    </row>
    <row r="123" spans="1:12" x14ac:dyDescent="0.25">
      <c r="A123" s="34" t="s">
        <v>234</v>
      </c>
      <c r="B123" s="34">
        <v>33.707999999999998</v>
      </c>
      <c r="C123" s="34">
        <v>168</v>
      </c>
      <c r="D123" s="34">
        <v>168</v>
      </c>
      <c r="E123" s="34">
        <v>63.695</v>
      </c>
      <c r="F123" s="34">
        <v>0.37</v>
      </c>
      <c r="G123" s="34">
        <v>2.1909999999999998</v>
      </c>
      <c r="H123" s="34">
        <v>32.688000000000002</v>
      </c>
      <c r="I123" s="34">
        <v>27.091000000000001</v>
      </c>
      <c r="J123" s="34">
        <v>3.2759999999999998</v>
      </c>
      <c r="K123" s="34">
        <v>7.9580000000000002</v>
      </c>
      <c r="L123" s="34">
        <v>495.74299999999999</v>
      </c>
    </row>
    <row r="124" spans="1:12" x14ac:dyDescent="0.25">
      <c r="A124" s="34" t="s">
        <v>235</v>
      </c>
      <c r="B124" s="34">
        <v>36.115000000000002</v>
      </c>
      <c r="C124" s="34">
        <v>180</v>
      </c>
      <c r="D124" s="34">
        <v>180</v>
      </c>
      <c r="E124" s="34">
        <v>59.448999999999998</v>
      </c>
      <c r="F124" s="34">
        <v>0.34599999999999997</v>
      </c>
      <c r="G124" s="34">
        <v>2.0449999999999999</v>
      </c>
      <c r="H124" s="34">
        <v>30.507999999999999</v>
      </c>
      <c r="I124" s="34">
        <v>25.285</v>
      </c>
      <c r="J124" s="34">
        <v>3.0579999999999998</v>
      </c>
      <c r="K124" s="34">
        <v>7.4269999999999996</v>
      </c>
      <c r="L124" s="34">
        <v>513.74800000000005</v>
      </c>
    </row>
    <row r="125" spans="1:12" x14ac:dyDescent="0.25">
      <c r="A125" s="34" t="s">
        <v>236</v>
      </c>
      <c r="B125" s="34">
        <v>38.523000000000003</v>
      </c>
      <c r="C125" s="34">
        <v>192</v>
      </c>
      <c r="D125" s="34">
        <v>192</v>
      </c>
      <c r="E125" s="34">
        <v>55.732999999999997</v>
      </c>
      <c r="F125" s="34">
        <v>0.32400000000000001</v>
      </c>
      <c r="G125" s="34">
        <v>1.917</v>
      </c>
      <c r="H125" s="34">
        <v>28.602</v>
      </c>
      <c r="I125" s="34">
        <v>23.704000000000001</v>
      </c>
      <c r="J125" s="34">
        <v>2.867</v>
      </c>
      <c r="K125" s="34">
        <v>6.9630000000000001</v>
      </c>
      <c r="L125" s="34">
        <v>532.803</v>
      </c>
    </row>
    <row r="126" spans="1:12" x14ac:dyDescent="0.25">
      <c r="A126" s="34" t="s">
        <v>237</v>
      </c>
      <c r="B126" s="34">
        <v>40.930999999999997</v>
      </c>
      <c r="C126" s="34">
        <v>204</v>
      </c>
      <c r="D126" s="34">
        <v>204</v>
      </c>
      <c r="E126" s="34">
        <v>52.454999999999998</v>
      </c>
      <c r="F126" s="34">
        <v>0.30499999999999999</v>
      </c>
      <c r="G126" s="34">
        <v>1.804</v>
      </c>
      <c r="H126" s="34">
        <v>26.919</v>
      </c>
      <c r="I126" s="34">
        <v>22.31</v>
      </c>
      <c r="J126" s="34">
        <v>2.698</v>
      </c>
      <c r="K126" s="34">
        <v>6.5529999999999999</v>
      </c>
      <c r="L126" s="34">
        <v>552.72400000000005</v>
      </c>
    </row>
    <row r="127" spans="1:12" x14ac:dyDescent="0.25">
      <c r="A127" s="34" t="s">
        <v>238</v>
      </c>
      <c r="B127" s="34">
        <v>43.338000000000001</v>
      </c>
      <c r="C127" s="34">
        <v>216</v>
      </c>
      <c r="D127" s="34">
        <v>216</v>
      </c>
      <c r="E127" s="34">
        <v>49.540999999999997</v>
      </c>
      <c r="F127" s="34">
        <v>0.28799999999999998</v>
      </c>
      <c r="G127" s="34">
        <v>1.704</v>
      </c>
      <c r="H127" s="34">
        <v>25.423999999999999</v>
      </c>
      <c r="I127" s="34">
        <v>21.07</v>
      </c>
      <c r="J127" s="34">
        <v>2.548</v>
      </c>
      <c r="K127" s="34">
        <v>6.1890000000000001</v>
      </c>
      <c r="L127" s="34">
        <v>573.36500000000001</v>
      </c>
    </row>
    <row r="128" spans="1:12" x14ac:dyDescent="0.25">
      <c r="A128" s="34" t="s">
        <v>239</v>
      </c>
      <c r="B128" s="34">
        <v>45.746000000000002</v>
      </c>
      <c r="C128" s="34">
        <v>228</v>
      </c>
      <c r="D128" s="34">
        <v>228</v>
      </c>
      <c r="E128" s="34">
        <v>46.933</v>
      </c>
      <c r="F128" s="34">
        <v>0.27300000000000002</v>
      </c>
      <c r="G128" s="34">
        <v>1.6140000000000001</v>
      </c>
      <c r="H128" s="34">
        <v>24.085999999999999</v>
      </c>
      <c r="I128" s="34">
        <v>19.962</v>
      </c>
      <c r="J128" s="34">
        <v>2.4140000000000001</v>
      </c>
      <c r="K128" s="34">
        <v>5.8630000000000004</v>
      </c>
      <c r="L128" s="34">
        <v>594.61400000000003</v>
      </c>
    </row>
    <row r="129" spans="1:12" x14ac:dyDescent="0.25">
      <c r="A129" s="34" t="s">
        <v>240</v>
      </c>
      <c r="B129" s="34">
        <v>48.154000000000003</v>
      </c>
      <c r="C129" s="34">
        <v>240</v>
      </c>
      <c r="D129" s="34">
        <v>240</v>
      </c>
      <c r="E129" s="34">
        <v>44.587000000000003</v>
      </c>
      <c r="F129" s="34">
        <v>0.25900000000000001</v>
      </c>
      <c r="G129" s="34">
        <v>1.5329999999999999</v>
      </c>
      <c r="H129" s="34">
        <v>22.881</v>
      </c>
      <c r="I129" s="34">
        <v>18.963000000000001</v>
      </c>
      <c r="J129" s="34">
        <v>2.2930000000000001</v>
      </c>
      <c r="K129" s="34">
        <v>5.57</v>
      </c>
      <c r="L129" s="34">
        <v>616.37699999999995</v>
      </c>
    </row>
    <row r="130" spans="1:12" x14ac:dyDescent="0.25">
      <c r="B130" s="35" t="s">
        <v>308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x14ac:dyDescent="0.25">
      <c r="A131" s="34" t="s">
        <v>261</v>
      </c>
      <c r="B131" s="34">
        <v>2.4079999999999999</v>
      </c>
      <c r="C131" s="34">
        <v>14.4</v>
      </c>
      <c r="D131" s="34">
        <v>14.4</v>
      </c>
      <c r="E131" s="34">
        <v>1070.08</v>
      </c>
      <c r="F131" s="34">
        <v>5.1840000000000002</v>
      </c>
      <c r="G131" s="34">
        <v>30.67</v>
      </c>
      <c r="H131" s="34">
        <v>457.62700000000001</v>
      </c>
      <c r="I131" s="34">
        <v>379.26900000000001</v>
      </c>
      <c r="J131" s="34">
        <v>45.865000000000002</v>
      </c>
      <c r="K131" s="34">
        <v>111.40600000000001</v>
      </c>
      <c r="L131" s="34">
        <v>1974.038</v>
      </c>
    </row>
    <row r="132" spans="1:12" x14ac:dyDescent="0.25">
      <c r="A132" s="34" t="s">
        <v>262</v>
      </c>
      <c r="B132" s="34">
        <v>4.8150000000000004</v>
      </c>
      <c r="C132" s="34">
        <v>28.8</v>
      </c>
      <c r="D132" s="34">
        <v>28.8</v>
      </c>
      <c r="E132" s="34">
        <v>535.04</v>
      </c>
      <c r="F132" s="34">
        <v>2.5920000000000001</v>
      </c>
      <c r="G132" s="34">
        <v>15.335000000000001</v>
      </c>
      <c r="H132" s="34">
        <v>228.81399999999999</v>
      </c>
      <c r="I132" s="34">
        <v>189.63399999999999</v>
      </c>
      <c r="J132" s="34">
        <v>22.931999999999999</v>
      </c>
      <c r="K132" s="34">
        <v>55.703000000000003</v>
      </c>
      <c r="L132" s="34">
        <v>1033.83</v>
      </c>
    </row>
    <row r="133" spans="1:12" x14ac:dyDescent="0.25">
      <c r="A133" s="34" t="s">
        <v>263</v>
      </c>
      <c r="B133" s="34">
        <v>7.2229999999999999</v>
      </c>
      <c r="C133" s="34">
        <v>43.2</v>
      </c>
      <c r="D133" s="34">
        <v>43.2</v>
      </c>
      <c r="E133" s="34">
        <v>356.69299999999998</v>
      </c>
      <c r="F133" s="34">
        <v>1.728</v>
      </c>
      <c r="G133" s="34">
        <v>10.223000000000001</v>
      </c>
      <c r="H133" s="34">
        <v>152.542</v>
      </c>
      <c r="I133" s="34">
        <v>126.423</v>
      </c>
      <c r="J133" s="34">
        <v>15.288</v>
      </c>
      <c r="K133" s="34">
        <v>37.134999999999998</v>
      </c>
      <c r="L133" s="34">
        <v>741.23199999999997</v>
      </c>
    </row>
    <row r="134" spans="1:12" x14ac:dyDescent="0.25">
      <c r="A134" s="34" t="s">
        <v>264</v>
      </c>
      <c r="B134" s="34">
        <v>9.6310000000000002</v>
      </c>
      <c r="C134" s="34">
        <v>57.6</v>
      </c>
      <c r="D134" s="34">
        <v>57.6</v>
      </c>
      <c r="E134" s="34">
        <v>267.52</v>
      </c>
      <c r="F134" s="34">
        <v>1.296</v>
      </c>
      <c r="G134" s="34">
        <v>7.6669999999999998</v>
      </c>
      <c r="H134" s="34">
        <v>114.407</v>
      </c>
      <c r="I134" s="34">
        <v>94.816999999999993</v>
      </c>
      <c r="J134" s="34">
        <v>11.465999999999999</v>
      </c>
      <c r="K134" s="34">
        <v>27.850999999999999</v>
      </c>
      <c r="L134" s="34">
        <v>610.53800000000001</v>
      </c>
    </row>
    <row r="135" spans="1:12" x14ac:dyDescent="0.25">
      <c r="A135" s="34" t="s">
        <v>265</v>
      </c>
      <c r="B135" s="34">
        <v>12.038</v>
      </c>
      <c r="C135" s="34">
        <v>72</v>
      </c>
      <c r="D135" s="34">
        <v>72</v>
      </c>
      <c r="E135" s="34">
        <v>214.01599999999999</v>
      </c>
      <c r="F135" s="34">
        <v>1.0369999999999999</v>
      </c>
      <c r="G135" s="34">
        <v>6.1340000000000003</v>
      </c>
      <c r="H135" s="34">
        <v>91.525000000000006</v>
      </c>
      <c r="I135" s="34">
        <v>75.853999999999999</v>
      </c>
      <c r="J135" s="34">
        <v>9.173</v>
      </c>
      <c r="K135" s="34">
        <v>22.280999999999999</v>
      </c>
      <c r="L135" s="34">
        <v>544.60400000000004</v>
      </c>
    </row>
    <row r="136" spans="1:12" x14ac:dyDescent="0.25">
      <c r="A136" s="34" t="s">
        <v>266</v>
      </c>
      <c r="B136" s="34">
        <v>14.446</v>
      </c>
      <c r="C136" s="34">
        <v>86.4</v>
      </c>
      <c r="D136" s="34">
        <v>86.4</v>
      </c>
      <c r="E136" s="34">
        <v>178.34700000000001</v>
      </c>
      <c r="F136" s="34">
        <v>0.86399999999999999</v>
      </c>
      <c r="G136" s="34">
        <v>5.1120000000000001</v>
      </c>
      <c r="H136" s="34">
        <v>76.271000000000001</v>
      </c>
      <c r="I136" s="34">
        <v>63.210999999999999</v>
      </c>
      <c r="J136" s="34">
        <v>7.6440000000000001</v>
      </c>
      <c r="K136" s="34">
        <v>18.568000000000001</v>
      </c>
      <c r="L136" s="34">
        <v>511.05099999999999</v>
      </c>
    </row>
    <row r="137" spans="1:12" x14ac:dyDescent="0.25">
      <c r="A137" s="34" t="s">
        <v>267</v>
      </c>
      <c r="B137" s="34">
        <v>16.853999999999999</v>
      </c>
      <c r="C137" s="34">
        <v>100.8</v>
      </c>
      <c r="D137" s="34">
        <v>100.8</v>
      </c>
      <c r="E137" s="34">
        <v>152.869</v>
      </c>
      <c r="F137" s="34">
        <v>0.74099999999999999</v>
      </c>
      <c r="G137" s="34">
        <v>4.3810000000000002</v>
      </c>
      <c r="H137" s="34">
        <v>65.375</v>
      </c>
      <c r="I137" s="34">
        <v>54.180999999999997</v>
      </c>
      <c r="J137" s="34">
        <v>6.5519999999999996</v>
      </c>
      <c r="K137" s="34">
        <v>15.914999999999999</v>
      </c>
      <c r="L137" s="34">
        <v>496.00099999999998</v>
      </c>
    </row>
    <row r="138" spans="1:12" x14ac:dyDescent="0.25">
      <c r="A138" s="34" t="s">
        <v>268</v>
      </c>
      <c r="B138" s="34">
        <v>19.260999999999999</v>
      </c>
      <c r="C138" s="34">
        <v>115.2</v>
      </c>
      <c r="D138" s="34">
        <v>115.2</v>
      </c>
      <c r="E138" s="34">
        <v>133.76</v>
      </c>
      <c r="F138" s="34">
        <v>0.64800000000000002</v>
      </c>
      <c r="G138" s="34">
        <v>3.8340000000000001</v>
      </c>
      <c r="H138" s="34">
        <v>57.203000000000003</v>
      </c>
      <c r="I138" s="34">
        <v>47.408999999999999</v>
      </c>
      <c r="J138" s="34">
        <v>5.7329999999999997</v>
      </c>
      <c r="K138" s="34">
        <v>13.926</v>
      </c>
      <c r="L138" s="34">
        <v>492.51499999999999</v>
      </c>
    </row>
    <row r="139" spans="1:12" x14ac:dyDescent="0.25">
      <c r="A139" s="34" t="s">
        <v>269</v>
      </c>
      <c r="B139" s="34">
        <v>21.669</v>
      </c>
      <c r="C139" s="34">
        <v>129.6</v>
      </c>
      <c r="D139" s="34">
        <v>129.6</v>
      </c>
      <c r="E139" s="34">
        <v>118.898</v>
      </c>
      <c r="F139" s="34">
        <v>0.57599999999999996</v>
      </c>
      <c r="G139" s="34">
        <v>3.4079999999999999</v>
      </c>
      <c r="H139" s="34">
        <v>50.847000000000001</v>
      </c>
      <c r="I139" s="34">
        <v>42.140999999999998</v>
      </c>
      <c r="J139" s="34">
        <v>5.0960000000000001</v>
      </c>
      <c r="K139" s="34">
        <v>12.378</v>
      </c>
      <c r="L139" s="34">
        <v>496.73899999999998</v>
      </c>
    </row>
    <row r="140" spans="1:12" x14ac:dyDescent="0.25">
      <c r="A140" s="34" t="s">
        <v>250</v>
      </c>
      <c r="B140" s="34">
        <v>24.077000000000002</v>
      </c>
      <c r="C140" s="34">
        <v>144</v>
      </c>
      <c r="D140" s="34">
        <v>144</v>
      </c>
      <c r="E140" s="34">
        <v>107.008</v>
      </c>
      <c r="F140" s="34">
        <v>0.51800000000000002</v>
      </c>
      <c r="G140" s="34">
        <v>3.0670000000000002</v>
      </c>
      <c r="H140" s="34">
        <v>45.762999999999998</v>
      </c>
      <c r="I140" s="34">
        <v>37.927</v>
      </c>
      <c r="J140" s="34">
        <v>4.5860000000000003</v>
      </c>
      <c r="K140" s="34">
        <v>11.141</v>
      </c>
      <c r="L140" s="34">
        <v>506.36</v>
      </c>
    </row>
    <row r="141" spans="1:12" x14ac:dyDescent="0.25">
      <c r="A141" s="34" t="s">
        <v>251</v>
      </c>
      <c r="B141" s="34">
        <v>26.484000000000002</v>
      </c>
      <c r="C141" s="34">
        <v>158.4</v>
      </c>
      <c r="D141" s="34">
        <v>158.4</v>
      </c>
      <c r="E141" s="34">
        <v>97.28</v>
      </c>
      <c r="F141" s="34">
        <v>0.47099999999999997</v>
      </c>
      <c r="G141" s="34">
        <v>2.7879999999999998</v>
      </c>
      <c r="H141" s="34">
        <v>41.601999999999997</v>
      </c>
      <c r="I141" s="34">
        <v>34.478999999999999</v>
      </c>
      <c r="J141" s="34">
        <v>4.17</v>
      </c>
      <c r="K141" s="34">
        <v>10.128</v>
      </c>
      <c r="L141" s="34">
        <v>519.904</v>
      </c>
    </row>
    <row r="142" spans="1:12" x14ac:dyDescent="0.25">
      <c r="A142" s="34" t="s">
        <v>252</v>
      </c>
      <c r="B142" s="34">
        <v>28.891999999999999</v>
      </c>
      <c r="C142" s="34">
        <v>172.8</v>
      </c>
      <c r="D142" s="34">
        <v>172.8</v>
      </c>
      <c r="E142" s="34">
        <v>89.173000000000002</v>
      </c>
      <c r="F142" s="34">
        <v>0.432</v>
      </c>
      <c r="G142" s="34">
        <v>2.556</v>
      </c>
      <c r="H142" s="34">
        <v>38.136000000000003</v>
      </c>
      <c r="I142" s="34">
        <v>31.606000000000002</v>
      </c>
      <c r="J142" s="34">
        <v>3.8220000000000001</v>
      </c>
      <c r="K142" s="34">
        <v>9.2840000000000007</v>
      </c>
      <c r="L142" s="34">
        <v>536.39499999999998</v>
      </c>
    </row>
    <row r="143" spans="1:12" x14ac:dyDescent="0.25">
      <c r="A143" s="34" t="s">
        <v>253</v>
      </c>
      <c r="B143" s="34">
        <v>31.3</v>
      </c>
      <c r="C143" s="34">
        <v>187.2</v>
      </c>
      <c r="D143" s="34">
        <v>187.2</v>
      </c>
      <c r="E143" s="34">
        <v>82.313999999999993</v>
      </c>
      <c r="F143" s="34">
        <v>0.39900000000000002</v>
      </c>
      <c r="G143" s="34">
        <v>2.359</v>
      </c>
      <c r="H143" s="34">
        <v>35.201999999999998</v>
      </c>
      <c r="I143" s="34">
        <v>29.175000000000001</v>
      </c>
      <c r="J143" s="34">
        <v>3.528</v>
      </c>
      <c r="K143" s="34">
        <v>8.57</v>
      </c>
      <c r="L143" s="34">
        <v>555.149</v>
      </c>
    </row>
    <row r="144" spans="1:12" x14ac:dyDescent="0.25">
      <c r="A144" s="34" t="s">
        <v>254</v>
      </c>
      <c r="B144" s="34">
        <v>33.707999999999998</v>
      </c>
      <c r="C144" s="34">
        <v>201.6</v>
      </c>
      <c r="D144" s="34">
        <v>201.6</v>
      </c>
      <c r="E144" s="34">
        <v>76.433999999999997</v>
      </c>
      <c r="F144" s="34">
        <v>0.37</v>
      </c>
      <c r="G144" s="34">
        <v>2.1909999999999998</v>
      </c>
      <c r="H144" s="34">
        <v>32.688000000000002</v>
      </c>
      <c r="I144" s="34">
        <v>27.091000000000001</v>
      </c>
      <c r="J144" s="34">
        <v>3.2759999999999998</v>
      </c>
      <c r="K144" s="34">
        <v>7.9580000000000002</v>
      </c>
      <c r="L144" s="34">
        <v>575.68200000000002</v>
      </c>
    </row>
    <row r="145" spans="1:12" x14ac:dyDescent="0.25">
      <c r="A145" s="34" t="s">
        <v>255</v>
      </c>
      <c r="B145" s="34">
        <v>36.115000000000002</v>
      </c>
      <c r="C145" s="34">
        <v>216</v>
      </c>
      <c r="D145" s="34">
        <v>216</v>
      </c>
      <c r="E145" s="34">
        <v>71.338999999999999</v>
      </c>
      <c r="F145" s="34">
        <v>0.34599999999999997</v>
      </c>
      <c r="G145" s="34">
        <v>2.0449999999999999</v>
      </c>
      <c r="H145" s="34">
        <v>30.507999999999999</v>
      </c>
      <c r="I145" s="34">
        <v>25.285</v>
      </c>
      <c r="J145" s="34">
        <v>3.0579999999999998</v>
      </c>
      <c r="K145" s="34">
        <v>7.4269999999999996</v>
      </c>
      <c r="L145" s="34">
        <v>597.63800000000003</v>
      </c>
    </row>
    <row r="146" spans="1:12" x14ac:dyDescent="0.25">
      <c r="A146" s="34" t="s">
        <v>256</v>
      </c>
      <c r="B146" s="34">
        <v>38.523000000000003</v>
      </c>
      <c r="C146" s="34">
        <v>230.4</v>
      </c>
      <c r="D146" s="34">
        <v>230.4</v>
      </c>
      <c r="E146" s="34">
        <v>66.88</v>
      </c>
      <c r="F146" s="34">
        <v>0.32400000000000001</v>
      </c>
      <c r="G146" s="34">
        <v>1.917</v>
      </c>
      <c r="H146" s="34">
        <v>28.602</v>
      </c>
      <c r="I146" s="34">
        <v>23.704000000000001</v>
      </c>
      <c r="J146" s="34">
        <v>2.867</v>
      </c>
      <c r="K146" s="34">
        <v>6.9630000000000001</v>
      </c>
      <c r="L146" s="34">
        <v>620.75</v>
      </c>
    </row>
    <row r="147" spans="1:12" x14ac:dyDescent="0.25">
      <c r="A147" s="34" t="s">
        <v>257</v>
      </c>
      <c r="B147" s="34">
        <v>40.930999999999997</v>
      </c>
      <c r="C147" s="34">
        <v>244.8</v>
      </c>
      <c r="D147" s="34">
        <v>244.8</v>
      </c>
      <c r="E147" s="34">
        <v>62.945999999999998</v>
      </c>
      <c r="F147" s="34">
        <v>0.30499999999999999</v>
      </c>
      <c r="G147" s="34">
        <v>1.804</v>
      </c>
      <c r="H147" s="34">
        <v>26.919</v>
      </c>
      <c r="I147" s="34">
        <v>22.31</v>
      </c>
      <c r="J147" s="34">
        <v>2.698</v>
      </c>
      <c r="K147" s="34">
        <v>6.5529999999999999</v>
      </c>
      <c r="L147" s="34">
        <v>644.81500000000005</v>
      </c>
    </row>
    <row r="148" spans="1:12" x14ac:dyDescent="0.25">
      <c r="A148" s="34" t="s">
        <v>258</v>
      </c>
      <c r="B148" s="34">
        <v>43.338000000000001</v>
      </c>
      <c r="C148" s="34">
        <v>259.2</v>
      </c>
      <c r="D148" s="34">
        <v>259.2</v>
      </c>
      <c r="E148" s="34">
        <v>59.448999999999998</v>
      </c>
      <c r="F148" s="34">
        <v>0.28799999999999998</v>
      </c>
      <c r="G148" s="34">
        <v>1.704</v>
      </c>
      <c r="H148" s="34">
        <v>25.423999999999999</v>
      </c>
      <c r="I148" s="34">
        <v>21.07</v>
      </c>
      <c r="J148" s="34">
        <v>2.548</v>
      </c>
      <c r="K148" s="34">
        <v>6.1890000000000001</v>
      </c>
      <c r="L148" s="34">
        <v>669.673</v>
      </c>
    </row>
    <row r="149" spans="1:12" x14ac:dyDescent="0.25">
      <c r="A149" s="34" t="s">
        <v>259</v>
      </c>
      <c r="B149" s="34">
        <v>45.746000000000002</v>
      </c>
      <c r="C149" s="34">
        <v>273.60000000000002</v>
      </c>
      <c r="D149" s="34">
        <v>273.60000000000002</v>
      </c>
      <c r="E149" s="34">
        <v>56.32</v>
      </c>
      <c r="F149" s="34">
        <v>0.27300000000000002</v>
      </c>
      <c r="G149" s="34">
        <v>1.6140000000000001</v>
      </c>
      <c r="H149" s="34">
        <v>24.085999999999999</v>
      </c>
      <c r="I149" s="34">
        <v>19.962</v>
      </c>
      <c r="J149" s="34">
        <v>2.4140000000000001</v>
      </c>
      <c r="K149" s="34">
        <v>5.8630000000000004</v>
      </c>
      <c r="L149" s="34">
        <v>695.20100000000002</v>
      </c>
    </row>
    <row r="150" spans="1:12" x14ac:dyDescent="0.25">
      <c r="A150" s="34" t="s">
        <v>260</v>
      </c>
      <c r="B150" s="34">
        <v>48.154000000000003</v>
      </c>
      <c r="C150" s="34">
        <v>288</v>
      </c>
      <c r="D150" s="34">
        <v>288</v>
      </c>
      <c r="E150" s="34">
        <v>53.503999999999998</v>
      </c>
      <c r="F150" s="34">
        <v>0.25900000000000001</v>
      </c>
      <c r="G150" s="34">
        <v>1.5329999999999999</v>
      </c>
      <c r="H150" s="34">
        <v>22.881</v>
      </c>
      <c r="I150" s="34">
        <v>18.963000000000001</v>
      </c>
      <c r="J150" s="34">
        <v>2.2930000000000001</v>
      </c>
      <c r="K150" s="34">
        <v>5.57</v>
      </c>
      <c r="L150" s="34">
        <v>721.29399999999998</v>
      </c>
    </row>
    <row r="151" spans="1:12" x14ac:dyDescent="0.25">
      <c r="B151" s="35" t="s">
        <v>309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x14ac:dyDescent="0.25">
      <c r="A152" s="34" t="s">
        <v>281</v>
      </c>
      <c r="B152" s="34">
        <v>2.4079999999999999</v>
      </c>
      <c r="C152" s="34">
        <v>15.36</v>
      </c>
      <c r="D152" s="34">
        <v>15.36</v>
      </c>
      <c r="E152" s="34">
        <v>1141.4190000000001</v>
      </c>
      <c r="F152" s="34">
        <v>5.1840000000000002</v>
      </c>
      <c r="G152" s="34">
        <v>30.67</v>
      </c>
      <c r="H152" s="34">
        <v>457.62700000000001</v>
      </c>
      <c r="I152" s="34">
        <v>379.26900000000001</v>
      </c>
      <c r="J152" s="34">
        <v>45.865000000000002</v>
      </c>
      <c r="K152" s="34">
        <v>111.40600000000001</v>
      </c>
      <c r="L152" s="34">
        <v>2047.297</v>
      </c>
    </row>
    <row r="153" spans="1:12" x14ac:dyDescent="0.25">
      <c r="A153" s="34" t="s">
        <v>282</v>
      </c>
      <c r="B153" s="34">
        <v>4.8150000000000004</v>
      </c>
      <c r="C153" s="34">
        <v>30.72</v>
      </c>
      <c r="D153" s="34">
        <v>30.72</v>
      </c>
      <c r="E153" s="34">
        <v>570.70899999999995</v>
      </c>
      <c r="F153" s="34">
        <v>2.5920000000000001</v>
      </c>
      <c r="G153" s="34">
        <v>15.335000000000001</v>
      </c>
      <c r="H153" s="34">
        <v>228.81399999999999</v>
      </c>
      <c r="I153" s="34">
        <v>189.63399999999999</v>
      </c>
      <c r="J153" s="34">
        <v>22.931999999999999</v>
      </c>
      <c r="K153" s="34">
        <v>55.703000000000003</v>
      </c>
      <c r="L153" s="34">
        <v>1073.3389999999999</v>
      </c>
    </row>
    <row r="154" spans="1:12" x14ac:dyDescent="0.25">
      <c r="A154" s="34" t="s">
        <v>283</v>
      </c>
      <c r="B154" s="34">
        <v>7.2229999999999999</v>
      </c>
      <c r="C154" s="34">
        <v>46.08</v>
      </c>
      <c r="D154" s="34">
        <v>46.08</v>
      </c>
      <c r="E154" s="34">
        <v>380.47300000000001</v>
      </c>
      <c r="F154" s="34">
        <v>1.728</v>
      </c>
      <c r="G154" s="34">
        <v>10.223000000000001</v>
      </c>
      <c r="H154" s="34">
        <v>152.542</v>
      </c>
      <c r="I154" s="34">
        <v>126.423</v>
      </c>
      <c r="J154" s="34">
        <v>15.288</v>
      </c>
      <c r="K154" s="34">
        <v>37.134999999999998</v>
      </c>
      <c r="L154" s="34">
        <v>770.77200000000005</v>
      </c>
    </row>
    <row r="155" spans="1:12" x14ac:dyDescent="0.25">
      <c r="A155" s="34" t="s">
        <v>284</v>
      </c>
      <c r="B155" s="34">
        <v>9.6310000000000002</v>
      </c>
      <c r="C155" s="34">
        <v>61.44</v>
      </c>
      <c r="D155" s="34">
        <v>61.44</v>
      </c>
      <c r="E155" s="34">
        <v>285.35500000000002</v>
      </c>
      <c r="F155" s="34">
        <v>1.296</v>
      </c>
      <c r="G155" s="34">
        <v>7.6669999999999998</v>
      </c>
      <c r="H155" s="34">
        <v>114.407</v>
      </c>
      <c r="I155" s="34">
        <v>94.816999999999993</v>
      </c>
      <c r="J155" s="34">
        <v>11.465999999999999</v>
      </c>
      <c r="K155" s="34">
        <v>27.850999999999999</v>
      </c>
      <c r="L155" s="34">
        <v>636.053</v>
      </c>
    </row>
    <row r="156" spans="1:12" x14ac:dyDescent="0.25">
      <c r="A156" s="34" t="s">
        <v>285</v>
      </c>
      <c r="B156" s="34">
        <v>12.038</v>
      </c>
      <c r="C156" s="34">
        <v>76.8</v>
      </c>
      <c r="D156" s="34">
        <v>76.8</v>
      </c>
      <c r="E156" s="34">
        <v>228.28399999999999</v>
      </c>
      <c r="F156" s="34">
        <v>1.0369999999999999</v>
      </c>
      <c r="G156" s="34">
        <v>6.1340000000000003</v>
      </c>
      <c r="H156" s="34">
        <v>91.525000000000006</v>
      </c>
      <c r="I156" s="34">
        <v>75.853999999999999</v>
      </c>
      <c r="J156" s="34">
        <v>9.173</v>
      </c>
      <c r="K156" s="34">
        <v>22.280999999999999</v>
      </c>
      <c r="L156" s="34">
        <v>568.47199999999998</v>
      </c>
    </row>
    <row r="157" spans="1:12" x14ac:dyDescent="0.25">
      <c r="A157" s="34" t="s">
        <v>286</v>
      </c>
      <c r="B157" s="34">
        <v>14.446</v>
      </c>
      <c r="C157" s="34">
        <v>92.16</v>
      </c>
      <c r="D157" s="34">
        <v>92.16</v>
      </c>
      <c r="E157" s="34">
        <v>190.23599999999999</v>
      </c>
      <c r="F157" s="34">
        <v>0.86399999999999999</v>
      </c>
      <c r="G157" s="34">
        <v>5.1120000000000001</v>
      </c>
      <c r="H157" s="34">
        <v>76.271000000000001</v>
      </c>
      <c r="I157" s="34">
        <v>63.210999999999999</v>
      </c>
      <c r="J157" s="34">
        <v>7.6440000000000001</v>
      </c>
      <c r="K157" s="34">
        <v>18.568000000000001</v>
      </c>
      <c r="L157" s="34">
        <v>534.46</v>
      </c>
    </row>
    <row r="158" spans="1:12" x14ac:dyDescent="0.25">
      <c r="A158" s="34" t="s">
        <v>287</v>
      </c>
      <c r="B158" s="34">
        <v>16.853999999999999</v>
      </c>
      <c r="C158" s="34">
        <v>107.52</v>
      </c>
      <c r="D158" s="34">
        <v>107.52</v>
      </c>
      <c r="E158" s="34">
        <v>163.06</v>
      </c>
      <c r="F158" s="34">
        <v>0.74099999999999999</v>
      </c>
      <c r="G158" s="34">
        <v>4.3810000000000002</v>
      </c>
      <c r="H158" s="34">
        <v>65.375</v>
      </c>
      <c r="I158" s="34">
        <v>54.180999999999997</v>
      </c>
      <c r="J158" s="34">
        <v>6.5519999999999996</v>
      </c>
      <c r="K158" s="34">
        <v>15.914999999999999</v>
      </c>
      <c r="L158" s="34">
        <v>519.63199999999995</v>
      </c>
    </row>
    <row r="159" spans="1:12" x14ac:dyDescent="0.25">
      <c r="A159" s="34" t="s">
        <v>288</v>
      </c>
      <c r="B159" s="34">
        <v>19.260999999999999</v>
      </c>
      <c r="C159" s="34">
        <v>122.88</v>
      </c>
      <c r="D159" s="34">
        <v>122.88</v>
      </c>
      <c r="E159" s="34">
        <v>142.67699999999999</v>
      </c>
      <c r="F159" s="34">
        <v>0.64800000000000002</v>
      </c>
      <c r="G159" s="34">
        <v>3.8340000000000001</v>
      </c>
      <c r="H159" s="34">
        <v>57.203000000000003</v>
      </c>
      <c r="I159" s="34">
        <v>47.408999999999999</v>
      </c>
      <c r="J159" s="34">
        <v>5.7329999999999997</v>
      </c>
      <c r="K159" s="34">
        <v>13.926</v>
      </c>
      <c r="L159" s="34">
        <v>516.79200000000003</v>
      </c>
    </row>
    <row r="160" spans="1:12" x14ac:dyDescent="0.25">
      <c r="A160" s="34" t="s">
        <v>289</v>
      </c>
      <c r="B160" s="34">
        <v>21.669</v>
      </c>
      <c r="C160" s="34">
        <v>138.24</v>
      </c>
      <c r="D160" s="34">
        <v>138.24</v>
      </c>
      <c r="E160" s="34">
        <v>126.824</v>
      </c>
      <c r="F160" s="34">
        <v>0.57599999999999996</v>
      </c>
      <c r="G160" s="34">
        <v>3.4079999999999999</v>
      </c>
      <c r="H160" s="34">
        <v>50.847000000000001</v>
      </c>
      <c r="I160" s="34">
        <v>42.140999999999998</v>
      </c>
      <c r="J160" s="34">
        <v>5.0960000000000001</v>
      </c>
      <c r="K160" s="34">
        <v>12.378</v>
      </c>
      <c r="L160" s="34">
        <v>521.94500000000005</v>
      </c>
    </row>
    <row r="161" spans="1:12" x14ac:dyDescent="0.25">
      <c r="A161" s="34" t="s">
        <v>270</v>
      </c>
      <c r="B161" s="34">
        <v>24.077000000000002</v>
      </c>
      <c r="C161" s="34">
        <v>153.6</v>
      </c>
      <c r="D161" s="34">
        <v>153.6</v>
      </c>
      <c r="E161" s="34">
        <v>114.142</v>
      </c>
      <c r="F161" s="34">
        <v>0.51800000000000002</v>
      </c>
      <c r="G161" s="34">
        <v>3.0670000000000002</v>
      </c>
      <c r="H161" s="34">
        <v>45.762999999999998</v>
      </c>
      <c r="I161" s="34">
        <v>37.927</v>
      </c>
      <c r="J161" s="34">
        <v>4.5860000000000003</v>
      </c>
      <c r="K161" s="34">
        <v>11.141</v>
      </c>
      <c r="L161" s="34">
        <v>532.69399999999996</v>
      </c>
    </row>
    <row r="162" spans="1:12" x14ac:dyDescent="0.25">
      <c r="A162" s="34" t="s">
        <v>271</v>
      </c>
      <c r="B162" s="34">
        <v>26.484000000000002</v>
      </c>
      <c r="C162" s="34">
        <v>168.96</v>
      </c>
      <c r="D162" s="34">
        <v>168.96</v>
      </c>
      <c r="E162" s="34">
        <v>103.765</v>
      </c>
      <c r="F162" s="34">
        <v>0.47099999999999997</v>
      </c>
      <c r="G162" s="34">
        <v>2.7879999999999998</v>
      </c>
      <c r="H162" s="34">
        <v>41.601999999999997</v>
      </c>
      <c r="I162" s="34">
        <v>34.478999999999999</v>
      </c>
      <c r="J162" s="34">
        <v>4.17</v>
      </c>
      <c r="K162" s="34">
        <v>10.128</v>
      </c>
      <c r="L162" s="34">
        <v>547.50900000000001</v>
      </c>
    </row>
    <row r="163" spans="1:12" x14ac:dyDescent="0.25">
      <c r="A163" s="34" t="s">
        <v>272</v>
      </c>
      <c r="B163" s="34">
        <v>28.891999999999999</v>
      </c>
      <c r="C163" s="34">
        <v>184.32</v>
      </c>
      <c r="D163" s="34">
        <v>184.32</v>
      </c>
      <c r="E163" s="34">
        <v>95.117999999999995</v>
      </c>
      <c r="F163" s="34">
        <v>0.432</v>
      </c>
      <c r="G163" s="34">
        <v>2.556</v>
      </c>
      <c r="H163" s="34">
        <v>38.136000000000003</v>
      </c>
      <c r="I163" s="34">
        <v>31.606000000000002</v>
      </c>
      <c r="J163" s="34">
        <v>3.8220000000000001</v>
      </c>
      <c r="K163" s="34">
        <v>9.2840000000000007</v>
      </c>
      <c r="L163" s="34">
        <v>565.38</v>
      </c>
    </row>
    <row r="164" spans="1:12" x14ac:dyDescent="0.25">
      <c r="A164" s="34" t="s">
        <v>273</v>
      </c>
      <c r="B164" s="34">
        <v>31.3</v>
      </c>
      <c r="C164" s="34">
        <v>199.68</v>
      </c>
      <c r="D164" s="34">
        <v>199.68</v>
      </c>
      <c r="E164" s="34">
        <v>87.801000000000002</v>
      </c>
      <c r="F164" s="34">
        <v>0.39900000000000002</v>
      </c>
      <c r="G164" s="34">
        <v>2.359</v>
      </c>
      <c r="H164" s="34">
        <v>35.201999999999998</v>
      </c>
      <c r="I164" s="34">
        <v>29.175000000000001</v>
      </c>
      <c r="J164" s="34">
        <v>3.528</v>
      </c>
      <c r="K164" s="34">
        <v>8.57</v>
      </c>
      <c r="L164" s="34">
        <v>585.596</v>
      </c>
    </row>
    <row r="165" spans="1:12" x14ac:dyDescent="0.25">
      <c r="A165" s="34" t="s">
        <v>274</v>
      </c>
      <c r="B165" s="34">
        <v>33.707999999999998</v>
      </c>
      <c r="C165" s="34">
        <v>215.04</v>
      </c>
      <c r="D165" s="34">
        <v>215.04</v>
      </c>
      <c r="E165" s="34">
        <v>81.53</v>
      </c>
      <c r="F165" s="34">
        <v>0.37</v>
      </c>
      <c r="G165" s="34">
        <v>2.1909999999999998</v>
      </c>
      <c r="H165" s="34">
        <v>32.688000000000002</v>
      </c>
      <c r="I165" s="34">
        <v>27.091000000000001</v>
      </c>
      <c r="J165" s="34">
        <v>3.2759999999999998</v>
      </c>
      <c r="K165" s="34">
        <v>7.9580000000000002</v>
      </c>
      <c r="L165" s="34">
        <v>607.65800000000002</v>
      </c>
    </row>
    <row r="166" spans="1:12" x14ac:dyDescent="0.25">
      <c r="A166" s="34" t="s">
        <v>275</v>
      </c>
      <c r="B166" s="34">
        <v>36.115000000000002</v>
      </c>
      <c r="C166" s="34">
        <v>230.4</v>
      </c>
      <c r="D166" s="34">
        <v>230.4</v>
      </c>
      <c r="E166" s="34">
        <v>76.094999999999999</v>
      </c>
      <c r="F166" s="34">
        <v>0.34599999999999997</v>
      </c>
      <c r="G166" s="34">
        <v>2.0449999999999999</v>
      </c>
      <c r="H166" s="34">
        <v>30.507999999999999</v>
      </c>
      <c r="I166" s="34">
        <v>25.285</v>
      </c>
      <c r="J166" s="34">
        <v>3.0579999999999998</v>
      </c>
      <c r="K166" s="34">
        <v>7.4269999999999996</v>
      </c>
      <c r="L166" s="34">
        <v>631.19399999999996</v>
      </c>
    </row>
    <row r="167" spans="1:12" x14ac:dyDescent="0.25">
      <c r="A167" s="34" t="s">
        <v>276</v>
      </c>
      <c r="B167" s="34">
        <v>38.523000000000003</v>
      </c>
      <c r="C167" s="34">
        <v>245.76</v>
      </c>
      <c r="D167" s="34">
        <v>245.76</v>
      </c>
      <c r="E167" s="34">
        <v>71.338999999999999</v>
      </c>
      <c r="F167" s="34">
        <v>0.32400000000000001</v>
      </c>
      <c r="G167" s="34">
        <v>1.917</v>
      </c>
      <c r="H167" s="34">
        <v>28.602</v>
      </c>
      <c r="I167" s="34">
        <v>23.704000000000001</v>
      </c>
      <c r="J167" s="34">
        <v>2.867</v>
      </c>
      <c r="K167" s="34">
        <v>6.9630000000000001</v>
      </c>
      <c r="L167" s="34">
        <v>655.92899999999997</v>
      </c>
    </row>
    <row r="168" spans="1:12" x14ac:dyDescent="0.25">
      <c r="A168" s="34" t="s">
        <v>277</v>
      </c>
      <c r="B168" s="34">
        <v>40.930999999999997</v>
      </c>
      <c r="C168" s="34">
        <v>261.12</v>
      </c>
      <c r="D168" s="34">
        <v>261.12</v>
      </c>
      <c r="E168" s="34">
        <v>67.141999999999996</v>
      </c>
      <c r="F168" s="34">
        <v>0.30499999999999999</v>
      </c>
      <c r="G168" s="34">
        <v>1.804</v>
      </c>
      <c r="H168" s="34">
        <v>26.919</v>
      </c>
      <c r="I168" s="34">
        <v>22.31</v>
      </c>
      <c r="J168" s="34">
        <v>2.698</v>
      </c>
      <c r="K168" s="34">
        <v>6.5529999999999999</v>
      </c>
      <c r="L168" s="34">
        <v>681.65099999999995</v>
      </c>
    </row>
    <row r="169" spans="1:12" x14ac:dyDescent="0.25">
      <c r="A169" s="34" t="s">
        <v>278</v>
      </c>
      <c r="B169" s="34">
        <v>43.338000000000001</v>
      </c>
      <c r="C169" s="34">
        <v>276.48</v>
      </c>
      <c r="D169" s="34">
        <v>276.48</v>
      </c>
      <c r="E169" s="34">
        <v>63.411999999999999</v>
      </c>
      <c r="F169" s="34">
        <v>0.28799999999999998</v>
      </c>
      <c r="G169" s="34">
        <v>1.704</v>
      </c>
      <c r="H169" s="34">
        <v>25.423999999999999</v>
      </c>
      <c r="I169" s="34">
        <v>21.07</v>
      </c>
      <c r="J169" s="34">
        <v>2.548</v>
      </c>
      <c r="K169" s="34">
        <v>6.1890000000000001</v>
      </c>
      <c r="L169" s="34">
        <v>708.19600000000003</v>
      </c>
    </row>
    <row r="170" spans="1:12" x14ac:dyDescent="0.25">
      <c r="A170" s="34" t="s">
        <v>279</v>
      </c>
      <c r="B170" s="34">
        <v>45.746000000000002</v>
      </c>
      <c r="C170" s="34">
        <v>291.83999999999997</v>
      </c>
      <c r="D170" s="34">
        <v>291.83999999999997</v>
      </c>
      <c r="E170" s="34">
        <v>60.075000000000003</v>
      </c>
      <c r="F170" s="34">
        <v>0.27300000000000002</v>
      </c>
      <c r="G170" s="34">
        <v>1.6140000000000001</v>
      </c>
      <c r="H170" s="34">
        <v>24.085999999999999</v>
      </c>
      <c r="I170" s="34">
        <v>19.962</v>
      </c>
      <c r="J170" s="34">
        <v>2.4140000000000001</v>
      </c>
      <c r="K170" s="34">
        <v>5.8630000000000004</v>
      </c>
      <c r="L170" s="34">
        <v>735.43600000000004</v>
      </c>
    </row>
    <row r="171" spans="1:12" x14ac:dyDescent="0.25">
      <c r="A171" s="34" t="s">
        <v>280</v>
      </c>
      <c r="B171" s="34">
        <v>48.154000000000003</v>
      </c>
      <c r="C171" s="34">
        <v>307.2</v>
      </c>
      <c r="D171" s="34">
        <v>307.2</v>
      </c>
      <c r="E171" s="34">
        <v>57.070999999999998</v>
      </c>
      <c r="F171" s="34">
        <v>0.25900000000000001</v>
      </c>
      <c r="G171" s="34">
        <v>1.5329999999999999</v>
      </c>
      <c r="H171" s="34">
        <v>22.881</v>
      </c>
      <c r="I171" s="34">
        <v>18.963000000000001</v>
      </c>
      <c r="J171" s="34">
        <v>2.2930000000000001</v>
      </c>
      <c r="K171" s="34">
        <v>5.57</v>
      </c>
      <c r="L171" s="34">
        <v>763.26099999999997</v>
      </c>
    </row>
  </sheetData>
  <mergeCells count="8">
    <mergeCell ref="B130:L130"/>
    <mergeCell ref="B151:L151"/>
    <mergeCell ref="B4:L4"/>
    <mergeCell ref="B25:L25"/>
    <mergeCell ref="B46:L46"/>
    <mergeCell ref="B67:L67"/>
    <mergeCell ref="B88:L88"/>
    <mergeCell ref="B109:L1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AS7" sqref="AS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1847.8131376281506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2.6640000000000001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1.70496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2.6640000000000001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1.70496</v>
      </c>
      <c r="M8" s="8">
        <v>2</v>
      </c>
      <c r="N8" s="15">
        <f t="shared" ref="N8:N46" si="0">M8*$N$4</f>
        <v>5.3280000000000003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199.48386237184937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3.4099200000000001</v>
      </c>
      <c r="M9" s="8">
        <v>3</v>
      </c>
      <c r="N9" s="15">
        <f t="shared" si="0"/>
        <v>7.9920000000000009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1573.5860619889993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5.1148800000000003</v>
      </c>
      <c r="M10" s="8">
        <v>4</v>
      </c>
      <c r="N10" s="15">
        <f t="shared" si="0"/>
        <v>10.656000000000001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796.31159414720912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6.8198400000000001</v>
      </c>
      <c r="M11" s="8">
        <v>5</v>
      </c>
      <c r="N11" s="15">
        <f t="shared" si="0"/>
        <v>13.32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541.45057737892751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8.5248000000000008</v>
      </c>
      <c r="M12" s="8">
        <v>6</v>
      </c>
      <c r="N12" s="15">
        <f t="shared" si="0"/>
        <v>15.984000000000002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417.19292337902317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10.229760000000001</v>
      </c>
      <c r="M13" s="8">
        <v>7</v>
      </c>
      <c r="N13" s="15">
        <f t="shared" si="0"/>
        <v>18.648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345.17661448646987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11.93472</v>
      </c>
      <c r="M14" s="8">
        <v>8</v>
      </c>
      <c r="N14" s="15">
        <f t="shared" si="0"/>
        <v>21.312000000000001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299.28097814759184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13.63968</v>
      </c>
      <c r="M15" s="8">
        <v>9</v>
      </c>
      <c r="N15" s="15">
        <f t="shared" si="0"/>
        <v>23.976000000000003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268.31144041081404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15.34464</v>
      </c>
      <c r="M16" s="8">
        <v>10</v>
      </c>
      <c r="N16" s="15">
        <f t="shared" si="0"/>
        <v>26.64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246.67071430034903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17.049600000000002</v>
      </c>
      <c r="M17" s="8">
        <v>11</v>
      </c>
      <c r="N17" s="15">
        <f t="shared" si="0"/>
        <v>29.304000000000002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231.24919594075905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18.754560000000001</v>
      </c>
      <c r="M18" s="8">
        <v>12</v>
      </c>
      <c r="N18" s="15">
        <f t="shared" si="0"/>
        <v>31.968000000000004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220.18112300678172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20.459520000000001</v>
      </c>
      <c r="M19" s="8">
        <v>13</v>
      </c>
      <c r="N19" s="15">
        <f t="shared" si="0"/>
        <v>34.632000000000005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212.27919220052254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22.164480000000001</v>
      </c>
      <c r="M20" s="8">
        <v>14</v>
      </c>
      <c r="N20" s="15">
        <f t="shared" si="0"/>
        <v>37.295999999999999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206.75186799005212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23.869440000000001</v>
      </c>
      <c r="M21" s="8">
        <v>15</v>
      </c>
      <c r="N21" s="15">
        <f t="shared" si="0"/>
        <v>39.96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203.05116423788061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25.574400000000001</v>
      </c>
      <c r="M22" s="8">
        <v>16</v>
      </c>
      <c r="N22" s="15">
        <f t="shared" si="0"/>
        <v>42.624000000000002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200.78566227437256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27.27936</v>
      </c>
      <c r="M23" s="8">
        <v>17</v>
      </c>
      <c r="N23" s="15">
        <f t="shared" si="0"/>
        <v>45.288000000000004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199.66832174179535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28.98432</v>
      </c>
      <c r="M24" s="8">
        <v>18</v>
      </c>
      <c r="N24" s="15">
        <f t="shared" si="0"/>
        <v>47.952000000000005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199.48386237184937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30.68928</v>
      </c>
      <c r="M25" s="8">
        <v>19</v>
      </c>
      <c r="N25" s="15">
        <f t="shared" si="0"/>
        <v>50.616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200.06765807701152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32.394240000000003</v>
      </c>
      <c r="M26" s="8">
        <v>20</v>
      </c>
      <c r="N26" s="15">
        <f t="shared" si="0"/>
        <v>53.28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201.2916663447638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34.099200000000003</v>
      </c>
      <c r="M27" s="8">
        <v>21</v>
      </c>
      <c r="N27" s="15">
        <f t="shared" si="0"/>
        <v>55.944000000000003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203.0548009810129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35.804160000000003</v>
      </c>
      <c r="M28" s="8">
        <v>22</v>
      </c>
      <c r="N28" s="15">
        <f t="shared" si="0"/>
        <v>58.608000000000004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205.27619303048442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37.509120000000003</v>
      </c>
      <c r="M29" s="8">
        <v>23</v>
      </c>
      <c r="N29" s="15">
        <f t="shared" si="0"/>
        <v>61.272000000000006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207.89037714843224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39.214080000000003</v>
      </c>
      <c r="M30" s="8">
        <v>24</v>
      </c>
      <c r="N30" s="15">
        <f t="shared" si="0"/>
        <v>63.936000000000007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210.84379078006421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40.919040000000003</v>
      </c>
      <c r="M31" s="8">
        <v>25</v>
      </c>
      <c r="N31" s="15">
        <f t="shared" si="0"/>
        <v>66.600000000000009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214.09218659750846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42.624000000000002</v>
      </c>
      <c r="M32" s="8">
        <v>26</v>
      </c>
      <c r="N32" s="15">
        <f t="shared" si="0"/>
        <v>69.26400000000001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217.59869182753837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44.328960000000002</v>
      </c>
      <c r="M33" s="8">
        <v>27</v>
      </c>
      <c r="N33" s="15">
        <f t="shared" si="0"/>
        <v>71.927999999999997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221.33233334064374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46.033920000000002</v>
      </c>
      <c r="M34" s="8">
        <v>28</v>
      </c>
      <c r="N34" s="15">
        <f t="shared" si="0"/>
        <v>74.591999999999999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225.26690310416194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47.738880000000002</v>
      </c>
      <c r="M35" s="8">
        <v>29</v>
      </c>
      <c r="N35" s="15">
        <f t="shared" si="0"/>
        <v>77.256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229.38007575693607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49.443840000000002</v>
      </c>
      <c r="M36" s="8">
        <v>30</v>
      </c>
      <c r="N36" s="15">
        <f t="shared" si="0"/>
        <v>79.92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233.65271527511732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51.148800000000001</v>
      </c>
      <c r="M37" s="8">
        <v>31</v>
      </c>
      <c r="N37" s="15">
        <f t="shared" si="0"/>
        <v>82.584000000000003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238.06832508642205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52.853760000000001</v>
      </c>
      <c r="M38" s="8">
        <v>32</v>
      </c>
      <c r="N38" s="15">
        <f t="shared" si="0"/>
        <v>85.248000000000005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242.61260816153805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54.558720000000001</v>
      </c>
      <c r="M39" s="8">
        <v>33</v>
      </c>
      <c r="N39" s="15">
        <f t="shared" si="0"/>
        <v>87.912000000000006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247.27311224912867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56.263680000000001</v>
      </c>
      <c r="M40" s="8">
        <v>34</v>
      </c>
      <c r="N40" s="15">
        <f t="shared" si="0"/>
        <v>90.576000000000008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252.03894162927446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57.968640000000001</v>
      </c>
      <c r="M41" s="8">
        <v>35</v>
      </c>
      <c r="N41" s="15">
        <f t="shared" si="0"/>
        <v>93.240000000000009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256.90052127537945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59.6736</v>
      </c>
      <c r="M42" s="8">
        <v>36</v>
      </c>
      <c r="N42" s="15">
        <f t="shared" si="0"/>
        <v>95.904000000000011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261.84940263456485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61.37856</v>
      </c>
      <c r="M43" s="8">
        <v>37</v>
      </c>
      <c r="N43" s="15">
        <f t="shared" si="0"/>
        <v>98.568000000000012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266.87810270285246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63.08352</v>
      </c>
      <c r="M44" s="8">
        <v>38</v>
      </c>
      <c r="N44" s="15">
        <f t="shared" si="0"/>
        <v>101.232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271.97996992115037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64.788480000000007</v>
      </c>
      <c r="M45" s="8">
        <v>39</v>
      </c>
      <c r="N45" s="15">
        <f t="shared" si="0"/>
        <v>103.896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277.1490718178361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66.493440000000007</v>
      </c>
      <c r="M46" s="8">
        <v>40</v>
      </c>
      <c r="N46" s="15">
        <f t="shared" si="0"/>
        <v>106.56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282.38010039198429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68.198400000000007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287.66829205302093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293.00935956942936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1865.7416619229884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1.28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1.28</v>
      </c>
      <c r="M8" s="8">
        <v>2</v>
      </c>
      <c r="N8" s="15">
        <f t="shared" ref="N8:N46" si="0">M8*$N$4</f>
        <v>4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181.55533807701153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2.56</v>
      </c>
      <c r="M9" s="8">
        <v>3</v>
      </c>
      <c r="N9" s="15">
        <f t="shared" si="0"/>
        <v>6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1572.4971019889992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3.84</v>
      </c>
      <c r="M10" s="8">
        <v>4</v>
      </c>
      <c r="N10" s="15">
        <f t="shared" si="0"/>
        <v>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794.13367414720904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5.12</v>
      </c>
      <c r="M11" s="8">
        <v>5</v>
      </c>
      <c r="N11" s="15">
        <f t="shared" si="0"/>
        <v>10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538.18369737892749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6.4</v>
      </c>
      <c r="M12" s="8">
        <v>6</v>
      </c>
      <c r="N12" s="15">
        <f t="shared" si="0"/>
        <v>12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412.83708337902323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7.68</v>
      </c>
      <c r="M13" s="8">
        <v>7</v>
      </c>
      <c r="N13" s="15">
        <f t="shared" si="0"/>
        <v>14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339.73181448646983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8.9600000000000009</v>
      </c>
      <c r="M14" s="8">
        <v>8</v>
      </c>
      <c r="N14" s="15">
        <f t="shared" si="0"/>
        <v>16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292.74721814759187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10.24</v>
      </c>
      <c r="M15" s="8">
        <v>9</v>
      </c>
      <c r="N15" s="15">
        <f t="shared" si="0"/>
        <v>18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260.68872041081408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11.52</v>
      </c>
      <c r="M16" s="8">
        <v>10</v>
      </c>
      <c r="N16" s="15">
        <f t="shared" si="0"/>
        <v>20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237.95903430034903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12.8</v>
      </c>
      <c r="M17" s="8">
        <v>11</v>
      </c>
      <c r="N17" s="15">
        <f t="shared" si="0"/>
        <v>22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221.44855594075909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14.08</v>
      </c>
      <c r="M18" s="8">
        <v>12</v>
      </c>
      <c r="N18" s="15">
        <f t="shared" si="0"/>
        <v>24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209.29152300678172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15.36</v>
      </c>
      <c r="M19" s="8">
        <v>13</v>
      </c>
      <c r="N19" s="15">
        <f t="shared" si="0"/>
        <v>26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200.30063220052253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16.64</v>
      </c>
      <c r="M20" s="8">
        <v>14</v>
      </c>
      <c r="N20" s="15">
        <f t="shared" si="0"/>
        <v>28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193.68434799005206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17.920000000000002</v>
      </c>
      <c r="M21" s="8">
        <v>15</v>
      </c>
      <c r="N21" s="15">
        <f t="shared" si="0"/>
        <v>30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188.8946842378806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19.2</v>
      </c>
      <c r="M22" s="8">
        <v>16</v>
      </c>
      <c r="N22" s="15">
        <f t="shared" si="0"/>
        <v>32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185.54022227437258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20.48</v>
      </c>
      <c r="M23" s="8">
        <v>17</v>
      </c>
      <c r="N23" s="15">
        <f t="shared" si="0"/>
        <v>34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183.33392174179534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21.76</v>
      </c>
      <c r="M24" s="8">
        <v>18</v>
      </c>
      <c r="N24" s="15">
        <f t="shared" si="0"/>
        <v>36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182.06050237184937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23.04</v>
      </c>
      <c r="M25" s="8">
        <v>19</v>
      </c>
      <c r="N25" s="15">
        <f t="shared" si="0"/>
        <v>38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181.55533807701153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24.32</v>
      </c>
      <c r="M26" s="8">
        <v>20</v>
      </c>
      <c r="N26" s="15">
        <f t="shared" si="0"/>
        <v>40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181.69038634476382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25.6</v>
      </c>
      <c r="M27" s="8">
        <v>21</v>
      </c>
      <c r="N27" s="15">
        <f t="shared" si="0"/>
        <v>42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182.36456098101291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26.88</v>
      </c>
      <c r="M28" s="8">
        <v>22</v>
      </c>
      <c r="N28" s="15">
        <f t="shared" si="0"/>
        <v>44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183.49699303048442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28.16</v>
      </c>
      <c r="M29" s="8">
        <v>23</v>
      </c>
      <c r="N29" s="15">
        <f t="shared" si="0"/>
        <v>46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185.02221714843225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29.44</v>
      </c>
      <c r="M30" s="8">
        <v>24</v>
      </c>
      <c r="N30" s="15">
        <f t="shared" si="0"/>
        <v>48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186.88667078006421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30.72</v>
      </c>
      <c r="M31" s="8">
        <v>25</v>
      </c>
      <c r="N31" s="15">
        <f t="shared" si="0"/>
        <v>50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189.04610659750844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32</v>
      </c>
      <c r="M32" s="8">
        <v>26</v>
      </c>
      <c r="N32" s="15">
        <f t="shared" si="0"/>
        <v>52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191.46365182753834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33.28</v>
      </c>
      <c r="M33" s="8">
        <v>27</v>
      </c>
      <c r="N33" s="15">
        <f t="shared" si="0"/>
        <v>54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194.1083333406437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34.56</v>
      </c>
      <c r="M34" s="8">
        <v>28</v>
      </c>
      <c r="N34" s="15">
        <f t="shared" si="0"/>
        <v>56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196.95394310416191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35.840000000000003</v>
      </c>
      <c r="M35" s="8">
        <v>29</v>
      </c>
      <c r="N35" s="15">
        <f t="shared" si="0"/>
        <v>58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199.9781557569361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37.119999999999997</v>
      </c>
      <c r="M36" s="8">
        <v>30</v>
      </c>
      <c r="N36" s="15">
        <f t="shared" si="0"/>
        <v>60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203.16183527511734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38.4</v>
      </c>
      <c r="M37" s="8">
        <v>31</v>
      </c>
      <c r="N37" s="15">
        <f t="shared" si="0"/>
        <v>62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206.48848508642206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39.68</v>
      </c>
      <c r="M38" s="8">
        <v>32</v>
      </c>
      <c r="N38" s="15">
        <f t="shared" si="0"/>
        <v>64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209.94380816153804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40.96</v>
      </c>
      <c r="M39" s="8">
        <v>33</v>
      </c>
      <c r="N39" s="15">
        <f t="shared" si="0"/>
        <v>66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213.51535224912868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42.24</v>
      </c>
      <c r="M40" s="8">
        <v>34</v>
      </c>
      <c r="N40" s="15">
        <f t="shared" si="0"/>
        <v>68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217.19222162927446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43.52</v>
      </c>
      <c r="M41" s="8">
        <v>35</v>
      </c>
      <c r="N41" s="15">
        <f t="shared" si="0"/>
        <v>70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220.9648412753794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44.800000000000004</v>
      </c>
      <c r="M42" s="8">
        <v>36</v>
      </c>
      <c r="N42" s="15">
        <f t="shared" si="0"/>
        <v>72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224.82476263456488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46.08</v>
      </c>
      <c r="M43" s="8">
        <v>37</v>
      </c>
      <c r="N43" s="15">
        <f t="shared" si="0"/>
        <v>74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228.76450270285247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47.36</v>
      </c>
      <c r="M44" s="8">
        <v>38</v>
      </c>
      <c r="N44" s="15">
        <f t="shared" si="0"/>
        <v>76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232.77740992115034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48.64</v>
      </c>
      <c r="M45" s="8">
        <v>39</v>
      </c>
      <c r="N45" s="15">
        <f t="shared" si="0"/>
        <v>78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236.85755181783605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49.92</v>
      </c>
      <c r="M46" s="8">
        <v>40</v>
      </c>
      <c r="N46" s="15">
        <f t="shared" si="0"/>
        <v>80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240.99962039198428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51.2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245.19885205302091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249.45095956942944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1877.4146136552363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1.5999999999999999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1.024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1.5999999999999999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1.024</v>
      </c>
      <c r="M8" s="8">
        <v>2</v>
      </c>
      <c r="N8" s="15">
        <f t="shared" ref="N8:N46" si="0">M8*$N$4</f>
        <v>3.1999999999999997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169.88238634476377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2.048</v>
      </c>
      <c r="M9" s="8">
        <v>3</v>
      </c>
      <c r="N9" s="15">
        <f t="shared" si="0"/>
        <v>4.8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1571.8411019889993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3.0720000000000001</v>
      </c>
      <c r="M10" s="8">
        <v>4</v>
      </c>
      <c r="N10" s="15">
        <f t="shared" si="0"/>
        <v>6.3999999999999995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792.82167414720891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4.0960000000000001</v>
      </c>
      <c r="M11" s="8">
        <v>5</v>
      </c>
      <c r="N11" s="15">
        <f t="shared" si="0"/>
        <v>7.9999999999999991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536.21569737892753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5.12</v>
      </c>
      <c r="M12" s="8">
        <v>6</v>
      </c>
      <c r="N12" s="15">
        <f t="shared" si="0"/>
        <v>9.6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410.2130833790232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6.1440000000000001</v>
      </c>
      <c r="M13" s="8">
        <v>7</v>
      </c>
      <c r="N13" s="15">
        <f t="shared" si="0"/>
        <v>11.2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336.45181448646986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7.1680000000000001</v>
      </c>
      <c r="M14" s="8">
        <v>8</v>
      </c>
      <c r="N14" s="15">
        <f t="shared" si="0"/>
        <v>12.799999999999999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288.81121814759183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8.1920000000000002</v>
      </c>
      <c r="M15" s="8">
        <v>9</v>
      </c>
      <c r="N15" s="15">
        <f t="shared" si="0"/>
        <v>14.399999999999999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256.0967204108141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9.2160000000000011</v>
      </c>
      <c r="M16" s="8">
        <v>10</v>
      </c>
      <c r="N16" s="15">
        <f t="shared" si="0"/>
        <v>15.999999999999998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232.71103430034904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10.24</v>
      </c>
      <c r="M17" s="8">
        <v>11</v>
      </c>
      <c r="N17" s="15">
        <f t="shared" si="0"/>
        <v>17.599999999999998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215.54455594075907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11.263999999999999</v>
      </c>
      <c r="M18" s="8">
        <v>12</v>
      </c>
      <c r="N18" s="15">
        <f t="shared" si="0"/>
        <v>19.2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202.73152300678171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12.288</v>
      </c>
      <c r="M19" s="8">
        <v>13</v>
      </c>
      <c r="N19" s="15">
        <f t="shared" si="0"/>
        <v>20.799999999999997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193.08463220052252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13.312000000000001</v>
      </c>
      <c r="M20" s="8">
        <v>14</v>
      </c>
      <c r="N20" s="15">
        <f t="shared" si="0"/>
        <v>22.4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185.81234799005207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14.336</v>
      </c>
      <c r="M21" s="8">
        <v>15</v>
      </c>
      <c r="N21" s="15">
        <f t="shared" si="0"/>
        <v>23.999999999999996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180.36668423788061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15.36</v>
      </c>
      <c r="M22" s="8">
        <v>16</v>
      </c>
      <c r="N22" s="15">
        <f t="shared" si="0"/>
        <v>25.599999999999998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176.35622227437256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16.384</v>
      </c>
      <c r="M23" s="8">
        <v>17</v>
      </c>
      <c r="N23" s="15">
        <f t="shared" si="0"/>
        <v>27.2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173.49392174179533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17.408000000000001</v>
      </c>
      <c r="M24" s="8">
        <v>18</v>
      </c>
      <c r="N24" s="15">
        <f t="shared" si="0"/>
        <v>28.799999999999997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171.56450237184936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18.432000000000002</v>
      </c>
      <c r="M25" s="8">
        <v>19</v>
      </c>
      <c r="N25" s="15">
        <f t="shared" si="0"/>
        <v>30.4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170.40333807701154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19.456</v>
      </c>
      <c r="M26" s="8">
        <v>20</v>
      </c>
      <c r="N26" s="15">
        <f t="shared" si="0"/>
        <v>31.999999999999996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169.88238634476377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20.48</v>
      </c>
      <c r="M27" s="8">
        <v>21</v>
      </c>
      <c r="N27" s="15">
        <f t="shared" si="0"/>
        <v>33.599999999999994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169.90056098101292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21.504000000000001</v>
      </c>
      <c r="M28" s="8">
        <v>22</v>
      </c>
      <c r="N28" s="15">
        <f t="shared" si="0"/>
        <v>35.199999999999996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170.37699303048441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22.527999999999999</v>
      </c>
      <c r="M29" s="8">
        <v>23</v>
      </c>
      <c r="N29" s="15">
        <f t="shared" si="0"/>
        <v>36.799999999999997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171.24621714843229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23.552</v>
      </c>
      <c r="M30" s="8">
        <v>24</v>
      </c>
      <c r="N30" s="15">
        <f t="shared" si="0"/>
        <v>38.4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172.45467078006419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24.576000000000001</v>
      </c>
      <c r="M31" s="8">
        <v>25</v>
      </c>
      <c r="N31" s="15">
        <f t="shared" si="0"/>
        <v>40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173.95810659750845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25.6</v>
      </c>
      <c r="M32" s="8">
        <v>26</v>
      </c>
      <c r="N32" s="15">
        <f t="shared" si="0"/>
        <v>41.599999999999994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175.71965182753837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26.624000000000002</v>
      </c>
      <c r="M33" s="8">
        <v>27</v>
      </c>
      <c r="N33" s="15">
        <f t="shared" si="0"/>
        <v>43.199999999999996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177.70833334064372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27.648</v>
      </c>
      <c r="M34" s="8">
        <v>28</v>
      </c>
      <c r="N34" s="15">
        <f t="shared" si="0"/>
        <v>44.8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179.89794310416193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28.672000000000001</v>
      </c>
      <c r="M35" s="8">
        <v>29</v>
      </c>
      <c r="N35" s="15">
        <f t="shared" si="0"/>
        <v>46.4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182.26615575693606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29.696000000000002</v>
      </c>
      <c r="M36" s="8">
        <v>30</v>
      </c>
      <c r="N36" s="15">
        <f t="shared" si="0"/>
        <v>47.999999999999993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184.79383527511732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30.72</v>
      </c>
      <c r="M37" s="8">
        <v>31</v>
      </c>
      <c r="N37" s="15">
        <f t="shared" si="0"/>
        <v>49.599999999999994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187.46448508642206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31.744</v>
      </c>
      <c r="M38" s="8">
        <v>32</v>
      </c>
      <c r="N38" s="15">
        <f t="shared" si="0"/>
        <v>51.199999999999996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190.26380816153804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32.768000000000001</v>
      </c>
      <c r="M39" s="8">
        <v>33</v>
      </c>
      <c r="N39" s="15">
        <f t="shared" si="0"/>
        <v>52.8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193.17935224912867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33.792000000000002</v>
      </c>
      <c r="M40" s="8">
        <v>34</v>
      </c>
      <c r="N40" s="15">
        <f t="shared" si="0"/>
        <v>54.4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196.20022162927444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34.816000000000003</v>
      </c>
      <c r="M41" s="8">
        <v>35</v>
      </c>
      <c r="N41" s="15">
        <f t="shared" si="0"/>
        <v>55.999999999999993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199.3168412753794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35.840000000000003</v>
      </c>
      <c r="M42" s="8">
        <v>36</v>
      </c>
      <c r="N42" s="15">
        <f t="shared" si="0"/>
        <v>57.599999999999994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202.52076263456485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36.864000000000004</v>
      </c>
      <c r="M43" s="8">
        <v>37</v>
      </c>
      <c r="N43" s="15">
        <f t="shared" si="0"/>
        <v>59.199999999999996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205.80450270285246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37.887999999999998</v>
      </c>
      <c r="M44" s="8">
        <v>38</v>
      </c>
      <c r="N44" s="15">
        <f t="shared" si="0"/>
        <v>60.8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209.16140992115032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38.911999999999999</v>
      </c>
      <c r="M45" s="8">
        <v>39</v>
      </c>
      <c r="N45" s="15">
        <f t="shared" si="0"/>
        <v>62.399999999999991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212.58555181783603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39.936</v>
      </c>
      <c r="M46" s="8">
        <v>40</v>
      </c>
      <c r="N46" s="15">
        <f t="shared" si="0"/>
        <v>63.999999999999993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216.07162039198428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40.96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219.61485205302091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223.21095956942943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1787.9601720099479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5.3359999999999994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3.4150400000000007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5.3359999999999994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3.4150400000000007</v>
      </c>
      <c r="M8" s="8">
        <v>2</v>
      </c>
      <c r="N8" s="15">
        <f t="shared" ref="N8:N46" si="0">M8*$N$4</f>
        <v>10.671999999999999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259.33682799005209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6.8300800000000015</v>
      </c>
      <c r="M9" s="8">
        <v>3</v>
      </c>
      <c r="N9" s="15">
        <f t="shared" si="0"/>
        <v>16.007999999999999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1577.9681419889992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10.245120000000002</v>
      </c>
      <c r="M10" s="8">
        <v>4</v>
      </c>
      <c r="N10" s="15">
        <f t="shared" si="0"/>
        <v>21.343999999999998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805.07575414720907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13.660160000000003</v>
      </c>
      <c r="M11" s="8">
        <v>5</v>
      </c>
      <c r="N11" s="15">
        <f t="shared" si="0"/>
        <v>26.679999999999996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554.59681737892754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17.075200000000002</v>
      </c>
      <c r="M12" s="8">
        <v>6</v>
      </c>
      <c r="N12" s="15">
        <f t="shared" si="0"/>
        <v>32.015999999999998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434.72124337902318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20.490240000000004</v>
      </c>
      <c r="M13" s="8">
        <v>7</v>
      </c>
      <c r="N13" s="15">
        <f t="shared" si="0"/>
        <v>37.351999999999997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367.08701448646985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23.905280000000005</v>
      </c>
      <c r="M14" s="8">
        <v>8</v>
      </c>
      <c r="N14" s="15">
        <f t="shared" si="0"/>
        <v>42.687999999999995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325.57345814759185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27.320320000000006</v>
      </c>
      <c r="M15" s="8">
        <v>9</v>
      </c>
      <c r="N15" s="15">
        <f t="shared" si="0"/>
        <v>48.023999999999994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298.98600041081409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30.735360000000007</v>
      </c>
      <c r="M16" s="8">
        <v>10</v>
      </c>
      <c r="N16" s="15">
        <f t="shared" si="0"/>
        <v>53.359999999999992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281.72735430034902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34.150400000000005</v>
      </c>
      <c r="M17" s="8">
        <v>11</v>
      </c>
      <c r="N17" s="15">
        <f t="shared" si="0"/>
        <v>58.695999999999991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270.68791594075913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37.565440000000009</v>
      </c>
      <c r="M18" s="8">
        <v>12</v>
      </c>
      <c r="N18" s="15">
        <f t="shared" si="0"/>
        <v>64.031999999999996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264.00192300678168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40.980480000000007</v>
      </c>
      <c r="M19" s="8">
        <v>13</v>
      </c>
      <c r="N19" s="15">
        <f t="shared" si="0"/>
        <v>69.367999999999995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260.48207220052257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44.395520000000012</v>
      </c>
      <c r="M20" s="8">
        <v>14</v>
      </c>
      <c r="N20" s="15">
        <f t="shared" si="0"/>
        <v>74.703999999999994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259.33682799005209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47.810560000000009</v>
      </c>
      <c r="M21" s="8">
        <v>15</v>
      </c>
      <c r="N21" s="15">
        <f t="shared" si="0"/>
        <v>80.039999999999992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260.01820423788058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51.225600000000014</v>
      </c>
      <c r="M22" s="8">
        <v>16</v>
      </c>
      <c r="N22" s="15">
        <f t="shared" si="0"/>
        <v>85.375999999999991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262.13478227437258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54.640640000000012</v>
      </c>
      <c r="M23" s="8">
        <v>17</v>
      </c>
      <c r="N23" s="15">
        <f>M23*$N$4</f>
        <v>90.711999999999989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265.39952174179535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58.055680000000009</v>
      </c>
      <c r="M24" s="8">
        <v>18</v>
      </c>
      <c r="N24" s="15">
        <f t="shared" si="0"/>
        <v>96.047999999999988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269.59714237184943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61.470720000000014</v>
      </c>
      <c r="M25" s="8">
        <v>19</v>
      </c>
      <c r="N25" s="15">
        <f t="shared" si="0"/>
        <v>101.38399999999999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274.56301807701152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64.885760000000019</v>
      </c>
      <c r="M26" s="8">
        <v>20</v>
      </c>
      <c r="N26" s="15">
        <f t="shared" si="0"/>
        <v>106.71999999999998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280.1691063447638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68.30080000000001</v>
      </c>
      <c r="M27" s="8">
        <v>21</v>
      </c>
      <c r="N27" s="15">
        <f t="shared" si="0"/>
        <v>112.05599999999998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286.31432098101288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71.715840000000014</v>
      </c>
      <c r="M28" s="8">
        <v>22</v>
      </c>
      <c r="N28" s="15">
        <f t="shared" si="0"/>
        <v>117.39199999999998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292.91779303048446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75.130880000000019</v>
      </c>
      <c r="M29" s="8">
        <v>23</v>
      </c>
      <c r="N29" s="15">
        <f t="shared" si="0"/>
        <v>122.72799999999998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299.91405714843222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78.545920000000024</v>
      </c>
      <c r="M30" s="8">
        <v>24</v>
      </c>
      <c r="N30" s="15">
        <f t="shared" si="0"/>
        <v>128.06399999999999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307.24955078006428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81.960960000000014</v>
      </c>
      <c r="M31" s="8">
        <v>25</v>
      </c>
      <c r="N31" s="15">
        <f t="shared" si="0"/>
        <v>133.39999999999998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314.88002659750839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85.376000000000019</v>
      </c>
      <c r="M32" s="8">
        <v>26</v>
      </c>
      <c r="N32" s="15">
        <f t="shared" si="0"/>
        <v>138.73599999999999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322.76861182753828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88.791040000000024</v>
      </c>
      <c r="M33" s="8">
        <v>27</v>
      </c>
      <c r="N33" s="15">
        <f t="shared" si="0"/>
        <v>144.07199999999997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330.88433334064365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92.206080000000014</v>
      </c>
      <c r="M34" s="8">
        <v>28</v>
      </c>
      <c r="N34" s="15">
        <f t="shared" si="0"/>
        <v>149.40799999999999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339.20098310416199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95.621120000000019</v>
      </c>
      <c r="M35" s="8">
        <v>29</v>
      </c>
      <c r="N35" s="15">
        <f t="shared" si="0"/>
        <v>154.74399999999997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347.69623575693612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99.036160000000024</v>
      </c>
      <c r="M36" s="8">
        <v>30</v>
      </c>
      <c r="N36" s="15">
        <f t="shared" si="0"/>
        <v>160.07999999999998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356.35095527511737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102.45120000000003</v>
      </c>
      <c r="M37" s="8">
        <v>31</v>
      </c>
      <c r="N37" s="15">
        <f t="shared" si="0"/>
        <v>165.41599999999997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365.14864508642205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105.86624000000002</v>
      </c>
      <c r="M38" s="8">
        <v>32</v>
      </c>
      <c r="N38" s="15">
        <f t="shared" si="0"/>
        <v>170.75199999999998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374.07500816153805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109.28128000000002</v>
      </c>
      <c r="M39" s="8">
        <v>33</v>
      </c>
      <c r="N39" s="15">
        <f t="shared" si="0"/>
        <v>176.08799999999999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383.11759224912868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112.69632000000003</v>
      </c>
      <c r="M40" s="8">
        <v>34</v>
      </c>
      <c r="N40" s="15">
        <f t="shared" si="0"/>
        <v>181.42399999999998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392.26550162927441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116.11136000000002</v>
      </c>
      <c r="M41" s="8">
        <v>35</v>
      </c>
      <c r="N41" s="15">
        <f t="shared" si="0"/>
        <v>186.76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401.50916127537937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119.52640000000002</v>
      </c>
      <c r="M42" s="8">
        <v>36</v>
      </c>
      <c r="N42" s="15">
        <f t="shared" si="0"/>
        <v>192.09599999999998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410.84012263456486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122.94144000000003</v>
      </c>
      <c r="M43" s="8">
        <v>37</v>
      </c>
      <c r="N43" s="15">
        <f t="shared" si="0"/>
        <v>197.43199999999999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420.25090270285244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126.35648000000003</v>
      </c>
      <c r="M44" s="8">
        <v>38</v>
      </c>
      <c r="N44" s="15">
        <f t="shared" si="0"/>
        <v>202.76799999999997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429.73484992115044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129.77152000000004</v>
      </c>
      <c r="M45" s="8">
        <v>39</v>
      </c>
      <c r="N45" s="15">
        <f t="shared" si="0"/>
        <v>208.10399999999998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439.28603181783615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133.18656000000004</v>
      </c>
      <c r="M46" s="8">
        <v>40</v>
      </c>
      <c r="N46" s="15">
        <f t="shared" si="0"/>
        <v>213.43999999999997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448.8991403919843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136.60160000000002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458.56941205302093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468.29255956942933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S6" sqref="AS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1794.5726520099479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3.1999999999999997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3.1999999999999997</v>
      </c>
      <c r="M8" s="8">
        <v>2</v>
      </c>
      <c r="N8" s="15">
        <f t="shared" ref="N8:N46" si="0">M8*$N$4</f>
        <v>10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252.72434799005208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6.3999999999999995</v>
      </c>
      <c r="M9" s="8">
        <v>3</v>
      </c>
      <c r="N9" s="15">
        <f t="shared" si="0"/>
        <v>15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1577.4171019889993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9.6</v>
      </c>
      <c r="M10" s="8">
        <v>4</v>
      </c>
      <c r="N10" s="15">
        <f t="shared" si="0"/>
        <v>20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803.97367414720895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12.799999999999999</v>
      </c>
      <c r="M11" s="8">
        <v>5</v>
      </c>
      <c r="N11" s="15">
        <f t="shared" si="0"/>
        <v>25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552.9436973789276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15.999999999999998</v>
      </c>
      <c r="M12" s="8">
        <v>6</v>
      </c>
      <c r="N12" s="15">
        <f t="shared" si="0"/>
        <v>30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432.51708337902318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19.2</v>
      </c>
      <c r="M13" s="8">
        <v>7</v>
      </c>
      <c r="N13" s="15">
        <f t="shared" si="0"/>
        <v>35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364.33181448646985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22.4</v>
      </c>
      <c r="M14" s="8">
        <v>8</v>
      </c>
      <c r="N14" s="15">
        <f t="shared" si="0"/>
        <v>40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322.26721814759185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25.599999999999998</v>
      </c>
      <c r="M15" s="8">
        <v>9</v>
      </c>
      <c r="N15" s="15">
        <f t="shared" si="0"/>
        <v>45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295.12872041081414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28.799999999999997</v>
      </c>
      <c r="M16" s="8">
        <v>10</v>
      </c>
      <c r="N16" s="15">
        <f t="shared" si="0"/>
        <v>50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277.31903430034902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31.999999999999996</v>
      </c>
      <c r="M17" s="8">
        <v>11</v>
      </c>
      <c r="N17" s="15">
        <f t="shared" si="0"/>
        <v>55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265.72855594075907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35.199999999999996</v>
      </c>
      <c r="M18" s="8">
        <v>12</v>
      </c>
      <c r="N18" s="15">
        <f t="shared" si="0"/>
        <v>60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258.49152300678168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38.4</v>
      </c>
      <c r="M19" s="8">
        <v>13</v>
      </c>
      <c r="N19" s="15">
        <f t="shared" si="0"/>
        <v>65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254.42063220052253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41.599999999999994</v>
      </c>
      <c r="M20" s="8">
        <v>14</v>
      </c>
      <c r="N20" s="15">
        <f t="shared" si="0"/>
        <v>70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252.72434799005208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44.8</v>
      </c>
      <c r="M21" s="8">
        <v>15</v>
      </c>
      <c r="N21" s="15">
        <f t="shared" si="0"/>
        <v>75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252.8546842378806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47.999999999999993</v>
      </c>
      <c r="M22" s="8">
        <v>16</v>
      </c>
      <c r="N22" s="15">
        <f t="shared" si="0"/>
        <v>80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254.42022227437258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51.199999999999996</v>
      </c>
      <c r="M23" s="8">
        <v>17</v>
      </c>
      <c r="N23" s="15">
        <f t="shared" si="0"/>
        <v>85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257.13392174179535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54.4</v>
      </c>
      <c r="M24" s="8">
        <v>18</v>
      </c>
      <c r="N24" s="15">
        <f t="shared" si="0"/>
        <v>90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260.78050237184937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57.599999999999994</v>
      </c>
      <c r="M25" s="8">
        <v>19</v>
      </c>
      <c r="N25" s="15">
        <f t="shared" si="0"/>
        <v>95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265.19533807701146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60.8</v>
      </c>
      <c r="M26" s="8">
        <v>20</v>
      </c>
      <c r="N26" s="15">
        <f t="shared" si="0"/>
        <v>100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270.2503863447638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63.999999999999993</v>
      </c>
      <c r="M27" s="8">
        <v>21</v>
      </c>
      <c r="N27" s="15">
        <f t="shared" si="0"/>
        <v>105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275.84456098101293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67.199999999999989</v>
      </c>
      <c r="M28" s="8">
        <v>22</v>
      </c>
      <c r="N28" s="15">
        <f t="shared" si="0"/>
        <v>110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281.89699303048445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70.399999999999991</v>
      </c>
      <c r="M29" s="8">
        <v>23</v>
      </c>
      <c r="N29" s="15">
        <f t="shared" si="0"/>
        <v>115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288.34221714843221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73.599999999999994</v>
      </c>
      <c r="M30" s="8">
        <v>24</v>
      </c>
      <c r="N30" s="15">
        <f t="shared" si="0"/>
        <v>120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295.12667078006427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76.8</v>
      </c>
      <c r="M31" s="8">
        <v>25</v>
      </c>
      <c r="N31" s="15">
        <f t="shared" si="0"/>
        <v>125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302.20610659750838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80</v>
      </c>
      <c r="M32" s="8">
        <v>26</v>
      </c>
      <c r="N32" s="15">
        <f t="shared" si="0"/>
        <v>130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309.54365182753833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83.199999999999989</v>
      </c>
      <c r="M33" s="8">
        <v>27</v>
      </c>
      <c r="N33" s="15">
        <f t="shared" si="0"/>
        <v>135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317.10833334064364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86.399999999999991</v>
      </c>
      <c r="M34" s="8">
        <v>28</v>
      </c>
      <c r="N34" s="15">
        <f t="shared" si="0"/>
        <v>140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324.87394310416198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89.6</v>
      </c>
      <c r="M35" s="8">
        <v>29</v>
      </c>
      <c r="N35" s="15">
        <f t="shared" si="0"/>
        <v>145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332.81815575693605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92.8</v>
      </c>
      <c r="M36" s="8">
        <v>30</v>
      </c>
      <c r="N36" s="15">
        <f t="shared" si="0"/>
        <v>150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340.92183527511736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95.999999999999986</v>
      </c>
      <c r="M37" s="8">
        <v>31</v>
      </c>
      <c r="N37" s="15">
        <f t="shared" si="0"/>
        <v>155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349.16848508642204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99.199999999999989</v>
      </c>
      <c r="M38" s="8">
        <v>32</v>
      </c>
      <c r="N38" s="15">
        <f t="shared" si="0"/>
        <v>160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357.54380816153804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102.39999999999999</v>
      </c>
      <c r="M39" s="8">
        <v>33</v>
      </c>
      <c r="N39" s="15">
        <f t="shared" si="0"/>
        <v>165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366.03535224912872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105.6</v>
      </c>
      <c r="M40" s="8">
        <v>34</v>
      </c>
      <c r="N40" s="15">
        <f t="shared" si="0"/>
        <v>170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374.6322216292744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108.8</v>
      </c>
      <c r="M41" s="8">
        <v>35</v>
      </c>
      <c r="N41" s="15">
        <f t="shared" si="0"/>
        <v>175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383.32484127537936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111.99999999999999</v>
      </c>
      <c r="M42" s="8">
        <v>36</v>
      </c>
      <c r="N42" s="15">
        <f t="shared" si="0"/>
        <v>180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392.10476263456485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115.19999999999999</v>
      </c>
      <c r="M43" s="8">
        <v>37</v>
      </c>
      <c r="N43" s="15">
        <f t="shared" si="0"/>
        <v>185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400.96450270285243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118.39999999999999</v>
      </c>
      <c r="M44" s="8">
        <v>38</v>
      </c>
      <c r="N44" s="15">
        <f t="shared" si="0"/>
        <v>190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409.89740992115043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121.6</v>
      </c>
      <c r="M45" s="8">
        <v>39</v>
      </c>
      <c r="N45" s="15">
        <f t="shared" si="0"/>
        <v>195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418.89755181783607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124.79999999999998</v>
      </c>
      <c r="M46" s="8">
        <v>40</v>
      </c>
      <c r="N46" s="15">
        <f t="shared" si="0"/>
        <v>200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427.95962039198429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127.99999999999999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437.07885205302091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446.25095956942931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S6" sqref="AS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1774.8926520099481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3.84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3.84</v>
      </c>
      <c r="M8" s="8">
        <v>2</v>
      </c>
      <c r="N8" s="15">
        <f t="shared" ref="N8:N46" si="0">M8*$N$4</f>
        <v>12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272.40434799005209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7.68</v>
      </c>
      <c r="M9" s="8">
        <v>3</v>
      </c>
      <c r="N9" s="15">
        <f t="shared" si="0"/>
        <v>18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1579.0571019889992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11.52</v>
      </c>
      <c r="M10" s="8">
        <v>4</v>
      </c>
      <c r="N10" s="15">
        <f t="shared" si="0"/>
        <v>24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807.25367414720893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15.36</v>
      </c>
      <c r="M11" s="8">
        <v>5</v>
      </c>
      <c r="N11" s="15">
        <f t="shared" si="0"/>
        <v>30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557.86369737892755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19.2</v>
      </c>
      <c r="M12" s="8">
        <v>6</v>
      </c>
      <c r="N12" s="15">
        <f t="shared" si="0"/>
        <v>36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439.07708337902324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23.04</v>
      </c>
      <c r="M13" s="8">
        <v>7</v>
      </c>
      <c r="N13" s="15">
        <f t="shared" si="0"/>
        <v>42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372.53181448646984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26.88</v>
      </c>
      <c r="M14" s="8">
        <v>8</v>
      </c>
      <c r="N14" s="15">
        <f t="shared" si="0"/>
        <v>48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332.10721814759182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30.72</v>
      </c>
      <c r="M15" s="8">
        <v>9</v>
      </c>
      <c r="N15" s="15">
        <f t="shared" si="0"/>
        <v>54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306.60872041081404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34.56</v>
      </c>
      <c r="M16" s="8">
        <v>10</v>
      </c>
      <c r="N16" s="15">
        <f t="shared" si="0"/>
        <v>60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290.43903430034902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38.4</v>
      </c>
      <c r="M17" s="8">
        <v>11</v>
      </c>
      <c r="N17" s="15">
        <f t="shared" si="0"/>
        <v>66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280.48855594075911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42.239999999999995</v>
      </c>
      <c r="M18" s="8">
        <v>12</v>
      </c>
      <c r="N18" s="15">
        <f t="shared" si="0"/>
        <v>72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274.89152300678165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46.08</v>
      </c>
      <c r="M19" s="8">
        <v>13</v>
      </c>
      <c r="N19" s="15">
        <f t="shared" si="0"/>
        <v>78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272.46063220052253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49.92</v>
      </c>
      <c r="M20" s="8">
        <v>14</v>
      </c>
      <c r="N20" s="15">
        <f t="shared" si="0"/>
        <v>84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272.40434799005209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53.76</v>
      </c>
      <c r="M21" s="8">
        <v>15</v>
      </c>
      <c r="N21" s="15">
        <f t="shared" si="0"/>
        <v>90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274.17468423788057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57.599999999999994</v>
      </c>
      <c r="M22" s="8">
        <v>16</v>
      </c>
      <c r="N22" s="15">
        <f t="shared" si="0"/>
        <v>96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277.38022227437261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61.44</v>
      </c>
      <c r="M23" s="8">
        <v>17</v>
      </c>
      <c r="N23" s="15">
        <f t="shared" si="0"/>
        <v>102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281.73392174179537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65.28</v>
      </c>
      <c r="M24" s="8">
        <v>18</v>
      </c>
      <c r="N24" s="15">
        <f t="shared" si="0"/>
        <v>108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287.02050237184943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69.12</v>
      </c>
      <c r="M25" s="8">
        <v>19</v>
      </c>
      <c r="N25" s="15">
        <f t="shared" si="0"/>
        <v>114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293.07533807701145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72.959999999999994</v>
      </c>
      <c r="M26" s="8">
        <v>20</v>
      </c>
      <c r="N26" s="15">
        <f t="shared" si="0"/>
        <v>120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299.77038634476378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76.8</v>
      </c>
      <c r="M27" s="8">
        <v>21</v>
      </c>
      <c r="N27" s="15">
        <f t="shared" si="0"/>
        <v>126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307.0045609810129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80.64</v>
      </c>
      <c r="M28" s="8">
        <v>22</v>
      </c>
      <c r="N28" s="15">
        <f t="shared" si="0"/>
        <v>132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314.69699303048452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84.47999999999999</v>
      </c>
      <c r="M29" s="8">
        <v>23</v>
      </c>
      <c r="N29" s="15">
        <f t="shared" si="0"/>
        <v>138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322.78221714843227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88.32</v>
      </c>
      <c r="M30" s="8">
        <v>24</v>
      </c>
      <c r="N30" s="15">
        <f t="shared" si="0"/>
        <v>144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331.20667078006431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92.16</v>
      </c>
      <c r="M31" s="8">
        <v>25</v>
      </c>
      <c r="N31" s="15">
        <f t="shared" si="0"/>
        <v>150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 t="shared" si="10"/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339.92610659750835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96</v>
      </c>
      <c r="M32" s="8">
        <v>26</v>
      </c>
      <c r="N32" s="15">
        <f t="shared" si="0"/>
        <v>156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348.90365182753828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99.84</v>
      </c>
      <c r="M33" s="8">
        <v>27</v>
      </c>
      <c r="N33" s="15">
        <f t="shared" si="0"/>
        <v>162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358.10833334064364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103.67999999999999</v>
      </c>
      <c r="M34" s="8">
        <v>28</v>
      </c>
      <c r="N34" s="15">
        <f t="shared" si="0"/>
        <v>168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367.51394310416197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107.52</v>
      </c>
      <c r="M35" s="8">
        <v>29</v>
      </c>
      <c r="N35" s="15">
        <f t="shared" si="0"/>
        <v>174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377.09815575693608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111.36</v>
      </c>
      <c r="M36" s="8">
        <v>30</v>
      </c>
      <c r="N36" s="15">
        <f t="shared" si="0"/>
        <v>180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386.84183527511732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115.19999999999999</v>
      </c>
      <c r="M37" s="8">
        <v>31</v>
      </c>
      <c r="N37" s="15">
        <f t="shared" si="0"/>
        <v>186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396.72848508642204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119.03999999999999</v>
      </c>
      <c r="M38" s="8">
        <v>32</v>
      </c>
      <c r="N38" s="15">
        <f t="shared" si="0"/>
        <v>192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406.74380816153803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122.88</v>
      </c>
      <c r="M39" s="8">
        <v>33</v>
      </c>
      <c r="N39" s="15">
        <f t="shared" si="0"/>
        <v>198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 t="shared" si="10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416.8753522491287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126.72</v>
      </c>
      <c r="M40" s="8">
        <v>34</v>
      </c>
      <c r="N40" s="15">
        <f t="shared" si="0"/>
        <v>204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427.11222162927442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130.56</v>
      </c>
      <c r="M41" s="8">
        <v>35</v>
      </c>
      <c r="N41" s="15">
        <f t="shared" si="0"/>
        <v>210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437.44484127537936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134.4</v>
      </c>
      <c r="M42" s="8">
        <v>36</v>
      </c>
      <c r="N42" s="15">
        <f t="shared" si="0"/>
        <v>216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447.86476263456484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138.24</v>
      </c>
      <c r="M43" s="8">
        <v>37</v>
      </c>
      <c r="N43" s="15">
        <f t="shared" si="0"/>
        <v>222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458.36450270285246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142.07999999999998</v>
      </c>
      <c r="M44" s="8">
        <v>38</v>
      </c>
      <c r="N44" s="15">
        <f t="shared" si="0"/>
        <v>228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468.93740992115039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145.91999999999999</v>
      </c>
      <c r="M45" s="8">
        <v>39</v>
      </c>
      <c r="N45" s="15">
        <f t="shared" si="0"/>
        <v>234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479.57755181783608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149.76</v>
      </c>
      <c r="M46" s="8">
        <v>40</v>
      </c>
      <c r="N46" s="15">
        <f t="shared" si="0"/>
        <v>240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490.27962039198428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153.6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501.03885205302089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511.85095956942934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abSelected="1" topLeftCell="AB1" workbookViewId="0">
      <selection activeCell="AN8" sqref="AN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5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1767.6203677994774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6.3999999999999995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4.0960000000000001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6.3999999999999995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4.0960000000000001</v>
      </c>
      <c r="M8" s="8">
        <v>2</v>
      </c>
      <c r="N8" s="15">
        <f t="shared" ref="N8:N46" si="0">M8*$N$4</f>
        <v>12.799999999999999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279.67663220052253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8.1920000000000002</v>
      </c>
      <c r="M9" s="8">
        <v>3</v>
      </c>
      <c r="N9" s="15">
        <f t="shared" si="0"/>
        <v>19.2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1579.7131019889991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12.288</v>
      </c>
      <c r="M10" s="8">
        <v>4</v>
      </c>
      <c r="N10" s="15">
        <f t="shared" si="0"/>
        <v>25.599999999999998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808.56567414720905</v>
      </c>
      <c r="AS10" s="8">
        <v>310.69099999999997</v>
      </c>
      <c r="AT10" s="8">
        <f>$AS$2-AS10</f>
        <v>1736.606</v>
      </c>
      <c r="AU10" s="8"/>
      <c r="AV10" s="8">
        <v>276.27100000000002</v>
      </c>
      <c r="AW10" s="8">
        <f>$AS$2-AV10</f>
        <v>1771.0260000000001</v>
      </c>
      <c r="AX10" s="8"/>
      <c r="AY10" s="8">
        <v>253.15100000000001</v>
      </c>
      <c r="AZ10" s="8">
        <f>$AS$2-AY10</f>
        <v>1794.146</v>
      </c>
    </row>
    <row r="11" spans="1:52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16.384</v>
      </c>
      <c r="M11" s="8">
        <v>5</v>
      </c>
      <c r="N11" s="15">
        <f t="shared" si="0"/>
        <v>31.999999999999996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7" si="8">F12+J10+N9+Q10+T11+W19+AC11+AF15+AI11+AL11</f>
        <v>559.83169737892752</v>
      </c>
      <c r="AS11" s="8">
        <v>242.78800000000001</v>
      </c>
      <c r="AT11" s="8">
        <f t="shared" ref="AT11:AT16" si="9">$AS$2-AS11</f>
        <v>1804.509</v>
      </c>
      <c r="AU11" s="8"/>
      <c r="AV11" s="8">
        <v>217.93899999999999</v>
      </c>
      <c r="AW11" s="8">
        <f t="shared" ref="AW11:AW17" si="10">$AS$2-AV11</f>
        <v>1829.3579999999999</v>
      </c>
      <c r="AX11" s="8"/>
      <c r="AY11" s="8">
        <v>201.476</v>
      </c>
      <c r="AZ11" s="8">
        <f t="shared" ref="AZ11:AZ17" si="11">$AS$2-AY11</f>
        <v>1845.8209999999999</v>
      </c>
    </row>
    <row r="12" spans="1:52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20.48</v>
      </c>
      <c r="M12" s="8">
        <v>6</v>
      </c>
      <c r="N12" s="15">
        <f t="shared" si="0"/>
        <v>38.4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441.70108337902326</v>
      </c>
      <c r="AS12" s="8">
        <v>208.14599999999999</v>
      </c>
      <c r="AT12" s="8">
        <f>$AS$2-AS12</f>
        <v>1839.1510000000001</v>
      </c>
      <c r="AU12" s="8"/>
      <c r="AV12" s="8">
        <v>188.273</v>
      </c>
      <c r="AW12" s="8">
        <f t="shared" si="10"/>
        <v>1859.0240000000001</v>
      </c>
      <c r="AX12" s="8"/>
      <c r="AY12" s="8">
        <v>175.286</v>
      </c>
      <c r="AZ12" s="8">
        <f t="shared" si="11"/>
        <v>1872.011</v>
      </c>
    </row>
    <row r="13" spans="1:52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24.576000000000001</v>
      </c>
      <c r="M13" s="8">
        <v>7</v>
      </c>
      <c r="N13" s="15">
        <f t="shared" si="0"/>
        <v>44.8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375.81181448646981</v>
      </c>
      <c r="AS13" s="8">
        <v>186.84200000000001</v>
      </c>
      <c r="AT13" s="8">
        <f t="shared" si="9"/>
        <v>1860.4549999999999</v>
      </c>
      <c r="AU13" s="8"/>
      <c r="AV13" s="8">
        <v>170.19</v>
      </c>
      <c r="AW13" s="8">
        <f t="shared" si="10"/>
        <v>1877.107</v>
      </c>
      <c r="AX13" s="8"/>
      <c r="AY13" s="8">
        <v>159.40299999999999</v>
      </c>
      <c r="AZ13" s="8">
        <f t="shared" si="11"/>
        <v>1887.894</v>
      </c>
    </row>
    <row r="14" spans="1:52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28.672000000000001</v>
      </c>
      <c r="M14" s="8">
        <v>8</v>
      </c>
      <c r="N14" s="15">
        <f t="shared" si="0"/>
        <v>51.199999999999996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12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336.04321814759186</v>
      </c>
      <c r="AS14" s="8">
        <v>377.27</v>
      </c>
      <c r="AT14" s="8">
        <f t="shared" si="9"/>
        <v>1670.027</v>
      </c>
      <c r="AU14" s="8"/>
      <c r="AV14" s="8">
        <v>333.20800000000003</v>
      </c>
      <c r="AW14" s="8">
        <f t="shared" si="10"/>
        <v>1714.0889999999999</v>
      </c>
      <c r="AX14" s="8"/>
      <c r="AY14" s="8">
        <v>303.86900000000003</v>
      </c>
      <c r="AZ14" s="8">
        <f t="shared" si="11"/>
        <v>1743.4279999999999</v>
      </c>
    </row>
    <row r="15" spans="1:52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32.768000000000001</v>
      </c>
      <c r="M15" s="8">
        <v>9</v>
      </c>
      <c r="N15" s="15">
        <f t="shared" si="0"/>
        <v>57.599999999999994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3">AE14+1</f>
        <v>3</v>
      </c>
      <c r="AF15" s="15">
        <f t="shared" si="12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311.20072041081414</v>
      </c>
      <c r="AS15" s="8">
        <v>360.52499999999998</v>
      </c>
      <c r="AT15" s="8">
        <f t="shared" si="9"/>
        <v>1686.7719999999999</v>
      </c>
      <c r="AU15" s="8"/>
      <c r="AV15" s="8">
        <v>318.89100000000002</v>
      </c>
      <c r="AW15" s="8">
        <f t="shared" si="10"/>
        <v>1728.4059999999999</v>
      </c>
      <c r="AX15" s="8"/>
      <c r="AY15" s="8">
        <v>291.13299999999998</v>
      </c>
      <c r="AZ15" s="8">
        <f t="shared" si="11"/>
        <v>1756.164</v>
      </c>
    </row>
    <row r="16" spans="1:52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36.864000000000004</v>
      </c>
      <c r="M16" s="8">
        <v>10</v>
      </c>
      <c r="N16" s="15">
        <f t="shared" si="0"/>
        <v>63.999999999999993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3"/>
        <v>4</v>
      </c>
      <c r="AF16" s="15">
        <f t="shared" si="12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295.68703430034901</v>
      </c>
      <c r="AS16" s="8">
        <v>410.339</v>
      </c>
      <c r="AT16" s="8">
        <f t="shared" si="9"/>
        <v>1636.9580000000001</v>
      </c>
      <c r="AU16" s="8"/>
      <c r="AV16" s="8">
        <v>361.50400000000002</v>
      </c>
      <c r="AW16" s="8">
        <f t="shared" si="10"/>
        <v>1685.7930000000001</v>
      </c>
      <c r="AX16" s="8"/>
      <c r="AY16" s="8">
        <v>329.03500000000003</v>
      </c>
      <c r="AZ16" s="8">
        <f t="shared" si="11"/>
        <v>1718.2619999999999</v>
      </c>
    </row>
    <row r="17" spans="5:52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40.96</v>
      </c>
      <c r="M17" s="8">
        <v>11</v>
      </c>
      <c r="N17" s="15">
        <f t="shared" si="0"/>
        <v>70.399999999999991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3"/>
        <v>5</v>
      </c>
      <c r="AF17" s="15">
        <f t="shared" si="12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286.39255594075911</v>
      </c>
      <c r="AS17" s="8">
        <v>429.78500000000003</v>
      </c>
      <c r="AT17" s="8">
        <f>$AS$2-AS17</f>
        <v>1617.5119999999999</v>
      </c>
      <c r="AU17" s="8"/>
      <c r="AV17" s="8">
        <v>378.54899999999998</v>
      </c>
      <c r="AW17" s="8">
        <f t="shared" si="10"/>
        <v>1668.748</v>
      </c>
      <c r="AX17" s="8"/>
      <c r="AY17" s="8">
        <v>344.19600000000003</v>
      </c>
      <c r="AZ17" s="8">
        <f t="shared" si="11"/>
        <v>1703.1010000000001</v>
      </c>
    </row>
    <row r="18" spans="5:52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45.055999999999997</v>
      </c>
      <c r="M18" s="8">
        <v>12</v>
      </c>
      <c r="N18" s="15">
        <f t="shared" si="0"/>
        <v>76.8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45.762711864406782</v>
      </c>
      <c r="AE18" s="8">
        <f t="shared" si="13"/>
        <v>6</v>
      </c>
      <c r="AF18" s="15">
        <f t="shared" si="12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281.45152300678166</v>
      </c>
    </row>
    <row r="19" spans="5:52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49.152000000000001</v>
      </c>
      <c r="M19" s="8">
        <v>13</v>
      </c>
      <c r="N19" s="15">
        <f t="shared" si="0"/>
        <v>83.199999999999989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41.602465331278893</v>
      </c>
      <c r="AE19" s="8">
        <f t="shared" si="13"/>
        <v>7</v>
      </c>
      <c r="AF19" s="15">
        <f t="shared" si="12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279.67663220052253</v>
      </c>
    </row>
    <row r="20" spans="5:52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53.248000000000005</v>
      </c>
      <c r="M20" s="8">
        <v>14</v>
      </c>
      <c r="N20" s="15">
        <f t="shared" si="0"/>
        <v>89.6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38.135593220338983</v>
      </c>
      <c r="AE20" s="8">
        <f t="shared" si="13"/>
        <v>8</v>
      </c>
      <c r="AF20" s="15">
        <f t="shared" si="12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280.2763479900521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57.344000000000001</v>
      </c>
      <c r="M21" s="8">
        <v>15</v>
      </c>
      <c r="N21" s="15">
        <f t="shared" si="0"/>
        <v>95.999999999999986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35.202086049543681</v>
      </c>
      <c r="AE21" s="8">
        <f t="shared" si="13"/>
        <v>9</v>
      </c>
      <c r="AF21" s="15">
        <f t="shared" si="12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282.70268423788059</v>
      </c>
      <c r="AS21" s="8">
        <v>370.70600000000002</v>
      </c>
      <c r="AT21" s="8">
        <f>$AS$2-AS21</f>
        <v>1676.5909999999999</v>
      </c>
    </row>
    <row r="22" spans="5:52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61.44</v>
      </c>
      <c r="M22" s="8">
        <v>16</v>
      </c>
      <c r="N22" s="15">
        <f t="shared" si="0"/>
        <v>102.39999999999999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32.687651331719131</v>
      </c>
      <c r="AE22" s="8">
        <f t="shared" si="13"/>
        <v>10</v>
      </c>
      <c r="AF22" s="15">
        <f t="shared" si="12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286.56422227437258</v>
      </c>
      <c r="AS22" s="8">
        <v>286.51600000000002</v>
      </c>
      <c r="AT22" s="8">
        <f t="shared" ref="AT22:AT28" si="15">$AS$2-AS22</f>
        <v>1760.7809999999999</v>
      </c>
    </row>
    <row r="23" spans="5:52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65.536000000000001</v>
      </c>
      <c r="M23" s="8">
        <v>17</v>
      </c>
      <c r="N23" s="15">
        <f t="shared" si="0"/>
        <v>108.8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30.508474576271187</v>
      </c>
      <c r="AE23" s="8">
        <f t="shared" si="13"/>
        <v>11</v>
      </c>
      <c r="AF23" s="15">
        <f t="shared" si="12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291.57392174179529</v>
      </c>
      <c r="AS23" s="8">
        <v>243.02099999999999</v>
      </c>
      <c r="AT23" s="8">
        <f t="shared" si="15"/>
        <v>1804.2760000000001</v>
      </c>
    </row>
    <row r="24" spans="5:52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69.632000000000005</v>
      </c>
      <c r="M24" s="8">
        <v>18</v>
      </c>
      <c r="N24" s="15">
        <f t="shared" si="0"/>
        <v>115.19999999999999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28.601694915254239</v>
      </c>
      <c r="AE24" s="8">
        <f t="shared" si="13"/>
        <v>12</v>
      </c>
      <c r="AF24" s="15">
        <f t="shared" si="12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297.51650237184941</v>
      </c>
      <c r="AS24" s="8">
        <v>216.245</v>
      </c>
      <c r="AT24" s="8">
        <f t="shared" si="15"/>
        <v>1831.0520000000001</v>
      </c>
    </row>
    <row r="25" spans="5:52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73.728000000000009</v>
      </c>
      <c r="M25" s="8">
        <v>19</v>
      </c>
      <c r="N25" s="15">
        <f t="shared" si="0"/>
        <v>121.6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26.919242273180458</v>
      </c>
      <c r="AE25" s="8">
        <f t="shared" si="13"/>
        <v>13</v>
      </c>
      <c r="AF25" s="15">
        <f t="shared" si="12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304.2273380770115</v>
      </c>
      <c r="AS25" s="8">
        <v>452.214</v>
      </c>
      <c r="AT25" s="8">
        <f t="shared" si="15"/>
        <v>1595.0830000000001</v>
      </c>
    </row>
    <row r="26" spans="5:52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77.823999999999998</v>
      </c>
      <c r="M26" s="8">
        <v>20</v>
      </c>
      <c r="N26" s="15">
        <f t="shared" si="0"/>
        <v>127.99999999999999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25.423728813559322</v>
      </c>
      <c r="AE26" s="8">
        <f t="shared" si="13"/>
        <v>14</v>
      </c>
      <c r="AF26" s="15">
        <f t="shared" si="12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311.57838634476371</v>
      </c>
      <c r="AS26" s="8">
        <v>431.822</v>
      </c>
      <c r="AT26" s="8">
        <f t="shared" si="15"/>
        <v>1615.4749999999999</v>
      </c>
    </row>
    <row r="27" spans="5:52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81.92</v>
      </c>
      <c r="M27" s="8">
        <v>21</v>
      </c>
      <c r="N27" s="15">
        <f t="shared" si="0"/>
        <v>134.39999999999998</v>
      </c>
      <c r="P27" s="8">
        <v>20</v>
      </c>
      <c r="Q27" s="15">
        <f t="shared" ref="Q27:Q47" si="16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24.085637823371989</v>
      </c>
      <c r="AE27" s="8">
        <f t="shared" si="13"/>
        <v>15</v>
      </c>
      <c r="AF27" s="15">
        <f t="shared" si="12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319.4685609810129</v>
      </c>
      <c r="AS27" s="8">
        <v>492.51499999999999</v>
      </c>
      <c r="AT27" s="8">
        <f t="shared" si="15"/>
        <v>1554.7820000000002</v>
      </c>
    </row>
    <row r="28" spans="5:52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86.016000000000005</v>
      </c>
      <c r="M28" s="8">
        <v>22</v>
      </c>
      <c r="N28" s="15">
        <f t="shared" si="0"/>
        <v>140.79999999999998</v>
      </c>
      <c r="P28" s="8">
        <v>21</v>
      </c>
      <c r="Q28" s="15">
        <f t="shared" si="16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12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327.81699303048453</v>
      </c>
      <c r="AS28" s="8">
        <v>516.79200000000003</v>
      </c>
      <c r="AT28" s="8">
        <f t="shared" si="15"/>
        <v>1530.5050000000001</v>
      </c>
    </row>
    <row r="29" spans="5:52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90.111999999999995</v>
      </c>
      <c r="M29" s="8">
        <v>23</v>
      </c>
      <c r="N29" s="15">
        <f t="shared" si="0"/>
        <v>147.19999999999999</v>
      </c>
      <c r="P29" s="8">
        <v>22</v>
      </c>
      <c r="Q29" s="15">
        <f t="shared" si="16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21.791767554479421</v>
      </c>
      <c r="AE29" s="8">
        <f t="shared" si="13"/>
        <v>17</v>
      </c>
      <c r="AF29" s="15">
        <f t="shared" si="12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336.55821714843228</v>
      </c>
    </row>
    <row r="30" spans="5:52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94.207999999999998</v>
      </c>
      <c r="M30" s="8">
        <v>24</v>
      </c>
      <c r="N30" s="15">
        <f t="shared" si="0"/>
        <v>153.6</v>
      </c>
      <c r="P30" s="8">
        <v>23</v>
      </c>
      <c r="Q30" s="15">
        <f t="shared" si="16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20.801232665639446</v>
      </c>
      <c r="AE30" s="8">
        <f t="shared" si="13"/>
        <v>18</v>
      </c>
      <c r="AF30" s="15">
        <f t="shared" si="12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345.63867078006433</v>
      </c>
    </row>
    <row r="31" spans="5:52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98.304000000000002</v>
      </c>
      <c r="M31" s="8">
        <v>25</v>
      </c>
      <c r="N31" s="15">
        <f t="shared" si="0"/>
        <v>160</v>
      </c>
      <c r="P31" s="8">
        <v>24</v>
      </c>
      <c r="Q31" s="15">
        <f t="shared" si="16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12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355.01410659750837</v>
      </c>
    </row>
    <row r="32" spans="5:52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102.4</v>
      </c>
      <c r="M32" s="8">
        <v>26</v>
      </c>
      <c r="N32" s="15">
        <f t="shared" si="0"/>
        <v>166.39999999999998</v>
      </c>
      <c r="P32" s="8">
        <v>25</v>
      </c>
      <c r="Q32" s="15">
        <f t="shared" si="16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19.067796610169491</v>
      </c>
      <c r="AE32" s="8">
        <f t="shared" ref="AE32:AE52" si="17">AE31+1</f>
        <v>20</v>
      </c>
      <c r="AF32" s="15">
        <f t="shared" si="12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364.64765182753831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106.49600000000001</v>
      </c>
      <c r="M33" s="8">
        <v>27</v>
      </c>
      <c r="N33" s="15">
        <f t="shared" si="0"/>
        <v>172.79999999999998</v>
      </c>
      <c r="P33" s="8">
        <v>26</v>
      </c>
      <c r="Q33" s="15">
        <f t="shared" si="16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18.305084745762713</v>
      </c>
      <c r="AE33" s="8">
        <f t="shared" si="17"/>
        <v>21</v>
      </c>
      <c r="AF33" s="15">
        <f t="shared" si="12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374.50833334064367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110.592</v>
      </c>
      <c r="M34" s="8">
        <v>28</v>
      </c>
      <c r="N34" s="15">
        <f t="shared" si="0"/>
        <v>179.2</v>
      </c>
      <c r="P34" s="8">
        <v>27</v>
      </c>
      <c r="Q34" s="15">
        <f t="shared" si="16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17.60104302477184</v>
      </c>
      <c r="AE34" s="8">
        <f t="shared" si="17"/>
        <v>22</v>
      </c>
      <c r="AF34" s="15">
        <f t="shared" si="12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384.56994310416201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114.688</v>
      </c>
      <c r="M35" s="8">
        <v>29</v>
      </c>
      <c r="N35" s="15">
        <f t="shared" si="0"/>
        <v>185.6</v>
      </c>
      <c r="P35" s="8">
        <v>28</v>
      </c>
      <c r="Q35" s="15">
        <f t="shared" si="16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7"/>
        <v>23</v>
      </c>
      <c r="AF35" s="15">
        <f t="shared" si="12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394.81015575693607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118.78400000000001</v>
      </c>
      <c r="M36" s="8">
        <v>30</v>
      </c>
      <c r="N36" s="15">
        <f t="shared" si="0"/>
        <v>191.99999999999997</v>
      </c>
      <c r="P36" s="8">
        <v>29</v>
      </c>
      <c r="Q36" s="15">
        <f t="shared" si="16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16.343825665859566</v>
      </c>
      <c r="AE36" s="8">
        <f t="shared" si="17"/>
        <v>24</v>
      </c>
      <c r="AF36" s="15">
        <f t="shared" si="12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405.20983527511731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122.88</v>
      </c>
      <c r="M37" s="8">
        <v>31</v>
      </c>
      <c r="N37" s="15">
        <f t="shared" si="0"/>
        <v>198.39999999999998</v>
      </c>
      <c r="P37" s="8">
        <v>30</v>
      </c>
      <c r="Q37" s="15">
        <f t="shared" si="16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15.780245470485097</v>
      </c>
      <c r="AE37" s="8">
        <f t="shared" si="17"/>
        <v>25</v>
      </c>
      <c r="AF37" s="15">
        <f t="shared" si="12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415.7524850864221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126.976</v>
      </c>
      <c r="M38" s="8">
        <v>32</v>
      </c>
      <c r="N38" s="15">
        <f t="shared" si="0"/>
        <v>204.79999999999998</v>
      </c>
      <c r="P38" s="8">
        <v>31</v>
      </c>
      <c r="Q38" s="15">
        <f t="shared" si="16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15.254237288135593</v>
      </c>
      <c r="AE38" s="8">
        <f t="shared" si="17"/>
        <v>26</v>
      </c>
      <c r="AF38" s="15">
        <f t="shared" si="12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426.42380816153798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131.072</v>
      </c>
      <c r="M39" s="8">
        <v>33</v>
      </c>
      <c r="N39" s="15">
        <f t="shared" si="0"/>
        <v>211.2</v>
      </c>
      <c r="P39" s="8">
        <v>32</v>
      </c>
      <c r="Q39" s="15">
        <f t="shared" si="16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14.762165117550575</v>
      </c>
      <c r="AE39" s="8">
        <f t="shared" si="17"/>
        <v>27</v>
      </c>
      <c r="AF39" s="15">
        <f t="shared" si="12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437.21135224912865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135.16800000000001</v>
      </c>
      <c r="M40" s="8">
        <v>34</v>
      </c>
      <c r="N40" s="15">
        <f t="shared" si="0"/>
        <v>217.6</v>
      </c>
      <c r="P40" s="8">
        <v>33</v>
      </c>
      <c r="Q40" s="15">
        <f t="shared" si="16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14.300847457627119</v>
      </c>
      <c r="AE40" s="8">
        <f t="shared" si="17"/>
        <v>28</v>
      </c>
      <c r="AF40" s="15">
        <f t="shared" si="12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448.10422162927438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139.26400000000001</v>
      </c>
      <c r="M41" s="8">
        <v>35</v>
      </c>
      <c r="N41" s="15">
        <f t="shared" si="0"/>
        <v>223.99999999999997</v>
      </c>
      <c r="P41" s="8">
        <v>34</v>
      </c>
      <c r="Q41" s="15">
        <f t="shared" si="16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13.867488443759632</v>
      </c>
      <c r="AE41" s="8">
        <f t="shared" si="17"/>
        <v>29</v>
      </c>
      <c r="AF41" s="15">
        <f t="shared" si="12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459.09284127537939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143.36000000000001</v>
      </c>
      <c r="M42" s="8">
        <v>36</v>
      </c>
      <c r="N42" s="15">
        <f t="shared" si="0"/>
        <v>230.39999999999998</v>
      </c>
      <c r="P42" s="8">
        <v>35</v>
      </c>
      <c r="Q42" s="15">
        <f t="shared" si="16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13.459621136590229</v>
      </c>
      <c r="AE42" s="8">
        <f t="shared" si="17"/>
        <v>30</v>
      </c>
      <c r="AF42" s="15">
        <f t="shared" si="12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470.16876263456487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147.45600000000002</v>
      </c>
      <c r="M43" s="8">
        <v>37</v>
      </c>
      <c r="N43" s="15">
        <f t="shared" si="0"/>
        <v>236.79999999999998</v>
      </c>
      <c r="P43" s="8">
        <v>36</v>
      </c>
      <c r="Q43" s="15">
        <f t="shared" si="16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13.075060532687653</v>
      </c>
      <c r="AE43" s="8">
        <f t="shared" si="17"/>
        <v>31</v>
      </c>
      <c r="AF43" s="15">
        <f t="shared" si="12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481.32450270285239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151.55199999999999</v>
      </c>
      <c r="M44" s="8">
        <v>38</v>
      </c>
      <c r="N44" s="15">
        <f t="shared" si="0"/>
        <v>243.2</v>
      </c>
      <c r="P44" s="8">
        <v>37</v>
      </c>
      <c r="Q44" s="15">
        <f t="shared" si="16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12.711864406779661</v>
      </c>
      <c r="AE44" s="8">
        <f t="shared" si="17"/>
        <v>32</v>
      </c>
      <c r="AF44" s="15">
        <f t="shared" si="12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492.55340992115038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155.648</v>
      </c>
      <c r="M45" s="8">
        <v>39</v>
      </c>
      <c r="N45" s="15">
        <f t="shared" si="0"/>
        <v>249.59999999999997</v>
      </c>
      <c r="P45" s="8">
        <v>38</v>
      </c>
      <c r="Q45" s="15">
        <f t="shared" si="16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12.368300503893725</v>
      </c>
      <c r="AE45" s="8">
        <f t="shared" si="17"/>
        <v>33</v>
      </c>
      <c r="AF45" s="15">
        <f t="shared" si="12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503.84955181783607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159.744</v>
      </c>
      <c r="M46" s="8">
        <v>40</v>
      </c>
      <c r="N46" s="15">
        <f t="shared" si="0"/>
        <v>255.99999999999997</v>
      </c>
      <c r="P46" s="8">
        <v>39</v>
      </c>
      <c r="Q46" s="15">
        <f t="shared" si="16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12.042818911685995</v>
      </c>
      <c r="AE46" s="8">
        <f t="shared" si="17"/>
        <v>34</v>
      </c>
      <c r="AF46" s="15">
        <f t="shared" si="12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515.20762039198428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163.84</v>
      </c>
      <c r="P47" s="8">
        <v>40</v>
      </c>
      <c r="Q47" s="15">
        <f t="shared" si="16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11.734028683181226</v>
      </c>
      <c r="AE47" s="8">
        <f t="shared" si="17"/>
        <v>35</v>
      </c>
      <c r="AF47" s="15">
        <f t="shared" si="12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526.62285205302089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11.440677966101696</v>
      </c>
      <c r="AE48" s="8">
        <f t="shared" si="17"/>
        <v>36</v>
      </c>
      <c r="AF48" s="15">
        <f t="shared" si="12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>F49+J47+N46+Q47+T48+W56+AC48+AF52+AI48+AL48</f>
        <v>538.0909595694294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8.5420862270270259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8.3172944842105263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8.1040305230769221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7.9014297599999992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0" sqref="L10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39.808552777777784</v>
      </c>
      <c r="G3" s="4" t="s">
        <v>86</v>
      </c>
      <c r="H3" s="2">
        <v>0.55000000000000004</v>
      </c>
      <c r="J3" s="20" t="s">
        <v>90</v>
      </c>
      <c r="K3" s="21">
        <f>(B4*K1*K2)/(1+B3)</f>
        <v>132.69517592592592</v>
      </c>
    </row>
    <row r="4" spans="1:11" x14ac:dyDescent="0.25">
      <c r="A4" s="4" t="s">
        <v>80</v>
      </c>
      <c r="B4" s="2">
        <f>'a_r=0.5'!AS2</f>
        <v>2047.297</v>
      </c>
      <c r="G4" s="20" t="s">
        <v>87</v>
      </c>
      <c r="H4" s="21">
        <f>(B4*H1*H2*H3)/(1+B3)</f>
        <v>10.947352013888889</v>
      </c>
    </row>
    <row r="5" spans="1:11" x14ac:dyDescent="0.25">
      <c r="A5" s="20" t="s">
        <v>106</v>
      </c>
      <c r="B5" s="21">
        <f>(B4*B1*B2)/((1+B1)*(1+B3))</f>
        <v>170.91884486945963</v>
      </c>
    </row>
    <row r="7" spans="1:11" x14ac:dyDescent="0.25">
      <c r="A7" s="22" t="s">
        <v>91</v>
      </c>
      <c r="B7" s="9">
        <f>B5+E3+H4+K3</f>
        <v>354.36992558705219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614.18909999999994</v>
      </c>
      <c r="D11">
        <f>B4*0.5</f>
        <v>1023.6485</v>
      </c>
      <c r="G11">
        <f>B4+A11+D11</f>
        <v>3685.1346000000003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T F a U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M V p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a U V j L O s z x 3 A Q A A h Q g A A B M A H A B G b 3 J t d W x h c y 9 T Z W N 0 a W 9 u M S 5 t I K I Y A C i g F A A A A A A A A A A A A A A A A A A A A A A A A A A A A O W V s U 7 D M B C G 9 0 p 9 B 8 s d m k h R R d J 2 A W V q Q S y A U M t E G N z G a U 0 T u 4 q v V U P V A R Y G X q A v g i i I w i s 4 b 8 S V D A g m 1 i q W L P t 0 Z / + n / x t O 8 y E I J U m v O N 2 j a q V a 0 W O W 8 p B k H v F J z K F a I b j M O r / P H 8 x H / m i 2 Z m P e M N f R 8 0 Z X D W c J l 2 C d i J g 3 O k o C B t q i p 4 f B W U Y i F Y c 8 D a 6 k m P N U C 8 j q m k R Y q A P 3 A M Y E e J r U v W b Q 5 w s Y K D X R D p m m 6 h Z 7 0 c F F O m J S 3 L H v 9 p g M S c I k G / G d F l H R r i 6 c F b 0 z P O Y C B P 6 a s H g i Z J B 5 D V g A t Z 3 r L o 9 F I l D H p z U L 2 M C m D u m o e J Z I 7 b s O O Z Z D F Q o 5 8 l 2 v j e H l T A H v Q R Z z / + f a O F e S 3 9 h O Y U O N m r V 5 M e / m G W 3 Y 7 W 3 + Z F 4 J O r M x n x R N 6 b M B v u m n T O p I p U k h 1 s + m X F t / L X S W S 1 r k X W w L s A Y d W c B q Z V c r Q v 5 H 7 x e u 5 t 7 i a p Y R V 2 t v c b X K i K u 9 t 7 j a J c R V o z i 9 L M + m e 0 c t Z p D p s Z q X a I h 9 A V B L A Q I t A B Q A A g A I A E x W l F Y 9 q F d g p g A A A P g A A A A S A A A A A A A A A A A A A A A A A A A A A A B D b 2 5 m a W c v U G F j a 2 F n Z S 5 4 b W x Q S w E C L Q A U A A I A C A B M V p R W D 8 r p q 6 Q A A A D p A A A A E w A A A A A A A A A A A A A A A A D y A A A A W 0 N v b n R l b n R f V H l w Z X N d L n h t b F B L A Q I t A B Q A A g A I A E x W l F Y y z r M 8 d w E A A I U I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i A A A A A A A A p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c 6 N T A 6 M j E u M z c 3 O D c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O E / n C c y n d Y c o 2 e r B 7 P q 7 6 1 y 6 m s o q O G W y M p c G q a X n 3 b u A A A A A A 6 A A A A A A g A A I A A A A F O a 4 p j S M O v 8 P j i H 1 o 8 U y z s S W N t L 2 + O r U o P 7 P g 2 f N y K 4 U A A A A O 2 / S 8 j z h U A 8 Y 6 u o / d J 2 T Y k T M w h c X y 3 9 y C u h 6 u C o q 0 I + j o 7 t e v 6 u N o 1 n S i O c l z a l p N 4 7 C P P N A 9 j J D w F 4 H 1 r F 4 V q N R p C 9 D L J u 2 9 C H x b r m P z M 5 Q A A A A D P Y p W C s 1 6 z A i Y E 0 P p u a o d z 4 C X 3 G f P W s R W P Q n d + L Z f o c Z V i 0 a G M C 8 5 d x J x S C 3 4 L b y P 5 e 2 C I U D E e s A A y F 6 E v E w D s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2023-05-26T09:29:49Z</dcterms:modified>
</cp:coreProperties>
</file>