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25DB549-16D3-4B2F-B05F-3E7637392C62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3" r:id="rId2"/>
    <sheet name="a_r=0.25" sheetId="4" r:id="rId3"/>
    <sheet name="a_r=0.2" sheetId="5" r:id="rId4"/>
    <sheet name="a_r=0,667" sheetId="6" r:id="rId5"/>
    <sheet name="a_r=0,625" sheetId="7" r:id="rId6"/>
    <sheet name="a_r=0,75" sheetId="8" r:id="rId7"/>
    <sheet name="a_r=0,8" sheetId="9" r:id="rId8"/>
    <sheet name="effects" sheetId="11" r:id="rId9"/>
    <sheet name="contractor" sheetId="12" r:id="rId10"/>
    <sheet name="ЧДД" sheetId="14" r:id="rId11"/>
    <sheet name="y2" sheetId="13" r:id="rId12"/>
  </sheets>
  <definedNames>
    <definedName name="ExternalData_1" localSheetId="11" hidden="1">'y2'!$A$1:$A$245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4" l="1"/>
  <c r="C15" i="14"/>
  <c r="D15" i="14"/>
  <c r="E15" i="14"/>
  <c r="F15" i="14"/>
  <c r="B15" i="14"/>
  <c r="B13" i="14"/>
  <c r="B12" i="14"/>
  <c r="E16" i="14"/>
  <c r="B16" i="14"/>
  <c r="F16" i="14"/>
  <c r="D16" i="14"/>
  <c r="C16" i="14"/>
  <c r="C14" i="14"/>
  <c r="F13" i="14"/>
  <c r="F14" i="14" s="1"/>
  <c r="E13" i="14"/>
  <c r="E14" i="14" s="1"/>
  <c r="D13" i="14"/>
  <c r="D14" i="14" s="1"/>
  <c r="C13" i="14"/>
  <c r="B14" i="14"/>
  <c r="F5" i="14"/>
  <c r="F6" i="14" s="1"/>
  <c r="F7" i="14" s="1"/>
  <c r="E5" i="14"/>
  <c r="E6" i="14" s="1"/>
  <c r="E7" i="14" s="1"/>
  <c r="D5" i="14"/>
  <c r="D6" i="14" s="1"/>
  <c r="D7" i="14" s="1"/>
  <c r="C5" i="14"/>
  <c r="C6" i="14" s="1"/>
  <c r="C7" i="14" s="1"/>
  <c r="B5" i="14"/>
  <c r="B6" i="14" s="1"/>
  <c r="K2" i="14" s="1"/>
  <c r="F4" i="14"/>
  <c r="E4" i="14"/>
  <c r="D4" i="14"/>
  <c r="C4" i="14"/>
  <c r="B4" i="14"/>
  <c r="D3" i="14"/>
  <c r="E3" i="14"/>
  <c r="F3" i="14"/>
  <c r="C3" i="14"/>
  <c r="B3" i="14"/>
  <c r="B2" i="14"/>
  <c r="D17" i="14" l="1"/>
  <c r="E17" i="14"/>
  <c r="B17" i="14"/>
  <c r="F17" i="14"/>
  <c r="C17" i="14"/>
  <c r="B18" i="14"/>
  <c r="B7" i="14"/>
  <c r="B8" i="14"/>
  <c r="G11" i="11"/>
  <c r="D11" i="11"/>
  <c r="A11" i="11"/>
  <c r="J9" i="12"/>
  <c r="I9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10" i="12"/>
  <c r="B5" i="12"/>
  <c r="E16" i="12"/>
  <c r="E11" i="12"/>
  <c r="E12" i="12"/>
  <c r="E13" i="12"/>
  <c r="E14" i="12"/>
  <c r="E15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10" i="12"/>
  <c r="H2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10" i="12"/>
  <c r="E3" i="12"/>
  <c r="C47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8" i="12"/>
  <c r="C49" i="12"/>
  <c r="C11" i="12"/>
  <c r="C10" i="12"/>
  <c r="B3" i="12"/>
  <c r="AT21" i="9" l="1"/>
  <c r="B4" i="11" l="1"/>
  <c r="AR8" i="7"/>
  <c r="AQ48" i="9"/>
  <c r="AQ37" i="9"/>
  <c r="AQ38" i="9"/>
  <c r="AQ39" i="9"/>
  <c r="AQ40" i="9"/>
  <c r="AQ41" i="9"/>
  <c r="AQ42" i="9"/>
  <c r="AQ43" i="9"/>
  <c r="AQ44" i="9"/>
  <c r="AQ45" i="9"/>
  <c r="AQ46" i="9"/>
  <c r="AQ47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E52" i="9"/>
  <c r="AE41" i="9"/>
  <c r="AE42" i="9"/>
  <c r="AE43" i="9" s="1"/>
  <c r="AE44" i="9" s="1"/>
  <c r="AE45" i="9" s="1"/>
  <c r="AE46" i="9" s="1"/>
  <c r="AE47" i="9" s="1"/>
  <c r="AE48" i="9" s="1"/>
  <c r="AE49" i="9" s="1"/>
  <c r="AE50" i="9" s="1"/>
  <c r="AE51" i="9" s="1"/>
  <c r="AE40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W45" i="9"/>
  <c r="W46" i="9"/>
  <c r="W47" i="9"/>
  <c r="W48" i="9"/>
  <c r="W49" i="9"/>
  <c r="W50" i="9"/>
  <c r="W51" i="9"/>
  <c r="W52" i="9"/>
  <c r="W53" i="9"/>
  <c r="W54" i="9"/>
  <c r="W55" i="9"/>
  <c r="W56" i="9"/>
  <c r="T37" i="9"/>
  <c r="T38" i="9"/>
  <c r="T39" i="9"/>
  <c r="T40" i="9"/>
  <c r="T41" i="9"/>
  <c r="T42" i="9"/>
  <c r="T43" i="9"/>
  <c r="T44" i="9"/>
  <c r="T45" i="9"/>
  <c r="T46" i="9"/>
  <c r="T47" i="9"/>
  <c r="T48" i="9"/>
  <c r="Q36" i="9"/>
  <c r="Q37" i="9"/>
  <c r="Q38" i="9"/>
  <c r="Q39" i="9"/>
  <c r="Q40" i="9"/>
  <c r="Q41" i="9"/>
  <c r="Q42" i="9"/>
  <c r="Q43" i="9"/>
  <c r="Q44" i="9"/>
  <c r="Q45" i="9"/>
  <c r="Q46" i="9"/>
  <c r="Q47" i="9"/>
  <c r="N35" i="9"/>
  <c r="N36" i="9"/>
  <c r="N37" i="9"/>
  <c r="N38" i="9"/>
  <c r="N39" i="9"/>
  <c r="N40" i="9"/>
  <c r="N41" i="9"/>
  <c r="N42" i="9"/>
  <c r="N43" i="9"/>
  <c r="N44" i="9"/>
  <c r="N45" i="9"/>
  <c r="N46" i="9"/>
  <c r="J36" i="9"/>
  <c r="J37" i="9"/>
  <c r="J38" i="9"/>
  <c r="J39" i="9"/>
  <c r="J40" i="9"/>
  <c r="J41" i="9"/>
  <c r="J42" i="9"/>
  <c r="J43" i="9"/>
  <c r="J44" i="9"/>
  <c r="J45" i="9"/>
  <c r="J46" i="9"/>
  <c r="J47" i="9"/>
  <c r="F38" i="9"/>
  <c r="F39" i="9"/>
  <c r="F40" i="9"/>
  <c r="F41" i="9"/>
  <c r="F42" i="9"/>
  <c r="F43" i="9"/>
  <c r="F44" i="9"/>
  <c r="F45" i="9"/>
  <c r="F46" i="9"/>
  <c r="F47" i="9"/>
  <c r="F48" i="9"/>
  <c r="F49" i="9"/>
  <c r="X9" i="9"/>
  <c r="X7" i="9"/>
  <c r="B3" i="9"/>
  <c r="B2" i="9"/>
  <c r="B1" i="9"/>
  <c r="AQ37" i="8"/>
  <c r="AQ38" i="8"/>
  <c r="AQ39" i="8"/>
  <c r="AQ40" i="8"/>
  <c r="AQ41" i="8"/>
  <c r="AQ42" i="8"/>
  <c r="AQ43" i="8"/>
  <c r="AQ44" i="8"/>
  <c r="AQ45" i="8"/>
  <c r="AQ46" i="8"/>
  <c r="AQ47" i="8"/>
  <c r="AQ48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E51" i="8"/>
  <c r="AE52" i="8"/>
  <c r="AE41" i="8"/>
  <c r="AE42" i="8"/>
  <c r="AE43" i="8" s="1"/>
  <c r="AE44" i="8" s="1"/>
  <c r="AE45" i="8" s="1"/>
  <c r="AE46" i="8" s="1"/>
  <c r="AE47" i="8" s="1"/>
  <c r="AE48" i="8" s="1"/>
  <c r="AE49" i="8" s="1"/>
  <c r="AE50" i="8" s="1"/>
  <c r="AC37" i="8"/>
  <c r="AC38" i="8"/>
  <c r="AC39" i="8"/>
  <c r="AC40" i="8"/>
  <c r="AC41" i="8"/>
  <c r="AC42" i="8"/>
  <c r="AC43" i="8"/>
  <c r="AC44" i="8"/>
  <c r="AC45" i="8"/>
  <c r="AC46" i="8"/>
  <c r="AC47" i="8"/>
  <c r="AC48" i="8"/>
  <c r="W45" i="8"/>
  <c r="W46" i="8"/>
  <c r="W47" i="8"/>
  <c r="W48" i="8"/>
  <c r="W49" i="8"/>
  <c r="W50" i="8"/>
  <c r="W51" i="8"/>
  <c r="W52" i="8"/>
  <c r="W53" i="8"/>
  <c r="W54" i="8"/>
  <c r="W55" i="8"/>
  <c r="W56" i="8"/>
  <c r="T37" i="8"/>
  <c r="T38" i="8"/>
  <c r="T39" i="8"/>
  <c r="T40" i="8"/>
  <c r="T41" i="8"/>
  <c r="T42" i="8"/>
  <c r="T43" i="8"/>
  <c r="T44" i="8"/>
  <c r="T45" i="8"/>
  <c r="T46" i="8"/>
  <c r="T47" i="8"/>
  <c r="T48" i="8"/>
  <c r="Q36" i="8"/>
  <c r="Q37" i="8"/>
  <c r="Q38" i="8"/>
  <c r="Q39" i="8"/>
  <c r="Q40" i="8"/>
  <c r="Q41" i="8"/>
  <c r="Q42" i="8"/>
  <c r="Q43" i="8"/>
  <c r="Q44" i="8"/>
  <c r="Q45" i="8"/>
  <c r="Q46" i="8"/>
  <c r="Q47" i="8"/>
  <c r="N35" i="8"/>
  <c r="N36" i="8"/>
  <c r="N37" i="8"/>
  <c r="N38" i="8"/>
  <c r="N39" i="8"/>
  <c r="N40" i="8"/>
  <c r="N41" i="8"/>
  <c r="N42" i="8"/>
  <c r="N43" i="8"/>
  <c r="N44" i="8"/>
  <c r="N45" i="8"/>
  <c r="N46" i="8"/>
  <c r="J36" i="8"/>
  <c r="J37" i="8"/>
  <c r="J38" i="8"/>
  <c r="J39" i="8"/>
  <c r="J40" i="8"/>
  <c r="J41" i="8"/>
  <c r="J42" i="8"/>
  <c r="J43" i="8"/>
  <c r="J44" i="8"/>
  <c r="J45" i="8"/>
  <c r="J46" i="8"/>
  <c r="J47" i="8"/>
  <c r="F38" i="8"/>
  <c r="F39" i="8"/>
  <c r="F40" i="8"/>
  <c r="F41" i="8"/>
  <c r="F42" i="8"/>
  <c r="F43" i="8"/>
  <c r="F44" i="8"/>
  <c r="F45" i="8"/>
  <c r="F46" i="8"/>
  <c r="F47" i="8"/>
  <c r="F48" i="8"/>
  <c r="F49" i="8"/>
  <c r="B3" i="8"/>
  <c r="B2" i="8"/>
  <c r="B1" i="8"/>
  <c r="X9" i="8"/>
  <c r="X7" i="8"/>
  <c r="AQ37" i="7"/>
  <c r="AQ38" i="7"/>
  <c r="AQ39" i="7"/>
  <c r="AQ40" i="7"/>
  <c r="AQ41" i="7"/>
  <c r="AQ42" i="7"/>
  <c r="AQ43" i="7"/>
  <c r="AQ44" i="7"/>
  <c r="AQ45" i="7"/>
  <c r="AQ46" i="7"/>
  <c r="AQ47" i="7"/>
  <c r="AQ48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E41" i="7"/>
  <c r="AE42" i="7"/>
  <c r="AE43" i="7"/>
  <c r="AE44" i="7"/>
  <c r="AE45" i="7" s="1"/>
  <c r="AE46" i="7" s="1"/>
  <c r="AE47" i="7" s="1"/>
  <c r="AE48" i="7" s="1"/>
  <c r="AE49" i="7" s="1"/>
  <c r="AE50" i="7" s="1"/>
  <c r="AE51" i="7" s="1"/>
  <c r="AE52" i="7" s="1"/>
  <c r="AC37" i="7"/>
  <c r="AC38" i="7"/>
  <c r="AC39" i="7"/>
  <c r="AC40" i="7"/>
  <c r="AC41" i="7"/>
  <c r="AC42" i="7"/>
  <c r="AC43" i="7"/>
  <c r="AC44" i="7"/>
  <c r="AC45" i="7"/>
  <c r="AC46" i="7"/>
  <c r="AC47" i="7"/>
  <c r="AC48" i="7"/>
  <c r="X9" i="7"/>
  <c r="X7" i="7"/>
  <c r="T37" i="7"/>
  <c r="T38" i="7"/>
  <c r="T39" i="7"/>
  <c r="T40" i="7"/>
  <c r="T41" i="7"/>
  <c r="T42" i="7"/>
  <c r="T43" i="7"/>
  <c r="T44" i="7"/>
  <c r="T45" i="7"/>
  <c r="T46" i="7"/>
  <c r="T47" i="7"/>
  <c r="T48" i="7"/>
  <c r="Q36" i="7"/>
  <c r="Q37" i="7"/>
  <c r="Q38" i="7"/>
  <c r="Q39" i="7"/>
  <c r="Q40" i="7"/>
  <c r="Q41" i="7"/>
  <c r="Q42" i="7"/>
  <c r="Q43" i="7"/>
  <c r="Q44" i="7"/>
  <c r="Q45" i="7"/>
  <c r="Q46" i="7"/>
  <c r="Q47" i="7"/>
  <c r="N35" i="7"/>
  <c r="N36" i="7"/>
  <c r="N37" i="7"/>
  <c r="N38" i="7"/>
  <c r="N39" i="7"/>
  <c r="N40" i="7"/>
  <c r="N41" i="7"/>
  <c r="N42" i="7"/>
  <c r="N43" i="7"/>
  <c r="N44" i="7"/>
  <c r="N45" i="7"/>
  <c r="N46" i="7"/>
  <c r="J36" i="7"/>
  <c r="J37" i="7"/>
  <c r="J38" i="7"/>
  <c r="J39" i="7"/>
  <c r="J40" i="7"/>
  <c r="J41" i="7"/>
  <c r="J42" i="7"/>
  <c r="J43" i="7"/>
  <c r="J44" i="7"/>
  <c r="J45" i="7"/>
  <c r="J46" i="7"/>
  <c r="J47" i="7"/>
  <c r="F38" i="7"/>
  <c r="F39" i="7"/>
  <c r="F40" i="7"/>
  <c r="F41" i="7"/>
  <c r="F42" i="7"/>
  <c r="F43" i="7"/>
  <c r="F44" i="7"/>
  <c r="F45" i="7"/>
  <c r="F46" i="7"/>
  <c r="F47" i="7"/>
  <c r="F48" i="7"/>
  <c r="F49" i="7"/>
  <c r="B3" i="7"/>
  <c r="B2" i="7"/>
  <c r="B1" i="7"/>
  <c r="AL37" i="6"/>
  <c r="AL38" i="6"/>
  <c r="AL39" i="6"/>
  <c r="AL40" i="6"/>
  <c r="AL41" i="6"/>
  <c r="AL42" i="6"/>
  <c r="AL43" i="6"/>
  <c r="AL44" i="6"/>
  <c r="AL45" i="6"/>
  <c r="AL46" i="6"/>
  <c r="AL47" i="6"/>
  <c r="AL48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E52" i="6"/>
  <c r="AE50" i="6"/>
  <c r="AE51" i="6"/>
  <c r="AE41" i="6"/>
  <c r="AE42" i="6"/>
  <c r="AE43" i="6"/>
  <c r="AE44" i="6"/>
  <c r="AE45" i="6" s="1"/>
  <c r="AE46" i="6" s="1"/>
  <c r="AE47" i="6" s="1"/>
  <c r="AE48" i="6" s="1"/>
  <c r="AE49" i="6" s="1"/>
  <c r="AE40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W45" i="6"/>
  <c r="W46" i="6"/>
  <c r="W47" i="6"/>
  <c r="W48" i="6"/>
  <c r="W49" i="6"/>
  <c r="W50" i="6"/>
  <c r="W51" i="6"/>
  <c r="W52" i="6"/>
  <c r="W53" i="6"/>
  <c r="W54" i="6"/>
  <c r="W55" i="6"/>
  <c r="W56" i="6"/>
  <c r="T37" i="6"/>
  <c r="T38" i="6"/>
  <c r="T39" i="6"/>
  <c r="T40" i="6"/>
  <c r="AQ40" i="6" s="1"/>
  <c r="T41" i="6"/>
  <c r="T42" i="6"/>
  <c r="T43" i="6"/>
  <c r="T44" i="6"/>
  <c r="T45" i="6"/>
  <c r="T46" i="6"/>
  <c r="T47" i="6"/>
  <c r="T48" i="6"/>
  <c r="Q36" i="6"/>
  <c r="Q37" i="6"/>
  <c r="Q38" i="6"/>
  <c r="Q39" i="6"/>
  <c r="Q40" i="6"/>
  <c r="Q41" i="6"/>
  <c r="Q42" i="6"/>
  <c r="Q43" i="6"/>
  <c r="Q44" i="6"/>
  <c r="Q45" i="6"/>
  <c r="Q46" i="6"/>
  <c r="Q47" i="6"/>
  <c r="N35" i="6"/>
  <c r="N36" i="6"/>
  <c r="N37" i="6"/>
  <c r="N38" i="6"/>
  <c r="N39" i="6"/>
  <c r="N40" i="6"/>
  <c r="N41" i="6"/>
  <c r="N42" i="6"/>
  <c r="N43" i="6"/>
  <c r="N44" i="6"/>
  <c r="N45" i="6"/>
  <c r="N46" i="6"/>
  <c r="J36" i="6"/>
  <c r="J37" i="6"/>
  <c r="J38" i="6"/>
  <c r="J39" i="6"/>
  <c r="J40" i="6"/>
  <c r="J41" i="6"/>
  <c r="J42" i="6"/>
  <c r="J43" i="6"/>
  <c r="J44" i="6"/>
  <c r="J45" i="6"/>
  <c r="J46" i="6"/>
  <c r="J47" i="6"/>
  <c r="F38" i="6"/>
  <c r="F39" i="6"/>
  <c r="F40" i="6"/>
  <c r="F41" i="6"/>
  <c r="F42" i="6"/>
  <c r="F43" i="6"/>
  <c r="F44" i="6"/>
  <c r="F45" i="6"/>
  <c r="F46" i="6"/>
  <c r="F47" i="6"/>
  <c r="F48" i="6"/>
  <c r="F49" i="6"/>
  <c r="AQ37" i="6"/>
  <c r="AQ38" i="6"/>
  <c r="AQ39" i="6"/>
  <c r="AQ41" i="6"/>
  <c r="X9" i="6"/>
  <c r="X7" i="6"/>
  <c r="B3" i="6"/>
  <c r="B2" i="6"/>
  <c r="B1" i="6"/>
  <c r="X9" i="5"/>
  <c r="X7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E51" i="5"/>
  <c r="AE52" i="5"/>
  <c r="AE41" i="5"/>
  <c r="AE42" i="5"/>
  <c r="AE43" i="5"/>
  <c r="AE44" i="5"/>
  <c r="AE45" i="5" s="1"/>
  <c r="AE46" i="5" s="1"/>
  <c r="AE47" i="5" s="1"/>
  <c r="AE48" i="5" s="1"/>
  <c r="AE49" i="5" s="1"/>
  <c r="AE50" i="5" s="1"/>
  <c r="AC37" i="5"/>
  <c r="AC38" i="5"/>
  <c r="AC39" i="5"/>
  <c r="AC40" i="5"/>
  <c r="AC41" i="5"/>
  <c r="AC42" i="5"/>
  <c r="AC43" i="5"/>
  <c r="AC44" i="5"/>
  <c r="AC45" i="5"/>
  <c r="AC46" i="5"/>
  <c r="AC47" i="5"/>
  <c r="AC48" i="5"/>
  <c r="T37" i="5"/>
  <c r="T38" i="5"/>
  <c r="T39" i="5"/>
  <c r="T40" i="5"/>
  <c r="T41" i="5"/>
  <c r="T42" i="5"/>
  <c r="T43" i="5"/>
  <c r="T44" i="5"/>
  <c r="T45" i="5"/>
  <c r="T46" i="5"/>
  <c r="T47" i="5"/>
  <c r="T48" i="5"/>
  <c r="Q36" i="5"/>
  <c r="Q37" i="5"/>
  <c r="Q38" i="5"/>
  <c r="Q39" i="5"/>
  <c r="Q40" i="5"/>
  <c r="Q41" i="5"/>
  <c r="Q42" i="5"/>
  <c r="Q43" i="5"/>
  <c r="Q44" i="5"/>
  <c r="Q45" i="5"/>
  <c r="Q46" i="5"/>
  <c r="Q47" i="5"/>
  <c r="N35" i="5"/>
  <c r="N36" i="5"/>
  <c r="N37" i="5"/>
  <c r="N38" i="5"/>
  <c r="N39" i="5"/>
  <c r="N40" i="5"/>
  <c r="N41" i="5"/>
  <c r="N42" i="5"/>
  <c r="N43" i="5"/>
  <c r="N44" i="5"/>
  <c r="N45" i="5"/>
  <c r="N46" i="5"/>
  <c r="J36" i="5"/>
  <c r="J37" i="5"/>
  <c r="J38" i="5"/>
  <c r="J39" i="5"/>
  <c r="J40" i="5"/>
  <c r="J41" i="5"/>
  <c r="J42" i="5"/>
  <c r="J43" i="5"/>
  <c r="J44" i="5"/>
  <c r="J45" i="5"/>
  <c r="J46" i="5"/>
  <c r="J47" i="5"/>
  <c r="F38" i="5"/>
  <c r="F39" i="5"/>
  <c r="F40" i="5"/>
  <c r="F41" i="5"/>
  <c r="F42" i="5"/>
  <c r="F43" i="5"/>
  <c r="F44" i="5"/>
  <c r="F45" i="5"/>
  <c r="F46" i="5"/>
  <c r="F47" i="5"/>
  <c r="F48" i="5"/>
  <c r="F49" i="5"/>
  <c r="B3" i="5"/>
  <c r="B2" i="5"/>
  <c r="B1" i="5"/>
  <c r="X9" i="4"/>
  <c r="X7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E51" i="4"/>
  <c r="AE52" i="4"/>
  <c r="AE41" i="4"/>
  <c r="AE42" i="4" s="1"/>
  <c r="AE43" i="4" s="1"/>
  <c r="AE44" i="4" s="1"/>
  <c r="AE45" i="4" s="1"/>
  <c r="AE46" i="4" s="1"/>
  <c r="AE47" i="4" s="1"/>
  <c r="AE48" i="4" s="1"/>
  <c r="AE49" i="4" s="1"/>
  <c r="AE50" i="4" s="1"/>
  <c r="AC37" i="4"/>
  <c r="AC38" i="4"/>
  <c r="AC39" i="4"/>
  <c r="AC40" i="4"/>
  <c r="AC41" i="4"/>
  <c r="AC42" i="4"/>
  <c r="AC43" i="4"/>
  <c r="AC44" i="4"/>
  <c r="AC45" i="4"/>
  <c r="AC46" i="4"/>
  <c r="AC47" i="4"/>
  <c r="AC48" i="4"/>
  <c r="T37" i="4"/>
  <c r="T38" i="4"/>
  <c r="T39" i="4"/>
  <c r="T40" i="4"/>
  <c r="T41" i="4"/>
  <c r="T42" i="4"/>
  <c r="T43" i="4"/>
  <c r="T44" i="4"/>
  <c r="T45" i="4"/>
  <c r="T46" i="4"/>
  <c r="T47" i="4"/>
  <c r="T48" i="4"/>
  <c r="Q36" i="4"/>
  <c r="Q37" i="4"/>
  <c r="Q38" i="4"/>
  <c r="Q39" i="4"/>
  <c r="Q40" i="4"/>
  <c r="Q41" i="4"/>
  <c r="Q42" i="4"/>
  <c r="Q43" i="4"/>
  <c r="Q44" i="4"/>
  <c r="Q45" i="4"/>
  <c r="Q46" i="4"/>
  <c r="Q47" i="4"/>
  <c r="N35" i="4"/>
  <c r="N36" i="4"/>
  <c r="N37" i="4"/>
  <c r="N38" i="4"/>
  <c r="N39" i="4"/>
  <c r="N40" i="4"/>
  <c r="N41" i="4"/>
  <c r="N42" i="4"/>
  <c r="N43" i="4"/>
  <c r="N44" i="4"/>
  <c r="N45" i="4"/>
  <c r="N46" i="4"/>
  <c r="J47" i="4"/>
  <c r="J36" i="4"/>
  <c r="J37" i="4"/>
  <c r="J38" i="4"/>
  <c r="J39" i="4"/>
  <c r="J40" i="4"/>
  <c r="J41" i="4"/>
  <c r="J42" i="4"/>
  <c r="J43" i="4"/>
  <c r="J44" i="4"/>
  <c r="J45" i="4"/>
  <c r="J46" i="4"/>
  <c r="F38" i="4"/>
  <c r="F39" i="4"/>
  <c r="F40" i="4"/>
  <c r="F41" i="4"/>
  <c r="F42" i="4"/>
  <c r="F43" i="4"/>
  <c r="F44" i="4"/>
  <c r="F45" i="4"/>
  <c r="F46" i="4"/>
  <c r="F47" i="4"/>
  <c r="F48" i="4"/>
  <c r="F49" i="4"/>
  <c r="B7" i="4"/>
  <c r="B3" i="4"/>
  <c r="B2" i="4"/>
  <c r="B1" i="4"/>
  <c r="AQ37" i="3"/>
  <c r="AQ38" i="3"/>
  <c r="AQ39" i="3"/>
  <c r="AQ40" i="3"/>
  <c r="AQ41" i="3"/>
  <c r="AQ42" i="3"/>
  <c r="AQ43" i="3"/>
  <c r="AQ44" i="3"/>
  <c r="AQ45" i="3"/>
  <c r="AQ46" i="3"/>
  <c r="AQ47" i="3"/>
  <c r="AQ48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E52" i="3"/>
  <c r="AE41" i="3"/>
  <c r="AE42" i="3"/>
  <c r="AE43" i="3" s="1"/>
  <c r="AE44" i="3" s="1"/>
  <c r="AE45" i="3" s="1"/>
  <c r="AE46" i="3" s="1"/>
  <c r="AE47" i="3" s="1"/>
  <c r="AE48" i="3" s="1"/>
  <c r="AE49" i="3" s="1"/>
  <c r="AE50" i="3" s="1"/>
  <c r="AE51" i="3" s="1"/>
  <c r="AC37" i="3"/>
  <c r="AC38" i="3"/>
  <c r="AC39" i="3"/>
  <c r="AC40" i="3"/>
  <c r="AC41" i="3"/>
  <c r="AC42" i="3"/>
  <c r="AC43" i="3"/>
  <c r="AC44" i="3"/>
  <c r="AC45" i="3"/>
  <c r="AC46" i="3"/>
  <c r="AC47" i="3"/>
  <c r="AC48" i="3"/>
  <c r="W45" i="3"/>
  <c r="W46" i="3"/>
  <c r="W47" i="3"/>
  <c r="W48" i="3"/>
  <c r="W49" i="3"/>
  <c r="W50" i="3"/>
  <c r="W51" i="3"/>
  <c r="W52" i="3"/>
  <c r="W53" i="3"/>
  <c r="W54" i="3"/>
  <c r="W55" i="3"/>
  <c r="W56" i="3"/>
  <c r="T37" i="3"/>
  <c r="T38" i="3"/>
  <c r="T39" i="3"/>
  <c r="T40" i="3"/>
  <c r="T41" i="3"/>
  <c r="T42" i="3"/>
  <c r="T43" i="3"/>
  <c r="T44" i="3"/>
  <c r="T45" i="3"/>
  <c r="T46" i="3"/>
  <c r="T47" i="3"/>
  <c r="T48" i="3"/>
  <c r="Q36" i="3"/>
  <c r="Q37" i="3"/>
  <c r="Q38" i="3"/>
  <c r="Q39" i="3"/>
  <c r="Q40" i="3"/>
  <c r="Q41" i="3"/>
  <c r="Q42" i="3"/>
  <c r="Q43" i="3"/>
  <c r="Q44" i="3"/>
  <c r="Q45" i="3"/>
  <c r="Q46" i="3"/>
  <c r="Q47" i="3"/>
  <c r="N35" i="3"/>
  <c r="N36" i="3"/>
  <c r="N37" i="3"/>
  <c r="N38" i="3"/>
  <c r="N39" i="3"/>
  <c r="N40" i="3"/>
  <c r="N41" i="3"/>
  <c r="N42" i="3"/>
  <c r="N43" i="3"/>
  <c r="N44" i="3"/>
  <c r="N45" i="3"/>
  <c r="N46" i="3"/>
  <c r="J36" i="3"/>
  <c r="J37" i="3"/>
  <c r="J38" i="3"/>
  <c r="J39" i="3"/>
  <c r="J40" i="3"/>
  <c r="J41" i="3"/>
  <c r="J42" i="3"/>
  <c r="J43" i="3"/>
  <c r="J44" i="3"/>
  <c r="J45" i="3"/>
  <c r="J46" i="3"/>
  <c r="J47" i="3"/>
  <c r="F38" i="3"/>
  <c r="F39" i="3"/>
  <c r="F40" i="3"/>
  <c r="F41" i="3"/>
  <c r="F42" i="3"/>
  <c r="F43" i="3"/>
  <c r="F44" i="3"/>
  <c r="F45" i="3"/>
  <c r="F46" i="3"/>
  <c r="F47" i="3"/>
  <c r="F48" i="3"/>
  <c r="F49" i="3"/>
  <c r="AQ48" i="1"/>
  <c r="AQ37" i="1"/>
  <c r="AQ38" i="1"/>
  <c r="AQ39" i="1"/>
  <c r="AQ40" i="1"/>
  <c r="AQ41" i="1"/>
  <c r="AQ42" i="1"/>
  <c r="AQ43" i="1"/>
  <c r="AQ44" i="1"/>
  <c r="AQ45" i="1"/>
  <c r="AQ46" i="1"/>
  <c r="AQ47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E52" i="1"/>
  <c r="AE41" i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C37" i="1"/>
  <c r="AC38" i="1"/>
  <c r="AC39" i="1"/>
  <c r="AC40" i="1"/>
  <c r="AC41" i="1"/>
  <c r="AC42" i="1"/>
  <c r="AC43" i="1"/>
  <c r="AC44" i="1"/>
  <c r="AC45" i="1"/>
  <c r="AC46" i="1"/>
  <c r="AC47" i="1"/>
  <c r="AC48" i="1"/>
  <c r="W45" i="1"/>
  <c r="W46" i="1"/>
  <c r="W47" i="1"/>
  <c r="W48" i="1"/>
  <c r="W49" i="1"/>
  <c r="W50" i="1"/>
  <c r="W51" i="1"/>
  <c r="W52" i="1"/>
  <c r="W53" i="1"/>
  <c r="W54" i="1"/>
  <c r="W55" i="1"/>
  <c r="W56" i="1"/>
  <c r="X9" i="3"/>
  <c r="X7" i="3"/>
  <c r="B3" i="3"/>
  <c r="B2" i="3"/>
  <c r="B1" i="3"/>
  <c r="AQ48" i="6" l="1"/>
  <c r="AQ46" i="6"/>
  <c r="AQ44" i="6"/>
  <c r="AQ43" i="6"/>
  <c r="AQ42" i="6"/>
  <c r="AQ47" i="6"/>
  <c r="AQ45" i="6"/>
  <c r="Q3" i="12"/>
  <c r="AE32" i="9" l="1"/>
  <c r="AE33" i="9"/>
  <c r="AE34" i="9" s="1"/>
  <c r="AE35" i="9" s="1"/>
  <c r="AE36" i="9" s="1"/>
  <c r="AE37" i="9" s="1"/>
  <c r="AE38" i="9" s="1"/>
  <c r="AE39" i="9" s="1"/>
  <c r="AE31" i="8"/>
  <c r="AE32" i="8"/>
  <c r="AE33" i="8"/>
  <c r="AE34" i="8"/>
  <c r="AE35" i="8" s="1"/>
  <c r="AE36" i="8" s="1"/>
  <c r="AE37" i="8" s="1"/>
  <c r="AE38" i="8" s="1"/>
  <c r="AE39" i="8" s="1"/>
  <c r="AE40" i="8" s="1"/>
  <c r="AE40" i="7"/>
  <c r="AE32" i="7"/>
  <c r="AE33" i="7"/>
  <c r="AE34" i="7" s="1"/>
  <c r="AE35" i="7" s="1"/>
  <c r="AE36" i="7" s="1"/>
  <c r="AE37" i="7" s="1"/>
  <c r="AE38" i="7" s="1"/>
  <c r="AE39" i="7" s="1"/>
  <c r="AE39" i="6"/>
  <c r="AE32" i="6"/>
  <c r="AE33" i="6"/>
  <c r="AE34" i="6"/>
  <c r="AE35" i="6" s="1"/>
  <c r="AE36" i="6" s="1"/>
  <c r="AE37" i="6" s="1"/>
  <c r="AE38" i="6" s="1"/>
  <c r="N4" i="6"/>
  <c r="N23" i="6" s="1"/>
  <c r="N26" i="6"/>
  <c r="N27" i="6"/>
  <c r="N30" i="6"/>
  <c r="N31" i="6"/>
  <c r="N32" i="6"/>
  <c r="N33" i="6"/>
  <c r="N34" i="6"/>
  <c r="AE40" i="5"/>
  <c r="AE32" i="5"/>
  <c r="AE33" i="5"/>
  <c r="AE34" i="5" s="1"/>
  <c r="AE35" i="5" s="1"/>
  <c r="AE36" i="5" s="1"/>
  <c r="AE37" i="5" s="1"/>
  <c r="AE38" i="5" s="1"/>
  <c r="AE39" i="5" s="1"/>
  <c r="AE38" i="4"/>
  <c r="AE39" i="4"/>
  <c r="AE40" i="4" s="1"/>
  <c r="AE32" i="4"/>
  <c r="AE33" i="4"/>
  <c r="AE34" i="4"/>
  <c r="AE35" i="4"/>
  <c r="AE36" i="4" s="1"/>
  <c r="AE37" i="4" s="1"/>
  <c r="AE39" i="3"/>
  <c r="AE40" i="3"/>
  <c r="AE32" i="3"/>
  <c r="AE33" i="3"/>
  <c r="AE34" i="3" s="1"/>
  <c r="AE35" i="3" s="1"/>
  <c r="AE36" i="3" s="1"/>
  <c r="AE37" i="3" s="1"/>
  <c r="AE38" i="3" s="1"/>
  <c r="N29" i="6" l="1"/>
  <c r="N28" i="6"/>
  <c r="AS2" i="9"/>
  <c r="AS2" i="8"/>
  <c r="AS2" i="7"/>
  <c r="AS2" i="6"/>
  <c r="AS2" i="5"/>
  <c r="AS2" i="4"/>
  <c r="AS2" i="3"/>
  <c r="AT22" i="9" l="1"/>
  <c r="AT23" i="9"/>
  <c r="AT24" i="9"/>
  <c r="AT25" i="9"/>
  <c r="AT26" i="9"/>
  <c r="AT27" i="9"/>
  <c r="AT28" i="9"/>
  <c r="AT10" i="9"/>
  <c r="K3" i="12"/>
  <c r="N3" i="12" s="1"/>
  <c r="B5" i="11"/>
  <c r="AT12" i="9"/>
  <c r="E3" i="11"/>
  <c r="H4" i="11"/>
  <c r="K3" i="11"/>
  <c r="AZ11" i="9"/>
  <c r="AZ12" i="9"/>
  <c r="AZ13" i="9"/>
  <c r="AZ14" i="9"/>
  <c r="AZ15" i="9"/>
  <c r="AZ16" i="9"/>
  <c r="AZ17" i="9"/>
  <c r="AZ10" i="9"/>
  <c r="AW11" i="9"/>
  <c r="AW12" i="9"/>
  <c r="AW13" i="9"/>
  <c r="AW14" i="9"/>
  <c r="AW15" i="9"/>
  <c r="AW16" i="9"/>
  <c r="AW17" i="9"/>
  <c r="AW10" i="9"/>
  <c r="AT17" i="9"/>
  <c r="AT11" i="9"/>
  <c r="AT13" i="9"/>
  <c r="AT14" i="9"/>
  <c r="AT15" i="9"/>
  <c r="AT16" i="9"/>
  <c r="B7" i="11" l="1"/>
  <c r="B1" i="12" s="1"/>
  <c r="AE15" i="9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14" i="9"/>
  <c r="X12" i="9"/>
  <c r="W12" i="9"/>
  <c r="V12" i="9"/>
  <c r="AF10" i="9"/>
  <c r="T10" i="9"/>
  <c r="AF9" i="9"/>
  <c r="AL6" i="9"/>
  <c r="AI6" i="9"/>
  <c r="AC6" i="9"/>
  <c r="T6" i="9"/>
  <c r="B6" i="9"/>
  <c r="J5" i="9"/>
  <c r="J18" i="9" s="1"/>
  <c r="B5" i="9"/>
  <c r="N4" i="9"/>
  <c r="AE16" i="8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15" i="8"/>
  <c r="AE14" i="8"/>
  <c r="X12" i="8"/>
  <c r="W12" i="8"/>
  <c r="W14" i="8" s="1"/>
  <c r="V12" i="8"/>
  <c r="AF10" i="8"/>
  <c r="AF9" i="8"/>
  <c r="AL6" i="8"/>
  <c r="AI6" i="8"/>
  <c r="AC6" i="8"/>
  <c r="T6" i="8"/>
  <c r="T10" i="8" s="1"/>
  <c r="B6" i="8"/>
  <c r="J5" i="8"/>
  <c r="B5" i="8"/>
  <c r="N4" i="8"/>
  <c r="J20" i="7"/>
  <c r="AE15" i="7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14" i="7"/>
  <c r="AI12" i="7"/>
  <c r="X12" i="7"/>
  <c r="W12" i="7"/>
  <c r="W14" i="7" s="1"/>
  <c r="V12" i="7"/>
  <c r="AI11" i="7"/>
  <c r="AF10" i="7"/>
  <c r="AF9" i="7"/>
  <c r="AL12" i="7" s="1"/>
  <c r="AL6" i="7"/>
  <c r="AL14" i="7" s="1"/>
  <c r="AI6" i="7"/>
  <c r="AI14" i="7" s="1"/>
  <c r="AC6" i="7"/>
  <c r="T6" i="7"/>
  <c r="B6" i="7"/>
  <c r="B7" i="7" s="1"/>
  <c r="J5" i="7"/>
  <c r="B5" i="7"/>
  <c r="N4" i="7"/>
  <c r="N9" i="7" s="1"/>
  <c r="N25" i="6"/>
  <c r="N24" i="6"/>
  <c r="N22" i="6"/>
  <c r="N18" i="6"/>
  <c r="AE14" i="6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N13" i="6"/>
  <c r="X12" i="6"/>
  <c r="W12" i="6"/>
  <c r="V12" i="6"/>
  <c r="AF10" i="6"/>
  <c r="T10" i="6"/>
  <c r="N10" i="6"/>
  <c r="AF9" i="6"/>
  <c r="N9" i="6"/>
  <c r="AL6" i="6"/>
  <c r="AI6" i="6"/>
  <c r="AC6" i="6"/>
  <c r="T6" i="6"/>
  <c r="B6" i="6"/>
  <c r="B7" i="6" s="1"/>
  <c r="J5" i="6"/>
  <c r="B5" i="6"/>
  <c r="N8" i="6"/>
  <c r="N25" i="5"/>
  <c r="AE15" i="5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14" i="5"/>
  <c r="X12" i="5"/>
  <c r="W12" i="5"/>
  <c r="W14" i="5" s="1"/>
  <c r="V12" i="5"/>
  <c r="AF10" i="5"/>
  <c r="AF9" i="5"/>
  <c r="AL11" i="5" s="1"/>
  <c r="AL6" i="5"/>
  <c r="AI6" i="5"/>
  <c r="AC6" i="5"/>
  <c r="T6" i="5"/>
  <c r="B6" i="5"/>
  <c r="J5" i="5"/>
  <c r="B5" i="5"/>
  <c r="N4" i="5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X12" i="4"/>
  <c r="W12" i="4"/>
  <c r="V12" i="4"/>
  <c r="AF10" i="4"/>
  <c r="T10" i="4"/>
  <c r="AF9" i="4"/>
  <c r="AL6" i="4"/>
  <c r="AI6" i="4"/>
  <c r="AC6" i="4"/>
  <c r="T6" i="4"/>
  <c r="B6" i="4"/>
  <c r="J5" i="4"/>
  <c r="B5" i="4"/>
  <c r="N4" i="4"/>
  <c r="W14" i="9" l="1"/>
  <c r="B7" i="9"/>
  <c r="AC12" i="9"/>
  <c r="AC36" i="9"/>
  <c r="AC28" i="9"/>
  <c r="AC29" i="9"/>
  <c r="AC34" i="9"/>
  <c r="AC30" i="9"/>
  <c r="AC31" i="9"/>
  <c r="AC32" i="9"/>
  <c r="AC33" i="9"/>
  <c r="AC35" i="9"/>
  <c r="T27" i="9"/>
  <c r="T32" i="9"/>
  <c r="T28" i="9"/>
  <c r="T33" i="9"/>
  <c r="T34" i="9"/>
  <c r="T30" i="9"/>
  <c r="T35" i="9"/>
  <c r="T29" i="9"/>
  <c r="T36" i="9"/>
  <c r="T31" i="9"/>
  <c r="N10" i="9"/>
  <c r="N28" i="9"/>
  <c r="N29" i="9"/>
  <c r="N31" i="9"/>
  <c r="N33" i="9"/>
  <c r="N34" i="9"/>
  <c r="N26" i="9"/>
  <c r="N27" i="9"/>
  <c r="N32" i="9"/>
  <c r="N30" i="9"/>
  <c r="N15" i="9"/>
  <c r="N18" i="9"/>
  <c r="J9" i="9"/>
  <c r="J27" i="9"/>
  <c r="J34" i="9"/>
  <c r="J28" i="9"/>
  <c r="J29" i="9"/>
  <c r="J32" i="9"/>
  <c r="J33" i="9"/>
  <c r="J30" i="9"/>
  <c r="J35" i="9"/>
  <c r="J31" i="9"/>
  <c r="N8" i="9"/>
  <c r="J21" i="9"/>
  <c r="AI12" i="9"/>
  <c r="AL29" i="9"/>
  <c r="AI33" i="9"/>
  <c r="AF40" i="9"/>
  <c r="AF37" i="9"/>
  <c r="AL30" i="9"/>
  <c r="AI34" i="9"/>
  <c r="AF34" i="9"/>
  <c r="AI29" i="9"/>
  <c r="AL36" i="9"/>
  <c r="AL31" i="9"/>
  <c r="AI35" i="9"/>
  <c r="AI31" i="9"/>
  <c r="AL32" i="9"/>
  <c r="AI36" i="9"/>
  <c r="AF33" i="9"/>
  <c r="AF36" i="9"/>
  <c r="AI30" i="9"/>
  <c r="AF38" i="9"/>
  <c r="AL28" i="9"/>
  <c r="AL33" i="9"/>
  <c r="AF32" i="9"/>
  <c r="AL34" i="9"/>
  <c r="AF35" i="9"/>
  <c r="AF39" i="9"/>
  <c r="AL35" i="9"/>
  <c r="AI28" i="9"/>
  <c r="AI32" i="9"/>
  <c r="AC12" i="8"/>
  <c r="AC30" i="8"/>
  <c r="AC31" i="8"/>
  <c r="AC32" i="8"/>
  <c r="AC33" i="8"/>
  <c r="AC29" i="8"/>
  <c r="AC34" i="8"/>
  <c r="AC35" i="8"/>
  <c r="AC36" i="8"/>
  <c r="AC28" i="8"/>
  <c r="T27" i="8"/>
  <c r="T33" i="8"/>
  <c r="T34" i="8"/>
  <c r="T35" i="8"/>
  <c r="T29" i="8"/>
  <c r="T30" i="8"/>
  <c r="T36" i="8"/>
  <c r="T31" i="8"/>
  <c r="T32" i="8"/>
  <c r="T28" i="8"/>
  <c r="AC27" i="8"/>
  <c r="AF28" i="8"/>
  <c r="AL34" i="8"/>
  <c r="AF32" i="8"/>
  <c r="AL31" i="8"/>
  <c r="AI35" i="8"/>
  <c r="AI36" i="8"/>
  <c r="AL35" i="8"/>
  <c r="AF33" i="8"/>
  <c r="AF34" i="8"/>
  <c r="AL32" i="8"/>
  <c r="AL36" i="8"/>
  <c r="AI28" i="8"/>
  <c r="AF35" i="8"/>
  <c r="AI29" i="8"/>
  <c r="AF36" i="8"/>
  <c r="AF39" i="8"/>
  <c r="AF40" i="8"/>
  <c r="AI34" i="8"/>
  <c r="AL33" i="8"/>
  <c r="AI30" i="8"/>
  <c r="AF37" i="8"/>
  <c r="AI33" i="8"/>
  <c r="AL28" i="8"/>
  <c r="AI31" i="8"/>
  <c r="AF38" i="8"/>
  <c r="AI32" i="8"/>
  <c r="AL29" i="8"/>
  <c r="AL30" i="8"/>
  <c r="AI10" i="8"/>
  <c r="J9" i="8"/>
  <c r="J29" i="8"/>
  <c r="J27" i="8"/>
  <c r="J28" i="8"/>
  <c r="J30" i="8"/>
  <c r="J31" i="8"/>
  <c r="J32" i="8"/>
  <c r="J33" i="8"/>
  <c r="J34" i="8"/>
  <c r="J35" i="8"/>
  <c r="AI12" i="8"/>
  <c r="N10" i="8"/>
  <c r="N34" i="8"/>
  <c r="N26" i="8"/>
  <c r="N30" i="8"/>
  <c r="N27" i="8"/>
  <c r="N29" i="8"/>
  <c r="N31" i="8"/>
  <c r="N32" i="8"/>
  <c r="N28" i="8"/>
  <c r="N33" i="8"/>
  <c r="W35" i="8"/>
  <c r="W40" i="8"/>
  <c r="W41" i="8"/>
  <c r="W36" i="8"/>
  <c r="W38" i="8"/>
  <c r="W42" i="8"/>
  <c r="W43" i="8"/>
  <c r="W44" i="8"/>
  <c r="W37" i="8"/>
  <c r="W39" i="8"/>
  <c r="W27" i="8"/>
  <c r="W26" i="8"/>
  <c r="W17" i="8"/>
  <c r="W30" i="8"/>
  <c r="W35" i="7"/>
  <c r="W56" i="7"/>
  <c r="W47" i="7"/>
  <c r="W45" i="7"/>
  <c r="W46" i="7"/>
  <c r="W49" i="7"/>
  <c r="W53" i="7"/>
  <c r="W50" i="7"/>
  <c r="W54" i="7"/>
  <c r="W51" i="7"/>
  <c r="W52" i="7"/>
  <c r="W55" i="7"/>
  <c r="W48" i="7"/>
  <c r="W43" i="7"/>
  <c r="W38" i="7"/>
  <c r="W44" i="7"/>
  <c r="W39" i="7"/>
  <c r="W36" i="7"/>
  <c r="W40" i="7"/>
  <c r="W42" i="7"/>
  <c r="W37" i="7"/>
  <c r="W41" i="7"/>
  <c r="W26" i="7"/>
  <c r="W19" i="7"/>
  <c r="W18" i="7"/>
  <c r="W17" i="7"/>
  <c r="W25" i="7"/>
  <c r="W24" i="7"/>
  <c r="W23" i="7"/>
  <c r="W22" i="7"/>
  <c r="W20" i="7"/>
  <c r="W21" i="7"/>
  <c r="W30" i="7"/>
  <c r="W27" i="7"/>
  <c r="T27" i="7"/>
  <c r="T29" i="7"/>
  <c r="T32" i="7"/>
  <c r="T30" i="7"/>
  <c r="T31" i="7"/>
  <c r="T36" i="7"/>
  <c r="T33" i="7"/>
  <c r="T28" i="7"/>
  <c r="T34" i="7"/>
  <c r="T35" i="7"/>
  <c r="T26" i="7"/>
  <c r="AC12" i="7"/>
  <c r="AC35" i="7"/>
  <c r="AC33" i="7"/>
  <c r="AC34" i="7"/>
  <c r="AC36" i="7"/>
  <c r="AC28" i="7"/>
  <c r="AC30" i="7"/>
  <c r="AC29" i="7"/>
  <c r="AC32" i="7"/>
  <c r="AC31" i="7"/>
  <c r="J9" i="7"/>
  <c r="J27" i="7"/>
  <c r="J35" i="7"/>
  <c r="J33" i="7"/>
  <c r="J28" i="7"/>
  <c r="J29" i="7"/>
  <c r="J31" i="7"/>
  <c r="J30" i="7"/>
  <c r="J32" i="7"/>
  <c r="J34" i="7"/>
  <c r="N20" i="7"/>
  <c r="N14" i="7"/>
  <c r="N10" i="7"/>
  <c r="N32" i="7"/>
  <c r="N34" i="7"/>
  <c r="N33" i="7"/>
  <c r="N28" i="7"/>
  <c r="N29" i="7"/>
  <c r="N31" i="7"/>
  <c r="N26" i="7"/>
  <c r="N27" i="7"/>
  <c r="N30" i="7"/>
  <c r="AL11" i="7"/>
  <c r="AL28" i="7"/>
  <c r="AI31" i="7"/>
  <c r="AF38" i="7"/>
  <c r="AI33" i="7"/>
  <c r="AI34" i="7"/>
  <c r="AL29" i="7"/>
  <c r="AI32" i="7"/>
  <c r="AF39" i="7"/>
  <c r="AL30" i="7"/>
  <c r="AF40" i="7"/>
  <c r="AL31" i="7"/>
  <c r="AL32" i="7"/>
  <c r="AI35" i="7"/>
  <c r="AF34" i="7"/>
  <c r="AF37" i="7"/>
  <c r="AL33" i="7"/>
  <c r="AI36" i="7"/>
  <c r="AF33" i="7"/>
  <c r="AL34" i="7"/>
  <c r="AF32" i="7"/>
  <c r="AL35" i="7"/>
  <c r="AF35" i="7"/>
  <c r="AL36" i="7"/>
  <c r="AI28" i="7"/>
  <c r="AI29" i="7"/>
  <c r="AF36" i="7"/>
  <c r="AI30" i="7"/>
  <c r="W14" i="6"/>
  <c r="T27" i="6"/>
  <c r="T32" i="6"/>
  <c r="T29" i="6"/>
  <c r="T33" i="6"/>
  <c r="T34" i="6"/>
  <c r="T28" i="6"/>
  <c r="T30" i="6"/>
  <c r="T35" i="6"/>
  <c r="T31" i="6"/>
  <c r="T36" i="6"/>
  <c r="AC12" i="6"/>
  <c r="AC33" i="6"/>
  <c r="AC32" i="6"/>
  <c r="AC34" i="6"/>
  <c r="AC28" i="6"/>
  <c r="AC31" i="6"/>
  <c r="AC29" i="6"/>
  <c r="AC30" i="6"/>
  <c r="AC35" i="6"/>
  <c r="AC36" i="6"/>
  <c r="AL11" i="6"/>
  <c r="AL33" i="6"/>
  <c r="AI36" i="6"/>
  <c r="AL34" i="6"/>
  <c r="AF32" i="6"/>
  <c r="AL32" i="6"/>
  <c r="AL35" i="6"/>
  <c r="AF33" i="6"/>
  <c r="AL36" i="6"/>
  <c r="AF34" i="6"/>
  <c r="AI34" i="6"/>
  <c r="AI28" i="6"/>
  <c r="AF35" i="6"/>
  <c r="AI29" i="6"/>
  <c r="AF36" i="6"/>
  <c r="AI30" i="6"/>
  <c r="AF37" i="6"/>
  <c r="AF40" i="6"/>
  <c r="AL28" i="6"/>
  <c r="AI31" i="6"/>
  <c r="AF38" i="6"/>
  <c r="AI33" i="6"/>
  <c r="AL29" i="6"/>
  <c r="AI32" i="6"/>
  <c r="AF39" i="6"/>
  <c r="AL30" i="6"/>
  <c r="AL31" i="6"/>
  <c r="AI35" i="6"/>
  <c r="J9" i="6"/>
  <c r="J35" i="6"/>
  <c r="J27" i="6"/>
  <c r="J34" i="6"/>
  <c r="J28" i="6"/>
  <c r="J29" i="6"/>
  <c r="J30" i="6"/>
  <c r="J31" i="6"/>
  <c r="J32" i="6"/>
  <c r="J33" i="6"/>
  <c r="W50" i="5"/>
  <c r="AQ42" i="5" s="1"/>
  <c r="W53" i="5"/>
  <c r="AQ45" i="5" s="1"/>
  <c r="W54" i="5"/>
  <c r="AQ46" i="5" s="1"/>
  <c r="W51" i="5"/>
  <c r="AQ43" i="5" s="1"/>
  <c r="W52" i="5"/>
  <c r="AQ44" i="5" s="1"/>
  <c r="W55" i="5"/>
  <c r="AQ47" i="5" s="1"/>
  <c r="W47" i="5"/>
  <c r="AQ39" i="5" s="1"/>
  <c r="W48" i="5"/>
  <c r="AQ40" i="5" s="1"/>
  <c r="W56" i="5"/>
  <c r="AQ48" i="5" s="1"/>
  <c r="W45" i="5"/>
  <c r="AQ37" i="5" s="1"/>
  <c r="W46" i="5"/>
  <c r="AQ38" i="5" s="1"/>
  <c r="W49" i="5"/>
  <c r="AQ41" i="5" s="1"/>
  <c r="W37" i="5"/>
  <c r="W38" i="5"/>
  <c r="W39" i="5"/>
  <c r="W40" i="5"/>
  <c r="W41" i="5"/>
  <c r="W42" i="5"/>
  <c r="W44" i="5"/>
  <c r="W36" i="5"/>
  <c r="W43" i="5"/>
  <c r="AC13" i="5"/>
  <c r="AC29" i="5"/>
  <c r="AC31" i="5"/>
  <c r="AC30" i="5"/>
  <c r="AC32" i="5"/>
  <c r="AC33" i="5"/>
  <c r="AC36" i="5"/>
  <c r="AC28" i="5"/>
  <c r="AC34" i="5"/>
  <c r="AC35" i="5"/>
  <c r="T27" i="5"/>
  <c r="T35" i="5"/>
  <c r="T36" i="5"/>
  <c r="T28" i="5"/>
  <c r="T30" i="5"/>
  <c r="T31" i="5"/>
  <c r="T34" i="5"/>
  <c r="T29" i="5"/>
  <c r="T32" i="5"/>
  <c r="T33" i="5"/>
  <c r="J26" i="5"/>
  <c r="J30" i="5"/>
  <c r="J31" i="5"/>
  <c r="J32" i="5"/>
  <c r="J33" i="5"/>
  <c r="J34" i="5"/>
  <c r="J35" i="5"/>
  <c r="J29" i="5"/>
  <c r="J27" i="5"/>
  <c r="J28" i="5"/>
  <c r="AL14" i="5"/>
  <c r="N10" i="5"/>
  <c r="N26" i="5"/>
  <c r="N27" i="5"/>
  <c r="N28" i="5"/>
  <c r="N29" i="5"/>
  <c r="N32" i="5"/>
  <c r="N30" i="5"/>
  <c r="N34" i="5"/>
  <c r="N31" i="5"/>
  <c r="N33" i="5"/>
  <c r="AL13" i="5"/>
  <c r="AL34" i="5"/>
  <c r="AF32" i="5"/>
  <c r="AL35" i="5"/>
  <c r="AF33" i="5"/>
  <c r="AF34" i="5"/>
  <c r="AL36" i="5"/>
  <c r="AI28" i="5"/>
  <c r="AF35" i="5"/>
  <c r="AF39" i="5"/>
  <c r="AF40" i="5"/>
  <c r="AL33" i="5"/>
  <c r="AI29" i="5"/>
  <c r="AF36" i="5"/>
  <c r="AI31" i="5"/>
  <c r="AI32" i="5"/>
  <c r="AI33" i="5"/>
  <c r="AI30" i="5"/>
  <c r="AF37" i="5"/>
  <c r="AF38" i="5"/>
  <c r="AL30" i="5"/>
  <c r="AL32" i="5"/>
  <c r="AL28" i="5"/>
  <c r="AL29" i="5"/>
  <c r="AL31" i="5"/>
  <c r="AI34" i="5"/>
  <c r="AI35" i="5"/>
  <c r="AI36" i="5"/>
  <c r="W14" i="4"/>
  <c r="AC12" i="4"/>
  <c r="AC31" i="4"/>
  <c r="AC32" i="4"/>
  <c r="AC33" i="4"/>
  <c r="AC34" i="4"/>
  <c r="AC35" i="4"/>
  <c r="AC36" i="4"/>
  <c r="AC29" i="4"/>
  <c r="AC28" i="4"/>
  <c r="AC30" i="4"/>
  <c r="T27" i="4"/>
  <c r="T28" i="4"/>
  <c r="T35" i="4"/>
  <c r="T29" i="4"/>
  <c r="T30" i="4"/>
  <c r="T31" i="4"/>
  <c r="T32" i="4"/>
  <c r="T36" i="4"/>
  <c r="T33" i="4"/>
  <c r="T34" i="4"/>
  <c r="J9" i="4"/>
  <c r="J32" i="4"/>
  <c r="J33" i="4"/>
  <c r="J34" i="4"/>
  <c r="J35" i="4"/>
  <c r="J31" i="4"/>
  <c r="J27" i="4"/>
  <c r="J29" i="4"/>
  <c r="J30" i="4"/>
  <c r="J28" i="4"/>
  <c r="AF13" i="4"/>
  <c r="AI30" i="4"/>
  <c r="AF37" i="4"/>
  <c r="AL28" i="4"/>
  <c r="AI31" i="4"/>
  <c r="AF38" i="4"/>
  <c r="AF40" i="4"/>
  <c r="AL29" i="4"/>
  <c r="AI32" i="4"/>
  <c r="AF39" i="4"/>
  <c r="AL30" i="4"/>
  <c r="AI33" i="4"/>
  <c r="AL31" i="4"/>
  <c r="AI34" i="4"/>
  <c r="AF36" i="4"/>
  <c r="AL32" i="4"/>
  <c r="AI35" i="4"/>
  <c r="AI28" i="4"/>
  <c r="AL33" i="4"/>
  <c r="AI36" i="4"/>
  <c r="AI29" i="4"/>
  <c r="AL34" i="4"/>
  <c r="AF32" i="4"/>
  <c r="AL35" i="4"/>
  <c r="AF33" i="4"/>
  <c r="AL36" i="4"/>
  <c r="AF34" i="4"/>
  <c r="AF35" i="4"/>
  <c r="N8" i="4"/>
  <c r="N28" i="4"/>
  <c r="N29" i="4"/>
  <c r="N31" i="4"/>
  <c r="N27" i="4"/>
  <c r="N30" i="4"/>
  <c r="N32" i="4"/>
  <c r="N33" i="4"/>
  <c r="N34" i="4"/>
  <c r="N26" i="4"/>
  <c r="AL14" i="9"/>
  <c r="AI11" i="9"/>
  <c r="N21" i="9"/>
  <c r="J22" i="9"/>
  <c r="J24" i="9"/>
  <c r="N24" i="9"/>
  <c r="J25" i="9"/>
  <c r="J13" i="9"/>
  <c r="AI14" i="9"/>
  <c r="AL14" i="8"/>
  <c r="AL12" i="8"/>
  <c r="J13" i="8"/>
  <c r="J10" i="8"/>
  <c r="AC10" i="8"/>
  <c r="AF29" i="8"/>
  <c r="AI11" i="8"/>
  <c r="J17" i="8"/>
  <c r="AL11" i="8"/>
  <c r="B7" i="8"/>
  <c r="F7" i="8" s="1"/>
  <c r="J23" i="8"/>
  <c r="T9" i="7"/>
  <c r="J21" i="7"/>
  <c r="J8" i="7"/>
  <c r="T10" i="7"/>
  <c r="N15" i="7"/>
  <c r="N22" i="7"/>
  <c r="J16" i="7"/>
  <c r="N16" i="7"/>
  <c r="J24" i="7"/>
  <c r="N24" i="7"/>
  <c r="AI12" i="6"/>
  <c r="AC10" i="6"/>
  <c r="N15" i="6"/>
  <c r="N16" i="6"/>
  <c r="AI11" i="6"/>
  <c r="N17" i="6"/>
  <c r="AL12" i="6"/>
  <c r="N12" i="6"/>
  <c r="N19" i="6"/>
  <c r="N20" i="6"/>
  <c r="AI14" i="6"/>
  <c r="J21" i="6"/>
  <c r="AL14" i="6"/>
  <c r="N21" i="6"/>
  <c r="B7" i="5"/>
  <c r="Q5" i="5" s="1"/>
  <c r="AI11" i="5"/>
  <c r="N24" i="5"/>
  <c r="AI14" i="5"/>
  <c r="AL15" i="5"/>
  <c r="N16" i="5"/>
  <c r="N7" i="5"/>
  <c r="N17" i="5"/>
  <c r="N15" i="5"/>
  <c r="N8" i="5"/>
  <c r="AC12" i="5"/>
  <c r="N18" i="5"/>
  <c r="N12" i="5"/>
  <c r="T9" i="5"/>
  <c r="AI12" i="5"/>
  <c r="N19" i="5"/>
  <c r="AL12" i="5"/>
  <c r="N20" i="5"/>
  <c r="T10" i="5"/>
  <c r="N13" i="5"/>
  <c r="N21" i="5"/>
  <c r="N22" i="5"/>
  <c r="AC11" i="5"/>
  <c r="N14" i="5"/>
  <c r="N23" i="5"/>
  <c r="J22" i="4"/>
  <c r="AI14" i="4"/>
  <c r="AL14" i="4"/>
  <c r="J8" i="4"/>
  <c r="T9" i="4"/>
  <c r="J15" i="9"/>
  <c r="N20" i="9"/>
  <c r="N22" i="9"/>
  <c r="J12" i="9"/>
  <c r="N16" i="9"/>
  <c r="J17" i="9"/>
  <c r="J23" i="9"/>
  <c r="J16" i="9"/>
  <c r="N17" i="9"/>
  <c r="N23" i="9"/>
  <c r="N25" i="9"/>
  <c r="N9" i="9"/>
  <c r="J14" i="9"/>
  <c r="J19" i="9"/>
  <c r="N14" i="9"/>
  <c r="N19" i="9"/>
  <c r="J10" i="9"/>
  <c r="J20" i="9"/>
  <c r="J26" i="9"/>
  <c r="W35" i="9"/>
  <c r="W29" i="9"/>
  <c r="W34" i="9"/>
  <c r="W33" i="9"/>
  <c r="W32" i="9"/>
  <c r="W28" i="9"/>
  <c r="W27" i="9"/>
  <c r="W31" i="9"/>
  <c r="W25" i="9"/>
  <c r="W24" i="9"/>
  <c r="W23" i="9"/>
  <c r="W22" i="9"/>
  <c r="W21" i="9"/>
  <c r="W20" i="9"/>
  <c r="W19" i="9"/>
  <c r="W18" i="9"/>
  <c r="W17" i="9"/>
  <c r="W26" i="9"/>
  <c r="W30" i="9"/>
  <c r="Q5" i="9"/>
  <c r="F7" i="9"/>
  <c r="AF28" i="9"/>
  <c r="AC10" i="9"/>
  <c r="AL11" i="9"/>
  <c r="AL12" i="9"/>
  <c r="AC27" i="9"/>
  <c r="AF29" i="9"/>
  <c r="T9" i="9"/>
  <c r="T26" i="9"/>
  <c r="AC9" i="9"/>
  <c r="AI10" i="9"/>
  <c r="T17" i="9"/>
  <c r="T18" i="9"/>
  <c r="T19" i="9"/>
  <c r="T20" i="9"/>
  <c r="T21" i="9"/>
  <c r="T22" i="9"/>
  <c r="T23" i="9"/>
  <c r="T24" i="9"/>
  <c r="T25" i="9"/>
  <c r="AF27" i="9"/>
  <c r="AL10" i="9"/>
  <c r="T16" i="9"/>
  <c r="AC26" i="9"/>
  <c r="AI27" i="9"/>
  <c r="AF30" i="9"/>
  <c r="AI9" i="9"/>
  <c r="N12" i="9"/>
  <c r="N13" i="9"/>
  <c r="T14" i="9"/>
  <c r="T15" i="9"/>
  <c r="AC16" i="9"/>
  <c r="AC17" i="9"/>
  <c r="AC18" i="9"/>
  <c r="AC19" i="9"/>
  <c r="AC20" i="9"/>
  <c r="AC21" i="9"/>
  <c r="AC22" i="9"/>
  <c r="AC23" i="9"/>
  <c r="AC24" i="9"/>
  <c r="AC25" i="9"/>
  <c r="AL27" i="9"/>
  <c r="AL9" i="9"/>
  <c r="AC15" i="9"/>
  <c r="AF26" i="9"/>
  <c r="N7" i="9"/>
  <c r="J11" i="9"/>
  <c r="T12" i="9"/>
  <c r="T13" i="9"/>
  <c r="AC14" i="9"/>
  <c r="AF16" i="9"/>
  <c r="AF17" i="9"/>
  <c r="AF18" i="9"/>
  <c r="AF19" i="9"/>
  <c r="AF20" i="9"/>
  <c r="AF21" i="9"/>
  <c r="AF22" i="9"/>
  <c r="AF23" i="9"/>
  <c r="AF24" i="9"/>
  <c r="AF25" i="9"/>
  <c r="AI26" i="9"/>
  <c r="AF31" i="9"/>
  <c r="J8" i="9"/>
  <c r="N11" i="9"/>
  <c r="AC13" i="9"/>
  <c r="AF15" i="9"/>
  <c r="AI16" i="9"/>
  <c r="AI17" i="9"/>
  <c r="AI18" i="9"/>
  <c r="AI19" i="9"/>
  <c r="AI20" i="9"/>
  <c r="AI21" i="9"/>
  <c r="AI22" i="9"/>
  <c r="AI23" i="9"/>
  <c r="AI24" i="9"/>
  <c r="AI25" i="9"/>
  <c r="AL26" i="9"/>
  <c r="AF13" i="9"/>
  <c r="AF14" i="9"/>
  <c r="AI15" i="9"/>
  <c r="AL16" i="9"/>
  <c r="AL17" i="9"/>
  <c r="AL18" i="9"/>
  <c r="AL19" i="9"/>
  <c r="AL20" i="9"/>
  <c r="AL21" i="9"/>
  <c r="AL22" i="9"/>
  <c r="AL23" i="9"/>
  <c r="AL24" i="9"/>
  <c r="AL25" i="9"/>
  <c r="T11" i="9"/>
  <c r="AI13" i="9"/>
  <c r="AL15" i="9"/>
  <c r="AC11" i="9"/>
  <c r="AL13" i="9"/>
  <c r="N22" i="8"/>
  <c r="N17" i="8"/>
  <c r="N23" i="8"/>
  <c r="N14" i="8"/>
  <c r="J24" i="8"/>
  <c r="J11" i="8"/>
  <c r="N18" i="8"/>
  <c r="N24" i="8"/>
  <c r="J14" i="8"/>
  <c r="J19" i="8"/>
  <c r="J25" i="8"/>
  <c r="J18" i="8"/>
  <c r="J15" i="8"/>
  <c r="N19" i="8"/>
  <c r="N25" i="8"/>
  <c r="N15" i="8"/>
  <c r="J20" i="8"/>
  <c r="N20" i="8"/>
  <c r="J16" i="8"/>
  <c r="N9" i="8"/>
  <c r="N16" i="8"/>
  <c r="N21" i="8"/>
  <c r="J12" i="8"/>
  <c r="J26" i="8"/>
  <c r="N7" i="8"/>
  <c r="J8" i="8"/>
  <c r="J21" i="8"/>
  <c r="J22" i="8"/>
  <c r="Q5" i="8"/>
  <c r="T18" i="8"/>
  <c r="T19" i="8"/>
  <c r="T23" i="8"/>
  <c r="T24" i="8"/>
  <c r="T25" i="8"/>
  <c r="AF27" i="8"/>
  <c r="AL10" i="8"/>
  <c r="T16" i="8"/>
  <c r="W18" i="8"/>
  <c r="W19" i="8"/>
  <c r="W20" i="8"/>
  <c r="W21" i="8"/>
  <c r="W22" i="8"/>
  <c r="W23" i="8"/>
  <c r="W24" i="8"/>
  <c r="W25" i="8"/>
  <c r="AC26" i="8"/>
  <c r="AI27" i="8"/>
  <c r="AF30" i="8"/>
  <c r="T17" i="8"/>
  <c r="AI9" i="8"/>
  <c r="N12" i="8"/>
  <c r="N13" i="8"/>
  <c r="T14" i="8"/>
  <c r="T15" i="8"/>
  <c r="AC16" i="8"/>
  <c r="AC17" i="8"/>
  <c r="AC18" i="8"/>
  <c r="AC19" i="8"/>
  <c r="AC20" i="8"/>
  <c r="AC21" i="8"/>
  <c r="AC22" i="8"/>
  <c r="AC23" i="8"/>
  <c r="AC24" i="8"/>
  <c r="AC25" i="8"/>
  <c r="AL27" i="8"/>
  <c r="W31" i="8"/>
  <c r="T20" i="8"/>
  <c r="AL9" i="8"/>
  <c r="AC15" i="8"/>
  <c r="AF26" i="8"/>
  <c r="T12" i="8"/>
  <c r="T13" i="8"/>
  <c r="AC14" i="8"/>
  <c r="AF16" i="8"/>
  <c r="AF17" i="8"/>
  <c r="AF18" i="8"/>
  <c r="AF19" i="8"/>
  <c r="AF20" i="8"/>
  <c r="AF21" i="8"/>
  <c r="AF22" i="8"/>
  <c r="AF23" i="8"/>
  <c r="AF24" i="8"/>
  <c r="AF25" i="8"/>
  <c r="AI26" i="8"/>
  <c r="AF31" i="8"/>
  <c r="T9" i="8"/>
  <c r="N11" i="8"/>
  <c r="AC13" i="8"/>
  <c r="AF15" i="8"/>
  <c r="AI16" i="8"/>
  <c r="AI17" i="8"/>
  <c r="AI18" i="8"/>
  <c r="AI19" i="8"/>
  <c r="AI20" i="8"/>
  <c r="AI21" i="8"/>
  <c r="AI22" i="8"/>
  <c r="AI23" i="8"/>
  <c r="AI24" i="8"/>
  <c r="AI25" i="8"/>
  <c r="AL26" i="8"/>
  <c r="W28" i="8"/>
  <c r="W32" i="8"/>
  <c r="N8" i="8"/>
  <c r="AF13" i="8"/>
  <c r="AF14" i="8"/>
  <c r="AI15" i="8"/>
  <c r="AL16" i="8"/>
  <c r="AL17" i="8"/>
  <c r="AL18" i="8"/>
  <c r="AL19" i="8"/>
  <c r="AL20" i="8"/>
  <c r="AL21" i="8"/>
  <c r="AL22" i="8"/>
  <c r="AL23" i="8"/>
  <c r="AL24" i="8"/>
  <c r="AL25" i="8"/>
  <c r="W33" i="8"/>
  <c r="T26" i="8"/>
  <c r="AC9" i="8"/>
  <c r="T21" i="8"/>
  <c r="T11" i="8"/>
  <c r="AI13" i="8"/>
  <c r="AI14" i="8"/>
  <c r="AL15" i="8"/>
  <c r="W34" i="8"/>
  <c r="T22" i="8"/>
  <c r="AC11" i="8"/>
  <c r="AL13" i="8"/>
  <c r="W29" i="8"/>
  <c r="J17" i="7"/>
  <c r="J25" i="7"/>
  <c r="J13" i="7"/>
  <c r="N17" i="7"/>
  <c r="N21" i="7"/>
  <c r="N25" i="7"/>
  <c r="N13" i="7"/>
  <c r="J11" i="7"/>
  <c r="J18" i="7"/>
  <c r="J22" i="7"/>
  <c r="J12" i="7"/>
  <c r="J19" i="7"/>
  <c r="J23" i="7"/>
  <c r="J14" i="7"/>
  <c r="J26" i="7"/>
  <c r="N18" i="7"/>
  <c r="N12" i="7"/>
  <c r="J15" i="7"/>
  <c r="N19" i="7"/>
  <c r="N23" i="7"/>
  <c r="Q5" i="7"/>
  <c r="F7" i="7"/>
  <c r="AF28" i="7"/>
  <c r="AC10" i="7"/>
  <c r="AC27" i="7"/>
  <c r="AF29" i="7"/>
  <c r="T22" i="7"/>
  <c r="AF27" i="7"/>
  <c r="T16" i="7"/>
  <c r="AC26" i="7"/>
  <c r="AI27" i="7"/>
  <c r="AF30" i="7"/>
  <c r="AI10" i="7"/>
  <c r="T17" i="7"/>
  <c r="AI9" i="7"/>
  <c r="T14" i="7"/>
  <c r="T15" i="7"/>
  <c r="AC16" i="7"/>
  <c r="AC17" i="7"/>
  <c r="AC18" i="7"/>
  <c r="AC19" i="7"/>
  <c r="AC20" i="7"/>
  <c r="AC21" i="7"/>
  <c r="AC22" i="7"/>
  <c r="AC23" i="7"/>
  <c r="AC24" i="7"/>
  <c r="AC25" i="7"/>
  <c r="AL27" i="7"/>
  <c r="W31" i="7"/>
  <c r="T20" i="7"/>
  <c r="T24" i="7"/>
  <c r="AL9" i="7"/>
  <c r="AC15" i="7"/>
  <c r="AF26" i="7"/>
  <c r="T19" i="7"/>
  <c r="T23" i="7"/>
  <c r="N7" i="7"/>
  <c r="T12" i="7"/>
  <c r="T13" i="7"/>
  <c r="AC14" i="7"/>
  <c r="AF16" i="7"/>
  <c r="AF17" i="7"/>
  <c r="AF18" i="7"/>
  <c r="AF19" i="7"/>
  <c r="AF20" i="7"/>
  <c r="AF21" i="7"/>
  <c r="AF22" i="7"/>
  <c r="AF23" i="7"/>
  <c r="AF24" i="7"/>
  <c r="AF25" i="7"/>
  <c r="AI26" i="7"/>
  <c r="AF31" i="7"/>
  <c r="T18" i="7"/>
  <c r="N11" i="7"/>
  <c r="AC13" i="7"/>
  <c r="AF15" i="7"/>
  <c r="AI16" i="7"/>
  <c r="AI17" i="7"/>
  <c r="AI18" i="7"/>
  <c r="AI19" i="7"/>
  <c r="AI20" i="7"/>
  <c r="AI21" i="7"/>
  <c r="AI22" i="7"/>
  <c r="AI23" i="7"/>
  <c r="AI24" i="7"/>
  <c r="AI25" i="7"/>
  <c r="AL26" i="7"/>
  <c r="W28" i="7"/>
  <c r="W32" i="7"/>
  <c r="T25" i="7"/>
  <c r="AL10" i="7"/>
  <c r="N8" i="7"/>
  <c r="J10" i="7"/>
  <c r="AF13" i="7"/>
  <c r="AF14" i="7"/>
  <c r="AI15" i="7"/>
  <c r="AL16" i="7"/>
  <c r="AL17" i="7"/>
  <c r="AL18" i="7"/>
  <c r="AL19" i="7"/>
  <c r="AL20" i="7"/>
  <c r="AL21" i="7"/>
  <c r="AL22" i="7"/>
  <c r="AL23" i="7"/>
  <c r="AL24" i="7"/>
  <c r="AL25" i="7"/>
  <c r="W33" i="7"/>
  <c r="T21" i="7"/>
  <c r="T11" i="7"/>
  <c r="AI13" i="7"/>
  <c r="AL15" i="7"/>
  <c r="W34" i="7"/>
  <c r="AC9" i="7"/>
  <c r="AC11" i="7"/>
  <c r="AL13" i="7"/>
  <c r="W29" i="7"/>
  <c r="J17" i="6"/>
  <c r="J15" i="6"/>
  <c r="J16" i="6"/>
  <c r="J22" i="6"/>
  <c r="J23" i="6"/>
  <c r="J18" i="6"/>
  <c r="J24" i="6"/>
  <c r="J19" i="6"/>
  <c r="J25" i="6"/>
  <c r="J14" i="6"/>
  <c r="N14" i="6"/>
  <c r="J20" i="6"/>
  <c r="J26" i="6"/>
  <c r="AF29" i="6"/>
  <c r="AE30" i="6"/>
  <c r="AE31" i="6" s="1"/>
  <c r="Q5" i="6"/>
  <c r="F7" i="6"/>
  <c r="W35" i="6"/>
  <c r="W29" i="6"/>
  <c r="W34" i="6"/>
  <c r="W33" i="6"/>
  <c r="W32" i="6"/>
  <c r="W28" i="6"/>
  <c r="W17" i="6"/>
  <c r="W31" i="6"/>
  <c r="W25" i="6"/>
  <c r="W24" i="6"/>
  <c r="W23" i="6"/>
  <c r="W22" i="6"/>
  <c r="W21" i="6"/>
  <c r="W20" i="6"/>
  <c r="W19" i="6"/>
  <c r="W18" i="6"/>
  <c r="W26" i="6"/>
  <c r="W30" i="6"/>
  <c r="W27" i="6"/>
  <c r="AF28" i="6"/>
  <c r="T26" i="6"/>
  <c r="AC27" i="6"/>
  <c r="T9" i="6"/>
  <c r="AI10" i="6"/>
  <c r="T17" i="6"/>
  <c r="T18" i="6"/>
  <c r="T19" i="6"/>
  <c r="T20" i="6"/>
  <c r="T21" i="6"/>
  <c r="T22" i="6"/>
  <c r="T23" i="6"/>
  <c r="T24" i="6"/>
  <c r="T25" i="6"/>
  <c r="AF27" i="6"/>
  <c r="AL10" i="6"/>
  <c r="AC26" i="6"/>
  <c r="AI27" i="6"/>
  <c r="AF30" i="6"/>
  <c r="AC9" i="6"/>
  <c r="J12" i="6"/>
  <c r="T14" i="6"/>
  <c r="T15" i="6"/>
  <c r="AC16" i="6"/>
  <c r="AC17" i="6"/>
  <c r="AC18" i="6"/>
  <c r="AC19" i="6"/>
  <c r="AC20" i="6"/>
  <c r="AC21" i="6"/>
  <c r="AC22" i="6"/>
  <c r="AC23" i="6"/>
  <c r="AC24" i="6"/>
  <c r="AC25" i="6"/>
  <c r="AL27" i="6"/>
  <c r="J13" i="6"/>
  <c r="AL9" i="6"/>
  <c r="AC15" i="6"/>
  <c r="AF26" i="6"/>
  <c r="T16" i="6"/>
  <c r="N7" i="6"/>
  <c r="J11" i="6"/>
  <c r="T12" i="6"/>
  <c r="T13" i="6"/>
  <c r="AC14" i="6"/>
  <c r="AF16" i="6"/>
  <c r="AF17" i="6"/>
  <c r="AF18" i="6"/>
  <c r="AF19" i="6"/>
  <c r="AF20" i="6"/>
  <c r="AF21" i="6"/>
  <c r="AF22" i="6"/>
  <c r="AF23" i="6"/>
  <c r="AF24" i="6"/>
  <c r="AF25" i="6"/>
  <c r="AI26" i="6"/>
  <c r="AF31" i="6"/>
  <c r="J8" i="6"/>
  <c r="N11" i="6"/>
  <c r="AC13" i="6"/>
  <c r="AF15" i="6"/>
  <c r="AI16" i="6"/>
  <c r="AI17" i="6"/>
  <c r="AI18" i="6"/>
  <c r="AI19" i="6"/>
  <c r="AI20" i="6"/>
  <c r="AI21" i="6"/>
  <c r="AI22" i="6"/>
  <c r="AI23" i="6"/>
  <c r="AI24" i="6"/>
  <c r="AI25" i="6"/>
  <c r="AL26" i="6"/>
  <c r="AI9" i="6"/>
  <c r="J10" i="6"/>
  <c r="AF13" i="6"/>
  <c r="AF14" i="6"/>
  <c r="AI15" i="6"/>
  <c r="AL16" i="6"/>
  <c r="AL17" i="6"/>
  <c r="AL18" i="6"/>
  <c r="AL19" i="6"/>
  <c r="AL20" i="6"/>
  <c r="AL21" i="6"/>
  <c r="AL22" i="6"/>
  <c r="AL23" i="6"/>
  <c r="AL24" i="6"/>
  <c r="AL25" i="6"/>
  <c r="AI13" i="6"/>
  <c r="AL15" i="6"/>
  <c r="T11" i="6"/>
  <c r="AC11" i="6"/>
  <c r="AL13" i="6"/>
  <c r="J10" i="5"/>
  <c r="J22" i="5"/>
  <c r="J11" i="5"/>
  <c r="J17" i="5"/>
  <c r="J23" i="5"/>
  <c r="J15" i="5"/>
  <c r="J21" i="5"/>
  <c r="J16" i="5"/>
  <c r="J13" i="5"/>
  <c r="J18" i="5"/>
  <c r="J24" i="5"/>
  <c r="J8" i="5"/>
  <c r="J14" i="5"/>
  <c r="J12" i="5"/>
  <c r="J19" i="5"/>
  <c r="J25" i="5"/>
  <c r="J9" i="5"/>
  <c r="N9" i="5"/>
  <c r="J20" i="5"/>
  <c r="W35" i="5"/>
  <c r="W29" i="5"/>
  <c r="W34" i="5"/>
  <c r="W33" i="5"/>
  <c r="W30" i="5"/>
  <c r="W32" i="5"/>
  <c r="W28" i="5"/>
  <c r="W24" i="5"/>
  <c r="W20" i="5"/>
  <c r="W25" i="5"/>
  <c r="W17" i="5"/>
  <c r="W26" i="5"/>
  <c r="W18" i="5"/>
  <c r="W31" i="5"/>
  <c r="W23" i="5"/>
  <c r="W22" i="5"/>
  <c r="W21" i="5"/>
  <c r="W19" i="5"/>
  <c r="W27" i="5"/>
  <c r="AF28" i="5"/>
  <c r="AC10" i="5"/>
  <c r="AC27" i="5"/>
  <c r="AF29" i="5"/>
  <c r="T26" i="5"/>
  <c r="AI10" i="5"/>
  <c r="T17" i="5"/>
  <c r="T21" i="5"/>
  <c r="T14" i="5"/>
  <c r="T15" i="5"/>
  <c r="AC16" i="5"/>
  <c r="AC17" i="5"/>
  <c r="AC18" i="5"/>
  <c r="AC19" i="5"/>
  <c r="AC20" i="5"/>
  <c r="AC21" i="5"/>
  <c r="AC22" i="5"/>
  <c r="AC23" i="5"/>
  <c r="AC24" i="5"/>
  <c r="AC25" i="5"/>
  <c r="AL27" i="5"/>
  <c r="AC26" i="5"/>
  <c r="AC15" i="5"/>
  <c r="AF26" i="5"/>
  <c r="AC9" i="5"/>
  <c r="T20" i="5"/>
  <c r="T24" i="5"/>
  <c r="AL10" i="5"/>
  <c r="T13" i="5"/>
  <c r="AF16" i="5"/>
  <c r="AF17" i="5"/>
  <c r="AF18" i="5"/>
  <c r="AF19" i="5"/>
  <c r="AF20" i="5"/>
  <c r="AF21" i="5"/>
  <c r="AF22" i="5"/>
  <c r="AF23" i="5"/>
  <c r="AF24" i="5"/>
  <c r="AF25" i="5"/>
  <c r="AI26" i="5"/>
  <c r="AF31" i="5"/>
  <c r="T18" i="5"/>
  <c r="T22" i="5"/>
  <c r="AF27" i="5"/>
  <c r="AL9" i="5"/>
  <c r="T12" i="5"/>
  <c r="AC14" i="5"/>
  <c r="N11" i="5"/>
  <c r="AF15" i="5"/>
  <c r="AI16" i="5"/>
  <c r="AI17" i="5"/>
  <c r="AI18" i="5"/>
  <c r="AI19" i="5"/>
  <c r="AI20" i="5"/>
  <c r="AI21" i="5"/>
  <c r="AI22" i="5"/>
  <c r="AI23" i="5"/>
  <c r="AI24" i="5"/>
  <c r="AI25" i="5"/>
  <c r="AL26" i="5"/>
  <c r="AI27" i="5"/>
  <c r="AF13" i="5"/>
  <c r="AF14" i="5"/>
  <c r="AL16" i="5"/>
  <c r="AL17" i="5"/>
  <c r="AL18" i="5"/>
  <c r="AL19" i="5"/>
  <c r="AL20" i="5"/>
  <c r="AL21" i="5"/>
  <c r="AL22" i="5"/>
  <c r="AL23" i="5"/>
  <c r="AL24" i="5"/>
  <c r="AL25" i="5"/>
  <c r="T19" i="5"/>
  <c r="T23" i="5"/>
  <c r="T25" i="5"/>
  <c r="T16" i="5"/>
  <c r="AF30" i="5"/>
  <c r="AI9" i="5"/>
  <c r="AI15" i="5"/>
  <c r="T11" i="5"/>
  <c r="AI13" i="5"/>
  <c r="J15" i="4"/>
  <c r="N9" i="4"/>
  <c r="J16" i="4"/>
  <c r="J17" i="4"/>
  <c r="J18" i="4"/>
  <c r="J10" i="4"/>
  <c r="J19" i="4"/>
  <c r="J20" i="4"/>
  <c r="J21" i="4"/>
  <c r="J23" i="4"/>
  <c r="J24" i="4"/>
  <c r="J14" i="4"/>
  <c r="J25" i="4"/>
  <c r="J26" i="4"/>
  <c r="Q5" i="4"/>
  <c r="F7" i="4"/>
  <c r="W35" i="4"/>
  <c r="W29" i="4"/>
  <c r="W33" i="4"/>
  <c r="W32" i="4"/>
  <c r="W34" i="4"/>
  <c r="W28" i="4"/>
  <c r="W25" i="4"/>
  <c r="W21" i="4"/>
  <c r="W17" i="4"/>
  <c r="W20" i="4"/>
  <c r="W26" i="4"/>
  <c r="W31" i="4"/>
  <c r="W24" i="4"/>
  <c r="W19" i="4"/>
  <c r="W23" i="4"/>
  <c r="W22" i="4"/>
  <c r="W18" i="4"/>
  <c r="W30" i="4"/>
  <c r="W27" i="4"/>
  <c r="AI11" i="4"/>
  <c r="AI12" i="4"/>
  <c r="AC10" i="4"/>
  <c r="AL11" i="4"/>
  <c r="AL12" i="4"/>
  <c r="N17" i="4"/>
  <c r="N18" i="4"/>
  <c r="N19" i="4"/>
  <c r="N20" i="4"/>
  <c r="N21" i="4"/>
  <c r="N22" i="4"/>
  <c r="N23" i="4"/>
  <c r="N24" i="4"/>
  <c r="N25" i="4"/>
  <c r="AC27" i="4"/>
  <c r="AF29" i="4"/>
  <c r="N16" i="4"/>
  <c r="T26" i="4"/>
  <c r="AC9" i="4"/>
  <c r="N14" i="4"/>
  <c r="T17" i="4"/>
  <c r="T21" i="4"/>
  <c r="T25" i="4"/>
  <c r="J12" i="4"/>
  <c r="AI27" i="4"/>
  <c r="AF30" i="4"/>
  <c r="J13" i="4"/>
  <c r="T16" i="4"/>
  <c r="N13" i="4"/>
  <c r="T14" i="4"/>
  <c r="T15" i="4"/>
  <c r="AC16" i="4"/>
  <c r="AC17" i="4"/>
  <c r="AC18" i="4"/>
  <c r="AC19" i="4"/>
  <c r="AC20" i="4"/>
  <c r="AC21" i="4"/>
  <c r="AC22" i="4"/>
  <c r="AC23" i="4"/>
  <c r="AC24" i="4"/>
  <c r="AC25" i="4"/>
  <c r="AL27" i="4"/>
  <c r="AI10" i="4"/>
  <c r="N15" i="4"/>
  <c r="T18" i="4"/>
  <c r="T19" i="4"/>
  <c r="T20" i="4"/>
  <c r="T22" i="4"/>
  <c r="T23" i="4"/>
  <c r="T24" i="4"/>
  <c r="AF27" i="4"/>
  <c r="AL10" i="4"/>
  <c r="AC26" i="4"/>
  <c r="AC15" i="4"/>
  <c r="AF26" i="4"/>
  <c r="AI9" i="4"/>
  <c r="N12" i="4"/>
  <c r="AL9" i="4"/>
  <c r="N7" i="4"/>
  <c r="J11" i="4"/>
  <c r="T12" i="4"/>
  <c r="T13" i="4"/>
  <c r="AC14" i="4"/>
  <c r="AF16" i="4"/>
  <c r="AF17" i="4"/>
  <c r="AF18" i="4"/>
  <c r="AF19" i="4"/>
  <c r="AF20" i="4"/>
  <c r="AF21" i="4"/>
  <c r="AF22" i="4"/>
  <c r="AF23" i="4"/>
  <c r="AF24" i="4"/>
  <c r="AF25" i="4"/>
  <c r="AI26" i="4"/>
  <c r="AF31" i="4"/>
  <c r="N11" i="4"/>
  <c r="AC13" i="4"/>
  <c r="AF15" i="4"/>
  <c r="AI17" i="4"/>
  <c r="AI20" i="4"/>
  <c r="AI22" i="4"/>
  <c r="AI24" i="4"/>
  <c r="AL26" i="4"/>
  <c r="AF14" i="4"/>
  <c r="AL16" i="4"/>
  <c r="AL18" i="4"/>
  <c r="AL20" i="4"/>
  <c r="AL22" i="4"/>
  <c r="N10" i="4"/>
  <c r="T11" i="4"/>
  <c r="AI13" i="4"/>
  <c r="AL15" i="4"/>
  <c r="AF28" i="4"/>
  <c r="AI16" i="4"/>
  <c r="AI18" i="4"/>
  <c r="AI19" i="4"/>
  <c r="AI21" i="4"/>
  <c r="AI23" i="4"/>
  <c r="AI25" i="4"/>
  <c r="AI15" i="4"/>
  <c r="AL17" i="4"/>
  <c r="AL19" i="4"/>
  <c r="AL21" i="4"/>
  <c r="AL23" i="4"/>
  <c r="AL24" i="4"/>
  <c r="AL25" i="4"/>
  <c r="AC11" i="4"/>
  <c r="AL13" i="4"/>
  <c r="AE14" i="3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X12" i="3"/>
  <c r="W12" i="3"/>
  <c r="V12" i="3"/>
  <c r="AF10" i="3"/>
  <c r="AC10" i="3"/>
  <c r="AF9" i="3"/>
  <c r="AL6" i="3"/>
  <c r="AI6" i="3"/>
  <c r="AC6" i="3"/>
  <c r="T6" i="3"/>
  <c r="B6" i="3"/>
  <c r="J5" i="3"/>
  <c r="B5" i="3"/>
  <c r="N4" i="3"/>
  <c r="W39" i="9" l="1"/>
  <c r="W41" i="9"/>
  <c r="W40" i="9"/>
  <c r="W43" i="9"/>
  <c r="W36" i="9"/>
  <c r="W37" i="9"/>
  <c r="W38" i="9"/>
  <c r="W44" i="9"/>
  <c r="W42" i="9"/>
  <c r="F32" i="9"/>
  <c r="F33" i="9"/>
  <c r="F29" i="9"/>
  <c r="F30" i="9"/>
  <c r="F31" i="9"/>
  <c r="F34" i="9"/>
  <c r="F35" i="9"/>
  <c r="F36" i="9"/>
  <c r="F37" i="9"/>
  <c r="Q33" i="9"/>
  <c r="Q32" i="9"/>
  <c r="Q34" i="9"/>
  <c r="Q35" i="9"/>
  <c r="Q29" i="9"/>
  <c r="Q30" i="9"/>
  <c r="Q27" i="9"/>
  <c r="Q28" i="9"/>
  <c r="Q31" i="9"/>
  <c r="Q32" i="8"/>
  <c r="Q34" i="8"/>
  <c r="Q28" i="8"/>
  <c r="Q33" i="8"/>
  <c r="Q35" i="8"/>
  <c r="Q27" i="8"/>
  <c r="AQ28" i="8" s="1"/>
  <c r="Q31" i="8"/>
  <c r="Q29" i="8"/>
  <c r="Q30" i="8"/>
  <c r="AQ29" i="8"/>
  <c r="F31" i="8"/>
  <c r="AQ30" i="8" s="1"/>
  <c r="F32" i="8"/>
  <c r="F34" i="8"/>
  <c r="F29" i="8"/>
  <c r="F30" i="8"/>
  <c r="F33" i="8"/>
  <c r="F35" i="8"/>
  <c r="F36" i="8"/>
  <c r="AQ35" i="8" s="1"/>
  <c r="F37" i="8"/>
  <c r="AQ36" i="8"/>
  <c r="AQ34" i="8"/>
  <c r="AQ33" i="8"/>
  <c r="F29" i="7"/>
  <c r="F30" i="7"/>
  <c r="F31" i="7"/>
  <c r="F32" i="7"/>
  <c r="F33" i="7"/>
  <c r="F37" i="7"/>
  <c r="AQ36" i="7" s="1"/>
  <c r="F34" i="7"/>
  <c r="AQ33" i="7" s="1"/>
  <c r="F35" i="7"/>
  <c r="AQ34" i="7" s="1"/>
  <c r="F36" i="7"/>
  <c r="AQ35" i="7" s="1"/>
  <c r="Q30" i="7"/>
  <c r="Q27" i="7"/>
  <c r="Q31" i="7"/>
  <c r="Q32" i="7"/>
  <c r="Q33" i="7"/>
  <c r="Q29" i="7"/>
  <c r="Q34" i="7"/>
  <c r="Q35" i="7"/>
  <c r="Q28" i="7"/>
  <c r="W37" i="6"/>
  <c r="W36" i="6"/>
  <c r="W42" i="6"/>
  <c r="W38" i="6"/>
  <c r="W39" i="6"/>
  <c r="W40" i="6"/>
  <c r="W43" i="6"/>
  <c r="W41" i="6"/>
  <c r="W44" i="6"/>
  <c r="F30" i="6"/>
  <c r="F31" i="6"/>
  <c r="F32" i="6"/>
  <c r="F33" i="6"/>
  <c r="F35" i="6"/>
  <c r="F36" i="6"/>
  <c r="F29" i="6"/>
  <c r="AQ28" i="6" s="1"/>
  <c r="F34" i="6"/>
  <c r="F37" i="6"/>
  <c r="Q33" i="6"/>
  <c r="Q30" i="6"/>
  <c r="Q34" i="6"/>
  <c r="Q31" i="6"/>
  <c r="Q35" i="6"/>
  <c r="Q32" i="6"/>
  <c r="Q27" i="6"/>
  <c r="Q28" i="6"/>
  <c r="Q29" i="6"/>
  <c r="F7" i="5"/>
  <c r="F35" i="5"/>
  <c r="F36" i="5"/>
  <c r="AQ35" i="5" s="1"/>
  <c r="F37" i="5"/>
  <c r="F33" i="5"/>
  <c r="F34" i="5"/>
  <c r="F30" i="5"/>
  <c r="F29" i="5"/>
  <c r="F31" i="5"/>
  <c r="AQ30" i="5" s="1"/>
  <c r="F32" i="5"/>
  <c r="AQ31" i="5" s="1"/>
  <c r="Q27" i="5"/>
  <c r="Q32" i="5"/>
  <c r="Q28" i="5"/>
  <c r="Q34" i="5"/>
  <c r="Q29" i="5"/>
  <c r="Q30" i="5"/>
  <c r="Q31" i="5"/>
  <c r="Q35" i="5"/>
  <c r="Q33" i="5"/>
  <c r="W53" i="4"/>
  <c r="AQ45" i="4" s="1"/>
  <c r="W56" i="4"/>
  <c r="AQ48" i="4" s="1"/>
  <c r="W54" i="4"/>
  <c r="AQ46" i="4" s="1"/>
  <c r="W55" i="4"/>
  <c r="AQ47" i="4" s="1"/>
  <c r="W45" i="4"/>
  <c r="AQ37" i="4" s="1"/>
  <c r="W46" i="4"/>
  <c r="AQ38" i="4" s="1"/>
  <c r="W47" i="4"/>
  <c r="AQ39" i="4" s="1"/>
  <c r="W48" i="4"/>
  <c r="AQ40" i="4" s="1"/>
  <c r="W49" i="4"/>
  <c r="AQ41" i="4" s="1"/>
  <c r="W50" i="4"/>
  <c r="AQ42" i="4" s="1"/>
  <c r="W51" i="4"/>
  <c r="AQ43" i="4" s="1"/>
  <c r="W52" i="4"/>
  <c r="AQ44" i="4" s="1"/>
  <c r="W39" i="4"/>
  <c r="W40" i="4"/>
  <c r="W41" i="4"/>
  <c r="W42" i="4"/>
  <c r="W43" i="4"/>
  <c r="W44" i="4"/>
  <c r="W36" i="4"/>
  <c r="W37" i="4"/>
  <c r="W38" i="4"/>
  <c r="Q27" i="4"/>
  <c r="Q28" i="4"/>
  <c r="Q29" i="4"/>
  <c r="Q30" i="4"/>
  <c r="Q31" i="4"/>
  <c r="Q32" i="4"/>
  <c r="Q33" i="4"/>
  <c r="Q34" i="4"/>
  <c r="Q35" i="4"/>
  <c r="F37" i="4"/>
  <c r="AQ36" i="4" s="1"/>
  <c r="F36" i="4"/>
  <c r="AQ35" i="4" s="1"/>
  <c r="F29" i="4"/>
  <c r="AQ28" i="4" s="1"/>
  <c r="F30" i="4"/>
  <c r="F35" i="4"/>
  <c r="F31" i="4"/>
  <c r="AQ30" i="4" s="1"/>
  <c r="F32" i="4"/>
  <c r="AQ31" i="4" s="1"/>
  <c r="F33" i="4"/>
  <c r="AQ32" i="4" s="1"/>
  <c r="F34" i="4"/>
  <c r="AQ33" i="4" s="1"/>
  <c r="B7" i="3"/>
  <c r="F7" i="3" s="1"/>
  <c r="W14" i="3"/>
  <c r="W28" i="3" s="1"/>
  <c r="T27" i="3"/>
  <c r="T29" i="3"/>
  <c r="T30" i="3"/>
  <c r="T32" i="3"/>
  <c r="T31" i="3"/>
  <c r="T33" i="3"/>
  <c r="T34" i="3"/>
  <c r="T28" i="3"/>
  <c r="T35" i="3"/>
  <c r="T36" i="3"/>
  <c r="AC12" i="3"/>
  <c r="AC35" i="3"/>
  <c r="AC36" i="3"/>
  <c r="AC31" i="3"/>
  <c r="AC28" i="3"/>
  <c r="AC29" i="3"/>
  <c r="AC30" i="3"/>
  <c r="AC34" i="3"/>
  <c r="AC32" i="3"/>
  <c r="AC33" i="3"/>
  <c r="AI12" i="3"/>
  <c r="AL30" i="3"/>
  <c r="AI33" i="3"/>
  <c r="AF40" i="3"/>
  <c r="AI35" i="3"/>
  <c r="AI36" i="3"/>
  <c r="AL31" i="3"/>
  <c r="AI34" i="3"/>
  <c r="AL32" i="3"/>
  <c r="AL33" i="3"/>
  <c r="AL34" i="3"/>
  <c r="AF32" i="3"/>
  <c r="AL35" i="3"/>
  <c r="AF33" i="3"/>
  <c r="AF35" i="3"/>
  <c r="AF36" i="3"/>
  <c r="AI30" i="3"/>
  <c r="AI32" i="3"/>
  <c r="AL36" i="3"/>
  <c r="AF34" i="3"/>
  <c r="AI28" i="3"/>
  <c r="AI29" i="3"/>
  <c r="AF37" i="3"/>
  <c r="AL28" i="3"/>
  <c r="AI31" i="3"/>
  <c r="AF38" i="3"/>
  <c r="AL29" i="3"/>
  <c r="AF39" i="3"/>
  <c r="N8" i="3"/>
  <c r="N32" i="3"/>
  <c r="N33" i="3"/>
  <c r="N29" i="3"/>
  <c r="N34" i="3"/>
  <c r="N27" i="3"/>
  <c r="N26" i="3"/>
  <c r="N28" i="3"/>
  <c r="N30" i="3"/>
  <c r="N31" i="3"/>
  <c r="J9" i="3"/>
  <c r="J34" i="3"/>
  <c r="J27" i="3"/>
  <c r="J28" i="3"/>
  <c r="J29" i="3"/>
  <c r="J33" i="3"/>
  <c r="J30" i="3"/>
  <c r="J31" i="3"/>
  <c r="J32" i="3"/>
  <c r="J35" i="3"/>
  <c r="F30" i="3"/>
  <c r="F31" i="3"/>
  <c r="F32" i="3"/>
  <c r="F33" i="3"/>
  <c r="F34" i="3"/>
  <c r="F35" i="3"/>
  <c r="F37" i="3"/>
  <c r="F36" i="3"/>
  <c r="F29" i="3"/>
  <c r="AI11" i="3"/>
  <c r="AC27" i="3"/>
  <c r="AL14" i="3"/>
  <c r="AI14" i="3"/>
  <c r="T10" i="3"/>
  <c r="F26" i="9"/>
  <c r="F25" i="9"/>
  <c r="F24" i="9"/>
  <c r="F23" i="9"/>
  <c r="F22" i="9"/>
  <c r="F21" i="9"/>
  <c r="F20" i="9"/>
  <c r="F19" i="9"/>
  <c r="F18" i="9"/>
  <c r="F17" i="9"/>
  <c r="F27" i="9"/>
  <c r="F10" i="9"/>
  <c r="AQ9" i="9" s="1"/>
  <c r="F28" i="9"/>
  <c r="F11" i="9"/>
  <c r="F13" i="9"/>
  <c r="F12" i="9"/>
  <c r="F15" i="9"/>
  <c r="F14" i="9"/>
  <c r="F16" i="9"/>
  <c r="AQ15" i="9" s="1"/>
  <c r="Q10" i="9"/>
  <c r="Q8" i="9"/>
  <c r="Q11" i="9"/>
  <c r="Q13" i="9"/>
  <c r="Q12" i="9"/>
  <c r="Q15" i="9"/>
  <c r="Q14" i="9"/>
  <c r="Q16" i="9"/>
  <c r="Q25" i="9"/>
  <c r="Q24" i="9"/>
  <c r="Q23" i="9"/>
  <c r="Q22" i="9"/>
  <c r="Q21" i="9"/>
  <c r="Q20" i="9"/>
  <c r="Q19" i="9"/>
  <c r="Q18" i="9"/>
  <c r="Q17" i="9"/>
  <c r="Q26" i="9"/>
  <c r="Q9" i="9"/>
  <c r="F26" i="8"/>
  <c r="F25" i="8"/>
  <c r="F24" i="8"/>
  <c r="F23" i="8"/>
  <c r="F22" i="8"/>
  <c r="F21" i="8"/>
  <c r="F20" i="8"/>
  <c r="F19" i="8"/>
  <c r="F18" i="8"/>
  <c r="F17" i="8"/>
  <c r="F27" i="8"/>
  <c r="F12" i="8"/>
  <c r="F10" i="8"/>
  <c r="F28" i="8"/>
  <c r="F13" i="8"/>
  <c r="F11" i="8"/>
  <c r="F15" i="8"/>
  <c r="F16" i="8"/>
  <c r="F14" i="8"/>
  <c r="Q10" i="8"/>
  <c r="Q25" i="8"/>
  <c r="Q19" i="8"/>
  <c r="Q26" i="8"/>
  <c r="Q9" i="8"/>
  <c r="Q8" i="8"/>
  <c r="Q18" i="8"/>
  <c r="Q11" i="8"/>
  <c r="Q23" i="8"/>
  <c r="Q24" i="8"/>
  <c r="Q22" i="8"/>
  <c r="Q13" i="8"/>
  <c r="Q12" i="8"/>
  <c r="Q20" i="8"/>
  <c r="Q15" i="8"/>
  <c r="Q14" i="8"/>
  <c r="Q16" i="8"/>
  <c r="Q17" i="8"/>
  <c r="Q21" i="8"/>
  <c r="F26" i="7"/>
  <c r="F25" i="7"/>
  <c r="F24" i="7"/>
  <c r="F23" i="7"/>
  <c r="F22" i="7"/>
  <c r="F21" i="7"/>
  <c r="F20" i="7"/>
  <c r="F19" i="7"/>
  <c r="F18" i="7"/>
  <c r="F17" i="7"/>
  <c r="F27" i="7"/>
  <c r="F10" i="7"/>
  <c r="F28" i="7"/>
  <c r="F12" i="7"/>
  <c r="F11" i="7"/>
  <c r="F13" i="7"/>
  <c r="F15" i="7"/>
  <c r="F14" i="7"/>
  <c r="F16" i="7"/>
  <c r="Q10" i="7"/>
  <c r="Q15" i="7"/>
  <c r="Q24" i="7"/>
  <c r="Q20" i="7"/>
  <c r="Q8" i="7"/>
  <c r="Q14" i="7"/>
  <c r="Q25" i="7"/>
  <c r="Q18" i="7"/>
  <c r="Q11" i="7"/>
  <c r="Q16" i="7"/>
  <c r="Q22" i="7"/>
  <c r="Q19" i="7"/>
  <c r="Q21" i="7"/>
  <c r="Q17" i="7"/>
  <c r="Q13" i="7"/>
  <c r="Q12" i="7"/>
  <c r="Q23" i="7"/>
  <c r="Q26" i="7"/>
  <c r="Q9" i="7"/>
  <c r="F26" i="6"/>
  <c r="F25" i="6"/>
  <c r="F24" i="6"/>
  <c r="F23" i="6"/>
  <c r="F22" i="6"/>
  <c r="F21" i="6"/>
  <c r="F20" i="6"/>
  <c r="AQ19" i="6" s="1"/>
  <c r="F19" i="6"/>
  <c r="AQ18" i="6" s="1"/>
  <c r="F18" i="6"/>
  <c r="F17" i="6"/>
  <c r="AQ16" i="6" s="1"/>
  <c r="F12" i="6"/>
  <c r="AQ11" i="6" s="1"/>
  <c r="F14" i="6"/>
  <c r="AQ13" i="6" s="1"/>
  <c r="F16" i="6"/>
  <c r="F27" i="6"/>
  <c r="F10" i="6"/>
  <c r="F28" i="6"/>
  <c r="F11" i="6"/>
  <c r="F13" i="6"/>
  <c r="F15" i="6"/>
  <c r="Q10" i="6"/>
  <c r="Q26" i="6"/>
  <c r="Q8" i="6"/>
  <c r="Q21" i="6"/>
  <c r="Q9" i="6"/>
  <c r="Q11" i="6"/>
  <c r="Q14" i="6"/>
  <c r="Q18" i="6"/>
  <c r="Q17" i="6"/>
  <c r="Q13" i="6"/>
  <c r="Q12" i="6"/>
  <c r="Q19" i="6"/>
  <c r="Q15" i="6"/>
  <c r="Q16" i="6"/>
  <c r="Q25" i="6"/>
  <c r="Q24" i="6"/>
  <c r="Q23" i="6"/>
  <c r="Q22" i="6"/>
  <c r="Q20" i="6"/>
  <c r="F26" i="5"/>
  <c r="F25" i="5"/>
  <c r="F24" i="5"/>
  <c r="F23" i="5"/>
  <c r="AQ22" i="5" s="1"/>
  <c r="F22" i="5"/>
  <c r="F21" i="5"/>
  <c r="F20" i="5"/>
  <c r="F19" i="5"/>
  <c r="F18" i="5"/>
  <c r="F17" i="5"/>
  <c r="F27" i="5"/>
  <c r="F13" i="5"/>
  <c r="F10" i="5"/>
  <c r="F28" i="5"/>
  <c r="AQ27" i="5" s="1"/>
  <c r="F16" i="5"/>
  <c r="F11" i="5"/>
  <c r="AQ10" i="5" s="1"/>
  <c r="F12" i="5"/>
  <c r="F15" i="5"/>
  <c r="F14" i="5"/>
  <c r="Q8" i="5"/>
  <c r="Q23" i="5"/>
  <c r="Q10" i="5"/>
  <c r="Q11" i="5"/>
  <c r="Q15" i="5"/>
  <c r="Q21" i="5"/>
  <c r="Q22" i="5"/>
  <c r="Q16" i="5"/>
  <c r="Q19" i="5"/>
  <c r="Q13" i="5"/>
  <c r="Q12" i="5"/>
  <c r="Q25" i="5"/>
  <c r="Q18" i="5"/>
  <c r="Q14" i="5"/>
  <c r="Q20" i="5"/>
  <c r="Q17" i="5"/>
  <c r="Q24" i="5"/>
  <c r="Q26" i="5"/>
  <c r="Q9" i="5"/>
  <c r="F26" i="4"/>
  <c r="F25" i="4"/>
  <c r="F24" i="4"/>
  <c r="F23" i="4"/>
  <c r="F22" i="4"/>
  <c r="F21" i="4"/>
  <c r="F20" i="4"/>
  <c r="F19" i="4"/>
  <c r="F18" i="4"/>
  <c r="F17" i="4"/>
  <c r="F27" i="4"/>
  <c r="F10" i="4"/>
  <c r="AQ9" i="4" s="1"/>
  <c r="F28" i="4"/>
  <c r="F11" i="4"/>
  <c r="F13" i="4"/>
  <c r="F12" i="4"/>
  <c r="F15" i="4"/>
  <c r="AQ14" i="4" s="1"/>
  <c r="F14" i="4"/>
  <c r="F16" i="4"/>
  <c r="Q10" i="4"/>
  <c r="Q11" i="4"/>
  <c r="Q8" i="4"/>
  <c r="Q12" i="4"/>
  <c r="Q14" i="4"/>
  <c r="Q13" i="4"/>
  <c r="Q15" i="4"/>
  <c r="Q16" i="4"/>
  <c r="Q25" i="4"/>
  <c r="Q24" i="4"/>
  <c r="Q23" i="4"/>
  <c r="Q22" i="4"/>
  <c r="Q21" i="4"/>
  <c r="Q20" i="4"/>
  <c r="Q19" i="4"/>
  <c r="Q18" i="4"/>
  <c r="Q17" i="4"/>
  <c r="Q26" i="4"/>
  <c r="Q9" i="4"/>
  <c r="J21" i="3"/>
  <c r="N15" i="3"/>
  <c r="J22" i="3"/>
  <c r="N22" i="3"/>
  <c r="J17" i="3"/>
  <c r="J23" i="3"/>
  <c r="N17" i="3"/>
  <c r="N23" i="3"/>
  <c r="J15" i="3"/>
  <c r="N21" i="3"/>
  <c r="N12" i="3"/>
  <c r="J18" i="3"/>
  <c r="J24" i="3"/>
  <c r="J16" i="3"/>
  <c r="N16" i="3"/>
  <c r="N18" i="3"/>
  <c r="N24" i="3"/>
  <c r="N9" i="3"/>
  <c r="N13" i="3"/>
  <c r="J19" i="3"/>
  <c r="J25" i="3"/>
  <c r="J14" i="3"/>
  <c r="N19" i="3"/>
  <c r="N25" i="3"/>
  <c r="N10" i="3"/>
  <c r="N14" i="3"/>
  <c r="J20" i="3"/>
  <c r="J26" i="3"/>
  <c r="N20" i="3"/>
  <c r="Q5" i="3"/>
  <c r="W35" i="3"/>
  <c r="W29" i="3"/>
  <c r="W34" i="3"/>
  <c r="W33" i="3"/>
  <c r="W31" i="3"/>
  <c r="W22" i="3"/>
  <c r="W18" i="3"/>
  <c r="W32" i="3"/>
  <c r="W19" i="3"/>
  <c r="W26" i="3"/>
  <c r="W24" i="3"/>
  <c r="W20" i="3"/>
  <c r="W17" i="3"/>
  <c r="W27" i="3"/>
  <c r="W25" i="3"/>
  <c r="W21" i="3"/>
  <c r="W30" i="3"/>
  <c r="AF28" i="3"/>
  <c r="T26" i="3"/>
  <c r="AL12" i="3"/>
  <c r="AI10" i="3"/>
  <c r="T18" i="3"/>
  <c r="T20" i="3"/>
  <c r="T22" i="3"/>
  <c r="T24" i="3"/>
  <c r="AF27" i="3"/>
  <c r="AL10" i="3"/>
  <c r="T16" i="3"/>
  <c r="AI9" i="3"/>
  <c r="T14" i="3"/>
  <c r="AC25" i="3"/>
  <c r="AC15" i="3"/>
  <c r="J13" i="3"/>
  <c r="AI27" i="3"/>
  <c r="AC17" i="3"/>
  <c r="AC20" i="3"/>
  <c r="AC23" i="3"/>
  <c r="AL27" i="3"/>
  <c r="AL9" i="3"/>
  <c r="AF26" i="3"/>
  <c r="N7" i="3"/>
  <c r="J11" i="3"/>
  <c r="T12" i="3"/>
  <c r="T13" i="3"/>
  <c r="AC14" i="3"/>
  <c r="AF16" i="3"/>
  <c r="AF17" i="3"/>
  <c r="AF18" i="3"/>
  <c r="AF19" i="3"/>
  <c r="AF20" i="3"/>
  <c r="AF21" i="3"/>
  <c r="AF22" i="3"/>
  <c r="AF23" i="3"/>
  <c r="AF24" i="3"/>
  <c r="AF25" i="3"/>
  <c r="AI26" i="3"/>
  <c r="AF31" i="3"/>
  <c r="AL11" i="3"/>
  <c r="AF29" i="3"/>
  <c r="T9" i="3"/>
  <c r="AC9" i="3"/>
  <c r="T17" i="3"/>
  <c r="T19" i="3"/>
  <c r="T21" i="3"/>
  <c r="T23" i="3"/>
  <c r="T25" i="3"/>
  <c r="J12" i="3"/>
  <c r="AF30" i="3"/>
  <c r="T15" i="3"/>
  <c r="AC18" i="3"/>
  <c r="AC22" i="3"/>
  <c r="AF15" i="3"/>
  <c r="AI16" i="3"/>
  <c r="AI17" i="3"/>
  <c r="AI18" i="3"/>
  <c r="AI19" i="3"/>
  <c r="AI20" i="3"/>
  <c r="AI21" i="3"/>
  <c r="AI22" i="3"/>
  <c r="AI23" i="3"/>
  <c r="AI24" i="3"/>
  <c r="AI25" i="3"/>
  <c r="AL26" i="3"/>
  <c r="AC26" i="3"/>
  <c r="AC16" i="3"/>
  <c r="AC19" i="3"/>
  <c r="AC21" i="3"/>
  <c r="AC24" i="3"/>
  <c r="J8" i="3"/>
  <c r="N11" i="3"/>
  <c r="AC13" i="3"/>
  <c r="J10" i="3"/>
  <c r="AF13" i="3"/>
  <c r="AF14" i="3"/>
  <c r="AI15" i="3"/>
  <c r="AL16" i="3"/>
  <c r="AL17" i="3"/>
  <c r="AL18" i="3"/>
  <c r="AL19" i="3"/>
  <c r="AL20" i="3"/>
  <c r="AL21" i="3"/>
  <c r="AL22" i="3"/>
  <c r="AL23" i="3"/>
  <c r="AL24" i="3"/>
  <c r="AL25" i="3"/>
  <c r="T11" i="3"/>
  <c r="AI13" i="3"/>
  <c r="AL15" i="3"/>
  <c r="AC11" i="3"/>
  <c r="AL13" i="3"/>
  <c r="AQ36" i="9" l="1"/>
  <c r="AQ30" i="9"/>
  <c r="AQ35" i="9"/>
  <c r="AQ34" i="9"/>
  <c r="AQ33" i="9"/>
  <c r="AQ29" i="9"/>
  <c r="AQ28" i="9"/>
  <c r="AQ32" i="9"/>
  <c r="AQ31" i="9"/>
  <c r="AQ31" i="8"/>
  <c r="AQ11" i="8"/>
  <c r="AQ32" i="8"/>
  <c r="AQ26" i="8"/>
  <c r="AQ17" i="7"/>
  <c r="AQ32" i="7"/>
  <c r="AQ31" i="7"/>
  <c r="AQ30" i="7"/>
  <c r="AQ29" i="7"/>
  <c r="AQ28" i="7"/>
  <c r="AQ36" i="6"/>
  <c r="AQ33" i="6"/>
  <c r="AQ32" i="6"/>
  <c r="AQ14" i="6"/>
  <c r="AQ35" i="6"/>
  <c r="AQ34" i="6"/>
  <c r="AQ31" i="6"/>
  <c r="AQ30" i="6"/>
  <c r="AQ29" i="6"/>
  <c r="AQ13" i="5"/>
  <c r="AQ14" i="5"/>
  <c r="AQ28" i="5"/>
  <c r="AQ29" i="5"/>
  <c r="AQ33" i="5"/>
  <c r="AQ26" i="5"/>
  <c r="AQ32" i="5"/>
  <c r="AQ36" i="5"/>
  <c r="AQ17" i="5"/>
  <c r="AQ34" i="5"/>
  <c r="AQ34" i="4"/>
  <c r="AQ17" i="4"/>
  <c r="AQ29" i="4"/>
  <c r="W23" i="3"/>
  <c r="W43" i="3"/>
  <c r="W44" i="3"/>
  <c r="W38" i="3"/>
  <c r="W36" i="3"/>
  <c r="W40" i="3"/>
  <c r="W37" i="3"/>
  <c r="W39" i="3"/>
  <c r="W41" i="3"/>
  <c r="W42" i="3"/>
  <c r="Q31" i="3"/>
  <c r="AQ32" i="3" s="1"/>
  <c r="Q32" i="3"/>
  <c r="AQ33" i="3" s="1"/>
  <c r="Q33" i="3"/>
  <c r="Q34" i="3"/>
  <c r="AQ35" i="3" s="1"/>
  <c r="Q35" i="3"/>
  <c r="Q28" i="3"/>
  <c r="Q30" i="3"/>
  <c r="Q27" i="3"/>
  <c r="AQ28" i="3" s="1"/>
  <c r="Q29" i="3"/>
  <c r="AQ30" i="3" s="1"/>
  <c r="AQ36" i="3"/>
  <c r="AQ26" i="9"/>
  <c r="AQ16" i="9"/>
  <c r="AQ17" i="9"/>
  <c r="AQ18" i="8"/>
  <c r="AQ19" i="8"/>
  <c r="AQ9" i="7"/>
  <c r="AQ26" i="7"/>
  <c r="AQ16" i="7"/>
  <c r="AQ15" i="7"/>
  <c r="AQ19" i="7"/>
  <c r="AQ12" i="7"/>
  <c r="AQ22" i="7"/>
  <c r="AQ12" i="6"/>
  <c r="AQ23" i="6"/>
  <c r="AQ12" i="5"/>
  <c r="AQ26" i="4"/>
  <c r="AQ16" i="4"/>
  <c r="AQ18" i="9"/>
  <c r="AQ19" i="9"/>
  <c r="AQ13" i="9"/>
  <c r="AQ20" i="9"/>
  <c r="AQ14" i="9"/>
  <c r="AQ21" i="9"/>
  <c r="AQ11" i="9"/>
  <c r="AQ22" i="9"/>
  <c r="AQ12" i="9"/>
  <c r="AQ23" i="9"/>
  <c r="AQ10" i="9"/>
  <c r="AQ24" i="9"/>
  <c r="AQ27" i="9"/>
  <c r="AQ25" i="9"/>
  <c r="AQ16" i="8"/>
  <c r="AQ17" i="8"/>
  <c r="AQ13" i="8"/>
  <c r="AQ15" i="8"/>
  <c r="AQ20" i="8"/>
  <c r="AQ14" i="8"/>
  <c r="AQ21" i="8"/>
  <c r="AQ10" i="8"/>
  <c r="AQ22" i="8"/>
  <c r="AQ12" i="8"/>
  <c r="AQ23" i="8"/>
  <c r="AQ27" i="8"/>
  <c r="AQ24" i="8"/>
  <c r="AQ9" i="8"/>
  <c r="AQ25" i="8"/>
  <c r="AQ18" i="7"/>
  <c r="AQ13" i="7"/>
  <c r="AQ20" i="7"/>
  <c r="AQ14" i="7"/>
  <c r="AQ21" i="7"/>
  <c r="AQ10" i="7"/>
  <c r="AQ23" i="7"/>
  <c r="AQ11" i="7"/>
  <c r="AQ24" i="7"/>
  <c r="AQ27" i="7"/>
  <c r="AQ25" i="7"/>
  <c r="AQ17" i="6"/>
  <c r="AQ20" i="6"/>
  <c r="AQ10" i="6"/>
  <c r="AQ21" i="6"/>
  <c r="AQ27" i="6"/>
  <c r="AQ22" i="6"/>
  <c r="AQ9" i="6"/>
  <c r="AQ26" i="6"/>
  <c r="AQ24" i="6"/>
  <c r="AQ15" i="6"/>
  <c r="AQ25" i="6"/>
  <c r="AQ20" i="5"/>
  <c r="AQ11" i="5"/>
  <c r="AQ21" i="5"/>
  <c r="AQ18" i="5"/>
  <c r="AQ19" i="5"/>
  <c r="AQ15" i="5"/>
  <c r="AQ23" i="5"/>
  <c r="AQ24" i="5"/>
  <c r="AQ16" i="5"/>
  <c r="AQ9" i="5"/>
  <c r="AQ25" i="5"/>
  <c r="AQ18" i="4"/>
  <c r="AQ15" i="4"/>
  <c r="AQ19" i="4"/>
  <c r="AQ13" i="4"/>
  <c r="AQ20" i="4"/>
  <c r="AQ21" i="4"/>
  <c r="AQ11" i="4"/>
  <c r="AQ22" i="4"/>
  <c r="AQ12" i="4"/>
  <c r="AQ23" i="4"/>
  <c r="AQ10" i="4"/>
  <c r="AQ24" i="4"/>
  <c r="AQ27" i="4"/>
  <c r="AQ25" i="4"/>
  <c r="F26" i="3"/>
  <c r="F25" i="3"/>
  <c r="F24" i="3"/>
  <c r="F23" i="3"/>
  <c r="F22" i="3"/>
  <c r="F21" i="3"/>
  <c r="F20" i="3"/>
  <c r="F19" i="3"/>
  <c r="F18" i="3"/>
  <c r="F17" i="3"/>
  <c r="F27" i="3"/>
  <c r="F10" i="3"/>
  <c r="F13" i="3"/>
  <c r="F12" i="3"/>
  <c r="F14" i="3"/>
  <c r="F28" i="3"/>
  <c r="F11" i="3"/>
  <c r="F15" i="3"/>
  <c r="F16" i="3"/>
  <c r="Q10" i="3"/>
  <c r="Q8" i="3"/>
  <c r="Q11" i="3"/>
  <c r="Q14" i="3"/>
  <c r="Q15" i="3"/>
  <c r="Q9" i="3"/>
  <c r="Q13" i="3"/>
  <c r="Q12" i="3"/>
  <c r="Q16" i="3"/>
  <c r="Q26" i="3"/>
  <c r="Q25" i="3"/>
  <c r="Q24" i="3"/>
  <c r="Q23" i="3"/>
  <c r="Q22" i="3"/>
  <c r="Q21" i="3"/>
  <c r="Q20" i="3"/>
  <c r="Q19" i="3"/>
  <c r="Q18" i="3"/>
  <c r="Q17" i="3"/>
  <c r="AL6" i="1"/>
  <c r="AI6" i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14" i="1"/>
  <c r="AF10" i="1"/>
  <c r="AF9" i="1"/>
  <c r="AR8" i="9" l="1"/>
  <c r="AS3" i="9" s="1"/>
  <c r="AR8" i="8"/>
  <c r="AS3" i="8" s="1"/>
  <c r="AS3" i="7"/>
  <c r="AR8" i="6"/>
  <c r="AS3" i="6" s="1"/>
  <c r="AR8" i="5"/>
  <c r="AS3" i="5" s="1"/>
  <c r="AR8" i="4"/>
  <c r="AS3" i="4" s="1"/>
  <c r="AQ31" i="3"/>
  <c r="AQ29" i="3"/>
  <c r="AQ34" i="3"/>
  <c r="AQ18" i="3"/>
  <c r="AQ19" i="3"/>
  <c r="AQ14" i="3"/>
  <c r="AQ10" i="3"/>
  <c r="AQ9" i="3"/>
  <c r="AL16" i="1"/>
  <c r="AL29" i="1"/>
  <c r="AI32" i="1"/>
  <c r="AF39" i="1"/>
  <c r="AL30" i="1"/>
  <c r="AI33" i="1"/>
  <c r="AF40" i="1"/>
  <c r="AL31" i="1"/>
  <c r="AI34" i="1"/>
  <c r="AL32" i="1"/>
  <c r="AI35" i="1"/>
  <c r="AL33" i="1"/>
  <c r="AI36" i="1"/>
  <c r="AI30" i="1"/>
  <c r="AL34" i="1"/>
  <c r="AF32" i="1"/>
  <c r="AL35" i="1"/>
  <c r="AF33" i="1"/>
  <c r="AL36" i="1"/>
  <c r="AF34" i="1"/>
  <c r="AI28" i="1"/>
  <c r="AF35" i="1"/>
  <c r="AF37" i="1"/>
  <c r="AF38" i="1"/>
  <c r="AF36" i="1"/>
  <c r="AI31" i="1"/>
  <c r="AI29" i="1"/>
  <c r="AL28" i="1"/>
  <c r="AQ26" i="3"/>
  <c r="AQ17" i="3"/>
  <c r="AL26" i="1"/>
  <c r="AF15" i="1"/>
  <c r="AL14" i="1"/>
  <c r="AF25" i="1"/>
  <c r="AL15" i="1"/>
  <c r="AF14" i="1"/>
  <c r="AL24" i="1"/>
  <c r="AI19" i="1"/>
  <c r="AF26" i="1"/>
  <c r="AL13" i="1"/>
  <c r="AI9" i="1"/>
  <c r="AI15" i="1"/>
  <c r="AF21" i="1"/>
  <c r="AI26" i="1"/>
  <c r="AL20" i="1"/>
  <c r="AL23" i="1"/>
  <c r="AF22" i="1"/>
  <c r="AF19" i="1"/>
  <c r="AF27" i="1"/>
  <c r="AI17" i="1"/>
  <c r="AL12" i="1"/>
  <c r="AL11" i="1"/>
  <c r="AL22" i="1"/>
  <c r="AI13" i="1"/>
  <c r="AI12" i="1"/>
  <c r="AF31" i="1"/>
  <c r="AI11" i="1"/>
  <c r="AF30" i="1"/>
  <c r="AF18" i="1"/>
  <c r="AI22" i="1"/>
  <c r="AI10" i="1"/>
  <c r="AL18" i="1"/>
  <c r="AL27" i="1"/>
  <c r="AI18" i="1"/>
  <c r="AI16" i="1"/>
  <c r="AF23" i="1"/>
  <c r="AL10" i="1"/>
  <c r="AI25" i="1"/>
  <c r="AF20" i="1"/>
  <c r="AI23" i="1"/>
  <c r="AF29" i="1"/>
  <c r="AF17" i="1"/>
  <c r="AI21" i="1"/>
  <c r="AL17" i="1"/>
  <c r="AL25" i="1"/>
  <c r="AF24" i="1"/>
  <c r="AI27" i="1"/>
  <c r="AI14" i="1"/>
  <c r="AL21" i="1"/>
  <c r="AF13" i="1"/>
  <c r="AI24" i="1"/>
  <c r="AL19" i="1"/>
  <c r="AF28" i="1"/>
  <c r="AF16" i="1"/>
  <c r="AI20" i="1"/>
  <c r="AL9" i="1"/>
  <c r="AQ20" i="3"/>
  <c r="AQ21" i="3"/>
  <c r="AQ27" i="3"/>
  <c r="AQ22" i="3"/>
  <c r="AQ16" i="3"/>
  <c r="AQ15" i="3"/>
  <c r="AQ13" i="3"/>
  <c r="AQ23" i="3"/>
  <c r="AQ11" i="3"/>
  <c r="AQ24" i="3"/>
  <c r="AQ12" i="3"/>
  <c r="AQ25" i="3"/>
  <c r="AC11" i="1"/>
  <c r="AC12" i="1"/>
  <c r="AC6" i="1"/>
  <c r="AC13" i="1" s="1"/>
  <c r="AC23" i="1" l="1"/>
  <c r="AC22" i="1"/>
  <c r="AC21" i="1"/>
  <c r="AC19" i="1"/>
  <c r="AC20" i="1"/>
  <c r="AC18" i="1"/>
  <c r="AR8" i="3"/>
  <c r="AS3" i="3" s="1"/>
  <c r="AC14" i="1"/>
  <c r="AC36" i="1"/>
  <c r="AC28" i="1"/>
  <c r="AC29" i="1"/>
  <c r="AC30" i="1"/>
  <c r="AC31" i="1"/>
  <c r="AC34" i="1"/>
  <c r="AC35" i="1"/>
  <c r="AC33" i="1"/>
  <c r="AC32" i="1"/>
  <c r="AC10" i="1"/>
  <c r="AC25" i="1"/>
  <c r="AC24" i="1"/>
  <c r="AC17" i="1"/>
  <c r="AC9" i="1"/>
  <c r="AC16" i="1"/>
  <c r="AC27" i="1"/>
  <c r="AC15" i="1"/>
  <c r="AC26" i="1"/>
  <c r="X12" i="1"/>
  <c r="W12" i="1"/>
  <c r="V12" i="1"/>
  <c r="N4" i="1"/>
  <c r="N46" i="1" l="1"/>
  <c r="N35" i="1"/>
  <c r="N36" i="1"/>
  <c r="N37" i="1"/>
  <c r="N40" i="1"/>
  <c r="N42" i="1"/>
  <c r="N44" i="1"/>
  <c r="N38" i="1"/>
  <c r="N39" i="1"/>
  <c r="N41" i="1"/>
  <c r="N43" i="1"/>
  <c r="N45" i="1"/>
  <c r="W14" i="1"/>
  <c r="W44" i="1"/>
  <c r="W36" i="1"/>
  <c r="W37" i="1"/>
  <c r="W38" i="1"/>
  <c r="W39" i="1"/>
  <c r="W40" i="1"/>
  <c r="W41" i="1"/>
  <c r="W42" i="1"/>
  <c r="W43" i="1"/>
  <c r="W17" i="1"/>
  <c r="N32" i="1"/>
  <c r="N33" i="1"/>
  <c r="N34" i="1"/>
  <c r="N26" i="1"/>
  <c r="N27" i="1"/>
  <c r="N28" i="1"/>
  <c r="N29" i="1"/>
  <c r="N31" i="1"/>
  <c r="N30" i="1"/>
  <c r="W35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6" i="1"/>
  <c r="T37" i="1" l="1"/>
  <c r="T38" i="1"/>
  <c r="T39" i="1"/>
  <c r="T46" i="1"/>
  <c r="T47" i="1"/>
  <c r="T48" i="1"/>
  <c r="T40" i="1"/>
  <c r="T43" i="1"/>
  <c r="T44" i="1"/>
  <c r="T41" i="1"/>
  <c r="T42" i="1"/>
  <c r="T45" i="1"/>
  <c r="T9" i="1"/>
  <c r="T30" i="1"/>
  <c r="T31" i="1"/>
  <c r="T32" i="1"/>
  <c r="T33" i="1"/>
  <c r="T34" i="1"/>
  <c r="T35" i="1"/>
  <c r="T36" i="1"/>
  <c r="T29" i="1"/>
  <c r="T28" i="1"/>
  <c r="T1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7" i="1"/>
  <c r="J5" i="1"/>
  <c r="J10" i="1" s="1"/>
  <c r="B6" i="1"/>
  <c r="B5" i="1"/>
  <c r="J18" i="1" l="1"/>
  <c r="J36" i="1"/>
  <c r="J37" i="1"/>
  <c r="J38" i="1"/>
  <c r="J44" i="1"/>
  <c r="J39" i="1"/>
  <c r="J41" i="1"/>
  <c r="J42" i="1"/>
  <c r="J43" i="1"/>
  <c r="J40" i="1"/>
  <c r="J47" i="1"/>
  <c r="J45" i="1"/>
  <c r="J46" i="1"/>
  <c r="J16" i="1"/>
  <c r="J9" i="1"/>
  <c r="J19" i="1"/>
  <c r="J20" i="1"/>
  <c r="J23" i="1"/>
  <c r="J21" i="1"/>
  <c r="J11" i="1"/>
  <c r="J27" i="1"/>
  <c r="J28" i="1"/>
  <c r="J29" i="1"/>
  <c r="J30" i="1"/>
  <c r="J31" i="1"/>
  <c r="J32" i="1"/>
  <c r="J34" i="1"/>
  <c r="J33" i="1"/>
  <c r="J35" i="1"/>
  <c r="J8" i="1"/>
  <c r="J22" i="1"/>
  <c r="J17" i="1"/>
  <c r="B7" i="1"/>
  <c r="J15" i="1"/>
  <c r="J13" i="1"/>
  <c r="J14" i="1"/>
  <c r="J25" i="1"/>
  <c r="J12" i="1"/>
  <c r="J26" i="1"/>
  <c r="J24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  <c r="F7" i="1" l="1"/>
  <c r="Q5" i="1"/>
  <c r="F38" i="1" l="1"/>
  <c r="F39" i="1"/>
  <c r="F40" i="1"/>
  <c r="F45" i="1"/>
  <c r="F49" i="1"/>
  <c r="F41" i="1"/>
  <c r="F43" i="1"/>
  <c r="F47" i="1"/>
  <c r="F42" i="1"/>
  <c r="F44" i="1"/>
  <c r="F46" i="1"/>
  <c r="F48" i="1"/>
  <c r="Q36" i="1"/>
  <c r="Q37" i="1"/>
  <c r="Q38" i="1"/>
  <c r="Q43" i="1"/>
  <c r="Q39" i="1"/>
  <c r="Q41" i="1"/>
  <c r="Q45" i="1"/>
  <c r="Q47" i="1"/>
  <c r="Q40" i="1"/>
  <c r="Q42" i="1"/>
  <c r="Q44" i="1"/>
  <c r="Q46" i="1"/>
  <c r="Q30" i="1"/>
  <c r="Q31" i="1"/>
  <c r="Q32" i="1"/>
  <c r="Q33" i="1"/>
  <c r="Q34" i="1"/>
  <c r="Q28" i="1"/>
  <c r="Q29" i="1"/>
  <c r="Q35" i="1"/>
  <c r="Q27" i="1"/>
  <c r="F37" i="1"/>
  <c r="AQ36" i="1" s="1"/>
  <c r="F29" i="1"/>
  <c r="AQ28" i="1" s="1"/>
  <c r="F30" i="1"/>
  <c r="AQ29" i="1" s="1"/>
  <c r="F31" i="1"/>
  <c r="F32" i="1"/>
  <c r="AQ31" i="1" s="1"/>
  <c r="F33" i="1"/>
  <c r="AQ32" i="1" s="1"/>
  <c r="F34" i="1"/>
  <c r="AQ33" i="1" s="1"/>
  <c r="F35" i="1"/>
  <c r="AQ34" i="1" s="1"/>
  <c r="F36" i="1"/>
  <c r="AQ35" i="1" s="1"/>
  <c r="Q26" i="1"/>
  <c r="Q8" i="1"/>
  <c r="Q20" i="1"/>
  <c r="Q23" i="1"/>
  <c r="Q9" i="1"/>
  <c r="Q11" i="1"/>
  <c r="Q19" i="1"/>
  <c r="Q22" i="1"/>
  <c r="Q18" i="1"/>
  <c r="Q10" i="1"/>
  <c r="Q21" i="1"/>
  <c r="Q17" i="1"/>
  <c r="Q15" i="1"/>
  <c r="Q14" i="1"/>
  <c r="Q25" i="1"/>
  <c r="Q16" i="1"/>
  <c r="Q24" i="1"/>
  <c r="Q12" i="1"/>
  <c r="Q13" i="1"/>
  <c r="F14" i="1"/>
  <c r="F26" i="1"/>
  <c r="F15" i="1"/>
  <c r="AQ14" i="1" s="1"/>
  <c r="F27" i="1"/>
  <c r="F16" i="1"/>
  <c r="F28" i="1"/>
  <c r="AQ27" i="1" s="1"/>
  <c r="F17" i="1"/>
  <c r="AQ16" i="1" s="1"/>
  <c r="F10" i="1"/>
  <c r="AQ9" i="1" s="1"/>
  <c r="F19" i="1"/>
  <c r="F22" i="1"/>
  <c r="AQ21" i="1" s="1"/>
  <c r="F11" i="1"/>
  <c r="AQ10" i="1" s="1"/>
  <c r="F23" i="1"/>
  <c r="F13" i="1"/>
  <c r="F18" i="1"/>
  <c r="F25" i="1"/>
  <c r="F20" i="1"/>
  <c r="AQ19" i="1" s="1"/>
  <c r="F24" i="1"/>
  <c r="AQ23" i="1" s="1"/>
  <c r="AS3" i="1" s="1"/>
  <c r="F21" i="1"/>
  <c r="AQ20" i="1" s="1"/>
  <c r="F12" i="1"/>
  <c r="B7" i="12"/>
  <c r="AQ12" i="1" l="1"/>
  <c r="AQ24" i="1"/>
  <c r="AQ17" i="1"/>
  <c r="AQ13" i="1"/>
  <c r="AQ30" i="1"/>
  <c r="AQ22" i="1"/>
  <c r="AQ25" i="1"/>
  <c r="AQ18" i="1"/>
  <c r="AQ26" i="1"/>
  <c r="AQ11" i="1"/>
  <c r="AR8" i="1" s="1"/>
  <c r="AQ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</connections>
</file>

<file path=xl/sharedStrings.xml><?xml version="1.0" encoding="utf-8"?>
<sst xmlns="http://schemas.openxmlformats.org/spreadsheetml/2006/main" count="1088" uniqueCount="366">
  <si>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</si>
  <si>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</si>
  <si>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</si>
  <si>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</si>
  <si>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</si>
  <si>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</si>
  <si>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</si>
  <si>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</si>
  <si>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</si>
  <si>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</si>
  <si>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</si>
  <si>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</si>
  <si>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</si>
  <si>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</si>
  <si>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</si>
  <si>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</si>
  <si>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</si>
  <si>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</si>
  <si>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</si>
  <si>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</si>
  <si>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</si>
  <si>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</si>
  <si>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</si>
  <si>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</si>
  <si>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</si>
  <si>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</si>
  <si>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</si>
  <si>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</si>
  <si>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</si>
  <si>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</si>
  <si>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</si>
  <si>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</si>
  <si>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</si>
  <si>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</si>
  <si>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</si>
  <si>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</si>
  <si>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</si>
  <si>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</si>
  <si>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</si>
  <si>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</si>
  <si>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</si>
  <si>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</si>
  <si>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</si>
  <si>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</si>
  <si>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</si>
  <si>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</si>
  <si>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</si>
  <si>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</si>
  <si>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</si>
  <si>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</si>
  <si>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</si>
  <si>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</si>
  <si>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</si>
  <si>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</si>
  <si>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</si>
  <si>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</si>
  <si>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</si>
  <si>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</si>
  <si>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</si>
  <si>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</si>
  <si>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</si>
  <si>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</si>
  <si>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</si>
  <si>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</si>
  <si>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</si>
  <si>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</si>
  <si>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</si>
  <si>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</si>
  <si>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</si>
  <si>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</si>
  <si>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</si>
  <si>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</si>
  <si>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</si>
  <si>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</si>
  <si>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year3</t>
  </si>
  <si>
    <t>year4</t>
  </si>
  <si>
    <t>year5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</si>
  <si>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</si>
  <si>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</si>
  <si>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</si>
  <si>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</si>
  <si>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</si>
  <si>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</si>
  <si>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</si>
  <si>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</si>
  <si>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</si>
  <si>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</si>
  <si>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</si>
  <si>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</si>
  <si>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</si>
  <si>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</si>
  <si>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</si>
  <si>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</si>
  <si>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</si>
  <si>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</si>
  <si>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</si>
  <si>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</si>
  <si>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</si>
  <si>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</si>
  <si>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</si>
  <si>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</si>
  <si>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</si>
  <si>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</si>
  <si>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</si>
  <si>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</si>
  <si>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year2</t>
  </si>
  <si>
    <t>С_н=</t>
  </si>
  <si>
    <t>Column1</t>
  </si>
  <si>
    <t>Результаты расчета</t>
  </si>
  <si>
    <t xml:space="preserve">0,50/ 2   2,439   13,613   13,613   354,054   3,857   15,335   340,475   134,451   16,259   39,493   0,000   0,000   0,000   877,837      </t>
  </si>
  <si>
    <t xml:space="preserve">0,50/ 3   3,658   20,419   20,419   236,036   2,571   10,223   226,983   89,634   10,839   26,329   0,000   0,000   0,000   609,943      </t>
  </si>
  <si>
    <t xml:space="preserve">0,50/ 4   4,877   27,226   27,226   177,027   1,928   7,667   170,237   67,225   8,130   19,747   0,000   0,000   0,000   483,413      </t>
  </si>
  <si>
    <t xml:space="preserve">0,50/ 5   6,097   34,032   34,032   141,622   1,543   6,134   136,190   53,780   6,504   15,797   0,000   0,000   0,000   413,43      </t>
  </si>
  <si>
    <t xml:space="preserve">0,50/ 6   7,316   40,838   40,838   118,018   1,286   5,112   113,492   44,817   5,420   13,164   0,000   0,000   0,000   371,717      </t>
  </si>
  <si>
    <t xml:space="preserve">0,50/ 7   8,535   47,645   47,645   101,158   1,102   4,381   97,278   38,414   4,645   11,284   0,000   0,000   0,000   346,158      </t>
  </si>
  <si>
    <t xml:space="preserve">0,50/ 8   9,755   54,451   54,451   88,513   0,964   3,834   85,119   33,613   4,065   9,873   0,000   0,000   0,000   330,7      </t>
  </si>
  <si>
    <t xml:space="preserve">0,50/ 9   10,974   61,258   61,258   78,679   0,857   3,408   75,661   29,878   3,613   8,776   0,000   0,000   0,000   321,973      </t>
  </si>
  <si>
    <t xml:space="preserve">0,50/10   12,193   68,064   68,064   70,811   0,771   3,067   68,095   26,890   3,252   7,899   0,000   0,000   0,000   317,955      </t>
  </si>
  <si>
    <t xml:space="preserve">0,50/11   13,412   74,870   74,870   64,373   0,701   2,788   61,904   24,446   2,956   7,181   0,000   0,000   0,000   317,364      </t>
  </si>
  <si>
    <t xml:space="preserve">0,50/12   14,632   81,677   81,677   59,009   0,643   2,556   56,746   22,408   2,710   6,582   0,000   0,000   0,000   319,348      </t>
  </si>
  <si>
    <t xml:space="preserve">0,50/13   15,851   88,483   88,483   54,470   0,593   2,359   52,381   20,685   2,501   6,076   0,000   0,000   0,000   323,305      </t>
  </si>
  <si>
    <t xml:space="preserve">0,50/14   17,070   95,290   95,290   50,579   0,551   2,191   48,639   19,207   2,323   5,642   0,000   0,000   0,000   328,817      </t>
  </si>
  <si>
    <t xml:space="preserve">0,50/15   18,290   102,096   102,096   47,207   0,514   2,045   45,397   17,927   2,168   5,266   0,000   0,000   0,000   335,572      </t>
  </si>
  <si>
    <t xml:space="preserve">0,50/16   19,509   108,902   108,902   44,257   0,482   1,917   42,559   16,806   2,032   4,937   0,000   0,000   0,000   343,334      </t>
  </si>
  <si>
    <t xml:space="preserve">0,50/17   20,728   115,709   115,709   41,653   0,454   1,804   40,056   15,818   1,913   4,646   0,000   0,000   0,000   351,931      </t>
  </si>
  <si>
    <t xml:space="preserve">0,50/18   21,948   122,515   122,515   39,339   0,429   1,704   37,831   14,939   1,807   4,388   0,000   0,000   0,000   361,22      </t>
  </si>
  <si>
    <t xml:space="preserve">0,50/19   23,167   129,322   129,322   37,269   0,406   1,614   35,839   14,153   1,711   4,157   0,000   0,000   0,000   371,092      </t>
  </si>
  <si>
    <t xml:space="preserve">0,50/20   24,386   136,128   136,128   35,405   0,386   1,533   34,047   13,445   1,626   3,949   0,000   0,000   0,000   381,458      </t>
  </si>
  <si>
    <t xml:space="preserve">0,50/21   25,606   142,934   142,934   33,719   0,367   1,460   32,426   12,805   1,548   3,761   0,000   0,000   0,000   392,251      </t>
  </si>
  <si>
    <t xml:space="preserve">0,50/22   26,825   149,741   149,741   32,187   0,351   1,394   30,952   12,223   1,478   3,590   0,000   0,000   0,000   403,414      </t>
  </si>
  <si>
    <t xml:space="preserve">0,50/23   28,044   156,547   156,547   30,787   0,335   1,333   29,606   11,691   1,414   3,434   0,000   0,000   0,000   414,89      </t>
  </si>
  <si>
    <t xml:space="preserve">0,50/24   29,264   163,354   163,354   29,504   0,321   1,278   28,373   11,204   1,355   3,291   0,000   0,000   0,000   426,652      </t>
  </si>
  <si>
    <t xml:space="preserve">0,50/25   30,483   170,160   170,160   28,324   0,309   1,227   27,238   10,756   1,301   3,159   0,000   0,000   0,000   438,657      </t>
  </si>
  <si>
    <t xml:space="preserve">0,50/26   31,702   176,966   176,966   27,235   0,297   1,180   26,190   10,342   1,251   3,038   0,000   0,000   0,000   450,878      </t>
  </si>
  <si>
    <t xml:space="preserve">0,50/27   32,922   183,773   183,773   26,226   0,286   1,136   25,220   9,959   1,204   2,925   0,000   0,000   0,000   463,295      </t>
  </si>
  <si>
    <t xml:space="preserve">0,50/28   34,141   190,579   190,579   25,290   0,275   1,095   24,320   9,604   1,161   2,821   0,000   0,000   0,000   475,883      </t>
  </si>
  <si>
    <t xml:space="preserve">0,33/ 1   1,219   4,533   4,533   471,600   7,714   30,670   680,949   268,901   32,518   78,987   0,000   0,000   0,000   1470,119      </t>
  </si>
  <si>
    <t xml:space="preserve">0,33/ 2   2,439   9,066   9,066   235,800   3,857   15,335   340,475   134,451   16,259   39,493   0,000   0,000   0,000   750,489      </t>
  </si>
  <si>
    <t xml:space="preserve">0,33/ 3   3,658   13,599   13,599   157,200   2,571   10,223   226,983   89,634   10,839   26,329   0,000   0,000   0,000   517,467      </t>
  </si>
  <si>
    <t xml:space="preserve">0,33/ 4   4,877   18,132   18,132   117,900   1,928   7,667   170,237   67,225   8,130   19,747   0,000   0,000   0,000   406,098      </t>
  </si>
  <si>
    <t xml:space="preserve">0,33/ 5   6,097   22,665   22,665   94,320   1,543   6,134   136,190   53,780   6,504   15,797   0,000   0,000   0,000   343,394      </t>
  </si>
  <si>
    <t xml:space="preserve">0,33/ 6   7,316   27,198   27,198   78,600   1,286   5,112   113,492   44,817   5,420   13,164   0,000   0,000   0,000   305,019      </t>
  </si>
  <si>
    <t xml:space="preserve">0,33/ 7   8,535   31,731   31,731   67,371   1,102   4,381   97,278   38,414   4,645   11,284   0,000   0,000   0,000   280,543      </t>
  </si>
  <si>
    <t xml:space="preserve">0,33/ 8   9,755   36,264   36,264   58,950   0,964   3,834   85,119   33,613   4,065   9,873   0,000   0,000   0,000   264,763      </t>
  </si>
  <si>
    <t xml:space="preserve">0,33/ 9   10,974   40,798   40,798   52,400   0,857   3,408   75,661   29,878   3,613   8,776   0,000   0,000   0,000   254,774      </t>
  </si>
  <si>
    <t xml:space="preserve">0,33/10   12,193   45,331   45,331   47,160   0,771   3,067   68,095   26,890   3,252   7,899   0,000   0,000   0,000   248,838      </t>
  </si>
  <si>
    <t xml:space="preserve">0,33/11   13,412   49,864   49,864   42,873   0,701   2,788   61,904   24,446   2,956   7,181   0,000   0,000   0,000   245,852      </t>
  </si>
  <si>
    <t xml:space="preserve">0,33/12   14,632   54,397   54,397   39,300   0,643   2,556   56,746   22,408   2,710   6,582   0,000   0,000   0,000   245,079      </t>
  </si>
  <si>
    <t xml:space="preserve">0,33/13   15,851   58,930   58,930   36,277   0,593   2,359   52,381   20,685   2,501   6,076   0,000   0,000   0,000   246,006      </t>
  </si>
  <si>
    <t xml:space="preserve">0,33/14   17,070   63,463   63,463   33,686   0,551   2,191   48,639   19,207   2,323   5,642   0,000   0,000   0,000   248,27      </t>
  </si>
  <si>
    <t xml:space="preserve">0,33/15   18,290   67,996   67,996   31,440   0,514   2,045   45,397   17,927   2,168   5,266   0,000   0,000   0,000   251,605      </t>
  </si>
  <si>
    <t xml:space="preserve">0,33/16   19,509   72,529   72,529   29,475   0,482   1,917   42,559   16,806   2,032   4,937   0,000   0,000   0,000   255,806      </t>
  </si>
  <si>
    <t xml:space="preserve">0,33/17   20,728   77,062   77,062   27,741   0,454   1,804   40,056   15,818   1,913   4,646   0,000   0,000   0,000   260,725      </t>
  </si>
  <si>
    <t xml:space="preserve">0,33/18   21,948   81,595   81,595   26,200   0,429   1,704   37,831   14,939   1,807   4,388   0,000   0,000   0,000   266,241      </t>
  </si>
  <si>
    <t xml:space="preserve">0,33/19   23,167   86,128   86,128   24,821   0,406   1,614   35,839   14,153   1,711   4,157   0,000   0,000   0,000   272,256      </t>
  </si>
  <si>
    <t xml:space="preserve">0,33/20   24,386   90,661   90,661   23,580   0,386   1,533   34,047   13,445   1,626   3,949   0,000   0,000   0,000   278,699      </t>
  </si>
  <si>
    <t xml:space="preserve">0,33/21   25,606   95,194   95,194   22,457   0,367   1,460   32,426   12,805   1,548   3,761   0,000   0,000   0,000   285,509      </t>
  </si>
  <si>
    <t xml:space="preserve">0,33/22   26,825   99,727   99,727   21,436   0,351   1,394   30,952   12,223   1,478   3,590   0,000   0,000   0,000   292,635      </t>
  </si>
  <si>
    <t xml:space="preserve">0,33/23   28,044   104,260   104,260   20,504   0,335   1,333   29,606   11,691   1,414   3,434   0,000   0,000   0,000   300,033      </t>
  </si>
  <si>
    <t xml:space="preserve">0,33/24   29,264   108,793   108,793   19,650   0,321   1,278   28,373   11,204   1,355   3,291   0,000   0,000   0,000   307,676      </t>
  </si>
  <si>
    <t xml:space="preserve">0,33/25   30,483   113,327   113,327   18,864   0,309   1,227   27,238   10,756   1,301   3,159   0,000   0,000   0,000   315,531      </t>
  </si>
  <si>
    <t xml:space="preserve">0,33/26   31,702   117,860   117,860   18,138   0,297   1,180   26,190   10,342   1,251   3,038   0,000   0,000   0,000   323,569      </t>
  </si>
  <si>
    <t xml:space="preserve">0,33/27   32,922   122,393   122,393   17,467   0,286   1,136   25,220   9,959   1,204   2,925   0,000   0,000   0,000   331,776      </t>
  </si>
  <si>
    <t xml:space="preserve">0,33/28   34,141   126,926   126,926   16,843   0,275   1,095   24,320   9,604   1,161   2,821   0,000   0,000   0,000   340,13      </t>
  </si>
  <si>
    <t xml:space="preserve">0,25/ 1   1,219   3,403   3,403   354,054   7,714   30,670   680,949   268,901   32,518   78,987   0,000   0,000   0,000   1350,313      </t>
  </si>
  <si>
    <t xml:space="preserve">0,25/ 2   2,439   6,806   6,806   177,027   3,857   15,335   340,475   134,451   16,259   39,493   0,000   0,000   0,000   687,196      </t>
  </si>
  <si>
    <t xml:space="preserve">0,25/ 3   3,658   10,210   10,210   118,018   2,571   10,223   226,983   89,634   10,839   26,329   0,000   0,000   0,000   471,507      </t>
  </si>
  <si>
    <t xml:space="preserve">0,25/ 4   4,877   13,613   13,613   88,513   1,928   7,667   170,237   67,225   8,130   19,747   0,000   0,000   0,000   367,673      </t>
  </si>
  <si>
    <t xml:space="preserve">0,25/ 5   6,097   17,016   17,016   70,811   1,543   6,134   136,190   53,780   6,504   15,797   0,000   0,000   0,000   308,587      </t>
  </si>
  <si>
    <t xml:space="preserve">0,25/ 6   7,316   20,419   20,419   59,009   1,286   5,112   113,492   44,817   5,420   13,164   0,000   0,000   0,000   271,87      </t>
  </si>
  <si>
    <t xml:space="preserve">0,25/ 7   8,535   23,822   23,822   50,579   1,102   4,381   97,278   38,414   4,645   11,284   0,000   0,000   0,000   247,933      </t>
  </si>
  <si>
    <t xml:space="preserve">0,25/ 8   9,755   27,226   27,226   44,257   0,964   3,834   85,119   33,613   4,065   9,873   0,000   0,000   0,000   231,994      </t>
  </si>
  <si>
    <t xml:space="preserve">0,25/ 9   10,974   30,629   30,629   39,339   0,857   3,408   75,661   29,878   3,613   8,776   0,000   0,000   0,000   221,375      </t>
  </si>
  <si>
    <t xml:space="preserve">0,25/10   12,193   34,032   34,032   35,405   0,771   3,067   68,095   26,890   3,252   7,899   0,000   0,000   0,000   214,485      </t>
  </si>
  <si>
    <t xml:space="preserve">0,25/11   13,412   37,435   37,435   32,187   0,701   2,788   61,904   24,446   2,956   7,181   0,000   0,000   0,000   210,308      </t>
  </si>
  <si>
    <t xml:space="preserve">0,25/12   14,632   40,838   40,838   29,504   0,643   2,556   56,746   22,408   2,710   6,582   0,000   0,000   0,000   208,165      </t>
  </si>
  <si>
    <t xml:space="preserve">0,25/13   15,851   44,242   44,242   27,235   0,593   2,359   52,381   20,685   2,501   6,076   0,000   0,000   0,000   207,588      </t>
  </si>
  <si>
    <t xml:space="preserve">0,25/14   17,070   47,645   47,645   25,290   0,551   2,191   48,639   19,207   2,323   5,642   0,000   0,000   0,000   208,238      </t>
  </si>
  <si>
    <t xml:space="preserve">0,25/15   18,290   51,048   51,048   23,604   0,514   2,045   45,397   17,927   2,168   5,266   0,000   0,000   0,000   209,873      </t>
  </si>
  <si>
    <t xml:space="preserve">0,25/16   19,509   54,451   54,451   22,128   0,482   1,917   42,559   16,806   2,032   4,937   0,000   0,000   0,000   212,303      </t>
  </si>
  <si>
    <t xml:space="preserve">0,25/17   20,728   57,854   57,854   20,827   0,454   1,804   40,056   15,818   1,913   4,646   0,000   0,000   0,000   215,395      </t>
  </si>
  <si>
    <t xml:space="preserve">0,25/18   21,948   61,258   61,258   19,670   0,429   1,704   37,831   14,939   1,807   4,388   0,000   0,000   0,000   219,037      </t>
  </si>
  <si>
    <t xml:space="preserve">0,25/19   23,167   64,661   64,661   18,634   0,406   1,614   35,839   14,153   1,711   4,157   0,000   0,000   0,000   223,135      </t>
  </si>
  <si>
    <t xml:space="preserve">0,25/20   24,386   68,064   68,064   17,703   0,386   1,533   34,047   13,445   1,626   3,949   0,000   0,000   0,000   227,628      </t>
  </si>
  <si>
    <t xml:space="preserve">0,25/21   25,606   71,467   71,467   16,860   0,367   1,460   32,426   12,805   1,548   3,761   0,000   0,000   0,000   232,458      </t>
  </si>
  <si>
    <t xml:space="preserve">0,25/22   26,825   74,870   74,870   16,093   0,351   1,394   30,952   12,223   1,478   3,590   0,000   0,000   0,000   237,578      </t>
  </si>
  <si>
    <t xml:space="preserve">0,25/23   28,044   78,274   78,274   15,394   0,335   1,333   29,606   11,691   1,414   3,434   0,000   0,000   0,000   242,951      </t>
  </si>
  <si>
    <t xml:space="preserve">0,25/24   29,264   81,677   81,677   14,752   0,321   1,278   28,373   11,204   1,355   3,291   0,000   0,000   0,000   248,546      </t>
  </si>
  <si>
    <t xml:space="preserve">0,25/25   30,483   85,080   85,080   14,162   0,309   1,227   27,238   10,756   1,301   3,159   0,000   0,000   0,000   254,335      </t>
  </si>
  <si>
    <t xml:space="preserve">0,25/26   31,702   88,483   88,483   13,617   0,297   1,180   26,190   10,342   1,251   3,038   0,000   0,000   0,000   260,294      </t>
  </si>
  <si>
    <t xml:space="preserve">0,25/27   32,922   91,886   91,886   13,113   0,286   1,136   25,220   9,959   1,204   2,925   0,000   0,000   0,000   266,408      </t>
  </si>
  <si>
    <t xml:space="preserve">0,25/28   34,141   95,290   95,290   12,645   0,275   1,095   24,320   9,604   1,161   2,821   0,000   0,000   0,000   272,66      </t>
  </si>
  <si>
    <t xml:space="preserve">0,20/ 1   1,219   2,723   2,723   283,243   7,714   30,670   680,949   268,901   32,518   78,987   0,000   0,000   0,000   1278,142      </t>
  </si>
  <si>
    <t xml:space="preserve">0,20/ 2   2,439   5,445   5,445   141,622   3,857   15,335   340,475   134,451   16,259   39,493   0,000   0,000   0,000   649,069      </t>
  </si>
  <si>
    <t xml:space="preserve">0,20/ 3   3,658   8,168   8,168   94,414   2,571   10,223   226,983   89,634   10,839   26,329   0,000   0,000   0,000   443,819      </t>
  </si>
  <si>
    <t xml:space="preserve">0,20/ 4   4,877   10,890   10,890   70,811   1,928   7,667   170,237   67,225   8,130   19,747   0,000   0,000   0,000   344,525      </t>
  </si>
  <si>
    <t xml:space="preserve">0,20/ 5   6,097   13,613   13,613   56,649   1,543   6,134   136,190   53,780   6,504   15,797   0,000   0,000   0,000   287,619      </t>
  </si>
  <si>
    <t xml:space="preserve">0,20/ 6   7,316   16,335   16,335   47,207   1,286   5,112   113,492   44,817   5,420   13,164   0,000   0,000   0,000   251,9      </t>
  </si>
  <si>
    <t xml:space="preserve">0,20/ 7   8,535   19,058   19,058   40,463   1,102   4,381   97,278   38,414   4,645   11,284   0,000   0,000   0,000   228,289      </t>
  </si>
  <si>
    <t xml:space="preserve">0,20/ 8   9,755   21,780   21,780   35,405   0,964   3,834   85,119   33,613   4,065   9,873   0,000   0,000   0,000   212,25      </t>
  </si>
  <si>
    <t xml:space="preserve">0,20/ 9   10,974   24,503   24,503   31,471   0,857   3,408   75,661   29,878   3,613   8,776   0,000   0,000   0,000   201,255      </t>
  </si>
  <si>
    <t xml:space="preserve">0,20/10   12,193   27,226   27,226   28,324   0,771   3,067   68,095   26,890   3,252   7,899   0,000   0,000   0,000   193,792      </t>
  </si>
  <si>
    <t xml:space="preserve">0,20/11   13,412   29,948   29,948   25,749   0,701   2,788   61,904   24,446   2,956   7,181   0,000   0,000   0,000   188,896      </t>
  </si>
  <si>
    <t xml:space="preserve">0,20/12   14,632   32,671   32,671   23,604   0,643   2,556   56,746   22,408   2,710   6,582   0,000   0,000   0,000   185,931      </t>
  </si>
  <si>
    <t xml:space="preserve">0,20/13   15,851   35,393   35,393   21,788   0,593   2,359   52,381   20,685   2,501   6,076   0,000   0,000   0,000   184,443      </t>
  </si>
  <si>
    <t xml:space="preserve">0,20/14   17,070   38,116   38,116   20,232   0,551   2,191   48,639   19,207   2,323   5,642   0,000   0,000   0,000   184,122      </t>
  </si>
  <si>
    <t xml:space="preserve">0,20/15   18,290   40,838   40,838   18,883   0,514   2,045   45,397   17,927   2,168   5,266   0,000   0,000   0,000   184,732      </t>
  </si>
  <si>
    <t xml:space="preserve">0,20/16   19,509   43,561   43,561   17,703   0,482   1,917   42,559   16,806   2,032   4,937   0,000   0,000   0,000   186,098      </t>
  </si>
  <si>
    <t xml:space="preserve">0,20/17   20,728   46,284   46,284   16,661   0,454   1,804   40,056   15,818   1,913   4,646   0,000   0,000   0,000   188,089      </t>
  </si>
  <si>
    <t xml:space="preserve">0,20/18   21,948   49,006   49,006   15,736   0,429   1,704   37,831   14,939   1,807   4,388   0,000   0,000   0,000   190,599      </t>
  </si>
  <si>
    <t xml:space="preserve">0,20/19   23,167   51,729   51,729   14,908   0,406   1,614   35,839   14,153   1,711   4,157   0,000   0,000   0,000   193,545      </t>
  </si>
  <si>
    <t xml:space="preserve">0,20/20   24,386   54,451   54,451   14,162   0,386   1,533   34,047   13,445   1,626   3,949   0,000   0,000   0,000   196,861      </t>
  </si>
  <si>
    <t xml:space="preserve">0,20/21   25,606   57,174   57,174   13,488   0,367   1,460   32,426   12,805   1,548   3,761   0,000   0,000   0,000   200,5      </t>
  </si>
  <si>
    <t xml:space="preserve">0,20/22   26,825   59,896   59,896   12,875   0,351   1,394   30,952   12,223   1,478   3,590   0,000   0,000   0,000   204,412      </t>
  </si>
  <si>
    <t xml:space="preserve">0,20/23   28,044   62,619   62,619   12,315   0,335   1,333   29,606   11,691   1,414   3,434   0,000   0,000   0,000   208,562      </t>
  </si>
  <si>
    <t xml:space="preserve">0,20/24   29,264   65,341   65,341   11,802   0,321   1,278   28,373   11,204   1,355   3,291   0,000   0,000   0,000   212,924      </t>
  </si>
  <si>
    <t xml:space="preserve">0,20/25   30,483   68,064   68,064   11,330   0,309   1,227   27,238   10,756   1,301   3,159   0,000   0,000   0,000   217,471      </t>
  </si>
  <si>
    <t xml:space="preserve">0,20/26   31,702   70,787   70,787   10,894   0,297   1,180   26,190   10,342   1,251   3,038   0,000   0,000   0,000   222,179      </t>
  </si>
  <si>
    <t xml:space="preserve">0,20/27   32,922   73,509   73,509   10,490   0,286   1,136   25,220   9,959   1,204   2,925   0,000   0,000   0,000   227,031      </t>
  </si>
  <si>
    <t xml:space="preserve">0,20/28   34,141   76,232   76,232   10,116   0,275   1,095   24,320   9,604   1,161   2,821   0,000   0,000   0,000   232,015      </t>
  </si>
  <si>
    <t xml:space="preserve">0,67/ 1   1,219   9,080   9,080   944,616   7,714   30,670   680,949   268,901   32,518   78,987   0,000   0,000   0,000   1952,229      </t>
  </si>
  <si>
    <t xml:space="preserve">0,67/ 2   2,439   18,159   18,159   472,308   3,857   15,335   340,475   134,451   16,259   39,493   0,000   0,000   0,000   1005,183      </t>
  </si>
  <si>
    <t xml:space="preserve">0,67/ 3   3,658   27,239   27,239   314,872   2,571   10,223   226,983   89,634   10,839   26,329   0,000   0,000   0,000   702,419      </t>
  </si>
  <si>
    <t xml:space="preserve">0,67/ 4   4,877   36,319   36,319   236,154   1,928   7,667   170,237   67,225   8,130   19,747   0,000   0,000   0,000   560,726      </t>
  </si>
  <si>
    <t xml:space="preserve">0,67/ 5   6,097   45,399   45,399   188,923   1,543   6,134   136,190   53,780   6,504   15,797   0,000   0,000   0,000   483,465      </t>
  </si>
  <si>
    <t xml:space="preserve">0,67/ 6   7,316   54,478   54,478   157,436   1,286   5,112   113,492   44,817   5,420   13,164   0,000   0,000   0,000   438,415      </t>
  </si>
  <si>
    <t xml:space="preserve">0,67/ 7   8,535   63,558   63,558   134,945   1,102   4,381   97,278   38,414   4,645   11,284   0,000   0,000   0,000   411,771      </t>
  </si>
  <si>
    <t xml:space="preserve">0,67/ 8   9,755   72,638   72,638   118,077   0,964   3,834   85,119   33,613   4,065   9,873   0,000   0,000   0,000   396,638      </t>
  </si>
  <si>
    <t xml:space="preserve">0,67/ 9   10,974   81,718   81,718   104,957   0,857   3,408   75,661   29,878   3,613   8,776   0,000   0,000   0,000   389,171      </t>
  </si>
  <si>
    <t xml:space="preserve">0,67/10   12,193   90,797   90,797   94,462   0,771   3,067   68,095   26,890   3,252   7,899   0,000   0,000   0,000   387,072      </t>
  </si>
  <si>
    <t xml:space="preserve">0,67/11   13,412   99,877   99,877   85,874   0,701   2,788   61,904   24,446   2,956   7,181   0,000   0,000   0,000   388,879      </t>
  </si>
  <si>
    <t xml:space="preserve">0,67/12   14,632   108,957   108,957   78,718   0,643   2,556   56,746   22,408   2,710   6,582   0,000   0,000   0,000   393,617      </t>
  </si>
  <si>
    <t xml:space="preserve">0,67/13   15,851   118,037   118,037   72,663   0,593   2,359   52,381   20,685   2,501   6,076   0,000   0,000   0,000   400,606      </t>
  </si>
  <si>
    <t xml:space="preserve">0,67/14   17,070   127,116   127,116   67,473   0,551   2,191   48,639   19,207   2,323   5,642   0,000   0,000   0,000   409,363      </t>
  </si>
  <si>
    <t xml:space="preserve">0,67/15   18,290   136,196   136,196   62,974   0,514   2,045   45,397   17,927   2,168   5,266   0,000   0,000   0,000   419,539      </t>
  </si>
  <si>
    <t xml:space="preserve">0,67/16   19,509   145,276   145,276   59,038   0,482   1,917   42,559   16,806   2,032   4,937   0,000   0,000   0,000   430,863      </t>
  </si>
  <si>
    <t xml:space="preserve">0,67/17   20,728   154,356   154,356   55,566   0,454   1,804   40,056   15,818   1,913   4,646   0,000   0,000   0,000   443,138      </t>
  </si>
  <si>
    <t xml:space="preserve">0,67/18   21,948   163,435   163,435   52,479   0,429   1,704   37,831   14,939   1,807   4,388   0,000   0,000   0,000   456,2      </t>
  </si>
  <si>
    <t xml:space="preserve">0,67/19   23,167   172,515   172,515   49,717   0,406   1,614   35,839   14,153   1,711   4,157   0,000   0,000   0,000   469,926      </t>
  </si>
  <si>
    <t xml:space="preserve">0,67/20   24,386   181,595   181,595   47,231   0,386   1,533   34,047   13,445   1,626   3,949   0,000   0,000   0,000   484,218      </t>
  </si>
  <si>
    <t xml:space="preserve">0,67/21   25,606   190,674   190,674   44,982   0,367   1,460   32,426   12,805   1,548   3,761   0,000   0,000   0,000   498,994      </t>
  </si>
  <si>
    <t xml:space="preserve">0,67/22   26,825   199,754   199,754   42,937   0,351   1,394   30,952   12,223   1,478   3,590   0,000   0,000   0,000   514,19      </t>
  </si>
  <si>
    <t xml:space="preserve">0,67/23   28,044   208,834   208,834   41,070   0,335   1,333   29,606   11,691   1,414   3,434   0,000   0,000   0,000   529,747      </t>
  </si>
  <si>
    <t xml:space="preserve">0,67/24   29,264   217,914   217,914   39,359   0,321   1,278   28,373   11,204   1,355   3,291   0,000   0,000   0,000   545,627      </t>
  </si>
  <si>
    <t xml:space="preserve">0,67/25   30,483   226,993   226,993   37,785   0,309   1,227   27,238   10,756   1,301   3,159   0,000   0,000   0,000   561,784      </t>
  </si>
  <si>
    <t xml:space="preserve">0,67/26   31,702   236,073   236,073   36,331   0,297   1,180   26,190   10,342   1,251   3,038   0,000   0,000   0,000   578,188      </t>
  </si>
  <si>
    <t xml:space="preserve">0,67/27   32,922   245,153   245,153   34,986   0,286   1,136   25,220   9,959   1,204   2,925   0,000   0,000   0,000   594,815      </t>
  </si>
  <si>
    <t xml:space="preserve">0,67/28   34,141   254,233   254,233   33,736   0,275   1,095   24,320   9,604   1,161   2,821   0,000   0,000   0,000   611,637      </t>
  </si>
  <si>
    <t xml:space="preserve">0,63/ 1   1,219   8,508   8,508   885,135   7,714   30,670   680,949   268,901   32,518   78,987   0,000   0,000   0,000   1891,604      </t>
  </si>
  <si>
    <t xml:space="preserve">0,63/ 2   2,439   17,016   17,016   442,567   3,857   15,335   340,475   134,451   16,259   39,493   0,000   0,000   0,000   973,156      </t>
  </si>
  <si>
    <t xml:space="preserve">0,63/ 3   3,658   25,524   25,524   295,045   2,571   10,223   226,983   89,634   10,839   26,329   0,000   0,000   0,000   679,162      </t>
  </si>
  <si>
    <t xml:space="preserve">0,63/ 4   4,877   34,032   34,032   221,284   1,928   7,667   170,237   67,225   8,130   19,747   0,000   0,000   0,000   541,282      </t>
  </si>
  <si>
    <t xml:space="preserve">0,63/ 5   6,097   42,540   42,540   177,027   1,543   6,134   136,190   53,780   6,504   15,797   0,000   0,000   0,000   465,851      </t>
  </si>
  <si>
    <t xml:space="preserve">0,63/ 6   7,316   51,048   51,048   147,522   1,286   5,112   113,492   44,817   5,420   13,164   0,000   0,000   0,000   421,641      </t>
  </si>
  <si>
    <t xml:space="preserve">0,63/ 7   8,535   59,556   59,556   126,448   1,102   4,381   97,278   38,414   4,645   11,284   0,000   0,000   0,000   395,27      </t>
  </si>
  <si>
    <t xml:space="preserve">0,63/ 8   9,755   68,064   68,064   110,642   0,964   3,834   85,119   33,613   4,065   9,873   0,000   0,000   0,000   380,055      </t>
  </si>
  <si>
    <t xml:space="preserve">0,63/ 9   10,974   76,572   76,572   98,348   0,857   3,408   75,661   29,878   3,613   8,776   0,000   0,000   0,000   372,27      </t>
  </si>
  <si>
    <t xml:space="preserve">0,63/10   12,193   85,080   85,080   88,513   0,771   3,067   68,095   26,890   3,252   7,899   0,000   0,000   0,000   369,689      </t>
  </si>
  <si>
    <t xml:space="preserve">0,63/11   13,412   93,588   93,588   80,467   0,701   2,788   61,904   24,446   2,956   7,181   0,000   0,000   0,000   370,894      </t>
  </si>
  <si>
    <t xml:space="preserve">0,63/12   14,632   102,096   102,096   73,761   0,643   2,556   56,746   22,408   2,710   6,582   0,000   0,000   0,000   374,938      </t>
  </si>
  <si>
    <t xml:space="preserve">0,63/13   15,851   110,604   110,604   68,087   0,593   2,359   52,381   20,685   2,501   6,076   0,000   0,000   0,000   381,164      </t>
  </si>
  <si>
    <t xml:space="preserve">0,63/14   17,070   119,112   119,112   63,224   0,551   2,191   48,639   19,207   2,323   5,642   0,000   0,000   0,000   389,106      </t>
  </si>
  <si>
    <t xml:space="preserve">0,63/15   18,290   127,620   127,620   59,009   0,514   2,045   45,397   17,927   2,168   5,266   0,000   0,000   0,000   398,422      </t>
  </si>
  <si>
    <t xml:space="preserve">0,63/16   19,509   136,128   136,128   55,321   0,482   1,917   42,559   16,806   2,032   4,937   0,000   0,000   0,000   408,85      </t>
  </si>
  <si>
    <t xml:space="preserve">0,63/17   20,728   144,636   144,636   52,067   0,454   1,804   40,056   15,818   1,913   4,646   0,000   0,000   0,000   420,199      </t>
  </si>
  <si>
    <t xml:space="preserve">0,63/18   21,948   153,144   153,144   49,174   0,429   1,704   37,831   14,939   1,807   4,388   0,000   0,000   0,000   432,313      </t>
  </si>
  <si>
    <t xml:space="preserve">0,63/19   23,167   161,652   161,652   46,586   0,406   1,614   35,839   14,153   1,711   4,157   0,000   0,000   0,000   445,069      </t>
  </si>
  <si>
    <t xml:space="preserve">0,63/20   24,386   170,160   170,160   44,257   0,386   1,533   34,047   13,445   1,626   3,949   0,000   0,000   0,000   458,374      </t>
  </si>
  <si>
    <t xml:space="preserve">0,63/21   25,606   178,668   178,668   42,149   0,367   1,460   32,426   12,805   1,548   3,761   0,000   0,000   0,000   472,149      </t>
  </si>
  <si>
    <t xml:space="preserve">0,63/22   26,825   187,176   187,176   40,233   0,351   1,394   30,952   12,223   1,478   3,590   0,000   0,000   0,000   486,33      </t>
  </si>
  <si>
    <t xml:space="preserve">0,63/23   28,044   195,684   195,684   38,484   0,335   1,333   29,606   11,691   1,414   3,434   0,000   0,000   0,000   500,861      </t>
  </si>
  <si>
    <t xml:space="preserve">0,63/24   29,264   204,192   204,192   36,881   0,321   1,278   28,373   11,204   1,355   3,291   0,000   0,000   0,000   515,705      </t>
  </si>
  <si>
    <t xml:space="preserve">0,63/25   30,483   212,700   212,700   35,405   0,309   1,227   27,238   10,756   1,301   3,159   0,000   0,000   0,000   530,818      </t>
  </si>
  <si>
    <t xml:space="preserve">0,63/26   31,702   221,208   221,208   34,044   0,297   1,180   26,190   10,342   1,251   3,038   0,000   0,000   0,000   546,171      </t>
  </si>
  <si>
    <t xml:space="preserve">0,63/27   32,922   229,716   229,716   32,783   0,286   1,136   25,220   9,959   1,204   2,925   0,000   0,000   0,000   561,738      </t>
  </si>
  <si>
    <t xml:space="preserve">0,63/28   34,141   238,224   238,224   31,612   0,275   1,095   24,320   9,604   1,161   2,821   0,000   0,000   0,000   577,495      </t>
  </si>
  <si>
    <t xml:space="preserve">0,75/ 1   1,219   10,210   10,210   1062,161   7,714   30,670   680,949   268,901   32,518   78,987   0,000   0,000   0,000   2072,034      </t>
  </si>
  <si>
    <t xml:space="preserve">0,75/ 2   2,439   20,419   20,419   531,081   3,857   15,335   340,475   134,451   16,259   39,493   0,000   0,000   0,000   1068,476      </t>
  </si>
  <si>
    <t xml:space="preserve">0,75/ 3   3,658   30,629   30,629   354,054   2,571   10,223   226,983   89,634   10,839   26,329   0,000   0,000   0,000   748,381      </t>
  </si>
  <si>
    <t xml:space="preserve">0,75/ 4   4,877   40,838   40,838   265,540   1,928   7,667   170,237   67,225   8,130   19,747   0,000   0,000   0,000   599,15      </t>
  </si>
  <si>
    <t xml:space="preserve">0,75/ 5   6,097   51,048   51,048   212,432   1,543   6,134   136,190   53,780   6,504   15,797   0,000   0,000   0,000   518,272      </t>
  </si>
  <si>
    <t xml:space="preserve">0,75/ 6   7,316   61,258   61,258   177,027   1,286   5,112   113,492   44,817   5,420   13,164   0,000   0,000   0,000   471,566      </t>
  </si>
  <si>
    <t xml:space="preserve">0,75/ 7   8,535   71,467   71,467   151,737   1,102   4,381   97,278   38,414   4,645   11,284   0,000   0,000   0,000   444,381      </t>
  </si>
  <si>
    <t xml:space="preserve">0,75/ 8   9,755   81,677   81,677   132,770   0,964   3,834   85,119   33,613   4,065   9,873   0,000   0,000   0,000   429,409      </t>
  </si>
  <si>
    <t xml:space="preserve">0,75/ 9   10,974   91,886   91,886   118,018   0,857   3,408   75,661   29,878   3,613   8,776   0,000   0,000   0,000   422,568      </t>
  </si>
  <si>
    <t xml:space="preserve">0,75/10   12,193   102,096   102,096   106,216   0,771   3,067   68,095   26,890   3,252   7,899   0,000   0,000   0,000   421,424      </t>
  </si>
  <si>
    <t xml:space="preserve">0,75/11   13,412   112,306   112,306   96,560   0,701   2,788   61,904   24,446   2,956   7,181   0,000   0,000   0,000   424,423      </t>
  </si>
  <si>
    <t xml:space="preserve">0,75/12   14,632   122,515   122,515   88,513   0,643   2,556   56,746   22,408   2,710   6,582   0,000   0,000   0,000   430,528      </t>
  </si>
  <si>
    <t xml:space="preserve">0,75/13   15,851   132,725   132,725   81,705   0,593   2,359   52,381   20,685   2,501   6,076   0,000   0,000   0,000   439,024      </t>
  </si>
  <si>
    <t xml:space="preserve">0,75/14   17,070   142,934   142,934   75,869   0,551   2,191   48,639   19,207   2,323   5,642   0,000   0,000   0,000   449,395      </t>
  </si>
  <si>
    <t xml:space="preserve">0,75/15   18,290   153,144   153,144   70,811   0,514   2,045   45,397   17,927   2,168   5,266   0,000   0,000   0,000   461,272      </t>
  </si>
  <si>
    <t xml:space="preserve">0,75/16   19,509   163,354   163,354   66,385   0,482   1,917   42,559   16,806   2,032   4,937   0,000   0,000   0,000   474,366      </t>
  </si>
  <si>
    <t xml:space="preserve">0,75/17   20,728   173,563   173,563   62,480   0,454   1,804   40,056   15,818   1,913   4,646   0,000   0,000   0,000   488,466      </t>
  </si>
  <si>
    <t xml:space="preserve">0,75/18   21,948   183,773   183,773   59,009   0,429   1,704   37,831   14,939   1,807   4,388   0,000   0,000   0,000   503,406      </t>
  </si>
  <si>
    <t xml:space="preserve">0,75/19   23,167   193,982   193,982   55,903   0,406   1,614   35,839   14,153   1,711   4,157   0,000   0,000   0,000   519,046      </t>
  </si>
  <si>
    <t xml:space="preserve">0,75/20   24,386   204,192   204,192   53,108   0,386   1,533   34,047   13,445   1,626   3,949   0,000   0,000   0,000   535,289      </t>
  </si>
  <si>
    <t xml:space="preserve">0,75/21   25,606   214,402   214,402   50,579   0,367   1,460   32,426   12,805   1,548   3,761   0,000   0,000   0,000   552,047      </t>
  </si>
  <si>
    <t xml:space="preserve">0,75/22   26,825   224,611   224,611   48,280   0,351   1,394   30,952   12,223   1,478   3,590   0,000   0,000   0,000   569,247      </t>
  </si>
  <si>
    <t xml:space="preserve">0,75/23   28,044   234,821   234,821   46,181   0,335   1,333   29,606   11,691   1,414   3,434   0,000   0,000   0,000   586,832      </t>
  </si>
  <si>
    <t xml:space="preserve">0,75/24   29,264   245,030   245,030   44,257   0,321   1,278   28,373   11,204   1,355   3,291   0,000   0,000   0,000   604,757      </t>
  </si>
  <si>
    <t xml:space="preserve">0,75/25   30,483   255,240   255,240   42,486   0,309   1,227   27,238   10,756   1,301   3,159   0,000   0,000   0,000   622,979      </t>
  </si>
  <si>
    <t xml:space="preserve">0,75/26   31,702   265,450   265,450   40,852   0,297   1,180   26,190   10,342   1,251   3,038   0,000   0,000   0,000   641,463      </t>
  </si>
  <si>
    <t xml:space="preserve">0,75/27   32,922   275,659   275,659   39,339   0,286   1,136   25,220   9,959   1,204   2,925   0,000   0,000   0,000   660,18      </t>
  </si>
  <si>
    <t xml:space="preserve">0,75/28   34,141   285,869   285,869   37,934   0,275   1,095   24,320   9,604   1,161   2,821   0,000   0,000   0,000   679,107      </t>
  </si>
  <si>
    <t xml:space="preserve">0,80/ 1   1,219   10,890   10,890   1132,972   7,714   30,670   680,949   268,901   32,518   78,987   0,000   0,000   0,000   2144,205      </t>
  </si>
  <si>
    <t xml:space="preserve">0,80/ 2   2,439   21,780   21,780   566,486   3,857   15,335   340,475   134,451   16,259   39,493   0,000   0,000   0,000   1106,603      </t>
  </si>
  <si>
    <t xml:space="preserve">0,80/ 3   3,658   32,671   32,671   377,657   2,571   10,223   226,983   89,634   10,839   26,329   0,000   0,000   0,000   776,068      </t>
  </si>
  <si>
    <t xml:space="preserve">0,80/ 4   4,877   43,561   43,561   283,243   1,928   7,667   170,237   67,225   8,130   19,747   0,000   0,000   0,000   622,299      </t>
  </si>
  <si>
    <t xml:space="preserve">0,80/ 5   6,097   54,451   54,451   226,594   1,543   6,134   136,190   53,780   6,504   15,797   0,000   0,000   0,000   539,24      </t>
  </si>
  <si>
    <t xml:space="preserve">0,80/ 6   7,316   65,341   65,341   188,829   1,286   5,112   113,492   44,817   5,420   13,164   0,000   0,000   0,000   491,534      </t>
  </si>
  <si>
    <t xml:space="preserve">0,80/ 7   8,535   76,232   76,232   161,853   1,102   4,381   97,278   38,414   4,645   11,284   0,000   0,000   0,000   464,027      </t>
  </si>
  <si>
    <t xml:space="preserve">0,80/ 8   9,755   87,122   87,122   141,622   0,964   3,834   85,119   33,613   4,065   9,873   0,000   0,000   0,000   449,151      </t>
  </si>
  <si>
    <t xml:space="preserve">0,80/ 9   10,974   98,012   98,012   125,886   0,857   3,408   75,661   29,878   3,613   8,776   0,000   0,000   0,000   442,688      </t>
  </si>
  <si>
    <t xml:space="preserve">0,80/10   12,193   108,902   108,902   113,297   0,771   3,067   68,095   26,890   3,252   7,899   0,000   0,000   0,000   442,117      </t>
  </si>
  <si>
    <t xml:space="preserve">0,80/11   13,412   119,793   119,793   102,997   0,701   2,788   61,904   24,446   2,956   7,181   0,000   0,000   0,000   445,834      </t>
  </si>
  <si>
    <t xml:space="preserve">0,80/12   14,632   130,683   130,683   94,414   0,643   2,556   56,746   22,408   2,710   6,582   0,000   0,000   0,000   452,765      </t>
  </si>
  <si>
    <t xml:space="preserve">0,80/13   15,851   141,573   141,573   87,152   0,593   2,359   52,381   20,685   2,501   6,076   0,000   0,000   0,000   462,167      </t>
  </si>
  <si>
    <t xml:space="preserve">0,80/14   17,070   152,463   152,463   80,927   0,551   2,191   48,639   19,207   2,323   5,642   0,000   0,000   0,000   473,511      </t>
  </si>
  <si>
    <t xml:space="preserve">0,80/15   18,290   163,354   163,354   75,531   0,514   2,045   45,397   17,927   2,168   5,266   0,000   0,000   0,000   486,412      </t>
  </si>
  <si>
    <t xml:space="preserve">0,80/16   19,509   174,244   174,244   70,811   0,482   1,917   42,559   16,806   2,032   4,937   0,000   0,000   0,000   500,572      </t>
  </si>
  <si>
    <t xml:space="preserve">0,80/17   20,728   185,134   185,134   66,645   0,454   1,804   40,056   15,818   1,913   4,646   0,000   0,000   0,000   515,773      </t>
  </si>
  <si>
    <t xml:space="preserve">0,80/18   21,948   196,024   196,024   62,943   0,429   1,704   37,831   14,939   1,807   4,388   0,000   0,000   0,000   531,842      </t>
  </si>
  <si>
    <t xml:space="preserve">0,80/19   23,167   206,915   206,915   59,630   0,406   1,614   35,839   14,153   1,711   4,157   0,000   0,000   0,000   548,639      </t>
  </si>
  <si>
    <t xml:space="preserve">0,80/20   24,386   217,805   217,805   56,649   0,386   1,533   34,047   13,445   1,626   3,949   0,000   0,000   0,000   566,056      </t>
  </si>
  <si>
    <t xml:space="preserve">0,80/21   25,606   228,695   228,695   53,951   0,367   1,460   32,426   12,805   1,548   3,761   0,000   0,000   0,000   584,005      </t>
  </si>
  <si>
    <t xml:space="preserve">0,80/22   26,825   239,585   239,585   51,499   0,351   1,394   30,952   12,223   1,478   3,590   0,000   0,000   0,000   602,414      </t>
  </si>
  <si>
    <t xml:space="preserve">0,80/23   28,044   250,476   250,476   49,260   0,335   1,333   29,606   11,691   1,414   3,434   0,000   0,000   0,000   621,221      </t>
  </si>
  <si>
    <t xml:space="preserve">0,80/24   29,264   261,366   261,366   47,207   0,321   1,278   28,373   11,204   1,355   3,291   0,000   0,000   0,000   640,379      </t>
  </si>
  <si>
    <t xml:space="preserve">0,80/25   30,483   272,256   272,256   45,319   0,309   1,227   27,238   10,756   1,301   3,159   0,000   0,000   0,000   659,844      </t>
  </si>
  <si>
    <t xml:space="preserve">0,80/26   31,702   283,146   283,146   43,576   0,297   1,180   26,190   10,342   1,251   3,038   0,000   0,000   0,000   679,579      </t>
  </si>
  <si>
    <t xml:space="preserve">0,80/27   32,922   294,036   294,036   41,962   0,286   1,136   25,220   9,959   1,204   2,925   0,000   0,000   0,000   699,557      </t>
  </si>
  <si>
    <t xml:space="preserve">0,80/28   34,141   304,927   304,927   40,463   0,275   1,095   24,320   9,604   1,161   2,821   0,000   0,000   0,000   719,752      </t>
  </si>
  <si>
    <t xml:space="preserve">                                                </t>
  </si>
  <si>
    <t xml:space="preserve">0,50/ 1   1,219   6,806   6,806   708,108   7,714   30,670   680,949   268,901   32,518   78,987   1711,173      </t>
  </si>
  <si>
    <t>t_р</t>
  </si>
  <si>
    <t>deltaS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</si>
  <si>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</si>
  <si>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</si>
  <si>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</si>
  <si>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</si>
  <si>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</si>
  <si>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</si>
  <si>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</si>
  <si>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</si>
  <si>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</si>
  <si>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</si>
  <si>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</si>
  <si>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</si>
  <si>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</si>
  <si>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</si>
  <si>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</si>
  <si>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</si>
  <si>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</si>
  <si>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</si>
  <si>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</si>
  <si>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</si>
  <si>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</si>
  <si>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r>
      <rPr>
        <b/>
        <sz val="11"/>
        <color theme="1"/>
        <rFont val="Calibri"/>
        <family val="2"/>
        <charset val="204"/>
        <scheme val="minor"/>
      </rPr>
      <t>В-1: T</t>
    </r>
    <r>
      <rPr>
        <b/>
        <vertAlign val="subscript"/>
        <sz val="11"/>
        <color theme="1"/>
        <rFont val="Calibri"/>
        <family val="2"/>
        <charset val="204"/>
        <scheme val="minor"/>
      </rPr>
      <t>ок</t>
    </r>
    <r>
      <rPr>
        <b/>
        <sz val="11"/>
        <color theme="1"/>
        <rFont val="Calibri"/>
        <family val="2"/>
        <charset val="204"/>
        <scheme val="minor"/>
      </rPr>
      <t xml:space="preserve">=2, </t>
    </r>
    <r>
      <rPr>
        <b/>
        <sz val="11"/>
        <color theme="1"/>
        <rFont val="Calibri"/>
        <family val="2"/>
        <charset val="204"/>
      </rPr>
      <t>α</t>
    </r>
    <r>
      <rPr>
        <b/>
        <vertAlign val="subscript"/>
        <sz val="11"/>
        <color theme="1"/>
        <rFont val="Calibri"/>
        <family val="2"/>
        <charset val="204"/>
      </rPr>
      <t>р</t>
    </r>
    <r>
      <rPr>
        <b/>
        <sz val="11"/>
        <color theme="1"/>
        <rFont val="Calibri"/>
        <family val="2"/>
        <charset val="204"/>
      </rPr>
      <t>=0,5</t>
    </r>
  </si>
  <si>
    <t xml:space="preserve">ar/Месяц   S1   S2   S3   S4   S5   S6   S7   S8   S9   S10   Сумма      </t>
  </si>
  <si>
    <r>
      <t>В-2: T</t>
    </r>
    <r>
      <rPr>
        <b/>
        <vertAlign val="subscript"/>
        <sz val="11"/>
        <color theme="1"/>
        <rFont val="Calibri"/>
        <family val="2"/>
        <charset val="204"/>
        <scheme val="minor"/>
      </rPr>
      <t>ок</t>
    </r>
    <r>
      <rPr>
        <b/>
        <sz val="11"/>
        <color theme="1"/>
        <rFont val="Calibri"/>
        <family val="2"/>
        <charset val="204"/>
        <scheme val="minor"/>
      </rPr>
      <t xml:space="preserve">=2, </t>
    </r>
    <r>
      <rPr>
        <b/>
        <sz val="11"/>
        <color theme="1"/>
        <rFont val="Calibri"/>
        <family val="2"/>
        <charset val="204"/>
      </rPr>
      <t>α</t>
    </r>
    <r>
      <rPr>
        <b/>
        <vertAlign val="subscript"/>
        <sz val="11"/>
        <color theme="1"/>
        <rFont val="Calibri"/>
        <family val="2"/>
        <charset val="204"/>
      </rPr>
      <t>р</t>
    </r>
    <r>
      <rPr>
        <b/>
        <sz val="11"/>
        <color theme="1"/>
        <rFont val="Calibri"/>
        <family val="2"/>
        <charset val="204"/>
      </rPr>
      <t>=0,33</t>
    </r>
  </si>
  <si>
    <t>В-5: Tок=2, αр=0,67</t>
  </si>
  <si>
    <t>В-4: Tок=2, αр=0,2</t>
  </si>
  <si>
    <t>В-3: Tок=2, αр=0,25</t>
  </si>
  <si>
    <t>В-6: Tок=2, αр=0,63</t>
  </si>
  <si>
    <t>В-7: Tок=2, αр=0,75</t>
  </si>
  <si>
    <t>В-8: Tок=2, αр=0,80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</si>
</sst>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NumberFormat="1"/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0" xfId="0" applyNumberFormat="1" applyFont="1" applyAlignment="1">
      <alignment horizont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52-40C5-8AE4-1A8937166ED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52-40C5-8AE4-1A8937166ED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52-40C5-8AE4-1A8937166ED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52-40C5-8AE4-1A8937166ED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52-40C5-8AE4-1A8937166ED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52-40C5-8AE4-1A8937166ED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52-40C5-8AE4-1A8937166ED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52-40C5-8AE4-1A8937166ED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A52-40C5-8AE4-1A8937166ED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A52-40C5-8AE4-1A8937166ED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A52-40C5-8AE4-1A8937166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A52-40C5-8AE4-1A8937166ED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A-4D46-8665-28967C65336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A-4D46-8665-28967C65336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A-4D46-8665-28967C65336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A-4D46-8665-28967C65336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A-4D46-8665-28967C65336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1A-4D46-8665-28967C65336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1A-4D46-8665-28967C65336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1A-4D46-8665-28967C65336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1A-4D46-8665-28967C65336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1A-4D46-8665-28967C65336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1A-4D46-8665-28967C65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01A-4D46-8665-28967C65336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F-42B3-B523-DE8669D0193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F-42B3-B523-DE8669D0193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F-42B3-B523-DE8669D0193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F-42B3-B523-DE8669D0193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BF-42B3-B523-DE8669D0193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BF-42B3-B523-DE8669D0193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BF-42B3-B523-DE8669D0193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BF-42B3-B523-DE8669D0193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F-42B3-B523-DE8669D0193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BF-42B3-B523-DE8669D0193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BF-42B3-B523-DE8669D0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5BF-42B3-B523-DE8669D01932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8-40AF-997F-8C18ECAD289C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8-40AF-997F-8C18ECAD289C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8-40AF-997F-8C18ECAD289C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8-40AF-997F-8C18ECAD289C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8-40AF-997F-8C18ECAD289C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68-40AF-997F-8C18ECAD289C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8-40AF-997F-8C18ECAD289C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68-40AF-997F-8C18ECAD289C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68-40AF-997F-8C18ECAD289C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68-40AF-997F-8C18ECAD289C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68-40AF-997F-8C18ECAD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68-40AF-997F-8C18ECAD289C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46C4-88B3-46AF5C0003F7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C-46C4-88B3-46AF5C0003F7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C-46C4-88B3-46AF5C0003F7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46C4-88B3-46AF5C0003F7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C-46C4-88B3-46AF5C0003F7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C-46C4-88B3-46AF5C0003F7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1C-46C4-88B3-46AF5C0003F7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C-46C4-88B3-46AF5C0003F7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C-46C4-88B3-46AF5C0003F7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1C-46C4-88B3-46AF5C0003F7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1C-46C4-88B3-46AF5C00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41C-46C4-88B3-46AF5C0003F7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D-4DE1-B688-A53B21B5011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D-4DE1-B688-A53B21B5011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D-4DE1-B688-A53B21B5011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D-4DE1-B688-A53B21B5011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D-4DE1-B688-A53B21B5011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D-4DE1-B688-A53B21B5011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BD-4DE1-B688-A53B21B5011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BD-4DE1-B688-A53B21B5011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BD-4DE1-B688-A53B21B5011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BD-4DE1-B688-A53B21B5011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BD-4DE1-B688-A53B21B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3BD-4DE1-B688-A53B21B5011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23610305549005"/>
          <c:y val="0.94679511800929295"/>
          <c:w val="0.54680052046761918"/>
          <c:h val="3.3407803603005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E-436F-8D69-AE7F6379EA8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E-436F-8D69-AE7F6379EA8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E-436F-8D69-AE7F6379EA8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E-436F-8D69-AE7F6379EA8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AE-436F-8D69-AE7F6379EA8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AE-436F-8D69-AE7F6379EA8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AE-436F-8D69-AE7F6379EA8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AE-436F-8D69-AE7F6379EA8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AE-436F-8D69-AE7F6379EA8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AE-436F-8D69-AE7F6379EA8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AE-436F-8D69-AE7F637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6AE-436F-8D69-AE7F6379EA8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F-4232-9184-77226D8D6B38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6F-4232-9184-77226D8D6B38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F-4232-9184-77226D8D6B38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6F-4232-9184-77226D8D6B38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F-4232-9184-77226D8D6B38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6F-4232-9184-77226D8D6B38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6F-4232-9184-77226D8D6B38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6F-4232-9184-77226D8D6B38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6F-4232-9184-77226D8D6B38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6F-4232-9184-77226D8D6B38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6F-4232-9184-77226D8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36F-4232-9184-77226D8D6B38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7C01AC-D00D-45D1-9DB8-C07EB72153F6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400049</xdr:colOff>
      <xdr:row>66</xdr:row>
      <xdr:rowOff>138112</xdr:rowOff>
    </xdr:from>
    <xdr:to>
      <xdr:col>16</xdr:col>
      <xdr:colOff>657225</xdr:colOff>
      <xdr:row>100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82D72B-4C62-4F08-8F5B-8D2E13A19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0A553-D371-4AFD-AF01-534243468C47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76199</xdr:colOff>
      <xdr:row>63</xdr:row>
      <xdr:rowOff>80962</xdr:rowOff>
    </xdr:from>
    <xdr:to>
      <xdr:col>16</xdr:col>
      <xdr:colOff>942975</xdr:colOff>
      <xdr:row>97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62B2F6-C453-4A91-82C2-DFAC2774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9790BF-0404-475C-845D-BAEE34D5386B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257174</xdr:colOff>
      <xdr:row>58</xdr:row>
      <xdr:rowOff>185737</xdr:rowOff>
    </xdr:from>
    <xdr:to>
      <xdr:col>16</xdr:col>
      <xdr:colOff>514350</xdr:colOff>
      <xdr:row>92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C5E0D2-BEB3-4D3D-95C2-EFCFE973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0A7DE-1FF1-4695-AF37-B4A28CB5167A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523874</xdr:colOff>
      <xdr:row>57</xdr:row>
      <xdr:rowOff>71437</xdr:rowOff>
    </xdr:from>
    <xdr:to>
      <xdr:col>16</xdr:col>
      <xdr:colOff>781050</xdr:colOff>
      <xdr:row>91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6E7AE2-5B47-49A4-9262-C8C900BA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B8093-87A3-4DE7-9ABC-8253BA06A675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600074</xdr:colOff>
      <xdr:row>55</xdr:row>
      <xdr:rowOff>100012</xdr:rowOff>
    </xdr:from>
    <xdr:to>
      <xdr:col>16</xdr:col>
      <xdr:colOff>857250</xdr:colOff>
      <xdr:row>89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7E6F4-F5B8-4963-A690-B479D11A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9CBE14-9DA6-450F-9A8D-6F5C0092C88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552449</xdr:colOff>
      <xdr:row>60</xdr:row>
      <xdr:rowOff>33337</xdr:rowOff>
    </xdr:from>
    <xdr:to>
      <xdr:col>16</xdr:col>
      <xdr:colOff>809625</xdr:colOff>
      <xdr:row>93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D8CB94-91BD-45AA-B556-006C6E3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C9D13-696E-4A45-A2B9-C26964D6BE4F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238124</xdr:colOff>
      <xdr:row>61</xdr:row>
      <xdr:rowOff>61912</xdr:rowOff>
    </xdr:from>
    <xdr:to>
      <xdr:col>17</xdr:col>
      <xdr:colOff>142875</xdr:colOff>
      <xdr:row>95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64F56-9AA2-473C-B100-4EAFFF39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FF864-B964-4CBB-98FA-8634D7ACACC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171449</xdr:colOff>
      <xdr:row>62</xdr:row>
      <xdr:rowOff>119062</xdr:rowOff>
    </xdr:from>
    <xdr:to>
      <xdr:col>16</xdr:col>
      <xdr:colOff>428625</xdr:colOff>
      <xdr:row>96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BF1329-5D81-4EEA-973C-814F0CF1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8B06FB-0C10-4807-848B-BEDF9687EE7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BCDB9C-5FE4-4C07-86B6-CF42E825EEDF}" name="_y2" displayName="_y2" ref="A1:A245" tableType="queryTable" totalsRowShown="0">
  <autoFilter ref="A1:A245" xr:uid="{7E7F5AB8-E70A-43F9-8C6B-43F565198217}"/>
  <tableColumns count="1">
    <tableColumn id="1" xr3:uid="{DEB64BE9-B83D-4073-9E5F-F4464AFE2AE2}" uniqueName="1" name="Column1" queryTableFieldId="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6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2144.2049999999999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AS2-AQ23</f>
        <v>1949.4436331378861</v>
      </c>
    </row>
    <row r="4" spans="1:45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2.8359999999999999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1.81504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2.8359999999999999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1.81504</v>
      </c>
      <c r="M8" s="8">
        <v>2</v>
      </c>
      <c r="N8" s="15">
        <f t="shared" ref="N8:N45" si="0">M8*$N$4</f>
        <v>5.6719999999999997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193.24585611565826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3.63008</v>
      </c>
      <c r="M9" s="8">
        <v>3</v>
      </c>
      <c r="N9" s="15">
        <f t="shared" si="0"/>
        <v>8.5079999999999991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1648.2638243110184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5.4451200000000002</v>
      </c>
      <c r="M10" s="8">
        <v>4</v>
      </c>
      <c r="N10" s="15">
        <f t="shared" si="0"/>
        <v>11.343999999999999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832.65751491412993</v>
      </c>
    </row>
    <row r="11" spans="1:45" x14ac:dyDescent="0.25">
      <c r="A11" s="4"/>
      <c r="B11" s="3"/>
      <c r="E11" s="11">
        <v>2</v>
      </c>
      <c r="F11" s="12">
        <f t="shared" ref="F11:F36" si="7">E11*$F$7</f>
        <v>2.0653903448275859</v>
      </c>
      <c r="I11" s="8">
        <v>4</v>
      </c>
      <c r="J11" s="15">
        <f t="shared" si="1"/>
        <v>7.2601599999999999</v>
      </c>
      <c r="M11" s="8">
        <v>5</v>
      </c>
      <c r="N11" s="15">
        <f t="shared" si="0"/>
        <v>14.18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35" si="8">F12+J10+N9+Q10+T11+W19+AC11+AF15+AI11+AL11</f>
        <v>564.57790189677632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9.0752000000000006</v>
      </c>
      <c r="M12" s="8">
        <v>6</v>
      </c>
      <c r="N12" s="15">
        <f t="shared" si="0"/>
        <v>17.015999999999998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>F13+J11+N10+Q11+T12+W20+AC12+AF16+AI12+AL12</f>
        <v>433.3799629743063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10.89024</v>
      </c>
      <c r="M13" s="8">
        <v>7</v>
      </c>
      <c r="N13" s="15">
        <f t="shared" si="0"/>
        <v>19.852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356.93469368978987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12.70528</v>
      </c>
      <c r="M14" s="8">
        <v>8</v>
      </c>
      <c r="N14" s="15">
        <f t="shared" si="0"/>
        <v>22.687999999999999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307.86575922425021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14.52032</v>
      </c>
      <c r="M15" s="8">
        <v>9</v>
      </c>
      <c r="N15" s="15">
        <f t="shared" si="0"/>
        <v>25.523999999999997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274.44044465526866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16.335360000000001</v>
      </c>
      <c r="M16" s="8">
        <v>10</v>
      </c>
      <c r="N16" s="15">
        <f t="shared" si="0"/>
        <v>28.36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250.79239252163592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18.150400000000001</v>
      </c>
      <c r="M17" s="8">
        <v>11</v>
      </c>
      <c r="N17" s="15">
        <f t="shared" si="0"/>
        <v>31.195999999999998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233.66251534490246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19.965440000000001</v>
      </c>
      <c r="M18" s="8">
        <v>12</v>
      </c>
      <c r="N18" s="15">
        <f t="shared" si="0"/>
        <v>34.031999999999996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221.0953606379984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21.780480000000001</v>
      </c>
      <c r="M19" s="8">
        <v>13</v>
      </c>
      <c r="N19" s="15">
        <f t="shared" si="0"/>
        <v>36.867999999999995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211.84654954551576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23.59552</v>
      </c>
      <c r="M20" s="8">
        <v>14</v>
      </c>
      <c r="N20" s="15">
        <f t="shared" si="0"/>
        <v>39.704000000000001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205.08649616384926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25.41056</v>
      </c>
      <c r="M21" s="8">
        <v>15</v>
      </c>
      <c r="N21" s="15">
        <f t="shared" si="0"/>
        <v>42.54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200.24087179050278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27.2256</v>
      </c>
      <c r="M22" s="8">
        <v>16</v>
      </c>
      <c r="N22" s="15">
        <f t="shared" si="0"/>
        <v>45.375999999999998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196.89944163797915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29.04064</v>
      </c>
      <c r="M23" s="8">
        <v>17</v>
      </c>
      <c r="N23" s="15">
        <f t="shared" si="0"/>
        <v>48.211999999999996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194.76136686211387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30.85568</v>
      </c>
      <c r="M24" s="8">
        <v>18</v>
      </c>
      <c r="N24" s="15">
        <f t="shared" si="0"/>
        <v>51.047999999999995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193.60101832978347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32.670720000000003</v>
      </c>
      <c r="M25" s="8">
        <v>19</v>
      </c>
      <c r="N25" s="15">
        <f t="shared" si="0"/>
        <v>53.884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193.24585611565826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34.485759999999999</v>
      </c>
      <c r="M26" s="8">
        <v>20</v>
      </c>
      <c r="N26" s="15">
        <f t="shared" si="0"/>
        <v>56.72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193.56168250003739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36.300800000000002</v>
      </c>
      <c r="M27" s="8">
        <v>21</v>
      </c>
      <c r="N27" s="15">
        <f t="shared" si="0"/>
        <v>59.555999999999997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194.44255191473599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38.115839999999999</v>
      </c>
      <c r="M28" s="8">
        <v>22</v>
      </c>
      <c r="N28" s="15">
        <f t="shared" si="0"/>
        <v>62.391999999999996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195.80370790520612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39.930880000000002</v>
      </c>
      <c r="M29" s="8">
        <v>23</v>
      </c>
      <c r="N29" s="15">
        <f t="shared" si="0"/>
        <v>65.227999999999994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197.57653810348037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41.745919999999998</v>
      </c>
      <c r="M30" s="8">
        <v>24</v>
      </c>
      <c r="N30" s="15">
        <f t="shared" si="0"/>
        <v>68.063999999999993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199.70490511758547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43.560960000000001</v>
      </c>
      <c r="M31" s="8">
        <v>25</v>
      </c>
      <c r="N31" s="15">
        <f t="shared" si="0"/>
        <v>70.899999999999991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202.14243458023924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45.375999999999998</v>
      </c>
      <c r="M32" s="8">
        <v>26</v>
      </c>
      <c r="N32" s="15">
        <f t="shared" si="0"/>
        <v>73.73599999999999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ref="AE32:AE52" si="13">AE31+1</f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204.85048118537287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47.191040000000001</v>
      </c>
      <c r="M33" s="8">
        <v>27</v>
      </c>
      <c r="N33" s="15">
        <f t="shared" si="0"/>
        <v>76.572000000000003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3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207.79658287588899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49.006079999999997</v>
      </c>
      <c r="M34" s="8">
        <v>28</v>
      </c>
      <c r="N34" s="15">
        <f t="shared" si="0"/>
        <v>79.408000000000001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3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210.95327175732032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50.821120000000001</v>
      </c>
      <c r="M35" s="8">
        <v>29</v>
      </c>
      <c r="N35" s="15">
        <f t="shared" si="0"/>
        <v>82.244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3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214.29714925289852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52.636159999999997</v>
      </c>
      <c r="M36" s="8">
        <v>30</v>
      </c>
      <c r="N36" s="15">
        <f t="shared" si="0"/>
        <v>85.08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43" si="14">$W$14/V36</f>
        <v>1.2778973603715873</v>
      </c>
      <c r="AB36" s="8">
        <v>28</v>
      </c>
      <c r="AC36" s="15">
        <f t="shared" si="4"/>
        <v>24.319612590799032</v>
      </c>
      <c r="AE36" s="8">
        <f t="shared" si="13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>F37+J35+N34+Q35+T36+W44+AC36+AF40+AI36+AL36</f>
        <v>217.80815943967923</v>
      </c>
    </row>
    <row r="37" spans="5:43" x14ac:dyDescent="0.25">
      <c r="E37" s="11">
        <v>28</v>
      </c>
      <c r="F37" s="12">
        <f>E37*$F$7</f>
        <v>28.915464827586202</v>
      </c>
      <c r="I37" s="8">
        <v>30</v>
      </c>
      <c r="J37" s="15">
        <f t="shared" si="1"/>
        <v>54.4512</v>
      </c>
      <c r="M37" s="8">
        <v>31</v>
      </c>
      <c r="N37" s="15">
        <f t="shared" si="0"/>
        <v>87.915999999999997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4"/>
        <v>1.2170451051157973</v>
      </c>
      <c r="AB37" s="8">
        <v>29</v>
      </c>
      <c r="AC37" s="15">
        <f t="shared" si="4"/>
        <v>23.481005260081822</v>
      </c>
      <c r="AE37" s="8">
        <f t="shared" si="13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ref="AQ37:AQ47" si="15">F38+J36+N35+Q36+T37+W45+AC37+AF41+AI37+AL37</f>
        <v>221.46901272891742</v>
      </c>
    </row>
    <row r="38" spans="5:43" x14ac:dyDescent="0.25">
      <c r="E38" s="11">
        <v>29</v>
      </c>
      <c r="F38" s="12">
        <f t="shared" ref="F38:F49" si="16">E38*$F$7</f>
        <v>29.948159999999994</v>
      </c>
      <c r="I38" s="8">
        <v>31</v>
      </c>
      <c r="J38" s="15">
        <f t="shared" si="1"/>
        <v>56.266239999999996</v>
      </c>
      <c r="M38" s="8">
        <v>32</v>
      </c>
      <c r="N38" s="15">
        <f t="shared" si="0"/>
        <v>90.751999999999995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4"/>
        <v>1.1617248730650793</v>
      </c>
      <c r="AB38" s="8">
        <v>30</v>
      </c>
      <c r="AC38" s="15">
        <f t="shared" si="4"/>
        <v>22.698305084745762</v>
      </c>
      <c r="AE38" s="8">
        <f>AE37+1</f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15"/>
        <v>225.26472481036726</v>
      </c>
    </row>
    <row r="39" spans="5:43" x14ac:dyDescent="0.25">
      <c r="E39" s="11">
        <v>30</v>
      </c>
      <c r="F39" s="12">
        <f t="shared" si="16"/>
        <v>30.98085517241379</v>
      </c>
      <c r="I39" s="8">
        <v>32</v>
      </c>
      <c r="J39" s="15">
        <f t="shared" si="1"/>
        <v>58.08128</v>
      </c>
      <c r="M39" s="8">
        <v>33</v>
      </c>
      <c r="N39" s="15">
        <f t="shared" si="0"/>
        <v>93.587999999999994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4"/>
        <v>1.1112150959752933</v>
      </c>
      <c r="AB39" s="8">
        <v>31</v>
      </c>
      <c r="AC39" s="15">
        <f t="shared" si="4"/>
        <v>21.966101694915253</v>
      </c>
      <c r="AE39" s="8">
        <f t="shared" si="13"/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15"/>
        <v>229.18224483316965</v>
      </c>
    </row>
    <row r="40" spans="5:43" x14ac:dyDescent="0.25">
      <c r="E40" s="11">
        <v>31</v>
      </c>
      <c r="F40" s="12">
        <f t="shared" si="16"/>
        <v>32.013550344827578</v>
      </c>
      <c r="I40" s="8">
        <v>33</v>
      </c>
      <c r="J40" s="15">
        <f t="shared" si="1"/>
        <v>59.896320000000003</v>
      </c>
      <c r="M40" s="8">
        <v>34</v>
      </c>
      <c r="N40" s="15">
        <f t="shared" si="0"/>
        <v>96.423999999999992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4"/>
        <v>1.0649144669763226</v>
      </c>
      <c r="AB40" s="8">
        <v>32</v>
      </c>
      <c r="AC40" s="15">
        <f t="shared" si="4"/>
        <v>21.279661016949152</v>
      </c>
      <c r="AE40" s="8">
        <f t="shared" si="13"/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15"/>
        <v>233.21015330282273</v>
      </c>
    </row>
    <row r="41" spans="5:43" x14ac:dyDescent="0.25">
      <c r="E41" s="11">
        <v>32</v>
      </c>
      <c r="F41" s="12">
        <f t="shared" si="16"/>
        <v>33.046245517241374</v>
      </c>
      <c r="I41" s="8">
        <v>34</v>
      </c>
      <c r="J41" s="15">
        <f t="shared" si="1"/>
        <v>61.711359999999999</v>
      </c>
      <c r="M41" s="8">
        <v>35</v>
      </c>
      <c r="N41" s="15">
        <f t="shared" si="0"/>
        <v>99.259999999999991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4"/>
        <v>1.0223178882972699</v>
      </c>
      <c r="AB41" s="8">
        <v>33</v>
      </c>
      <c r="AC41" s="15">
        <f t="shared" si="4"/>
        <v>20.634822804314329</v>
      </c>
      <c r="AE41" s="8">
        <f t="shared" si="13"/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15"/>
        <v>237.33841490597652</v>
      </c>
    </row>
    <row r="42" spans="5:43" x14ac:dyDescent="0.25">
      <c r="E42" s="11">
        <v>33</v>
      </c>
      <c r="F42" s="12">
        <f t="shared" si="16"/>
        <v>34.07894068965517</v>
      </c>
      <c r="I42" s="8">
        <v>35</v>
      </c>
      <c r="J42" s="15">
        <f t="shared" si="1"/>
        <v>63.526400000000002</v>
      </c>
      <c r="M42" s="8">
        <v>36</v>
      </c>
      <c r="N42" s="15">
        <f t="shared" si="0"/>
        <v>102.09599999999999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4"/>
        <v>0.98299796951660556</v>
      </c>
      <c r="AB42" s="8">
        <v>34</v>
      </c>
      <c r="AC42" s="15">
        <f t="shared" si="4"/>
        <v>20.027916251246261</v>
      </c>
      <c r="AE42" s="8">
        <f t="shared" si="13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15"/>
        <v>241.55817495438086</v>
      </c>
    </row>
    <row r="43" spans="5:43" x14ac:dyDescent="0.25">
      <c r="E43" s="11">
        <v>34</v>
      </c>
      <c r="F43" s="12">
        <f t="shared" si="16"/>
        <v>35.111635862068958</v>
      </c>
      <c r="I43" s="8">
        <v>36</v>
      </c>
      <c r="J43" s="15">
        <f t="shared" si="1"/>
        <v>65.341440000000006</v>
      </c>
      <c r="M43" s="8">
        <v>37</v>
      </c>
      <c r="N43" s="15">
        <f t="shared" si="0"/>
        <v>104.93199999999999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4"/>
        <v>0.94659063731228688</v>
      </c>
      <c r="AB43" s="8">
        <v>35</v>
      </c>
      <c r="AC43" s="15">
        <f t="shared" si="4"/>
        <v>19.455690072639225</v>
      </c>
      <c r="AE43" s="8">
        <f t="shared" si="13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15"/>
        <v>245.86159072415714</v>
      </c>
    </row>
    <row r="44" spans="5:43" x14ac:dyDescent="0.25">
      <c r="E44" s="11">
        <v>35</v>
      </c>
      <c r="F44" s="12">
        <f t="shared" si="16"/>
        <v>36.144331034482754</v>
      </c>
      <c r="I44" s="8">
        <v>37</v>
      </c>
      <c r="J44" s="15">
        <f t="shared" si="1"/>
        <v>67.156480000000002</v>
      </c>
      <c r="M44" s="8">
        <v>38</v>
      </c>
      <c r="N44" s="15">
        <f t="shared" si="0"/>
        <v>107.768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>$W$14/V44</f>
        <v>0.91278382883684805</v>
      </c>
      <c r="AB44" s="8">
        <v>36</v>
      </c>
      <c r="AC44" s="15">
        <f t="shared" si="4"/>
        <v>18.915254237288135</v>
      </c>
      <c r="AE44" s="8">
        <f t="shared" si="13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15"/>
        <v>250.24169090519112</v>
      </c>
    </row>
    <row r="45" spans="5:43" x14ac:dyDescent="0.25">
      <c r="E45" s="11">
        <v>36</v>
      </c>
      <c r="F45" s="12">
        <f t="shared" si="16"/>
        <v>37.177026206896542</v>
      </c>
      <c r="I45" s="8">
        <v>38</v>
      </c>
      <c r="J45" s="15">
        <f t="shared" si="1"/>
        <v>68.971519999999998</v>
      </c>
      <c r="M45" s="8">
        <v>39</v>
      </c>
      <c r="N45" s="15">
        <f t="shared" si="0"/>
        <v>110.604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ref="W45:W56" si="17">$W$14/V45</f>
        <v>0.88130852439419816</v>
      </c>
      <c r="AB45" s="8">
        <v>37</v>
      </c>
      <c r="AC45" s="15">
        <f t="shared" si="4"/>
        <v>18.404031149793862</v>
      </c>
      <c r="AE45" s="8">
        <f t="shared" si="13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15"/>
        <v>254.69225784251589</v>
      </c>
    </row>
    <row r="46" spans="5:43" x14ac:dyDescent="0.25">
      <c r="E46" s="11">
        <v>37</v>
      </c>
      <c r="F46" s="12">
        <f t="shared" si="16"/>
        <v>38.209721379310338</v>
      </c>
      <c r="I46" s="8">
        <v>39</v>
      </c>
      <c r="J46" s="15">
        <f t="shared" si="1"/>
        <v>70.786559999999994</v>
      </c>
      <c r="M46" s="8">
        <v>40</v>
      </c>
      <c r="N46" s="15">
        <f>M46*$N$4</f>
        <v>113.44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7"/>
        <v>0.8519315735810582</v>
      </c>
      <c r="AB46" s="8">
        <v>38</v>
      </c>
      <c r="AC46" s="15">
        <f t="shared" si="4"/>
        <v>17.91971454058876</v>
      </c>
      <c r="AE46" s="8">
        <f t="shared" si="13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15"/>
        <v>259.20772837116107</v>
      </c>
    </row>
    <row r="47" spans="5:43" x14ac:dyDescent="0.25">
      <c r="E47" s="11">
        <v>38</v>
      </c>
      <c r="F47" s="12">
        <f t="shared" si="16"/>
        <v>39.242416551724133</v>
      </c>
      <c r="I47" s="8">
        <v>40</v>
      </c>
      <c r="J47" s="15">
        <f t="shared" si="1"/>
        <v>72.601600000000005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7"/>
        <v>0.82444990991715306</v>
      </c>
      <c r="AB47" s="8">
        <v>39</v>
      </c>
      <c r="AC47" s="15">
        <f t="shared" si="4"/>
        <v>17.460234680573663</v>
      </c>
      <c r="AE47" s="8">
        <f t="shared" si="13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15"/>
        <v>263.78310990717904</v>
      </c>
    </row>
    <row r="48" spans="5:43" x14ac:dyDescent="0.25">
      <c r="E48" s="11">
        <v>39</v>
      </c>
      <c r="F48" s="12">
        <f t="shared" si="16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7"/>
        <v>0.79868585023224203</v>
      </c>
      <c r="AB48" s="8">
        <v>40</v>
      </c>
      <c r="AC48" s="15">
        <f t="shared" si="4"/>
        <v>17.023728813559323</v>
      </c>
      <c r="AE48" s="8">
        <f t="shared" si="13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>F49+J47+N46+Q47+T48+W56+AC48+AF52+AI48+AL48</f>
        <v>268.41390912501686</v>
      </c>
    </row>
    <row r="49" spans="5:32" x14ac:dyDescent="0.25">
      <c r="E49" s="11">
        <v>40</v>
      </c>
      <c r="F49" s="12">
        <f t="shared" si="16"/>
        <v>41.307806896551718</v>
      </c>
      <c r="V49" s="8">
        <v>33</v>
      </c>
      <c r="W49" s="15">
        <f t="shared" si="17"/>
        <v>0.77448324871005292</v>
      </c>
      <c r="AE49" s="8">
        <f t="shared" si="13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7"/>
        <v>0.75170432963034539</v>
      </c>
      <c r="AE50" s="8">
        <f t="shared" si="13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7"/>
        <v>0.73022706306947838</v>
      </c>
      <c r="AE51" s="8">
        <f t="shared" si="13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7"/>
        <v>0.70994297798421513</v>
      </c>
      <c r="AE52" s="8">
        <f t="shared" si="13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7"/>
        <v>0.69075532993058775</v>
      </c>
    </row>
    <row r="54" spans="5:32" x14ac:dyDescent="0.25">
      <c r="V54" s="8">
        <v>38</v>
      </c>
      <c r="W54" s="15">
        <f t="shared" si="17"/>
        <v>0.67257755809030906</v>
      </c>
    </row>
    <row r="55" spans="5:32" x14ac:dyDescent="0.25">
      <c r="V55" s="8">
        <v>39</v>
      </c>
      <c r="W55" s="15">
        <f t="shared" si="17"/>
        <v>0.65533197967773704</v>
      </c>
    </row>
    <row r="56" spans="5:32" x14ac:dyDescent="0.25">
      <c r="V56" s="8">
        <v>40</v>
      </c>
      <c r="W56" s="15">
        <f t="shared" si="17"/>
        <v>0.63894868018579365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dimension ref="A1:Q49"/>
  <sheetViews>
    <sheetView workbookViewId="0">
      <selection activeCell="J16" sqref="J16"/>
    </sheetView>
  </sheetViews>
  <sheetFormatPr defaultRowHeight="15" x14ac:dyDescent="0.25"/>
  <cols>
    <col min="1" max="1" width="12.5703125" customWidth="1"/>
    <col min="2" max="2" width="10.7109375" customWidth="1"/>
    <col min="7" max="7" width="13" customWidth="1"/>
  </cols>
  <sheetData>
    <row r="1" spans="1:17" x14ac:dyDescent="0.25">
      <c r="A1" s="4" t="s">
        <v>91</v>
      </c>
      <c r="B1" s="19">
        <f>effects!B7</f>
        <v>371.14388693647538</v>
      </c>
      <c r="D1" s="4" t="s">
        <v>94</v>
      </c>
      <c r="E1" s="2">
        <v>5</v>
      </c>
      <c r="G1" s="4" t="s">
        <v>97</v>
      </c>
      <c r="H1" s="2">
        <v>0.5</v>
      </c>
      <c r="J1" s="4" t="s">
        <v>98</v>
      </c>
      <c r="K1" s="2">
        <v>3</v>
      </c>
    </row>
    <row r="2" spans="1:17" x14ac:dyDescent="0.25">
      <c r="A2" s="4" t="s">
        <v>93</v>
      </c>
      <c r="B2" s="2">
        <v>15</v>
      </c>
      <c r="D2" s="4" t="s">
        <v>96</v>
      </c>
      <c r="E2" s="2">
        <v>1</v>
      </c>
      <c r="G2" s="20" t="s">
        <v>95</v>
      </c>
      <c r="H2" s="21">
        <f>H1/E1*(1-B2/'a_r=0.5'!B7)</f>
        <v>4.5553539019963708E-2</v>
      </c>
      <c r="J2" s="4" t="s">
        <v>99</v>
      </c>
      <c r="K2" s="2">
        <v>10</v>
      </c>
    </row>
    <row r="3" spans="1:17" x14ac:dyDescent="0.25">
      <c r="A3" s="20" t="s">
        <v>92</v>
      </c>
      <c r="B3" s="21">
        <f>B1*(1-B2/'a_r=0.5'!B7)</f>
        <v>169.06917535581729</v>
      </c>
      <c r="D3" s="20" t="s">
        <v>95</v>
      </c>
      <c r="E3" s="21">
        <f>E2/E1*(1-B2/'a_r=0.5'!B7)</f>
        <v>9.1107078039927417E-2</v>
      </c>
      <c r="J3" s="20" t="s">
        <v>100</v>
      </c>
      <c r="K3" s="21">
        <f>effects!B4*effects!K1*(1-((100+contractor!K1)/(100+contractor!K2)))</f>
        <v>27.289881818181804</v>
      </c>
      <c r="M3" s="4" t="s">
        <v>101</v>
      </c>
      <c r="N3" s="19">
        <f>K3*0.15</f>
        <v>4.0934822727272708</v>
      </c>
      <c r="P3" s="4" t="s">
        <v>102</v>
      </c>
      <c r="Q3" s="2">
        <f>'a_r=0.5'!B2*0.06</f>
        <v>1339.2</v>
      </c>
    </row>
    <row r="5" spans="1:17" x14ac:dyDescent="0.25">
      <c r="A5" s="22" t="s">
        <v>103</v>
      </c>
      <c r="B5" s="9">
        <f>B3+E3+H2+K3+N3+Q3</f>
        <v>1539.7892000637862</v>
      </c>
    </row>
    <row r="6" spans="1:17" x14ac:dyDescent="0.25">
      <c r="A6" s="23" t="s">
        <v>73</v>
      </c>
      <c r="B6" s="2">
        <v>2012.7360000000001</v>
      </c>
    </row>
    <row r="7" spans="1:17" x14ac:dyDescent="0.25">
      <c r="A7" s="24" t="s">
        <v>104</v>
      </c>
      <c r="B7" s="25">
        <f>B5+B6</f>
        <v>3552.5252000637865</v>
      </c>
    </row>
    <row r="8" spans="1:17" x14ac:dyDescent="0.25">
      <c r="I8" t="s">
        <v>339</v>
      </c>
      <c r="J8" t="s">
        <v>340</v>
      </c>
    </row>
    <row r="9" spans="1:17" x14ac:dyDescent="0.25">
      <c r="A9" s="8" t="s">
        <v>334</v>
      </c>
      <c r="B9" s="32" t="s">
        <v>335</v>
      </c>
      <c r="C9" s="31" t="s">
        <v>336</v>
      </c>
      <c r="D9" s="31" t="s">
        <v>337</v>
      </c>
      <c r="E9" s="31" t="s">
        <v>337</v>
      </c>
      <c r="F9" s="32" t="s">
        <v>42</v>
      </c>
      <c r="G9" s="32" t="s">
        <v>338</v>
      </c>
      <c r="I9" s="18">
        <f>MIN(G10:G49)</f>
        <v>3309.2898837183193</v>
      </c>
      <c r="J9" s="18">
        <f>MAX(G10:G49)</f>
        <v>3539.0426633328798</v>
      </c>
    </row>
    <row r="10" spans="1:17" ht="15.75" x14ac:dyDescent="0.25">
      <c r="A10" s="30">
        <v>15</v>
      </c>
      <c r="B10" s="30">
        <v>1949.444</v>
      </c>
      <c r="C10" s="33">
        <f>$B$1*(1-A10/'a_r=0.5'!$B$7)</f>
        <v>169.06917535581729</v>
      </c>
      <c r="D10" s="33">
        <f>$E$2/$E$1*(1-A10/'a_r=0.5'!$B$7)</f>
        <v>9.1107078039927417E-2</v>
      </c>
      <c r="E10" s="33">
        <f>$H$1/$E$1*(1-A10/'a_r=0.5'!$B$7)</f>
        <v>4.5553539019963708E-2</v>
      </c>
      <c r="F10" s="33">
        <f>C10+D10+E10+$K$3+$N$3+$Q$3</f>
        <v>1539.7892000637862</v>
      </c>
      <c r="G10" s="33">
        <f>F10+B10</f>
        <v>3489.2332000637862</v>
      </c>
    </row>
    <row r="11" spans="1:17" ht="15.75" x14ac:dyDescent="0.25">
      <c r="A11" s="30">
        <v>20</v>
      </c>
      <c r="B11" s="30">
        <v>1979.47</v>
      </c>
      <c r="C11" s="33">
        <f>$B$1*(1-A11/'a_r=0.5'!$B$7)</f>
        <v>101.71093816226457</v>
      </c>
      <c r="D11" s="33">
        <f>$E$2/$E$1*(1-A11/'a_r=0.5'!$B$7)</f>
        <v>5.4809437386569876E-2</v>
      </c>
      <c r="E11" s="33">
        <f>$H$1/$E$1*(1-A11/'a_r=0.5'!$B$7)</f>
        <v>2.7404718693284938E-2</v>
      </c>
      <c r="F11" s="33">
        <f t="shared" ref="F11:F49" si="0">C11+D11+E11+$K$3+$N$3+$Q$3</f>
        <v>1472.3765164092536</v>
      </c>
      <c r="G11" s="33">
        <f t="shared" ref="G11:G49" si="1">F11+B11</f>
        <v>3451.8465164092536</v>
      </c>
    </row>
    <row r="12" spans="1:17" ht="15.75" x14ac:dyDescent="0.25">
      <c r="A12" s="30">
        <v>22</v>
      </c>
      <c r="B12" s="30">
        <v>1995.662</v>
      </c>
      <c r="C12" s="33">
        <f>$B$1*(1-A12/'a_r=0.5'!$B$7)</f>
        <v>74.767643284843516</v>
      </c>
      <c r="D12" s="33">
        <f>$E$2/$E$1*(1-A12/'a_r=0.5'!$B$7)</f>
        <v>4.0290381125226871E-2</v>
      </c>
      <c r="E12" s="33">
        <f>$H$1/$E$1*(1-A12/'a_r=0.5'!$B$7)</f>
        <v>2.0145190562613435E-2</v>
      </c>
      <c r="F12" s="33">
        <f t="shared" si="0"/>
        <v>1445.4114429474405</v>
      </c>
      <c r="G12" s="33">
        <f t="shared" si="1"/>
        <v>3441.0734429474405</v>
      </c>
      <c r="M12" s="26">
        <v>0.45600000000000002</v>
      </c>
    </row>
    <row r="13" spans="1:17" ht="15.75" x14ac:dyDescent="0.25">
      <c r="A13" s="30">
        <v>24</v>
      </c>
      <c r="B13" s="30">
        <v>2006.329</v>
      </c>
      <c r="C13" s="33">
        <f>$B$1*(1-A13/'a_r=0.5'!$B$7)</f>
        <v>47.82434840742242</v>
      </c>
      <c r="D13" s="33">
        <f>$E$2/$E$1*(1-A13/'a_r=0.5'!$B$7)</f>
        <v>2.5771324863883852E-2</v>
      </c>
      <c r="E13" s="33">
        <f>$H$1/$E$1*(1-A13/'a_r=0.5'!$B$7)</f>
        <v>1.2885662431941926E-2</v>
      </c>
      <c r="F13" s="33">
        <f t="shared" si="0"/>
        <v>1418.4463694856274</v>
      </c>
      <c r="G13" s="33">
        <f t="shared" si="1"/>
        <v>3424.7753694856274</v>
      </c>
    </row>
    <row r="14" spans="1:17" ht="15.75" x14ac:dyDescent="0.25">
      <c r="A14" s="30">
        <v>15</v>
      </c>
      <c r="B14" s="30">
        <v>1926.1420000000001</v>
      </c>
      <c r="C14" s="33">
        <f>$B$1*(1-A14/'a_r=0.5'!$B$7)</f>
        <v>169.06917535581729</v>
      </c>
      <c r="D14" s="33">
        <f>$E$2/$E$1*(1-A14/'a_r=0.5'!$B$7)</f>
        <v>9.1107078039927417E-2</v>
      </c>
      <c r="E14" s="33">
        <f>$H$1/$E$1*(1-A14/'a_r=0.5'!$B$7)</f>
        <v>4.5553539019963708E-2</v>
      </c>
      <c r="F14" s="33">
        <f t="shared" si="0"/>
        <v>1539.7892000637862</v>
      </c>
      <c r="G14" s="33">
        <f t="shared" si="1"/>
        <v>3465.9312000637865</v>
      </c>
      <c r="M14" s="27"/>
    </row>
    <row r="15" spans="1:17" ht="15.75" x14ac:dyDescent="0.25">
      <c r="A15" s="30">
        <v>15</v>
      </c>
      <c r="B15" s="30">
        <v>1932.002</v>
      </c>
      <c r="C15" s="33">
        <f>$B$1*(1-A15/'a_r=0.5'!$B$7)</f>
        <v>169.06917535581729</v>
      </c>
      <c r="D15" s="33">
        <f>$E$2/$E$1*(1-A15/'a_r=0.5'!$B$7)</f>
        <v>9.1107078039927417E-2</v>
      </c>
      <c r="E15" s="33">
        <f>$H$1/$E$1*(1-A15/'a_r=0.5'!$B$7)</f>
        <v>4.5553539019963708E-2</v>
      </c>
      <c r="F15" s="33">
        <f t="shared" si="0"/>
        <v>1539.7892000637862</v>
      </c>
      <c r="G15" s="33">
        <f t="shared" si="1"/>
        <v>3471.7912000637862</v>
      </c>
      <c r="M15" s="28"/>
    </row>
    <row r="16" spans="1:17" ht="15.75" x14ac:dyDescent="0.25">
      <c r="A16" s="30">
        <v>14</v>
      </c>
      <c r="B16" s="30">
        <v>1914.748</v>
      </c>
      <c r="C16" s="33">
        <f>$B$1*(1-A16/'a_r=0.5'!$B$7)</f>
        <v>182.54082279452783</v>
      </c>
      <c r="D16" s="33">
        <f>$E$2/$E$1*(1-A16/'a_r=0.5'!$B$7)</f>
        <v>9.8366606170598919E-2</v>
      </c>
      <c r="E16" s="33">
        <f>$H$1/$E$1*(1-A16/'a_r=0.5'!$B$7)</f>
        <v>4.918330308529946E-2</v>
      </c>
      <c r="F16" s="33">
        <f t="shared" si="0"/>
        <v>1553.271736794693</v>
      </c>
      <c r="G16" s="33">
        <f t="shared" si="1"/>
        <v>3468.019736794693</v>
      </c>
      <c r="M16" s="27"/>
    </row>
    <row r="17" spans="1:13" ht="15.75" x14ac:dyDescent="0.25">
      <c r="A17" s="30">
        <v>14</v>
      </c>
      <c r="B17" s="30">
        <v>1908.2370000000001</v>
      </c>
      <c r="C17" s="33">
        <f>$B$1*(1-A17/'a_r=0.5'!$B$7)</f>
        <v>182.54082279452783</v>
      </c>
      <c r="D17" s="33">
        <f>$E$2/$E$1*(1-A17/'a_r=0.5'!$B$7)</f>
        <v>9.8366606170598919E-2</v>
      </c>
      <c r="E17" s="33">
        <f>$H$1/$E$1*(1-A17/'a_r=0.5'!$B$7)</f>
        <v>4.918330308529946E-2</v>
      </c>
      <c r="F17" s="33">
        <f t="shared" si="0"/>
        <v>1553.271736794693</v>
      </c>
      <c r="G17" s="33">
        <f t="shared" si="1"/>
        <v>3461.508736794693</v>
      </c>
      <c r="M17" s="28"/>
    </row>
    <row r="18" spans="1:13" ht="15.75" x14ac:dyDescent="0.25">
      <c r="A18" s="30">
        <v>11</v>
      </c>
      <c r="B18" s="30">
        <v>1826.8409999999999</v>
      </c>
      <c r="C18" s="33">
        <f>$B$1*(1-A18/'a_r=0.5'!$B$7)</f>
        <v>222.95576511065946</v>
      </c>
      <c r="D18" s="33">
        <f>$E$2/$E$1*(1-A18/'a_r=0.5'!$B$7)</f>
        <v>0.12014519056261344</v>
      </c>
      <c r="E18" s="33">
        <f>$H$1/$E$1*(1-A18/'a_r=0.5'!$B$7)</f>
        <v>6.007259528130672E-2</v>
      </c>
      <c r="F18" s="33">
        <f t="shared" si="0"/>
        <v>1593.7193469874126</v>
      </c>
      <c r="G18" s="33">
        <f t="shared" si="1"/>
        <v>3420.5603469874122</v>
      </c>
      <c r="M18" s="27"/>
    </row>
    <row r="19" spans="1:13" ht="15.75" x14ac:dyDescent="0.25">
      <c r="A19" s="30">
        <v>12</v>
      </c>
      <c r="B19" s="30">
        <v>1899.126</v>
      </c>
      <c r="C19" s="33">
        <f>$B$1*(1-A19/'a_r=0.5'!$B$7)</f>
        <v>209.48411767194889</v>
      </c>
      <c r="D19" s="33">
        <f>$E$2/$E$1*(1-A19/'a_r=0.5'!$B$7)</f>
        <v>0.11288566243194192</v>
      </c>
      <c r="E19" s="33">
        <f>$H$1/$E$1*(1-A19/'a_r=0.5'!$B$7)</f>
        <v>5.6442831215970962E-2</v>
      </c>
      <c r="F19" s="33">
        <f t="shared" si="0"/>
        <v>1580.236810256506</v>
      </c>
      <c r="G19" s="33">
        <f t="shared" si="1"/>
        <v>3479.3628102565062</v>
      </c>
      <c r="M19" s="28"/>
    </row>
    <row r="20" spans="1:13" ht="15.75" x14ac:dyDescent="0.25">
      <c r="A20" s="30">
        <v>13</v>
      </c>
      <c r="B20" s="30">
        <v>1936.617</v>
      </c>
      <c r="C20" s="33">
        <f>$B$1*(1-A20/'a_r=0.5'!$B$7)</f>
        <v>196.01247023323836</v>
      </c>
      <c r="D20" s="33">
        <f>$E$2/$E$1*(1-A20/'a_r=0.5'!$B$7)</f>
        <v>0.10562613430127042</v>
      </c>
      <c r="E20" s="33">
        <f>$H$1/$E$1*(1-A20/'a_r=0.5'!$B$7)</f>
        <v>5.2813067150635211E-2</v>
      </c>
      <c r="F20" s="33">
        <f t="shared" si="0"/>
        <v>1566.7542735255993</v>
      </c>
      <c r="G20" s="33">
        <f t="shared" si="1"/>
        <v>3503.3712735255995</v>
      </c>
      <c r="M20" s="27"/>
    </row>
    <row r="21" spans="1:13" ht="15.75" x14ac:dyDescent="0.25">
      <c r="A21" s="30">
        <v>14</v>
      </c>
      <c r="B21" s="30">
        <v>1960.0830000000001</v>
      </c>
      <c r="C21" s="33">
        <f>$B$1*(1-A21/'a_r=0.5'!$B$7)</f>
        <v>182.54082279452783</v>
      </c>
      <c r="D21" s="33">
        <f>$E$2/$E$1*(1-A21/'a_r=0.5'!$B$7)</f>
        <v>9.8366606170598919E-2</v>
      </c>
      <c r="E21" s="33">
        <f>$H$1/$E$1*(1-A21/'a_r=0.5'!$B$7)</f>
        <v>4.918330308529946E-2</v>
      </c>
      <c r="F21" s="33">
        <f t="shared" si="0"/>
        <v>1553.271736794693</v>
      </c>
      <c r="G21" s="33">
        <f t="shared" si="1"/>
        <v>3513.3547367946931</v>
      </c>
      <c r="M21" s="28"/>
    </row>
    <row r="22" spans="1:13" ht="15.75" x14ac:dyDescent="0.25">
      <c r="A22" s="30">
        <v>10</v>
      </c>
      <c r="B22" s="30">
        <v>1757.133</v>
      </c>
      <c r="C22" s="33">
        <f>$B$1*(1-A22/'a_r=0.5'!$B$7)</f>
        <v>236.42741254936999</v>
      </c>
      <c r="D22" s="33">
        <f>$E$2/$E$1*(1-A22/'a_r=0.5'!$B$7)</f>
        <v>0.12740471869328493</v>
      </c>
      <c r="E22" s="33">
        <f>$H$1/$E$1*(1-A22/'a_r=0.5'!$B$7)</f>
        <v>6.3702359346642465E-2</v>
      </c>
      <c r="F22" s="33">
        <f t="shared" si="0"/>
        <v>1607.2018837183191</v>
      </c>
      <c r="G22" s="33">
        <f t="shared" si="1"/>
        <v>3364.3348837183194</v>
      </c>
      <c r="M22" s="27"/>
    </row>
    <row r="23" spans="1:13" ht="15.75" x14ac:dyDescent="0.25">
      <c r="A23" s="30">
        <v>10</v>
      </c>
      <c r="B23" s="30">
        <v>1774.5160000000001</v>
      </c>
      <c r="C23" s="33">
        <f>$B$1*(1-A23/'a_r=0.5'!$B$7)</f>
        <v>236.42741254936999</v>
      </c>
      <c r="D23" s="33">
        <f>$E$2/$E$1*(1-A23/'a_r=0.5'!$B$7)</f>
        <v>0.12740471869328493</v>
      </c>
      <c r="E23" s="33">
        <f>$H$1/$E$1*(1-A23/'a_r=0.5'!$B$7)</f>
        <v>6.3702359346642465E-2</v>
      </c>
      <c r="F23" s="33">
        <f t="shared" si="0"/>
        <v>1607.2018837183191</v>
      </c>
      <c r="G23" s="33">
        <f t="shared" si="1"/>
        <v>3381.7178837183192</v>
      </c>
      <c r="M23" s="28"/>
    </row>
    <row r="24" spans="1:13" ht="15.75" x14ac:dyDescent="0.25">
      <c r="A24" s="30">
        <v>10</v>
      </c>
      <c r="B24" s="30">
        <v>1722.7809999999999</v>
      </c>
      <c r="C24" s="33">
        <f>$B$1*(1-A24/'a_r=0.5'!$B$7)</f>
        <v>236.42741254936999</v>
      </c>
      <c r="D24" s="33">
        <f>$E$2/$E$1*(1-A24/'a_r=0.5'!$B$7)</f>
        <v>0.12740471869328493</v>
      </c>
      <c r="E24" s="33">
        <f>$H$1/$E$1*(1-A24/'a_r=0.5'!$B$7)</f>
        <v>6.3702359346642465E-2</v>
      </c>
      <c r="F24" s="33">
        <f t="shared" si="0"/>
        <v>1607.2018837183191</v>
      </c>
      <c r="G24" s="33">
        <f t="shared" si="1"/>
        <v>3329.982883718319</v>
      </c>
      <c r="M24" s="27"/>
    </row>
    <row r="25" spans="1:13" ht="15.75" x14ac:dyDescent="0.25">
      <c r="A25" s="30">
        <v>10</v>
      </c>
      <c r="B25" s="30">
        <v>1702.088</v>
      </c>
      <c r="C25" s="33">
        <f>$B$1*(1-A25/'a_r=0.5'!$B$7)</f>
        <v>236.42741254936999</v>
      </c>
      <c r="D25" s="33">
        <f>$E$2/$E$1*(1-A25/'a_r=0.5'!$B$7)</f>
        <v>0.12740471869328493</v>
      </c>
      <c r="E25" s="33">
        <f>$H$1/$E$1*(1-A25/'a_r=0.5'!$B$7)</f>
        <v>6.3702359346642465E-2</v>
      </c>
      <c r="F25" s="33">
        <f t="shared" si="0"/>
        <v>1607.2018837183191</v>
      </c>
      <c r="G25" s="33">
        <f t="shared" si="1"/>
        <v>3309.2898837183193</v>
      </c>
      <c r="M25" s="28"/>
    </row>
    <row r="26" spans="1:13" ht="15.75" x14ac:dyDescent="0.25">
      <c r="A26" s="30">
        <v>13</v>
      </c>
      <c r="B26" s="30">
        <v>1879.8879999999999</v>
      </c>
      <c r="C26" s="33">
        <f>$B$1*(1-A26/'a_r=0.5'!$B$7)</f>
        <v>196.01247023323836</v>
      </c>
      <c r="D26" s="33">
        <f>$E$2/$E$1*(1-A26/'a_r=0.5'!$B$7)</f>
        <v>0.10562613430127042</v>
      </c>
      <c r="E26" s="33">
        <f>$H$1/$E$1*(1-A26/'a_r=0.5'!$B$7)</f>
        <v>5.2813067150635211E-2</v>
      </c>
      <c r="F26" s="33">
        <f t="shared" si="0"/>
        <v>1566.7542735255993</v>
      </c>
      <c r="G26" s="33">
        <f t="shared" si="1"/>
        <v>3446.6422735255992</v>
      </c>
      <c r="M26" s="27"/>
    </row>
    <row r="27" spans="1:13" ht="15.75" x14ac:dyDescent="0.25">
      <c r="A27" s="30">
        <v>14</v>
      </c>
      <c r="B27" s="30">
        <v>1938.2429999999999</v>
      </c>
      <c r="C27" s="33">
        <f>$B$1*(1-A27/'a_r=0.5'!$B$7)</f>
        <v>182.54082279452783</v>
      </c>
      <c r="D27" s="33">
        <f>$E$2/$E$1*(1-A27/'a_r=0.5'!$B$7)</f>
        <v>9.8366606170598919E-2</v>
      </c>
      <c r="E27" s="33">
        <f>$H$1/$E$1*(1-A27/'a_r=0.5'!$B$7)</f>
        <v>4.918330308529946E-2</v>
      </c>
      <c r="F27" s="33">
        <f t="shared" si="0"/>
        <v>1553.271736794693</v>
      </c>
      <c r="G27" s="33">
        <f t="shared" si="1"/>
        <v>3491.5147367946929</v>
      </c>
      <c r="M27" s="28"/>
    </row>
    <row r="28" spans="1:13" ht="15.75" x14ac:dyDescent="0.25">
      <c r="A28" s="30">
        <v>15</v>
      </c>
      <c r="B28" s="30">
        <v>1968.364</v>
      </c>
      <c r="C28" s="33">
        <f>$B$1*(1-A28/'a_r=0.5'!$B$7)</f>
        <v>169.06917535581729</v>
      </c>
      <c r="D28" s="33">
        <f>$E$2/$E$1*(1-A28/'a_r=0.5'!$B$7)</f>
        <v>9.1107078039927417E-2</v>
      </c>
      <c r="E28" s="33">
        <f>$H$1/$E$1*(1-A28/'a_r=0.5'!$B$7)</f>
        <v>4.5553539019963708E-2</v>
      </c>
      <c r="F28" s="33">
        <f t="shared" si="0"/>
        <v>1539.7892000637862</v>
      </c>
      <c r="G28" s="33">
        <f t="shared" si="1"/>
        <v>3508.1532000637862</v>
      </c>
      <c r="M28" s="27"/>
    </row>
    <row r="29" spans="1:13" ht="15.75" x14ac:dyDescent="0.25">
      <c r="A29" s="30">
        <v>16</v>
      </c>
      <c r="B29" s="30">
        <v>1987.1469999999999</v>
      </c>
      <c r="C29" s="33">
        <f>$B$1*(1-A29/'a_r=0.5'!$B$7)</f>
        <v>155.59752791710673</v>
      </c>
      <c r="D29" s="33">
        <f>$E$2/$E$1*(1-A29/'a_r=0.5'!$B$7)</f>
        <v>8.38475499092559E-2</v>
      </c>
      <c r="E29" s="33">
        <f>$H$1/$E$1*(1-A29/'a_r=0.5'!$B$7)</f>
        <v>4.192377495462795E-2</v>
      </c>
      <c r="F29" s="33">
        <f t="shared" si="0"/>
        <v>1526.3066633328797</v>
      </c>
      <c r="G29" s="33">
        <f t="shared" si="1"/>
        <v>3513.4536633328798</v>
      </c>
      <c r="M29" s="28"/>
    </row>
    <row r="30" spans="1:13" ht="15.75" x14ac:dyDescent="0.25">
      <c r="A30" s="30">
        <v>12</v>
      </c>
      <c r="B30" s="30">
        <v>1823.2260000000001</v>
      </c>
      <c r="C30" s="33">
        <f>$B$1*(1-A30/'a_r=0.5'!$B$7)</f>
        <v>209.48411767194889</v>
      </c>
      <c r="D30" s="33">
        <f>$E$2/$E$1*(1-A30/'a_r=0.5'!$B$7)</f>
        <v>0.11288566243194192</v>
      </c>
      <c r="E30" s="33">
        <f>$H$1/$E$1*(1-A30/'a_r=0.5'!$B$7)</f>
        <v>5.6442831215970962E-2</v>
      </c>
      <c r="F30" s="33">
        <f t="shared" si="0"/>
        <v>1580.236810256506</v>
      </c>
      <c r="G30" s="33">
        <f t="shared" si="1"/>
        <v>3403.4628102565061</v>
      </c>
      <c r="M30" s="27"/>
    </row>
    <row r="31" spans="1:13" ht="15.75" x14ac:dyDescent="0.25">
      <c r="A31" s="30">
        <v>12</v>
      </c>
      <c r="B31" s="30">
        <v>1837.3309999999999</v>
      </c>
      <c r="C31" s="33">
        <f>$B$1*(1-A31/'a_r=0.5'!$B$7)</f>
        <v>209.48411767194889</v>
      </c>
      <c r="D31" s="33">
        <f>$E$2/$E$1*(1-A31/'a_r=0.5'!$B$7)</f>
        <v>0.11288566243194192</v>
      </c>
      <c r="E31" s="33">
        <f>$H$1/$E$1*(1-A31/'a_r=0.5'!$B$7)</f>
        <v>5.6442831215970962E-2</v>
      </c>
      <c r="F31" s="33">
        <f t="shared" si="0"/>
        <v>1580.236810256506</v>
      </c>
      <c r="G31" s="33">
        <f t="shared" si="1"/>
        <v>3417.5678102565062</v>
      </c>
      <c r="M31" s="28"/>
    </row>
    <row r="32" spans="1:13" ht="15.75" x14ac:dyDescent="0.25">
      <c r="A32" s="30">
        <v>12</v>
      </c>
      <c r="B32" s="30">
        <v>1795.3530000000001</v>
      </c>
      <c r="C32" s="33">
        <f>$B$1*(1-A32/'a_r=0.5'!$B$7)</f>
        <v>209.48411767194889</v>
      </c>
      <c r="D32" s="33">
        <f>$E$2/$E$1*(1-A32/'a_r=0.5'!$B$7)</f>
        <v>0.11288566243194192</v>
      </c>
      <c r="E32" s="33">
        <f>$H$1/$E$1*(1-A32/'a_r=0.5'!$B$7)</f>
        <v>5.6442831215970962E-2</v>
      </c>
      <c r="F32" s="33">
        <f t="shared" si="0"/>
        <v>1580.236810256506</v>
      </c>
      <c r="G32" s="33">
        <f t="shared" si="1"/>
        <v>3375.5898102565061</v>
      </c>
      <c r="M32" s="27"/>
    </row>
    <row r="33" spans="1:7" ht="15.75" x14ac:dyDescent="0.25">
      <c r="A33" s="30">
        <v>12</v>
      </c>
      <c r="B33" s="30">
        <v>1778.5619999999999</v>
      </c>
      <c r="C33" s="33">
        <f>$B$1*(1-A33/'a_r=0.5'!$B$7)</f>
        <v>209.48411767194889</v>
      </c>
      <c r="D33" s="33">
        <f>$E$2/$E$1*(1-A33/'a_r=0.5'!$B$7)</f>
        <v>0.11288566243194192</v>
      </c>
      <c r="E33" s="33">
        <f>$H$1/$E$1*(1-A33/'a_r=0.5'!$B$7)</f>
        <v>5.6442831215970962E-2</v>
      </c>
      <c r="F33" s="33">
        <f t="shared" si="0"/>
        <v>1580.236810256506</v>
      </c>
      <c r="G33" s="33">
        <f t="shared" si="1"/>
        <v>3358.7988102565059</v>
      </c>
    </row>
    <row r="34" spans="1:7" ht="15.75" x14ac:dyDescent="0.25">
      <c r="A34" s="30">
        <v>15</v>
      </c>
      <c r="B34" s="30">
        <v>1910.729</v>
      </c>
      <c r="C34" s="33">
        <f>$B$1*(1-A34/'a_r=0.5'!$B$7)</f>
        <v>169.06917535581729</v>
      </c>
      <c r="D34" s="33">
        <f>$E$2/$E$1*(1-A34/'a_r=0.5'!$B$7)</f>
        <v>9.1107078039927417E-2</v>
      </c>
      <c r="E34" s="33">
        <f>$H$1/$E$1*(1-A34/'a_r=0.5'!$B$7)</f>
        <v>4.5553539019963708E-2</v>
      </c>
      <c r="F34" s="33">
        <f t="shared" si="0"/>
        <v>1539.7892000637862</v>
      </c>
      <c r="G34" s="33">
        <f t="shared" si="1"/>
        <v>3450.518200063786</v>
      </c>
    </row>
    <row r="35" spans="1:7" ht="15.75" x14ac:dyDescent="0.25">
      <c r="A35" s="30">
        <v>16</v>
      </c>
      <c r="B35" s="30">
        <v>1960.9290000000001</v>
      </c>
      <c r="C35" s="33">
        <f>$B$1*(1-A35/'a_r=0.5'!$B$7)</f>
        <v>155.59752791710673</v>
      </c>
      <c r="D35" s="33">
        <f>$E$2/$E$1*(1-A35/'a_r=0.5'!$B$7)</f>
        <v>8.38475499092559E-2</v>
      </c>
      <c r="E35" s="33">
        <f>$H$1/$E$1*(1-A35/'a_r=0.5'!$B$7)</f>
        <v>4.192377495462795E-2</v>
      </c>
      <c r="F35" s="33">
        <f t="shared" si="0"/>
        <v>1526.3066633328797</v>
      </c>
      <c r="G35" s="33">
        <f t="shared" si="1"/>
        <v>3487.23566333288</v>
      </c>
    </row>
    <row r="36" spans="1:7" ht="15.75" x14ac:dyDescent="0.25">
      <c r="A36" s="30">
        <v>17</v>
      </c>
      <c r="B36" s="30">
        <v>1986.664</v>
      </c>
      <c r="C36" s="33">
        <f>$B$1*(1-A36/'a_r=0.5'!$B$7)</f>
        <v>142.1258804783962</v>
      </c>
      <c r="D36" s="33">
        <f>$E$2/$E$1*(1-A36/'a_r=0.5'!$B$7)</f>
        <v>7.6588021778584398E-2</v>
      </c>
      <c r="E36" s="33">
        <f>$H$1/$E$1*(1-A36/'a_r=0.5'!$B$7)</f>
        <v>3.8294010889292199E-2</v>
      </c>
      <c r="F36" s="33">
        <f t="shared" si="0"/>
        <v>1512.8241266019731</v>
      </c>
      <c r="G36" s="33">
        <f t="shared" si="1"/>
        <v>3499.4881266019729</v>
      </c>
    </row>
    <row r="37" spans="1:7" ht="15.75" x14ac:dyDescent="0.25">
      <c r="A37" s="30">
        <v>18</v>
      </c>
      <c r="B37" s="30">
        <v>2002.6120000000001</v>
      </c>
      <c r="C37" s="33">
        <f>$B$1*(1-A37/'a_r=0.5'!$B$7)</f>
        <v>128.65423303968566</v>
      </c>
      <c r="D37" s="33">
        <f>$E$2/$E$1*(1-A37/'a_r=0.5'!$B$7)</f>
        <v>6.9328493647912895E-2</v>
      </c>
      <c r="E37" s="33">
        <f>$H$1/$E$1*(1-A37/'a_r=0.5'!$B$7)</f>
        <v>3.4664246823956447E-2</v>
      </c>
      <c r="F37" s="33">
        <f t="shared" si="0"/>
        <v>1499.3415898710666</v>
      </c>
      <c r="G37" s="33">
        <f t="shared" si="1"/>
        <v>3501.9535898710665</v>
      </c>
    </row>
    <row r="38" spans="1:7" ht="15.75" x14ac:dyDescent="0.25">
      <c r="A38" s="30">
        <v>14</v>
      </c>
      <c r="B38" s="30">
        <v>1861.9580000000001</v>
      </c>
      <c r="C38" s="33">
        <f>$B$1*(1-A38/'a_r=0.5'!$B$7)</f>
        <v>182.54082279452783</v>
      </c>
      <c r="D38" s="33">
        <f>$E$2/$E$1*(1-A38/'a_r=0.5'!$B$7)</f>
        <v>9.8366606170598919E-2</v>
      </c>
      <c r="E38" s="33">
        <f>$H$1/$E$1*(1-A38/'a_r=0.5'!$B$7)</f>
        <v>4.918330308529946E-2</v>
      </c>
      <c r="F38" s="33">
        <f t="shared" si="0"/>
        <v>1553.271736794693</v>
      </c>
      <c r="G38" s="33">
        <f t="shared" si="1"/>
        <v>3415.2297367946931</v>
      </c>
    </row>
    <row r="39" spans="1:7" ht="15.75" x14ac:dyDescent="0.25">
      <c r="A39" s="30">
        <v>14</v>
      </c>
      <c r="B39" s="30">
        <v>1874.211</v>
      </c>
      <c r="C39" s="33">
        <f>$B$1*(1-A39/'a_r=0.5'!$B$7)</f>
        <v>182.54082279452783</v>
      </c>
      <c r="D39" s="33">
        <f>$E$2/$E$1*(1-A39/'a_r=0.5'!$B$7)</f>
        <v>9.8366606170598919E-2</v>
      </c>
      <c r="E39" s="33">
        <f>$H$1/$E$1*(1-A39/'a_r=0.5'!$B$7)</f>
        <v>4.918330308529946E-2</v>
      </c>
      <c r="F39" s="33">
        <f t="shared" si="0"/>
        <v>1553.271736794693</v>
      </c>
      <c r="G39" s="33">
        <f t="shared" si="1"/>
        <v>3427.4827367946928</v>
      </c>
    </row>
    <row r="40" spans="1:7" ht="15.75" x14ac:dyDescent="0.25">
      <c r="A40" s="30">
        <v>13</v>
      </c>
      <c r="B40" s="30">
        <v>1837.9069999999999</v>
      </c>
      <c r="C40" s="33">
        <f>$B$1*(1-A40/'a_r=0.5'!$B$7)</f>
        <v>196.01247023323836</v>
      </c>
      <c r="D40" s="33">
        <f>$E$2/$E$1*(1-A40/'a_r=0.5'!$B$7)</f>
        <v>0.10562613430127042</v>
      </c>
      <c r="E40" s="33">
        <f>$H$1/$E$1*(1-A40/'a_r=0.5'!$B$7)</f>
        <v>5.2813067150635211E-2</v>
      </c>
      <c r="F40" s="33">
        <f t="shared" si="0"/>
        <v>1566.7542735255993</v>
      </c>
      <c r="G40" s="33">
        <f t="shared" si="1"/>
        <v>3404.6612735255994</v>
      </c>
    </row>
    <row r="41" spans="1:7" ht="15.75" x14ac:dyDescent="0.25">
      <c r="A41" s="30">
        <v>13</v>
      </c>
      <c r="B41" s="30">
        <v>1823.61</v>
      </c>
      <c r="C41" s="33">
        <f>$B$1*(1-A41/'a_r=0.5'!$B$7)</f>
        <v>196.01247023323836</v>
      </c>
      <c r="D41" s="33">
        <f>$E$2/$E$1*(1-A41/'a_r=0.5'!$B$7)</f>
        <v>0.10562613430127042</v>
      </c>
      <c r="E41" s="33">
        <f>$H$1/$E$1*(1-A41/'a_r=0.5'!$B$7)</f>
        <v>5.2813067150635211E-2</v>
      </c>
      <c r="F41" s="33">
        <f t="shared" si="0"/>
        <v>1566.7542735255993</v>
      </c>
      <c r="G41" s="33">
        <f t="shared" si="1"/>
        <v>3390.3642735255989</v>
      </c>
    </row>
    <row r="42" spans="1:7" ht="15.75" x14ac:dyDescent="0.25">
      <c r="A42" s="30">
        <v>14</v>
      </c>
      <c r="B42" s="30">
        <v>1931.5530000000001</v>
      </c>
      <c r="C42" s="33">
        <f>$B$1*(1-A42/'a_r=0.5'!$B$7)</f>
        <v>182.54082279452783</v>
      </c>
      <c r="D42" s="33">
        <f>$E$2/$E$1*(1-A42/'a_r=0.5'!$B$7)</f>
        <v>9.8366606170598919E-2</v>
      </c>
      <c r="E42" s="33">
        <f>$H$1/$E$1*(1-A42/'a_r=0.5'!$B$7)</f>
        <v>4.918330308529946E-2</v>
      </c>
      <c r="F42" s="33">
        <f t="shared" si="0"/>
        <v>1553.271736794693</v>
      </c>
      <c r="G42" s="33">
        <f t="shared" si="1"/>
        <v>3484.8247367946933</v>
      </c>
    </row>
    <row r="43" spans="1:7" ht="15.75" x14ac:dyDescent="0.25">
      <c r="A43" s="30">
        <v>15</v>
      </c>
      <c r="B43" s="30">
        <v>1975.954</v>
      </c>
      <c r="C43" s="33">
        <f>$B$1*(1-A43/'a_r=0.5'!$B$7)</f>
        <v>169.06917535581729</v>
      </c>
      <c r="D43" s="33">
        <f>$E$2/$E$1*(1-A43/'a_r=0.5'!$B$7)</f>
        <v>9.1107078039927417E-2</v>
      </c>
      <c r="E43" s="33">
        <f>$H$1/$E$1*(1-A43/'a_r=0.5'!$B$7)</f>
        <v>4.5553539019963708E-2</v>
      </c>
      <c r="F43" s="33">
        <f t="shared" si="0"/>
        <v>1539.7892000637862</v>
      </c>
      <c r="G43" s="33">
        <f t="shared" si="1"/>
        <v>3515.7432000637864</v>
      </c>
    </row>
    <row r="44" spans="1:7" ht="15.75" x14ac:dyDescent="0.25">
      <c r="A44" s="30">
        <v>15</v>
      </c>
      <c r="B44" s="30">
        <v>1998.6780000000001</v>
      </c>
      <c r="C44" s="33">
        <f>$B$1*(1-A44/'a_r=0.5'!$B$7)</f>
        <v>169.06917535581729</v>
      </c>
      <c r="D44" s="33">
        <f>$E$2/$E$1*(1-A44/'a_r=0.5'!$B$7)</f>
        <v>9.1107078039927417E-2</v>
      </c>
      <c r="E44" s="33">
        <f>$H$1/$E$1*(1-A44/'a_r=0.5'!$B$7)</f>
        <v>4.5553539019963708E-2</v>
      </c>
      <c r="F44" s="33">
        <f t="shared" si="0"/>
        <v>1539.7892000637862</v>
      </c>
      <c r="G44" s="33">
        <f t="shared" si="1"/>
        <v>3538.4672000637865</v>
      </c>
    </row>
    <row r="45" spans="1:7" ht="15.75" x14ac:dyDescent="0.25">
      <c r="A45" s="30">
        <v>16</v>
      </c>
      <c r="B45" s="30">
        <v>2012.7360000000001</v>
      </c>
      <c r="C45" s="33">
        <f>$B$1*(1-A45/'a_r=0.5'!$B$7)</f>
        <v>155.59752791710673</v>
      </c>
      <c r="D45" s="33">
        <f>$E$2/$E$1*(1-A45/'a_r=0.5'!$B$7)</f>
        <v>8.38475499092559E-2</v>
      </c>
      <c r="E45" s="33">
        <f>$H$1/$E$1*(1-A45/'a_r=0.5'!$B$7)</f>
        <v>4.192377495462795E-2</v>
      </c>
      <c r="F45" s="33">
        <f t="shared" si="0"/>
        <v>1526.3066633328797</v>
      </c>
      <c r="G45" s="33">
        <f t="shared" si="1"/>
        <v>3539.0426633328798</v>
      </c>
    </row>
    <row r="46" spans="1:7" ht="15.75" x14ac:dyDescent="0.25">
      <c r="A46" s="30">
        <v>14</v>
      </c>
      <c r="B46" s="30">
        <v>1888.1020000000001</v>
      </c>
      <c r="C46" s="33">
        <f>$B$1*(1-A46/'a_r=0.5'!$B$7)</f>
        <v>182.54082279452783</v>
      </c>
      <c r="D46" s="33">
        <f>$E$2/$E$1*(1-A46/'a_r=0.5'!$B$7)</f>
        <v>9.8366606170598919E-2</v>
      </c>
      <c r="E46" s="33">
        <f>$H$1/$E$1*(1-A46/'a_r=0.5'!$B$7)</f>
        <v>4.918330308529946E-2</v>
      </c>
      <c r="F46" s="33">
        <f t="shared" si="0"/>
        <v>1553.271736794693</v>
      </c>
      <c r="G46" s="33">
        <f t="shared" si="1"/>
        <v>3441.3737367946933</v>
      </c>
    </row>
    <row r="47" spans="1:7" ht="15.75" x14ac:dyDescent="0.25">
      <c r="A47" s="30">
        <v>14</v>
      </c>
      <c r="B47" s="30">
        <v>1898.9269999999999</v>
      </c>
      <c r="C47" s="33">
        <f>$B$1*(1-A47/'a_r=0.5'!$B$7)</f>
        <v>182.54082279452783</v>
      </c>
      <c r="D47" s="33">
        <f>$E$2/$E$1*(1-A47/'a_r=0.5'!$B$7)</f>
        <v>9.8366606170598919E-2</v>
      </c>
      <c r="E47" s="33">
        <f>$H$1/$E$1*(1-A47/'a_r=0.5'!$B$7)</f>
        <v>4.918330308529946E-2</v>
      </c>
      <c r="F47" s="33">
        <f t="shared" si="0"/>
        <v>1553.271736794693</v>
      </c>
      <c r="G47" s="33">
        <f t="shared" si="1"/>
        <v>3452.1987367946931</v>
      </c>
    </row>
    <row r="48" spans="1:7" ht="15.75" x14ac:dyDescent="0.25">
      <c r="A48" s="30">
        <v>13</v>
      </c>
      <c r="B48" s="30">
        <v>1866.7049999999999</v>
      </c>
      <c r="C48" s="33">
        <f>$B$1*(1-A48/'a_r=0.5'!$B$7)</f>
        <v>196.01247023323836</v>
      </c>
      <c r="D48" s="33">
        <f>$E$2/$E$1*(1-A48/'a_r=0.5'!$B$7)</f>
        <v>0.10562613430127042</v>
      </c>
      <c r="E48" s="33">
        <f>$H$1/$E$1*(1-A48/'a_r=0.5'!$B$7)</f>
        <v>5.2813067150635211E-2</v>
      </c>
      <c r="F48" s="33">
        <f t="shared" si="0"/>
        <v>1566.7542735255993</v>
      </c>
      <c r="G48" s="33">
        <f t="shared" si="1"/>
        <v>3433.4592735255992</v>
      </c>
    </row>
    <row r="49" spans="1:7" ht="15.75" x14ac:dyDescent="0.25">
      <c r="A49" s="30">
        <v>13</v>
      </c>
      <c r="B49" s="30">
        <v>1853.819</v>
      </c>
      <c r="C49" s="33">
        <f>$B$1*(1-A49/'a_r=0.5'!$B$7)</f>
        <v>196.01247023323836</v>
      </c>
      <c r="D49" s="33">
        <f>$E$2/$E$1*(1-A49/'a_r=0.5'!$B$7)</f>
        <v>0.10562613430127042</v>
      </c>
      <c r="E49" s="33">
        <f>$H$1/$E$1*(1-A49/'a_r=0.5'!$B$7)</f>
        <v>5.2813067150635211E-2</v>
      </c>
      <c r="F49" s="33">
        <f t="shared" si="0"/>
        <v>1566.7542735255993</v>
      </c>
      <c r="G49" s="33">
        <f t="shared" si="1"/>
        <v>3420.5732735255992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dimension ref="A1:N18"/>
  <sheetViews>
    <sheetView workbookViewId="0">
      <selection activeCell="K12" sqref="K12"/>
    </sheetView>
  </sheetViews>
  <sheetFormatPr defaultRowHeight="15" x14ac:dyDescent="0.25"/>
  <sheetData>
    <row r="1" spans="1:14" x14ac:dyDescent="0.25">
      <c r="A1" s="8"/>
      <c r="B1" s="8">
        <v>1</v>
      </c>
      <c r="C1" s="8">
        <v>2</v>
      </c>
      <c r="D1" s="8">
        <v>3</v>
      </c>
      <c r="E1" s="8">
        <v>4</v>
      </c>
      <c r="F1" s="8">
        <v>5</v>
      </c>
      <c r="I1" s="8" t="s">
        <v>353</v>
      </c>
      <c r="J1" s="8" t="s">
        <v>356</v>
      </c>
      <c r="K1" s="8" t="s">
        <v>351</v>
      </c>
      <c r="L1" s="8" t="s">
        <v>352</v>
      </c>
      <c r="M1" s="8" t="s">
        <v>354</v>
      </c>
      <c r="N1" s="8" t="s">
        <v>355</v>
      </c>
    </row>
    <row r="2" spans="1:14" x14ac:dyDescent="0.25">
      <c r="A2" s="8" t="s">
        <v>344</v>
      </c>
      <c r="B2" s="15">
        <f>effects!G11</f>
        <v>3859.569</v>
      </c>
      <c r="C2" s="15"/>
      <c r="D2" s="15"/>
      <c r="E2" s="15"/>
      <c r="F2" s="15"/>
      <c r="I2" s="8">
        <v>0.15</v>
      </c>
      <c r="J2" s="8">
        <v>0.2</v>
      </c>
      <c r="K2" s="8">
        <f>(B3*B6+C3*C6+D3*D6+E3*E6+F3*F6)/(B2*B6)</f>
        <v>1.0016203703703703</v>
      </c>
      <c r="L2" s="8">
        <f>M2-B8*((N2-M2)/(B18-B8))</f>
        <v>14.902874516094977</v>
      </c>
      <c r="M2" s="8">
        <v>15</v>
      </c>
      <c r="N2" s="8">
        <v>20</v>
      </c>
    </row>
    <row r="3" spans="1:14" x14ac:dyDescent="0.25">
      <c r="A3" s="8" t="s">
        <v>345</v>
      </c>
      <c r="B3" s="15">
        <f>B2*0.3*0.75</f>
        <v>868.40302499999996</v>
      </c>
      <c r="C3" s="15">
        <f>$B$2*0.3</f>
        <v>1157.8706999999999</v>
      </c>
      <c r="D3" s="15">
        <f t="shared" ref="D3:F3" si="0">$B$2*0.3</f>
        <v>1157.8706999999999</v>
      </c>
      <c r="E3" s="15">
        <f t="shared" si="0"/>
        <v>1157.8706999999999</v>
      </c>
      <c r="F3" s="15">
        <f t="shared" si="0"/>
        <v>1157.8706999999999</v>
      </c>
    </row>
    <row r="4" spans="1:14" x14ac:dyDescent="0.25">
      <c r="A4" s="8" t="s">
        <v>346</v>
      </c>
      <c r="B4" s="15">
        <f>B3-B2</f>
        <v>-2991.1659749999999</v>
      </c>
      <c r="C4" s="15">
        <f>C3</f>
        <v>1157.8706999999999</v>
      </c>
      <c r="D4" s="15">
        <f>D3</f>
        <v>1157.8706999999999</v>
      </c>
      <c r="E4" s="15">
        <f>E3</f>
        <v>1157.8706999999999</v>
      </c>
      <c r="F4" s="15">
        <f>F3</f>
        <v>1157.8706999999999</v>
      </c>
    </row>
    <row r="5" spans="1:14" x14ac:dyDescent="0.25">
      <c r="A5" s="8" t="s">
        <v>347</v>
      </c>
      <c r="B5" s="34">
        <f>J2</f>
        <v>0.2</v>
      </c>
      <c r="C5" s="34">
        <f>J2</f>
        <v>0.2</v>
      </c>
      <c r="D5" s="34">
        <f>J2</f>
        <v>0.2</v>
      </c>
      <c r="E5" s="34">
        <f>J2</f>
        <v>0.2</v>
      </c>
      <c r="F5" s="34">
        <f>J2</f>
        <v>0.2</v>
      </c>
    </row>
    <row r="6" spans="1:14" x14ac:dyDescent="0.25">
      <c r="A6" s="8" t="s">
        <v>348</v>
      </c>
      <c r="B6" s="15">
        <f>1/((1+B5)^B1)</f>
        <v>0.83333333333333337</v>
      </c>
      <c r="C6" s="15">
        <f t="shared" ref="C6:E6" si="1">1/((1+C5)^C1)</f>
        <v>0.69444444444444442</v>
      </c>
      <c r="D6" s="15">
        <f t="shared" si="1"/>
        <v>0.57870370370370372</v>
      </c>
      <c r="E6" s="15">
        <f t="shared" si="1"/>
        <v>0.48225308641975312</v>
      </c>
      <c r="F6" s="15">
        <f>1/((1+F5)^F1)</f>
        <v>0.4018775720164609</v>
      </c>
    </row>
    <row r="7" spans="1:14" x14ac:dyDescent="0.25">
      <c r="A7" s="8" t="s">
        <v>349</v>
      </c>
      <c r="B7" s="15">
        <f>B4*B6</f>
        <v>-2492.6383125000002</v>
      </c>
      <c r="C7" s="15">
        <f t="shared" ref="C7:F7" si="2">C4*C6</f>
        <v>804.07687499999997</v>
      </c>
      <c r="D7" s="15">
        <f t="shared" si="2"/>
        <v>670.06406249999998</v>
      </c>
      <c r="E7" s="15">
        <f t="shared" si="2"/>
        <v>558.38671875</v>
      </c>
      <c r="F7" s="15">
        <f t="shared" si="2"/>
        <v>465.322265625</v>
      </c>
    </row>
    <row r="8" spans="1:14" x14ac:dyDescent="0.25">
      <c r="A8" s="8" t="s">
        <v>350</v>
      </c>
      <c r="B8" s="15">
        <f>SUM(B7:F7)</f>
        <v>5.211609374999739</v>
      </c>
      <c r="C8" s="15"/>
      <c r="D8" s="15"/>
      <c r="E8" s="15"/>
      <c r="F8" s="15"/>
    </row>
    <row r="9" spans="1:14" x14ac:dyDescent="0.25">
      <c r="A9" s="8"/>
      <c r="B9" s="8"/>
      <c r="C9" s="8"/>
      <c r="D9" s="8"/>
      <c r="E9" s="8"/>
      <c r="F9" s="8"/>
    </row>
    <row r="10" spans="1:14" x14ac:dyDescent="0.25">
      <c r="A10" s="8"/>
      <c r="B10" s="8"/>
      <c r="C10" s="8"/>
      <c r="D10" s="8"/>
      <c r="E10" s="8"/>
      <c r="F10" s="8"/>
    </row>
    <row r="11" spans="1:14" x14ac:dyDescent="0.25">
      <c r="A11" s="8"/>
      <c r="B11" s="8">
        <v>1</v>
      </c>
      <c r="C11" s="8">
        <v>2</v>
      </c>
      <c r="D11" s="8">
        <v>3</v>
      </c>
      <c r="E11" s="8">
        <v>4</v>
      </c>
      <c r="F11" s="8">
        <v>5</v>
      </c>
    </row>
    <row r="12" spans="1:14" x14ac:dyDescent="0.25">
      <c r="A12" s="8" t="s">
        <v>344</v>
      </c>
      <c r="B12" s="15">
        <f>effects!G11</f>
        <v>3859.569</v>
      </c>
      <c r="C12" s="15"/>
      <c r="D12" s="15"/>
      <c r="E12" s="15"/>
      <c r="F12" s="15"/>
    </row>
    <row r="13" spans="1:14" x14ac:dyDescent="0.25">
      <c r="A13" s="8" t="s">
        <v>345</v>
      </c>
      <c r="B13" s="15">
        <f>B12*0.3*0.75</f>
        <v>868.40302499999996</v>
      </c>
      <c r="C13" s="15">
        <f>$B$2*0.3</f>
        <v>1157.8706999999999</v>
      </c>
      <c r="D13" s="15">
        <f t="shared" ref="D13:F13" si="3">$B$2*0.3</f>
        <v>1157.8706999999999</v>
      </c>
      <c r="E13" s="15">
        <f t="shared" si="3"/>
        <v>1157.8706999999999</v>
      </c>
      <c r="F13" s="15">
        <f t="shared" si="3"/>
        <v>1157.8706999999999</v>
      </c>
    </row>
    <row r="14" spans="1:14" x14ac:dyDescent="0.25">
      <c r="A14" s="8" t="s">
        <v>346</v>
      </c>
      <c r="B14" s="15">
        <f>B13-B12</f>
        <v>-2991.1659749999999</v>
      </c>
      <c r="C14" s="15">
        <f>C13</f>
        <v>1157.8706999999999</v>
      </c>
      <c r="D14" s="15">
        <f>D13</f>
        <v>1157.8706999999999</v>
      </c>
      <c r="E14" s="15">
        <f>E13</f>
        <v>1157.8706999999999</v>
      </c>
      <c r="F14" s="15">
        <f>F13</f>
        <v>1157.8706999999999</v>
      </c>
    </row>
    <row r="15" spans="1:14" x14ac:dyDescent="0.25">
      <c r="A15" s="8" t="s">
        <v>347</v>
      </c>
      <c r="B15" s="34">
        <f>$I$2</f>
        <v>0.15</v>
      </c>
      <c r="C15" s="34">
        <f t="shared" ref="C15:F15" si="4">$I$2</f>
        <v>0.15</v>
      </c>
      <c r="D15" s="34">
        <f t="shared" si="4"/>
        <v>0.15</v>
      </c>
      <c r="E15" s="34">
        <f t="shared" si="4"/>
        <v>0.15</v>
      </c>
      <c r="F15" s="34">
        <f t="shared" si="4"/>
        <v>0.15</v>
      </c>
    </row>
    <row r="16" spans="1:14" x14ac:dyDescent="0.25">
      <c r="A16" s="8" t="s">
        <v>348</v>
      </c>
      <c r="B16" s="15">
        <f>1/((1+B15)^B11)</f>
        <v>0.86956521739130443</v>
      </c>
      <c r="C16" s="15">
        <f t="shared" ref="C16" si="5">1/((1+C15)^C11)</f>
        <v>0.7561436672967865</v>
      </c>
      <c r="D16" s="15">
        <f t="shared" ref="D16" si="6">1/((1+D15)^D11)</f>
        <v>0.65751623243198831</v>
      </c>
      <c r="E16" s="15">
        <f t="shared" ref="E16" si="7">1/((1+E15)^E11)</f>
        <v>0.57175324559303342</v>
      </c>
      <c r="F16" s="15">
        <f>1/((1+F15)^F11)</f>
        <v>0.49717673529828987</v>
      </c>
    </row>
    <row r="17" spans="1:6" x14ac:dyDescent="0.25">
      <c r="A17" s="8" t="s">
        <v>349</v>
      </c>
      <c r="B17" s="15">
        <f>B14*B16</f>
        <v>-2601.0138913043479</v>
      </c>
      <c r="C17" s="15">
        <f t="shared" ref="C17" si="8">C14*C16</f>
        <v>875.51659735349722</v>
      </c>
      <c r="D17" s="15">
        <f t="shared" ref="D17" si="9">D14*D16</f>
        <v>761.31878030738892</v>
      </c>
      <c r="E17" s="15">
        <f t="shared" ref="E17" si="10">E14*E16</f>
        <v>662.01633070207754</v>
      </c>
      <c r="F17" s="15">
        <f t="shared" ref="F17" si="11">F14*F16</f>
        <v>575.66637452354553</v>
      </c>
    </row>
    <row r="18" spans="1:6" x14ac:dyDescent="0.25">
      <c r="A18" s="8" t="s">
        <v>350</v>
      </c>
      <c r="B18" s="15">
        <f>SUM(B17:F17)</f>
        <v>273.5041915821613</v>
      </c>
      <c r="C18" s="15"/>
      <c r="D18" s="15"/>
      <c r="E18" s="15"/>
      <c r="F18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4748-C7BA-4730-B709-314039E2AE5B}">
  <dimension ref="A1:A245"/>
  <sheetViews>
    <sheetView tabSelected="1" workbookViewId="0">
      <selection activeCell="F21" sqref="F21"/>
    </sheetView>
  </sheetViews>
  <sheetFormatPr defaultRowHeight="15" x14ac:dyDescent="0.25"/>
  <cols>
    <col min="1" max="1" width="81.140625" bestFit="1" customWidth="1"/>
  </cols>
  <sheetData>
    <row r="1" spans="1:1" x14ac:dyDescent="0.25">
      <c r="A1" t="s">
        <v>107</v>
      </c>
    </row>
    <row r="2" spans="1:1" x14ac:dyDescent="0.25">
      <c r="A2" s="29" t="s">
        <v>108</v>
      </c>
    </row>
    <row r="3" spans="1:1" x14ac:dyDescent="0.25">
      <c r="A3" s="29" t="s">
        <v>358</v>
      </c>
    </row>
    <row r="4" spans="1:1" ht="18" x14ac:dyDescent="0.35">
      <c r="A4" s="35" t="s">
        <v>357</v>
      </c>
    </row>
    <row r="5" spans="1:1" x14ac:dyDescent="0.25">
      <c r="A5" s="29" t="s">
        <v>333</v>
      </c>
    </row>
    <row r="6" spans="1:1" x14ac:dyDescent="0.25">
      <c r="A6" s="29" t="s">
        <v>109</v>
      </c>
    </row>
    <row r="7" spans="1:1" x14ac:dyDescent="0.25">
      <c r="A7" s="29" t="s">
        <v>110</v>
      </c>
    </row>
    <row r="8" spans="1:1" x14ac:dyDescent="0.25">
      <c r="A8" s="29" t="s">
        <v>111</v>
      </c>
    </row>
    <row r="9" spans="1:1" x14ac:dyDescent="0.25">
      <c r="A9" s="29" t="s">
        <v>112</v>
      </c>
    </row>
    <row r="10" spans="1:1" x14ac:dyDescent="0.25">
      <c r="A10" s="29" t="s">
        <v>113</v>
      </c>
    </row>
    <row r="11" spans="1:1" x14ac:dyDescent="0.25">
      <c r="A11" s="29" t="s">
        <v>114</v>
      </c>
    </row>
    <row r="12" spans="1:1" x14ac:dyDescent="0.25">
      <c r="A12" s="29" t="s">
        <v>115</v>
      </c>
    </row>
    <row r="13" spans="1:1" x14ac:dyDescent="0.25">
      <c r="A13" s="29" t="s">
        <v>116</v>
      </c>
    </row>
    <row r="14" spans="1:1" x14ac:dyDescent="0.25">
      <c r="A14" s="29" t="s">
        <v>117</v>
      </c>
    </row>
    <row r="15" spans="1:1" x14ac:dyDescent="0.25">
      <c r="A15" s="29" t="s">
        <v>118</v>
      </c>
    </row>
    <row r="16" spans="1:1" x14ac:dyDescent="0.25">
      <c r="A16" s="29" t="s">
        <v>119</v>
      </c>
    </row>
    <row r="17" spans="1:1" x14ac:dyDescent="0.25">
      <c r="A17" s="29" t="s">
        <v>120</v>
      </c>
    </row>
    <row r="18" spans="1:1" x14ac:dyDescent="0.25">
      <c r="A18" s="29" t="s">
        <v>121</v>
      </c>
    </row>
    <row r="19" spans="1:1" x14ac:dyDescent="0.25">
      <c r="A19" s="29" t="s">
        <v>122</v>
      </c>
    </row>
    <row r="20" spans="1:1" x14ac:dyDescent="0.25">
      <c r="A20" s="29" t="s">
        <v>123</v>
      </c>
    </row>
    <row r="21" spans="1:1" x14ac:dyDescent="0.25">
      <c r="A21" s="29" t="s">
        <v>124</v>
      </c>
    </row>
    <row r="22" spans="1:1" x14ac:dyDescent="0.25">
      <c r="A22" s="29" t="s">
        <v>125</v>
      </c>
    </row>
    <row r="23" spans="1:1" x14ac:dyDescent="0.25">
      <c r="A23" s="29" t="s">
        <v>126</v>
      </c>
    </row>
    <row r="24" spans="1:1" x14ac:dyDescent="0.25">
      <c r="A24" s="29" t="s">
        <v>127</v>
      </c>
    </row>
    <row r="25" spans="1:1" x14ac:dyDescent="0.25">
      <c r="A25" s="29" t="s">
        <v>128</v>
      </c>
    </row>
    <row r="26" spans="1:1" x14ac:dyDescent="0.25">
      <c r="A26" s="29" t="s">
        <v>129</v>
      </c>
    </row>
    <row r="27" spans="1:1" x14ac:dyDescent="0.25">
      <c r="A27" s="29" t="s">
        <v>130</v>
      </c>
    </row>
    <row r="28" spans="1:1" x14ac:dyDescent="0.25">
      <c r="A28" s="29" t="s">
        <v>131</v>
      </c>
    </row>
    <row r="29" spans="1:1" x14ac:dyDescent="0.25">
      <c r="A29" s="29" t="s">
        <v>132</v>
      </c>
    </row>
    <row r="30" spans="1:1" x14ac:dyDescent="0.25">
      <c r="A30" s="29" t="s">
        <v>133</v>
      </c>
    </row>
    <row r="31" spans="1:1" x14ac:dyDescent="0.25">
      <c r="A31" s="29" t="s">
        <v>134</v>
      </c>
    </row>
    <row r="32" spans="1:1" x14ac:dyDescent="0.25">
      <c r="A32" s="29" t="s">
        <v>135</v>
      </c>
    </row>
    <row r="33" spans="1:1" ht="18" x14ac:dyDescent="0.35">
      <c r="A33" s="35" t="s">
        <v>359</v>
      </c>
    </row>
    <row r="34" spans="1:1" x14ac:dyDescent="0.25">
      <c r="A34" s="29" t="s">
        <v>136</v>
      </c>
    </row>
    <row r="35" spans="1:1" x14ac:dyDescent="0.25">
      <c r="A35" s="29" t="s">
        <v>137</v>
      </c>
    </row>
    <row r="36" spans="1:1" x14ac:dyDescent="0.25">
      <c r="A36" s="29" t="s">
        <v>138</v>
      </c>
    </row>
    <row r="37" spans="1:1" x14ac:dyDescent="0.25">
      <c r="A37" s="29" t="s">
        <v>139</v>
      </c>
    </row>
    <row r="38" spans="1:1" x14ac:dyDescent="0.25">
      <c r="A38" s="29" t="s">
        <v>140</v>
      </c>
    </row>
    <row r="39" spans="1:1" x14ac:dyDescent="0.25">
      <c r="A39" s="29" t="s">
        <v>141</v>
      </c>
    </row>
    <row r="40" spans="1:1" x14ac:dyDescent="0.25">
      <c r="A40" s="29" t="s">
        <v>142</v>
      </c>
    </row>
    <row r="41" spans="1:1" x14ac:dyDescent="0.25">
      <c r="A41" s="29" t="s">
        <v>143</v>
      </c>
    </row>
    <row r="42" spans="1:1" x14ac:dyDescent="0.25">
      <c r="A42" s="29" t="s">
        <v>144</v>
      </c>
    </row>
    <row r="43" spans="1:1" x14ac:dyDescent="0.25">
      <c r="A43" s="29" t="s">
        <v>145</v>
      </c>
    </row>
    <row r="44" spans="1:1" x14ac:dyDescent="0.25">
      <c r="A44" s="29" t="s">
        <v>146</v>
      </c>
    </row>
    <row r="45" spans="1:1" x14ac:dyDescent="0.25">
      <c r="A45" s="29" t="s">
        <v>147</v>
      </c>
    </row>
    <row r="46" spans="1:1" x14ac:dyDescent="0.25">
      <c r="A46" s="29" t="s">
        <v>148</v>
      </c>
    </row>
    <row r="47" spans="1:1" x14ac:dyDescent="0.25">
      <c r="A47" s="29" t="s">
        <v>149</v>
      </c>
    </row>
    <row r="48" spans="1:1" x14ac:dyDescent="0.25">
      <c r="A48" s="29" t="s">
        <v>150</v>
      </c>
    </row>
    <row r="49" spans="1:1" x14ac:dyDescent="0.25">
      <c r="A49" s="29" t="s">
        <v>151</v>
      </c>
    </row>
    <row r="50" spans="1:1" x14ac:dyDescent="0.25">
      <c r="A50" s="29" t="s">
        <v>152</v>
      </c>
    </row>
    <row r="51" spans="1:1" x14ac:dyDescent="0.25">
      <c r="A51" s="29" t="s">
        <v>153</v>
      </c>
    </row>
    <row r="52" spans="1:1" x14ac:dyDescent="0.25">
      <c r="A52" s="29" t="s">
        <v>154</v>
      </c>
    </row>
    <row r="53" spans="1:1" x14ac:dyDescent="0.25">
      <c r="A53" s="29" t="s">
        <v>155</v>
      </c>
    </row>
    <row r="54" spans="1:1" x14ac:dyDescent="0.25">
      <c r="A54" s="29" t="s">
        <v>156</v>
      </c>
    </row>
    <row r="55" spans="1:1" x14ac:dyDescent="0.25">
      <c r="A55" s="29" t="s">
        <v>157</v>
      </c>
    </row>
    <row r="56" spans="1:1" x14ac:dyDescent="0.25">
      <c r="A56" s="29" t="s">
        <v>158</v>
      </c>
    </row>
    <row r="57" spans="1:1" x14ac:dyDescent="0.25">
      <c r="A57" s="29" t="s">
        <v>159</v>
      </c>
    </row>
    <row r="58" spans="1:1" x14ac:dyDescent="0.25">
      <c r="A58" s="29" t="s">
        <v>160</v>
      </c>
    </row>
    <row r="59" spans="1:1" x14ac:dyDescent="0.25">
      <c r="A59" s="29" t="s">
        <v>161</v>
      </c>
    </row>
    <row r="60" spans="1:1" x14ac:dyDescent="0.25">
      <c r="A60" s="29" t="s">
        <v>162</v>
      </c>
    </row>
    <row r="61" spans="1:1" x14ac:dyDescent="0.25">
      <c r="A61" s="29" t="s">
        <v>163</v>
      </c>
    </row>
    <row r="62" spans="1:1" x14ac:dyDescent="0.25">
      <c r="A62" s="35" t="s">
        <v>362</v>
      </c>
    </row>
    <row r="63" spans="1:1" x14ac:dyDescent="0.25">
      <c r="A63" s="29" t="s">
        <v>164</v>
      </c>
    </row>
    <row r="64" spans="1:1" x14ac:dyDescent="0.25">
      <c r="A64" s="29" t="s">
        <v>165</v>
      </c>
    </row>
    <row r="65" spans="1:1" x14ac:dyDescent="0.25">
      <c r="A65" s="29" t="s">
        <v>166</v>
      </c>
    </row>
    <row r="66" spans="1:1" x14ac:dyDescent="0.25">
      <c r="A66" s="29" t="s">
        <v>167</v>
      </c>
    </row>
    <row r="67" spans="1:1" x14ac:dyDescent="0.25">
      <c r="A67" s="29" t="s">
        <v>168</v>
      </c>
    </row>
    <row r="68" spans="1:1" x14ac:dyDescent="0.25">
      <c r="A68" s="29" t="s">
        <v>169</v>
      </c>
    </row>
    <row r="69" spans="1:1" x14ac:dyDescent="0.25">
      <c r="A69" s="29" t="s">
        <v>170</v>
      </c>
    </row>
    <row r="70" spans="1:1" x14ac:dyDescent="0.25">
      <c r="A70" s="29" t="s">
        <v>171</v>
      </c>
    </row>
    <row r="71" spans="1:1" x14ac:dyDescent="0.25">
      <c r="A71" s="29" t="s">
        <v>172</v>
      </c>
    </row>
    <row r="72" spans="1:1" x14ac:dyDescent="0.25">
      <c r="A72" s="29" t="s">
        <v>173</v>
      </c>
    </row>
    <row r="73" spans="1:1" x14ac:dyDescent="0.25">
      <c r="A73" s="29" t="s">
        <v>174</v>
      </c>
    </row>
    <row r="74" spans="1:1" x14ac:dyDescent="0.25">
      <c r="A74" s="29" t="s">
        <v>175</v>
      </c>
    </row>
    <row r="75" spans="1:1" x14ac:dyDescent="0.25">
      <c r="A75" s="29" t="s">
        <v>176</v>
      </c>
    </row>
    <row r="76" spans="1:1" x14ac:dyDescent="0.25">
      <c r="A76" s="29" t="s">
        <v>177</v>
      </c>
    </row>
    <row r="77" spans="1:1" x14ac:dyDescent="0.25">
      <c r="A77" s="29" t="s">
        <v>178</v>
      </c>
    </row>
    <row r="78" spans="1:1" x14ac:dyDescent="0.25">
      <c r="A78" s="29" t="s">
        <v>179</v>
      </c>
    </row>
    <row r="79" spans="1:1" x14ac:dyDescent="0.25">
      <c r="A79" s="29" t="s">
        <v>180</v>
      </c>
    </row>
    <row r="80" spans="1:1" x14ac:dyDescent="0.25">
      <c r="A80" s="29" t="s">
        <v>181</v>
      </c>
    </row>
    <row r="81" spans="1:1" x14ac:dyDescent="0.25">
      <c r="A81" s="29" t="s">
        <v>182</v>
      </c>
    </row>
    <row r="82" spans="1:1" x14ac:dyDescent="0.25">
      <c r="A82" s="29" t="s">
        <v>183</v>
      </c>
    </row>
    <row r="83" spans="1:1" x14ac:dyDescent="0.25">
      <c r="A83" s="29" t="s">
        <v>184</v>
      </c>
    </row>
    <row r="84" spans="1:1" x14ac:dyDescent="0.25">
      <c r="A84" s="29" t="s">
        <v>185</v>
      </c>
    </row>
    <row r="85" spans="1:1" x14ac:dyDescent="0.25">
      <c r="A85" s="29" t="s">
        <v>186</v>
      </c>
    </row>
    <row r="86" spans="1:1" x14ac:dyDescent="0.25">
      <c r="A86" s="29" t="s">
        <v>187</v>
      </c>
    </row>
    <row r="87" spans="1:1" x14ac:dyDescent="0.25">
      <c r="A87" s="29" t="s">
        <v>188</v>
      </c>
    </row>
    <row r="88" spans="1:1" x14ac:dyDescent="0.25">
      <c r="A88" s="29" t="s">
        <v>189</v>
      </c>
    </row>
    <row r="89" spans="1:1" x14ac:dyDescent="0.25">
      <c r="A89" s="29" t="s">
        <v>190</v>
      </c>
    </row>
    <row r="90" spans="1:1" x14ac:dyDescent="0.25">
      <c r="A90" s="29" t="s">
        <v>191</v>
      </c>
    </row>
    <row r="91" spans="1:1" x14ac:dyDescent="0.25">
      <c r="A91" s="35" t="s">
        <v>361</v>
      </c>
    </row>
    <row r="92" spans="1:1" x14ac:dyDescent="0.25">
      <c r="A92" s="29" t="s">
        <v>192</v>
      </c>
    </row>
    <row r="93" spans="1:1" x14ac:dyDescent="0.25">
      <c r="A93" s="29" t="s">
        <v>193</v>
      </c>
    </row>
    <row r="94" spans="1:1" x14ac:dyDescent="0.25">
      <c r="A94" s="29" t="s">
        <v>194</v>
      </c>
    </row>
    <row r="95" spans="1:1" x14ac:dyDescent="0.25">
      <c r="A95" s="29" t="s">
        <v>195</v>
      </c>
    </row>
    <row r="96" spans="1:1" x14ac:dyDescent="0.25">
      <c r="A96" s="29" t="s">
        <v>196</v>
      </c>
    </row>
    <row r="97" spans="1:1" x14ac:dyDescent="0.25">
      <c r="A97" s="29" t="s">
        <v>197</v>
      </c>
    </row>
    <row r="98" spans="1:1" x14ac:dyDescent="0.25">
      <c r="A98" s="29" t="s">
        <v>198</v>
      </c>
    </row>
    <row r="99" spans="1:1" x14ac:dyDescent="0.25">
      <c r="A99" s="29" t="s">
        <v>199</v>
      </c>
    </row>
    <row r="100" spans="1:1" x14ac:dyDescent="0.25">
      <c r="A100" s="29" t="s">
        <v>200</v>
      </c>
    </row>
    <row r="101" spans="1:1" x14ac:dyDescent="0.25">
      <c r="A101" s="29" t="s">
        <v>201</v>
      </c>
    </row>
    <row r="102" spans="1:1" x14ac:dyDescent="0.25">
      <c r="A102" s="29" t="s">
        <v>202</v>
      </c>
    </row>
    <row r="103" spans="1:1" x14ac:dyDescent="0.25">
      <c r="A103" s="29" t="s">
        <v>203</v>
      </c>
    </row>
    <row r="104" spans="1:1" x14ac:dyDescent="0.25">
      <c r="A104" s="29" t="s">
        <v>204</v>
      </c>
    </row>
    <row r="105" spans="1:1" x14ac:dyDescent="0.25">
      <c r="A105" s="29" t="s">
        <v>205</v>
      </c>
    </row>
    <row r="106" spans="1:1" x14ac:dyDescent="0.25">
      <c r="A106" s="29" t="s">
        <v>206</v>
      </c>
    </row>
    <row r="107" spans="1:1" x14ac:dyDescent="0.25">
      <c r="A107" s="29" t="s">
        <v>207</v>
      </c>
    </row>
    <row r="108" spans="1:1" x14ac:dyDescent="0.25">
      <c r="A108" s="29" t="s">
        <v>208</v>
      </c>
    </row>
    <row r="109" spans="1:1" x14ac:dyDescent="0.25">
      <c r="A109" s="29" t="s">
        <v>209</v>
      </c>
    </row>
    <row r="110" spans="1:1" x14ac:dyDescent="0.25">
      <c r="A110" s="29" t="s">
        <v>210</v>
      </c>
    </row>
    <row r="111" spans="1:1" x14ac:dyDescent="0.25">
      <c r="A111" s="29" t="s">
        <v>211</v>
      </c>
    </row>
    <row r="112" spans="1:1" x14ac:dyDescent="0.25">
      <c r="A112" s="29" t="s">
        <v>212</v>
      </c>
    </row>
    <row r="113" spans="1:1" x14ac:dyDescent="0.25">
      <c r="A113" s="29" t="s">
        <v>213</v>
      </c>
    </row>
    <row r="114" spans="1:1" x14ac:dyDescent="0.25">
      <c r="A114" s="29" t="s">
        <v>214</v>
      </c>
    </row>
    <row r="115" spans="1:1" x14ac:dyDescent="0.25">
      <c r="A115" s="29" t="s">
        <v>215</v>
      </c>
    </row>
    <row r="116" spans="1:1" x14ac:dyDescent="0.25">
      <c r="A116" s="29" t="s">
        <v>216</v>
      </c>
    </row>
    <row r="117" spans="1:1" x14ac:dyDescent="0.25">
      <c r="A117" s="29" t="s">
        <v>217</v>
      </c>
    </row>
    <row r="118" spans="1:1" x14ac:dyDescent="0.25">
      <c r="A118" s="29" t="s">
        <v>218</v>
      </c>
    </row>
    <row r="119" spans="1:1" x14ac:dyDescent="0.25">
      <c r="A119" s="29" t="s">
        <v>219</v>
      </c>
    </row>
    <row r="120" spans="1:1" x14ac:dyDescent="0.25">
      <c r="A120" s="35" t="s">
        <v>360</v>
      </c>
    </row>
    <row r="121" spans="1:1" x14ac:dyDescent="0.25">
      <c r="A121" s="29" t="s">
        <v>220</v>
      </c>
    </row>
    <row r="122" spans="1:1" x14ac:dyDescent="0.25">
      <c r="A122" s="29" t="s">
        <v>221</v>
      </c>
    </row>
    <row r="123" spans="1:1" x14ac:dyDescent="0.25">
      <c r="A123" s="29" t="s">
        <v>222</v>
      </c>
    </row>
    <row r="124" spans="1:1" x14ac:dyDescent="0.25">
      <c r="A124" s="29" t="s">
        <v>223</v>
      </c>
    </row>
    <row r="125" spans="1:1" x14ac:dyDescent="0.25">
      <c r="A125" s="29" t="s">
        <v>224</v>
      </c>
    </row>
    <row r="126" spans="1:1" x14ac:dyDescent="0.25">
      <c r="A126" s="29" t="s">
        <v>225</v>
      </c>
    </row>
    <row r="127" spans="1:1" x14ac:dyDescent="0.25">
      <c r="A127" s="29" t="s">
        <v>226</v>
      </c>
    </row>
    <row r="128" spans="1:1" x14ac:dyDescent="0.25">
      <c r="A128" s="29" t="s">
        <v>227</v>
      </c>
    </row>
    <row r="129" spans="1:1" x14ac:dyDescent="0.25">
      <c r="A129" s="29" t="s">
        <v>228</v>
      </c>
    </row>
    <row r="130" spans="1:1" x14ac:dyDescent="0.25">
      <c r="A130" s="29" t="s">
        <v>229</v>
      </c>
    </row>
    <row r="131" spans="1:1" x14ac:dyDescent="0.25">
      <c r="A131" s="29" t="s">
        <v>230</v>
      </c>
    </row>
    <row r="132" spans="1:1" x14ac:dyDescent="0.25">
      <c r="A132" s="29" t="s">
        <v>231</v>
      </c>
    </row>
    <row r="133" spans="1:1" x14ac:dyDescent="0.25">
      <c r="A133" s="29" t="s">
        <v>232</v>
      </c>
    </row>
    <row r="134" spans="1:1" x14ac:dyDescent="0.25">
      <c r="A134" s="29" t="s">
        <v>233</v>
      </c>
    </row>
    <row r="135" spans="1:1" x14ac:dyDescent="0.25">
      <c r="A135" s="29" t="s">
        <v>234</v>
      </c>
    </row>
    <row r="136" spans="1:1" x14ac:dyDescent="0.25">
      <c r="A136" s="29" t="s">
        <v>235</v>
      </c>
    </row>
    <row r="137" spans="1:1" x14ac:dyDescent="0.25">
      <c r="A137" s="29" t="s">
        <v>236</v>
      </c>
    </row>
    <row r="138" spans="1:1" x14ac:dyDescent="0.25">
      <c r="A138" s="29" t="s">
        <v>237</v>
      </c>
    </row>
    <row r="139" spans="1:1" x14ac:dyDescent="0.25">
      <c r="A139" s="29" t="s">
        <v>238</v>
      </c>
    </row>
    <row r="140" spans="1:1" x14ac:dyDescent="0.25">
      <c r="A140" s="29" t="s">
        <v>239</v>
      </c>
    </row>
    <row r="141" spans="1:1" x14ac:dyDescent="0.25">
      <c r="A141" s="29" t="s">
        <v>240</v>
      </c>
    </row>
    <row r="142" spans="1:1" x14ac:dyDescent="0.25">
      <c r="A142" s="29" t="s">
        <v>241</v>
      </c>
    </row>
    <row r="143" spans="1:1" x14ac:dyDescent="0.25">
      <c r="A143" s="29" t="s">
        <v>242</v>
      </c>
    </row>
    <row r="144" spans="1:1" x14ac:dyDescent="0.25">
      <c r="A144" s="29" t="s">
        <v>243</v>
      </c>
    </row>
    <row r="145" spans="1:1" x14ac:dyDescent="0.25">
      <c r="A145" s="29" t="s">
        <v>244</v>
      </c>
    </row>
    <row r="146" spans="1:1" x14ac:dyDescent="0.25">
      <c r="A146" s="29" t="s">
        <v>245</v>
      </c>
    </row>
    <row r="147" spans="1:1" x14ac:dyDescent="0.25">
      <c r="A147" s="29" t="s">
        <v>246</v>
      </c>
    </row>
    <row r="148" spans="1:1" x14ac:dyDescent="0.25">
      <c r="A148" s="29" t="s">
        <v>247</v>
      </c>
    </row>
    <row r="149" spans="1:1" x14ac:dyDescent="0.25">
      <c r="A149" s="35" t="s">
        <v>363</v>
      </c>
    </row>
    <row r="150" spans="1:1" x14ac:dyDescent="0.25">
      <c r="A150" s="29" t="s">
        <v>248</v>
      </c>
    </row>
    <row r="151" spans="1:1" x14ac:dyDescent="0.25">
      <c r="A151" s="29" t="s">
        <v>249</v>
      </c>
    </row>
    <row r="152" spans="1:1" x14ac:dyDescent="0.25">
      <c r="A152" s="29" t="s">
        <v>250</v>
      </c>
    </row>
    <row r="153" spans="1:1" x14ac:dyDescent="0.25">
      <c r="A153" s="29" t="s">
        <v>251</v>
      </c>
    </row>
    <row r="154" spans="1:1" x14ac:dyDescent="0.25">
      <c r="A154" s="29" t="s">
        <v>252</v>
      </c>
    </row>
    <row r="155" spans="1:1" x14ac:dyDescent="0.25">
      <c r="A155" s="29" t="s">
        <v>253</v>
      </c>
    </row>
    <row r="156" spans="1:1" x14ac:dyDescent="0.25">
      <c r="A156" s="29" t="s">
        <v>254</v>
      </c>
    </row>
    <row r="157" spans="1:1" x14ac:dyDescent="0.25">
      <c r="A157" s="29" t="s">
        <v>255</v>
      </c>
    </row>
    <row r="158" spans="1:1" x14ac:dyDescent="0.25">
      <c r="A158" s="29" t="s">
        <v>256</v>
      </c>
    </row>
    <row r="159" spans="1:1" x14ac:dyDescent="0.25">
      <c r="A159" s="29" t="s">
        <v>257</v>
      </c>
    </row>
    <row r="160" spans="1:1" x14ac:dyDescent="0.25">
      <c r="A160" s="29" t="s">
        <v>258</v>
      </c>
    </row>
    <row r="161" spans="1:1" x14ac:dyDescent="0.25">
      <c r="A161" s="29" t="s">
        <v>259</v>
      </c>
    </row>
    <row r="162" spans="1:1" x14ac:dyDescent="0.25">
      <c r="A162" s="29" t="s">
        <v>260</v>
      </c>
    </row>
    <row r="163" spans="1:1" x14ac:dyDescent="0.25">
      <c r="A163" s="29" t="s">
        <v>261</v>
      </c>
    </row>
    <row r="164" spans="1:1" x14ac:dyDescent="0.25">
      <c r="A164" s="29" t="s">
        <v>262</v>
      </c>
    </row>
    <row r="165" spans="1:1" x14ac:dyDescent="0.25">
      <c r="A165" s="29" t="s">
        <v>263</v>
      </c>
    </row>
    <row r="166" spans="1:1" x14ac:dyDescent="0.25">
      <c r="A166" s="29" t="s">
        <v>264</v>
      </c>
    </row>
    <row r="167" spans="1:1" x14ac:dyDescent="0.25">
      <c r="A167" s="29" t="s">
        <v>265</v>
      </c>
    </row>
    <row r="168" spans="1:1" x14ac:dyDescent="0.25">
      <c r="A168" s="29" t="s">
        <v>266</v>
      </c>
    </row>
    <row r="169" spans="1:1" x14ac:dyDescent="0.25">
      <c r="A169" s="29" t="s">
        <v>267</v>
      </c>
    </row>
    <row r="170" spans="1:1" x14ac:dyDescent="0.25">
      <c r="A170" s="29" t="s">
        <v>268</v>
      </c>
    </row>
    <row r="171" spans="1:1" x14ac:dyDescent="0.25">
      <c r="A171" s="29" t="s">
        <v>269</v>
      </c>
    </row>
    <row r="172" spans="1:1" x14ac:dyDescent="0.25">
      <c r="A172" s="29" t="s">
        <v>270</v>
      </c>
    </row>
    <row r="173" spans="1:1" x14ac:dyDescent="0.25">
      <c r="A173" s="29" t="s">
        <v>271</v>
      </c>
    </row>
    <row r="174" spans="1:1" x14ac:dyDescent="0.25">
      <c r="A174" s="29" t="s">
        <v>272</v>
      </c>
    </row>
    <row r="175" spans="1:1" x14ac:dyDescent="0.25">
      <c r="A175" s="29" t="s">
        <v>273</v>
      </c>
    </row>
    <row r="176" spans="1:1" x14ac:dyDescent="0.25">
      <c r="A176" s="29" t="s">
        <v>274</v>
      </c>
    </row>
    <row r="177" spans="1:1" x14ac:dyDescent="0.25">
      <c r="A177" s="29" t="s">
        <v>275</v>
      </c>
    </row>
    <row r="178" spans="1:1" x14ac:dyDescent="0.25">
      <c r="A178" s="35" t="s">
        <v>364</v>
      </c>
    </row>
    <row r="179" spans="1:1" x14ac:dyDescent="0.25">
      <c r="A179" s="29" t="s">
        <v>276</v>
      </c>
    </row>
    <row r="180" spans="1:1" x14ac:dyDescent="0.25">
      <c r="A180" s="29" t="s">
        <v>277</v>
      </c>
    </row>
    <row r="181" spans="1:1" x14ac:dyDescent="0.25">
      <c r="A181" s="29" t="s">
        <v>278</v>
      </c>
    </row>
    <row r="182" spans="1:1" x14ac:dyDescent="0.25">
      <c r="A182" s="29" t="s">
        <v>279</v>
      </c>
    </row>
    <row r="183" spans="1:1" x14ac:dyDescent="0.25">
      <c r="A183" s="29" t="s">
        <v>280</v>
      </c>
    </row>
    <row r="184" spans="1:1" x14ac:dyDescent="0.25">
      <c r="A184" s="29" t="s">
        <v>281</v>
      </c>
    </row>
    <row r="185" spans="1:1" x14ac:dyDescent="0.25">
      <c r="A185" s="29" t="s">
        <v>282</v>
      </c>
    </row>
    <row r="186" spans="1:1" x14ac:dyDescent="0.25">
      <c r="A186" s="29" t="s">
        <v>283</v>
      </c>
    </row>
    <row r="187" spans="1:1" x14ac:dyDescent="0.25">
      <c r="A187" s="29" t="s">
        <v>284</v>
      </c>
    </row>
    <row r="188" spans="1:1" x14ac:dyDescent="0.25">
      <c r="A188" s="29" t="s">
        <v>285</v>
      </c>
    </row>
    <row r="189" spans="1:1" x14ac:dyDescent="0.25">
      <c r="A189" s="29" t="s">
        <v>286</v>
      </c>
    </row>
    <row r="190" spans="1:1" x14ac:dyDescent="0.25">
      <c r="A190" s="29" t="s">
        <v>287</v>
      </c>
    </row>
    <row r="191" spans="1:1" x14ac:dyDescent="0.25">
      <c r="A191" s="29" t="s">
        <v>288</v>
      </c>
    </row>
    <row r="192" spans="1:1" x14ac:dyDescent="0.25">
      <c r="A192" s="29" t="s">
        <v>289</v>
      </c>
    </row>
    <row r="193" spans="1:1" x14ac:dyDescent="0.25">
      <c r="A193" s="29" t="s">
        <v>290</v>
      </c>
    </row>
    <row r="194" spans="1:1" x14ac:dyDescent="0.25">
      <c r="A194" s="29" t="s">
        <v>291</v>
      </c>
    </row>
    <row r="195" spans="1:1" x14ac:dyDescent="0.25">
      <c r="A195" s="29" t="s">
        <v>292</v>
      </c>
    </row>
    <row r="196" spans="1:1" x14ac:dyDescent="0.25">
      <c r="A196" s="29" t="s">
        <v>293</v>
      </c>
    </row>
    <row r="197" spans="1:1" x14ac:dyDescent="0.25">
      <c r="A197" s="29" t="s">
        <v>294</v>
      </c>
    </row>
    <row r="198" spans="1:1" x14ac:dyDescent="0.25">
      <c r="A198" s="29" t="s">
        <v>295</v>
      </c>
    </row>
    <row r="199" spans="1:1" x14ac:dyDescent="0.25">
      <c r="A199" s="29" t="s">
        <v>296</v>
      </c>
    </row>
    <row r="200" spans="1:1" x14ac:dyDescent="0.25">
      <c r="A200" s="29" t="s">
        <v>297</v>
      </c>
    </row>
    <row r="201" spans="1:1" x14ac:dyDescent="0.25">
      <c r="A201" s="29" t="s">
        <v>298</v>
      </c>
    </row>
    <row r="202" spans="1:1" x14ac:dyDescent="0.25">
      <c r="A202" s="29" t="s">
        <v>299</v>
      </c>
    </row>
    <row r="203" spans="1:1" x14ac:dyDescent="0.25">
      <c r="A203" s="29" t="s">
        <v>300</v>
      </c>
    </row>
    <row r="204" spans="1:1" x14ac:dyDescent="0.25">
      <c r="A204" s="29" t="s">
        <v>301</v>
      </c>
    </row>
    <row r="205" spans="1:1" x14ac:dyDescent="0.25">
      <c r="A205" s="29" t="s">
        <v>302</v>
      </c>
    </row>
    <row r="206" spans="1:1" x14ac:dyDescent="0.25">
      <c r="A206" s="29" t="s">
        <v>303</v>
      </c>
    </row>
    <row r="207" spans="1:1" x14ac:dyDescent="0.25">
      <c r="A207" s="35" t="s">
        <v>365</v>
      </c>
    </row>
    <row r="208" spans="1:1" x14ac:dyDescent="0.25">
      <c r="A208" s="29" t="s">
        <v>304</v>
      </c>
    </row>
    <row r="209" spans="1:1" x14ac:dyDescent="0.25">
      <c r="A209" s="29" t="s">
        <v>305</v>
      </c>
    </row>
    <row r="210" spans="1:1" x14ac:dyDescent="0.25">
      <c r="A210" s="29" t="s">
        <v>306</v>
      </c>
    </row>
    <row r="211" spans="1:1" x14ac:dyDescent="0.25">
      <c r="A211" s="29" t="s">
        <v>307</v>
      </c>
    </row>
    <row r="212" spans="1:1" x14ac:dyDescent="0.25">
      <c r="A212" s="29" t="s">
        <v>308</v>
      </c>
    </row>
    <row r="213" spans="1:1" x14ac:dyDescent="0.25">
      <c r="A213" s="29" t="s">
        <v>309</v>
      </c>
    </row>
    <row r="214" spans="1:1" x14ac:dyDescent="0.25">
      <c r="A214" s="29" t="s">
        <v>310</v>
      </c>
    </row>
    <row r="215" spans="1:1" x14ac:dyDescent="0.25">
      <c r="A215" s="29" t="s">
        <v>311</v>
      </c>
    </row>
    <row r="216" spans="1:1" x14ac:dyDescent="0.25">
      <c r="A216" s="29" t="s">
        <v>312</v>
      </c>
    </row>
    <row r="217" spans="1:1" x14ac:dyDescent="0.25">
      <c r="A217" s="29" t="s">
        <v>313</v>
      </c>
    </row>
    <row r="218" spans="1:1" x14ac:dyDescent="0.25">
      <c r="A218" s="29" t="s">
        <v>314</v>
      </c>
    </row>
    <row r="219" spans="1:1" x14ac:dyDescent="0.25">
      <c r="A219" s="29" t="s">
        <v>315</v>
      </c>
    </row>
    <row r="220" spans="1:1" x14ac:dyDescent="0.25">
      <c r="A220" s="29" t="s">
        <v>316</v>
      </c>
    </row>
    <row r="221" spans="1:1" x14ac:dyDescent="0.25">
      <c r="A221" s="29" t="s">
        <v>317</v>
      </c>
    </row>
    <row r="222" spans="1:1" x14ac:dyDescent="0.25">
      <c r="A222" s="29" t="s">
        <v>318</v>
      </c>
    </row>
    <row r="223" spans="1:1" x14ac:dyDescent="0.25">
      <c r="A223" s="29" t="s">
        <v>319</v>
      </c>
    </row>
    <row r="224" spans="1:1" x14ac:dyDescent="0.25">
      <c r="A224" s="29" t="s">
        <v>320</v>
      </c>
    </row>
    <row r="225" spans="1:1" x14ac:dyDescent="0.25">
      <c r="A225" s="29" t="s">
        <v>321</v>
      </c>
    </row>
    <row r="226" spans="1:1" x14ac:dyDescent="0.25">
      <c r="A226" s="29" t="s">
        <v>322</v>
      </c>
    </row>
    <row r="227" spans="1:1" x14ac:dyDescent="0.25">
      <c r="A227" s="29" t="s">
        <v>323</v>
      </c>
    </row>
    <row r="228" spans="1:1" x14ac:dyDescent="0.25">
      <c r="A228" s="29" t="s">
        <v>324</v>
      </c>
    </row>
    <row r="229" spans="1:1" x14ac:dyDescent="0.25">
      <c r="A229" s="29" t="s">
        <v>325</v>
      </c>
    </row>
    <row r="230" spans="1:1" x14ac:dyDescent="0.25">
      <c r="A230" s="29" t="s">
        <v>326</v>
      </c>
    </row>
    <row r="231" spans="1:1" x14ac:dyDescent="0.25">
      <c r="A231" s="29" t="s">
        <v>327</v>
      </c>
    </row>
    <row r="232" spans="1:1" x14ac:dyDescent="0.25">
      <c r="A232" s="29" t="s">
        <v>328</v>
      </c>
    </row>
    <row r="233" spans="1:1" x14ac:dyDescent="0.25">
      <c r="A233" s="29" t="s">
        <v>329</v>
      </c>
    </row>
    <row r="234" spans="1:1" x14ac:dyDescent="0.25">
      <c r="A234" s="29" t="s">
        <v>330</v>
      </c>
    </row>
    <row r="235" spans="1:1" x14ac:dyDescent="0.25">
      <c r="A235" s="29" t="s">
        <v>331</v>
      </c>
    </row>
    <row r="236" spans="1:1" x14ac:dyDescent="0.25">
      <c r="A236" s="29" t="s">
        <v>332</v>
      </c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</sheetData>
  <conditionalFormatting sqref="A7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9C9-0335-40A6-B5EB-0B003C7FDB69}">
  <dimension ref="A1:AS56"/>
  <sheetViews>
    <sheetView topLeftCell="V1" workbookViewId="0">
      <selection activeCell="C18" sqref="C18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1979.4702392947938</v>
      </c>
    </row>
    <row r="4" spans="1:45" x14ac:dyDescent="0.25">
      <c r="A4" s="1" t="s">
        <v>8</v>
      </c>
      <c r="B4" s="2">
        <v>0.33300000000000002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1.888776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1.20881664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1.888776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1.20881664</v>
      </c>
      <c r="M8" s="8">
        <v>2</v>
      </c>
      <c r="N8" s="15">
        <f t="shared" ref="N8:N46" si="0">M8*$N$4</f>
        <v>3.777552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164.73476070520613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2.41763328</v>
      </c>
      <c r="M9" s="8">
        <v>3</v>
      </c>
      <c r="N9" s="15">
        <f t="shared" si="0"/>
        <v>5.666328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1646.7103769510186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3.6264499199999998</v>
      </c>
      <c r="M10" s="8">
        <v>4</v>
      </c>
      <c r="N10" s="15">
        <f t="shared" si="0"/>
        <v>7.555104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829.55062019412992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4.83526656</v>
      </c>
      <c r="M11" s="8">
        <v>5</v>
      </c>
      <c r="N11" s="15">
        <f t="shared" si="0"/>
        <v>9.4438800000000001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559.91755981677636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6.0440832000000002</v>
      </c>
      <c r="M12" s="8">
        <v>6</v>
      </c>
      <c r="N12" s="15">
        <f t="shared" si="0"/>
        <v>11.332656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427.16617353430632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7.2528998399999995</v>
      </c>
      <c r="M13" s="8">
        <v>7</v>
      </c>
      <c r="N13" s="15">
        <f t="shared" si="0"/>
        <v>13.221432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349.16745688978983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8.4617164799999998</v>
      </c>
      <c r="M14" s="8">
        <v>8</v>
      </c>
      <c r="N14" s="15">
        <f t="shared" si="0"/>
        <v>15.110208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298.54507506425023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9.67053312</v>
      </c>
      <c r="M15" s="8">
        <v>9</v>
      </c>
      <c r="N15" s="15">
        <f t="shared" si="0"/>
        <v>16.998984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263.56631313526867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10.87934976</v>
      </c>
      <c r="M16" s="8">
        <v>10</v>
      </c>
      <c r="N16" s="15">
        <f t="shared" si="0"/>
        <v>18.88776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238.36481364163592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12.0881664</v>
      </c>
      <c r="M17" s="8">
        <v>11</v>
      </c>
      <c r="N17" s="15">
        <f t="shared" si="0"/>
        <v>20.776536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219.68148910490245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13.296983040000001</v>
      </c>
      <c r="M18" s="8">
        <v>12</v>
      </c>
      <c r="N18" s="15">
        <f t="shared" si="0"/>
        <v>22.665312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205.56088703799838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14.505799679999999</v>
      </c>
      <c r="M19" s="8">
        <v>13</v>
      </c>
      <c r="N19" s="15">
        <f t="shared" si="0"/>
        <v>24.554088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194.75862858551579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15.714616319999999</v>
      </c>
      <c r="M20" s="8">
        <v>14</v>
      </c>
      <c r="N20" s="15">
        <f t="shared" si="0"/>
        <v>26.442864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186.44512784384926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16.92343296</v>
      </c>
      <c r="M21" s="8">
        <v>15</v>
      </c>
      <c r="N21" s="15">
        <f t="shared" si="0"/>
        <v>28.33164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180.04605611050275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18.132249600000002</v>
      </c>
      <c r="M22" s="8">
        <v>16</v>
      </c>
      <c r="N22" s="15">
        <f t="shared" si="0"/>
        <v>30.220416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175.15117859797917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19.34106624</v>
      </c>
      <c r="M23" s="8">
        <v>17</v>
      </c>
      <c r="N23" s="15">
        <f t="shared" si="0"/>
        <v>32.109192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171.45965646211388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20.549882879999998</v>
      </c>
      <c r="M24" s="8">
        <v>18</v>
      </c>
      <c r="N24" s="15">
        <f t="shared" si="0"/>
        <v>33.997968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168.7458605697835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21.75869952</v>
      </c>
      <c r="M25" s="8">
        <v>19</v>
      </c>
      <c r="N25" s="15">
        <f t="shared" si="0"/>
        <v>35.886744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166.83725099565825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22.967516159999999</v>
      </c>
      <c r="M26" s="8">
        <v>20</v>
      </c>
      <c r="N26" s="15">
        <f t="shared" si="0"/>
        <v>37.77552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165.59963002003738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24.176332800000001</v>
      </c>
      <c r="M27" s="8">
        <v>21</v>
      </c>
      <c r="N27" s="15">
        <f t="shared" si="0"/>
        <v>39.664296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164.927052074736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25.385149439999999</v>
      </c>
      <c r="M28" s="8">
        <v>22</v>
      </c>
      <c r="N28" s="15">
        <f t="shared" si="0"/>
        <v>41.553072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164.73476070520613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26.593966080000001</v>
      </c>
      <c r="M29" s="8">
        <v>23</v>
      </c>
      <c r="N29" s="15">
        <f t="shared" si="0"/>
        <v>43.441848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164.95414354348037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27.80278272</v>
      </c>
      <c r="M30" s="8">
        <v>24</v>
      </c>
      <c r="N30" s="15">
        <f t="shared" si="0"/>
        <v>45.330624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165.52906319758549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29.011599359999998</v>
      </c>
      <c r="M31" s="8">
        <v>25</v>
      </c>
      <c r="N31" s="15">
        <f t="shared" si="0"/>
        <v>47.2194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166.41314530023922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30.220416</v>
      </c>
      <c r="M32" s="8">
        <v>26</v>
      </c>
      <c r="N32" s="15">
        <f t="shared" si="0"/>
        <v>49.108176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ref="AE32:AE52" si="13">AE31+1</f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167.56774454537288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31.429232639999999</v>
      </c>
      <c r="M33" s="8">
        <v>27</v>
      </c>
      <c r="N33" s="15">
        <f t="shared" si="0"/>
        <v>50.996952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3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168.96039887588898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32.638049279999997</v>
      </c>
      <c r="M34" s="8">
        <v>28</v>
      </c>
      <c r="N34" s="15">
        <f t="shared" si="0"/>
        <v>52.885728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3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170.56364039732034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33.846865919999999</v>
      </c>
      <c r="M35" s="8">
        <v>29</v>
      </c>
      <c r="N35" s="15">
        <f t="shared" si="0"/>
        <v>54.774504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3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172.35407053289853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35.055682560000001</v>
      </c>
      <c r="M36" s="8">
        <v>30</v>
      </c>
      <c r="N36" s="15">
        <f t="shared" si="0"/>
        <v>56.66328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4">$W$14/V36</f>
        <v>1.2778973603715873</v>
      </c>
      <c r="AB36" s="8">
        <v>28</v>
      </c>
      <c r="AC36" s="15">
        <f t="shared" si="4"/>
        <v>24.319612590799032</v>
      </c>
      <c r="AE36" s="8">
        <f t="shared" si="13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174.31163335967926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36.264499200000003</v>
      </c>
      <c r="M37" s="8">
        <v>31</v>
      </c>
      <c r="N37" s="15">
        <f t="shared" si="0"/>
        <v>58.552056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4"/>
        <v>1.2170451051157973</v>
      </c>
      <c r="AB37" s="8">
        <v>29</v>
      </c>
      <c r="AC37" s="15">
        <f t="shared" si="4"/>
        <v>23.481005260081822</v>
      </c>
      <c r="AE37" s="8">
        <f t="shared" si="13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176.41903928891742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37.473315839999998</v>
      </c>
      <c r="M38" s="8">
        <v>32</v>
      </c>
      <c r="N38" s="15">
        <f t="shared" si="0"/>
        <v>60.440832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4"/>
        <v>1.1617248730650793</v>
      </c>
      <c r="AB38" s="8">
        <v>30</v>
      </c>
      <c r="AC38" s="15">
        <f t="shared" si="4"/>
        <v>22.698305084745762</v>
      </c>
      <c r="AE38" s="8">
        <f t="shared" si="13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178.66130401036725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38.68213248</v>
      </c>
      <c r="M39" s="8">
        <v>33</v>
      </c>
      <c r="N39" s="15">
        <f t="shared" si="0"/>
        <v>62.329608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4"/>
        <v>1.1112150959752933</v>
      </c>
      <c r="AB39" s="8">
        <v>31</v>
      </c>
      <c r="AC39" s="15">
        <f t="shared" si="4"/>
        <v>21.966101694915253</v>
      </c>
      <c r="AE39" s="8">
        <f>AE38+1</f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181.02537667316966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39.890949120000002</v>
      </c>
      <c r="M40" s="8">
        <v>34</v>
      </c>
      <c r="N40" s="15">
        <f t="shared" si="0"/>
        <v>64.218384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4"/>
        <v>1.0649144669763226</v>
      </c>
      <c r="AB40" s="8">
        <v>32</v>
      </c>
      <c r="AC40" s="15">
        <f t="shared" si="4"/>
        <v>21.279661016949152</v>
      </c>
      <c r="AE40" s="8">
        <f t="shared" si="13"/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183.49983778282277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41.099765759999997</v>
      </c>
      <c r="M41" s="8">
        <v>35</v>
      </c>
      <c r="N41" s="15">
        <f t="shared" si="0"/>
        <v>66.107159999999993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4"/>
        <v>1.0223178882972699</v>
      </c>
      <c r="AB41" s="8">
        <v>33</v>
      </c>
      <c r="AC41" s="15">
        <f t="shared" si="4"/>
        <v>20.634822804314329</v>
      </c>
      <c r="AE41" s="8">
        <f t="shared" si="13"/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186.07465202597652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42.308582399999999</v>
      </c>
      <c r="M42" s="8">
        <v>36</v>
      </c>
      <c r="N42" s="15">
        <f t="shared" si="0"/>
        <v>67.995936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4"/>
        <v>0.98299796951660556</v>
      </c>
      <c r="AB42" s="8">
        <v>34</v>
      </c>
      <c r="AC42" s="15">
        <f t="shared" si="4"/>
        <v>20.027916251246261</v>
      </c>
      <c r="AE42" s="8">
        <f t="shared" si="13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188.74096471438085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43.517399040000001</v>
      </c>
      <c r="M43" s="8">
        <v>37</v>
      </c>
      <c r="N43" s="15">
        <f t="shared" si="0"/>
        <v>69.884712000000007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4"/>
        <v>0.94659063731228688</v>
      </c>
      <c r="AB43" s="8">
        <v>35</v>
      </c>
      <c r="AC43" s="15">
        <f t="shared" si="4"/>
        <v>19.455690072639225</v>
      </c>
      <c r="AE43" s="8">
        <f t="shared" si="13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191.49093312415715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44.726215680000003</v>
      </c>
      <c r="M44" s="8">
        <v>38</v>
      </c>
      <c r="N44" s="15">
        <f t="shared" si="0"/>
        <v>71.773488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4"/>
        <v>0.91278382883684805</v>
      </c>
      <c r="AB44" s="8">
        <v>36</v>
      </c>
      <c r="AC44" s="15">
        <f t="shared" si="4"/>
        <v>18.915254237288135</v>
      </c>
      <c r="AE44" s="8">
        <f t="shared" si="13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194.31758594519113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45.935032319999998</v>
      </c>
      <c r="M45" s="8">
        <v>39</v>
      </c>
      <c r="N45" s="15">
        <f t="shared" si="0"/>
        <v>73.662263999999993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4"/>
        <v>0.88130852439419816</v>
      </c>
      <c r="AB45" s="8">
        <v>37</v>
      </c>
      <c r="AC45" s="15">
        <f t="shared" si="4"/>
        <v>18.404031149793862</v>
      </c>
      <c r="AE45" s="8">
        <f t="shared" si="13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197.21470552251589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47.14384896</v>
      </c>
      <c r="M46" s="8">
        <v>40</v>
      </c>
      <c r="N46" s="15">
        <f t="shared" si="0"/>
        <v>75.55104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4"/>
        <v>0.8519315735810582</v>
      </c>
      <c r="AB46" s="8">
        <v>38</v>
      </c>
      <c r="AC46" s="15">
        <f t="shared" si="4"/>
        <v>17.91971454058876</v>
      </c>
      <c r="AE46" s="8">
        <f t="shared" si="13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200.17672869116106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48.352665600000002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4"/>
        <v>0.82444990991715306</v>
      </c>
      <c r="AB47" s="8">
        <v>39</v>
      </c>
      <c r="AC47" s="15">
        <f t="shared" si="4"/>
        <v>17.460234680573663</v>
      </c>
      <c r="AE47" s="8">
        <f t="shared" si="13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203.19866286717908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4"/>
        <v>0.79868585023224203</v>
      </c>
      <c r="AB48" s="8">
        <v>40</v>
      </c>
      <c r="AC48" s="15">
        <f t="shared" si="4"/>
        <v>17.023728813559323</v>
      </c>
      <c r="AE48" s="8">
        <f t="shared" si="13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206.27601472501686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4"/>
        <v>0.77448324871005292</v>
      </c>
      <c r="AE49" s="8">
        <f t="shared" si="13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4"/>
        <v>0.75170432963034539</v>
      </c>
      <c r="AE50" s="8">
        <f t="shared" si="13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4"/>
        <v>0.73022706306947838</v>
      </c>
      <c r="AE51" s="8">
        <f t="shared" si="13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4"/>
        <v>0.70994297798421513</v>
      </c>
      <c r="AE52" s="8">
        <f t="shared" si="13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4"/>
        <v>0.69075532993058775</v>
      </c>
    </row>
    <row r="54" spans="5:32" x14ac:dyDescent="0.25">
      <c r="V54" s="8">
        <v>38</v>
      </c>
      <c r="W54" s="15">
        <f t="shared" si="14"/>
        <v>0.67257755809030906</v>
      </c>
    </row>
    <row r="55" spans="5:32" x14ac:dyDescent="0.25">
      <c r="V55" s="8">
        <v>39</v>
      </c>
      <c r="W55" s="15">
        <f t="shared" si="14"/>
        <v>0.65533197967773704</v>
      </c>
    </row>
    <row r="56" spans="5:32" x14ac:dyDescent="0.25">
      <c r="V56" s="8">
        <v>40</v>
      </c>
      <c r="W56" s="15">
        <f t="shared" si="14"/>
        <v>0.63894868018579365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43C3-DF7F-41D8-8B0E-330E0A45A9D9}">
  <dimension ref="A1:AS56"/>
  <sheetViews>
    <sheetView topLeftCell="V1" workbookViewId="0">
      <selection activeCell="AR17" sqref="AR17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1995.6615348824143</v>
      </c>
    </row>
    <row r="4" spans="1:45" x14ac:dyDescent="0.25">
      <c r="A4" s="1" t="s">
        <v>8</v>
      </c>
      <c r="B4" s="2">
        <v>0.25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1.4179999999999999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0.90751999999999999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1.4179999999999999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0.90751999999999999</v>
      </c>
      <c r="M8" s="8">
        <v>2</v>
      </c>
      <c r="N8" s="15">
        <f t="shared" ref="N8:N46" si="0">M8*$N$4</f>
        <v>2.8359999999999999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148.54346511758547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1.81504</v>
      </c>
      <c r="M9" s="8">
        <v>3</v>
      </c>
      <c r="N9" s="15">
        <f t="shared" si="0"/>
        <v>4.2539999999999996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1645.9383043110183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2.7225600000000001</v>
      </c>
      <c r="M10" s="8">
        <v>4</v>
      </c>
      <c r="N10" s="15">
        <f t="shared" si="0"/>
        <v>5.6719999999999997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828.00647491412997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3.63008</v>
      </c>
      <c r="M11" s="8">
        <v>5</v>
      </c>
      <c r="N11" s="15">
        <f t="shared" si="0"/>
        <v>7.09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557.60134189677626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4.5376000000000003</v>
      </c>
      <c r="M12" s="8">
        <v>6</v>
      </c>
      <c r="N12" s="15">
        <f t="shared" si="0"/>
        <v>8.5079999999999991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424.07788297430636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5.4451200000000002</v>
      </c>
      <c r="M13" s="8">
        <v>7</v>
      </c>
      <c r="N13" s="15">
        <f t="shared" si="0"/>
        <v>9.9260000000000002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345.30709368978989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6.3526400000000001</v>
      </c>
      <c r="M14" s="8">
        <v>8</v>
      </c>
      <c r="N14" s="15">
        <f t="shared" si="0"/>
        <v>11.343999999999999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293.9126392242502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7.2601599999999999</v>
      </c>
      <c r="M15" s="8">
        <v>9</v>
      </c>
      <c r="N15" s="15">
        <f t="shared" si="0"/>
        <v>12.761999999999999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52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258.16180465526867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8.1676800000000007</v>
      </c>
      <c r="M16" s="8">
        <v>10</v>
      </c>
      <c r="N16" s="15">
        <f t="shared" si="0"/>
        <v>14.18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232.18823252163594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9.0752000000000006</v>
      </c>
      <c r="M17" s="8">
        <v>11</v>
      </c>
      <c r="N17" s="15">
        <f t="shared" si="0"/>
        <v>15.597999999999999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212.73283534490244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9.9827200000000005</v>
      </c>
      <c r="M18" s="8">
        <v>12</v>
      </c>
      <c r="N18" s="15">
        <f t="shared" si="0"/>
        <v>17.015999999999998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197.84016063799839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10.89024</v>
      </c>
      <c r="M19" s="8">
        <v>13</v>
      </c>
      <c r="N19" s="15">
        <f t="shared" si="0"/>
        <v>18.433999999999997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186.26582954551577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11.79776</v>
      </c>
      <c r="M20" s="8">
        <v>14</v>
      </c>
      <c r="N20" s="15">
        <f t="shared" si="0"/>
        <v>19.852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177.18025616384926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12.70528</v>
      </c>
      <c r="M21" s="8">
        <v>15</v>
      </c>
      <c r="N21" s="15">
        <f t="shared" si="0"/>
        <v>21.27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170.00911179050277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13.6128</v>
      </c>
      <c r="M22" s="8">
        <v>16</v>
      </c>
      <c r="N22" s="15">
        <f t="shared" si="0"/>
        <v>22.687999999999999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164.34216163797916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14.52032</v>
      </c>
      <c r="M23" s="8">
        <v>17</v>
      </c>
      <c r="N23" s="15">
        <f t="shared" si="0"/>
        <v>24.105999999999998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159.87856686211387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15.42784</v>
      </c>
      <c r="M24" s="8">
        <v>18</v>
      </c>
      <c r="N24" s="15">
        <f t="shared" si="0"/>
        <v>25.523999999999997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156.39269832978349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16.335360000000001</v>
      </c>
      <c r="M25" s="8">
        <v>19</v>
      </c>
      <c r="N25" s="15">
        <f t="shared" si="0"/>
        <v>26.942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153.71201611565826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17.24288</v>
      </c>
      <c r="M26" s="8">
        <v>20</v>
      </c>
      <c r="N26" s="15">
        <f t="shared" si="0"/>
        <v>28.36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151.70232250003738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18.150400000000001</v>
      </c>
      <c r="M27" s="8">
        <v>21</v>
      </c>
      <c r="N27" s="15">
        <f t="shared" si="0"/>
        <v>29.777999999999999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150.25767191473599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19.057919999999999</v>
      </c>
      <c r="M28" s="8">
        <v>22</v>
      </c>
      <c r="N28" s="15">
        <f t="shared" si="0"/>
        <v>31.195999999999998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149.29330790520612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19.965440000000001</v>
      </c>
      <c r="M29" s="8">
        <v>23</v>
      </c>
      <c r="N29" s="15">
        <f t="shared" si="0"/>
        <v>32.613999999999997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148.74061810348036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20.872959999999999</v>
      </c>
      <c r="M30" s="8">
        <v>24</v>
      </c>
      <c r="N30" s="15">
        <f t="shared" si="0"/>
        <v>34.031999999999996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148.54346511758547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21.780480000000001</v>
      </c>
      <c r="M31" s="8">
        <v>25</v>
      </c>
      <c r="N31" s="15">
        <f t="shared" si="0"/>
        <v>35.449999999999996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148.65547458023923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22.687999999999999</v>
      </c>
      <c r="M32" s="8">
        <v>26</v>
      </c>
      <c r="N32" s="15">
        <f t="shared" si="0"/>
        <v>36.867999999999995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si="10"/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149.03800118537288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23.59552</v>
      </c>
      <c r="M33" s="8">
        <v>27</v>
      </c>
      <c r="N33" s="15">
        <f t="shared" si="0"/>
        <v>38.286000000000001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0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149.65858287588898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24.503039999999999</v>
      </c>
      <c r="M34" s="8">
        <v>28</v>
      </c>
      <c r="N34" s="15">
        <f t="shared" si="0"/>
        <v>39.704000000000001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0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150.48975175732033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25.41056</v>
      </c>
      <c r="M35" s="8">
        <v>29</v>
      </c>
      <c r="N35" s="15">
        <f t="shared" si="0"/>
        <v>41.122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0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151.50810925289852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26.318079999999998</v>
      </c>
      <c r="M36" s="8">
        <v>30</v>
      </c>
      <c r="N36" s="15">
        <f t="shared" si="0"/>
        <v>42.54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3">$W$14/V36</f>
        <v>1.2778973603715873</v>
      </c>
      <c r="AB36" s="8">
        <v>28</v>
      </c>
      <c r="AC36" s="15">
        <f t="shared" si="4"/>
        <v>24.319612590799032</v>
      </c>
      <c r="AE36" s="8">
        <f t="shared" si="10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152.69359943967925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27.2256</v>
      </c>
      <c r="M37" s="8">
        <v>31</v>
      </c>
      <c r="N37" s="15">
        <f t="shared" si="0"/>
        <v>43.957999999999998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3"/>
        <v>1.2170451051157973</v>
      </c>
      <c r="AB37" s="8">
        <v>29</v>
      </c>
      <c r="AC37" s="15">
        <f t="shared" si="4"/>
        <v>23.481005260081822</v>
      </c>
      <c r="AE37" s="8">
        <f t="shared" si="10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154.0289327289174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28.133119999999998</v>
      </c>
      <c r="M38" s="8">
        <v>32</v>
      </c>
      <c r="N38" s="15">
        <f t="shared" si="0"/>
        <v>45.375999999999998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3"/>
        <v>1.1617248730650793</v>
      </c>
      <c r="AB38" s="8">
        <v>30</v>
      </c>
      <c r="AC38" s="15">
        <f t="shared" si="4"/>
        <v>22.698305084745762</v>
      </c>
      <c r="AE38" s="8">
        <f t="shared" si="10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155.49912481036725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29.04064</v>
      </c>
      <c r="M39" s="8">
        <v>33</v>
      </c>
      <c r="N39" s="15">
        <f t="shared" si="0"/>
        <v>46.793999999999997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3"/>
        <v>1.1112150959752933</v>
      </c>
      <c r="AB39" s="8">
        <v>31</v>
      </c>
      <c r="AC39" s="15">
        <f t="shared" si="4"/>
        <v>21.966101694915253</v>
      </c>
      <c r="AE39" s="8">
        <f>AE38+1</f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157.09112483316966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29.948160000000001</v>
      </c>
      <c r="M40" s="8">
        <v>34</v>
      </c>
      <c r="N40" s="15">
        <f t="shared" si="0"/>
        <v>48.211999999999996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3"/>
        <v>1.0649144669763226</v>
      </c>
      <c r="AB40" s="8">
        <v>32</v>
      </c>
      <c r="AC40" s="15">
        <f t="shared" si="4"/>
        <v>21.279661016949152</v>
      </c>
      <c r="AE40" s="8">
        <f t="shared" si="10"/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158.79351330282276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30.85568</v>
      </c>
      <c r="M41" s="8">
        <v>35</v>
      </c>
      <c r="N41" s="15">
        <f t="shared" si="0"/>
        <v>49.629999999999995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3"/>
        <v>1.0223178882972699</v>
      </c>
      <c r="AB41" s="8">
        <v>33</v>
      </c>
      <c r="AC41" s="15">
        <f t="shared" si="4"/>
        <v>20.634822804314329</v>
      </c>
      <c r="AE41" s="8">
        <f t="shared" si="10"/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160.59625490597651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31.763200000000001</v>
      </c>
      <c r="M42" s="8">
        <v>36</v>
      </c>
      <c r="N42" s="15">
        <f t="shared" si="0"/>
        <v>51.047999999999995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3"/>
        <v>0.98299796951660556</v>
      </c>
      <c r="AB42" s="8">
        <v>34</v>
      </c>
      <c r="AC42" s="15">
        <f t="shared" si="4"/>
        <v>20.027916251246261</v>
      </c>
      <c r="AE42" s="8">
        <f t="shared" si="10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162.49049495438086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32.670720000000003</v>
      </c>
      <c r="M43" s="8">
        <v>37</v>
      </c>
      <c r="N43" s="15">
        <f t="shared" si="0"/>
        <v>52.465999999999994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3"/>
        <v>0.94659063731228688</v>
      </c>
      <c r="AB43" s="8">
        <v>35</v>
      </c>
      <c r="AC43" s="15">
        <f t="shared" si="4"/>
        <v>19.455690072639225</v>
      </c>
      <c r="AE43" s="8">
        <f t="shared" si="10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164.46839072415716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33.578240000000001</v>
      </c>
      <c r="M44" s="8">
        <v>38</v>
      </c>
      <c r="N44" s="15">
        <f t="shared" si="0"/>
        <v>53.884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3"/>
        <v>0.91278382883684805</v>
      </c>
      <c r="AB44" s="8">
        <v>36</v>
      </c>
      <c r="AC44" s="15">
        <f t="shared" si="4"/>
        <v>18.915254237288135</v>
      </c>
      <c r="AE44" s="8">
        <f t="shared" si="10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166.52297090519113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34.485759999999999</v>
      </c>
      <c r="M45" s="8">
        <v>39</v>
      </c>
      <c r="N45" s="15">
        <f t="shared" si="0"/>
        <v>55.302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3"/>
        <v>0.88130852439419816</v>
      </c>
      <c r="AB45" s="8">
        <v>37</v>
      </c>
      <c r="AC45" s="15">
        <f t="shared" si="4"/>
        <v>18.404031149793862</v>
      </c>
      <c r="AE45" s="8">
        <f t="shared" si="10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168.64801784251588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35.393279999999997</v>
      </c>
      <c r="M46" s="8">
        <v>40</v>
      </c>
      <c r="N46" s="15">
        <f t="shared" si="0"/>
        <v>56.72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3"/>
        <v>0.8519315735810582</v>
      </c>
      <c r="AB46" s="8">
        <v>38</v>
      </c>
      <c r="AC46" s="15">
        <f t="shared" si="4"/>
        <v>17.91971454058876</v>
      </c>
      <c r="AE46" s="8">
        <f t="shared" si="10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170.83796837116105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36.300800000000002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3"/>
        <v>0.82444990991715306</v>
      </c>
      <c r="AB47" s="8">
        <v>39</v>
      </c>
      <c r="AC47" s="15">
        <f t="shared" si="4"/>
        <v>17.460234680573663</v>
      </c>
      <c r="AE47" s="8">
        <f t="shared" si="10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173.0878299071791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3"/>
        <v>0.79868585023224203</v>
      </c>
      <c r="AB48" s="8">
        <v>40</v>
      </c>
      <c r="AC48" s="15">
        <f t="shared" si="4"/>
        <v>17.023728813559323</v>
      </c>
      <c r="AE48" s="8">
        <f t="shared" si="10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175.39310912501685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3"/>
        <v>0.77448324871005292</v>
      </c>
      <c r="AE49" s="8">
        <f t="shared" si="10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3"/>
        <v>0.75170432963034539</v>
      </c>
      <c r="AE50" s="8">
        <f t="shared" si="10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3"/>
        <v>0.73022706306947838</v>
      </c>
      <c r="AE51" s="8">
        <f t="shared" si="10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3"/>
        <v>0.70994297798421513</v>
      </c>
      <c r="AE52" s="8">
        <f t="shared" si="10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3"/>
        <v>0.69075532993058775</v>
      </c>
    </row>
    <row r="54" spans="5:32" x14ac:dyDescent="0.25">
      <c r="V54" s="8">
        <v>38</v>
      </c>
      <c r="W54" s="15">
        <f t="shared" si="13"/>
        <v>0.67257755809030906</v>
      </c>
    </row>
    <row r="55" spans="5:32" x14ac:dyDescent="0.25">
      <c r="V55" s="8">
        <v>39</v>
      </c>
      <c r="W55" s="15">
        <f t="shared" si="13"/>
        <v>0.65533197967773704</v>
      </c>
    </row>
    <row r="56" spans="5:32" x14ac:dyDescent="0.25">
      <c r="V56" s="8">
        <v>40</v>
      </c>
      <c r="W56" s="15">
        <f t="shared" si="13"/>
        <v>0.63894868018579365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6C78-FCF8-4A8A-BECE-F194DC93F856}">
  <dimension ref="A1:AS56"/>
  <sheetViews>
    <sheetView topLeftCell="V1" workbookViewId="0">
      <selection activeCell="AS12" sqref="AS12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2006.329494814627</v>
      </c>
    </row>
    <row r="4" spans="1:45" x14ac:dyDescent="0.25">
      <c r="A4" s="1" t="s">
        <v>8</v>
      </c>
      <c r="B4" s="2">
        <v>0.2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1.1344000000000001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0.72601599999999999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1.1344000000000001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0.72601599999999999</v>
      </c>
      <c r="M8" s="8">
        <v>2</v>
      </c>
      <c r="N8" s="15">
        <f t="shared" ref="N8:N46" si="0">M8*$N$4</f>
        <v>2.2688000000000001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137.8755051853729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1.452032</v>
      </c>
      <c r="M9" s="8">
        <v>3</v>
      </c>
      <c r="N9" s="15">
        <f t="shared" si="0"/>
        <v>3.4032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1645.4732003110184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2.178048</v>
      </c>
      <c r="M10" s="8">
        <v>4</v>
      </c>
      <c r="N10" s="15">
        <f t="shared" si="0"/>
        <v>4.5376000000000003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827.07626691412997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2.904064</v>
      </c>
      <c r="M11" s="8">
        <v>5</v>
      </c>
      <c r="N11" s="15">
        <f t="shared" si="0"/>
        <v>5.6720000000000006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556.20602989677627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3.63008</v>
      </c>
      <c r="M12" s="8">
        <v>6</v>
      </c>
      <c r="N12" s="15">
        <f t="shared" si="0"/>
        <v>6.8064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422.21746697430638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4.356096</v>
      </c>
      <c r="M13" s="8">
        <v>7</v>
      </c>
      <c r="N13" s="15">
        <f t="shared" si="0"/>
        <v>7.9408000000000003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342.98157368978985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5.0821120000000004</v>
      </c>
      <c r="M14" s="8">
        <v>8</v>
      </c>
      <c r="N14" s="15">
        <f t="shared" si="0"/>
        <v>9.0752000000000006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291.12201522425022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5.808128</v>
      </c>
      <c r="M15" s="8">
        <v>9</v>
      </c>
      <c r="N15" s="15">
        <f t="shared" si="0"/>
        <v>10.2096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254.90607665526863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6.5341439999999995</v>
      </c>
      <c r="M16" s="8">
        <v>10</v>
      </c>
      <c r="N16" s="15">
        <f t="shared" si="0"/>
        <v>11.344000000000001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228.46740052163591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7.2601599999999999</v>
      </c>
      <c r="M17" s="8">
        <v>11</v>
      </c>
      <c r="N17" s="15">
        <f t="shared" si="0"/>
        <v>12.478400000000001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208.54689934490247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7.9861760000000004</v>
      </c>
      <c r="M18" s="8">
        <v>12</v>
      </c>
      <c r="N18" s="15">
        <f t="shared" si="0"/>
        <v>13.6128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193.18912063799837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8.7121919999999999</v>
      </c>
      <c r="M19" s="8">
        <v>13</v>
      </c>
      <c r="N19" s="15">
        <f t="shared" si="0"/>
        <v>14.747200000000001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181.14968554551581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9.4382079999999995</v>
      </c>
      <c r="M20" s="8">
        <v>14</v>
      </c>
      <c r="N20" s="15">
        <f t="shared" si="0"/>
        <v>15.881600000000001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171.59900816384925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10.164224000000001</v>
      </c>
      <c r="M21" s="8">
        <v>15</v>
      </c>
      <c r="N21" s="15">
        <f t="shared" si="0"/>
        <v>17.016000000000002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163.96275979050276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10.89024</v>
      </c>
      <c r="M22" s="8">
        <v>16</v>
      </c>
      <c r="N22" s="15">
        <f t="shared" si="0"/>
        <v>18.150400000000001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157.83070563797915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11.616256</v>
      </c>
      <c r="M23" s="8">
        <v>17</v>
      </c>
      <c r="N23" s="15">
        <f t="shared" si="0"/>
        <v>19.284800000000001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152.90200686211386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12.342271999999999</v>
      </c>
      <c r="M24" s="8">
        <v>18</v>
      </c>
      <c r="N24" s="15">
        <f t="shared" si="0"/>
        <v>20.4192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148.95103432978348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13.068287999999999</v>
      </c>
      <c r="M25" s="8">
        <v>19</v>
      </c>
      <c r="N25" s="15">
        <f t="shared" si="0"/>
        <v>21.553600000000003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145.80524811565826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13.794304</v>
      </c>
      <c r="M26" s="8">
        <v>20</v>
      </c>
      <c r="N26" s="15">
        <f t="shared" si="0"/>
        <v>22.688000000000002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143.33045050003736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14.52032</v>
      </c>
      <c r="M27" s="8">
        <v>21</v>
      </c>
      <c r="N27" s="15">
        <f t="shared" si="0"/>
        <v>23.822400000000002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141.420695914736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15.246335999999999</v>
      </c>
      <c r="M28" s="8">
        <v>22</v>
      </c>
      <c r="N28" s="15">
        <f t="shared" si="0"/>
        <v>24.956800000000001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139.9912279052061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15.972352000000001</v>
      </c>
      <c r="M29" s="8">
        <v>23</v>
      </c>
      <c r="N29" s="15">
        <f t="shared" si="0"/>
        <v>26.091200000000001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138.97343410348037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16.698367999999999</v>
      </c>
      <c r="M30" s="8">
        <v>24</v>
      </c>
      <c r="N30" s="15">
        <f t="shared" si="0"/>
        <v>27.2256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138.31117711758549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17.424384</v>
      </c>
      <c r="M31" s="8">
        <v>25</v>
      </c>
      <c r="N31" s="15">
        <f t="shared" si="0"/>
        <v>28.360000000000003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137.95808258023922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18.150400000000001</v>
      </c>
      <c r="M32" s="8">
        <v>26</v>
      </c>
      <c r="N32" s="15">
        <f t="shared" si="0"/>
        <v>29.494400000000002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ref="AE32:AE39" si="13">AE31+1</f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137.8755051853729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18.876415999999999</v>
      </c>
      <c r="M33" s="8">
        <v>27</v>
      </c>
      <c r="N33" s="15">
        <f t="shared" si="0"/>
        <v>30.628800000000002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3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138.03098287588898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19.602432</v>
      </c>
      <c r="M34" s="8">
        <v>28</v>
      </c>
      <c r="N34" s="15">
        <f t="shared" si="0"/>
        <v>31.763200000000001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3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138.39704775732034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20.328448000000002</v>
      </c>
      <c r="M35" s="8">
        <v>29</v>
      </c>
      <c r="N35" s="15">
        <f t="shared" si="0"/>
        <v>32.897600000000004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3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138.95030125289853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21.054463999999999</v>
      </c>
      <c r="M36" s="8">
        <v>30</v>
      </c>
      <c r="N36" s="15">
        <f t="shared" si="0"/>
        <v>34.032000000000004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4">$W$14/V36</f>
        <v>1.2778973603715873</v>
      </c>
      <c r="AB36" s="8">
        <v>28</v>
      </c>
      <c r="AC36" s="15">
        <f t="shared" si="4"/>
        <v>24.319612590799032</v>
      </c>
      <c r="AE36" s="8">
        <f t="shared" si="13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139.67068743967923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21.780480000000001</v>
      </c>
      <c r="M37" s="8">
        <v>31</v>
      </c>
      <c r="N37" s="15">
        <f t="shared" si="0"/>
        <v>35.166400000000003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4"/>
        <v>1.2170451051157973</v>
      </c>
      <c r="AB37" s="8">
        <v>29</v>
      </c>
      <c r="AC37" s="15">
        <f t="shared" si="4"/>
        <v>23.481005260081822</v>
      </c>
      <c r="AE37" s="8">
        <f t="shared" si="13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140.54091672891741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22.506495999999999</v>
      </c>
      <c r="M38" s="8">
        <v>32</v>
      </c>
      <c r="N38" s="15">
        <f t="shared" si="0"/>
        <v>36.300800000000002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4"/>
        <v>1.1617248730650793</v>
      </c>
      <c r="AB38" s="8">
        <v>30</v>
      </c>
      <c r="AC38" s="15">
        <f t="shared" si="4"/>
        <v>22.698305084745762</v>
      </c>
      <c r="AE38" s="8">
        <f t="shared" si="13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141.54600481036726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23.232512</v>
      </c>
      <c r="M39" s="8">
        <v>33</v>
      </c>
      <c r="N39" s="15">
        <f t="shared" si="0"/>
        <v>37.435200000000002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4"/>
        <v>1.1112150959752933</v>
      </c>
      <c r="AB39" s="8">
        <v>31</v>
      </c>
      <c r="AC39" s="15">
        <f t="shared" si="4"/>
        <v>21.966101694915253</v>
      </c>
      <c r="AE39" s="8">
        <f t="shared" si="13"/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142.67290083316965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23.958528000000001</v>
      </c>
      <c r="M40" s="8">
        <v>34</v>
      </c>
      <c r="N40" s="15">
        <f t="shared" si="0"/>
        <v>38.569600000000001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4"/>
        <v>1.0649144669763226</v>
      </c>
      <c r="AB40" s="8">
        <v>32</v>
      </c>
      <c r="AC40" s="15">
        <f t="shared" si="4"/>
        <v>21.279661016949152</v>
      </c>
      <c r="AE40" s="8">
        <f>AE39+1</f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143.91018530282275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24.684543999999999</v>
      </c>
      <c r="M41" s="8">
        <v>35</v>
      </c>
      <c r="N41" s="15">
        <f t="shared" si="0"/>
        <v>39.704000000000001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4"/>
        <v>1.0223178882972699</v>
      </c>
      <c r="AB41" s="8">
        <v>33</v>
      </c>
      <c r="AC41" s="15">
        <f t="shared" si="4"/>
        <v>20.634822804314329</v>
      </c>
      <c r="AE41" s="8">
        <f t="shared" ref="AE41:AE52" si="15">AE40+1</f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145.24782290597651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25.41056</v>
      </c>
      <c r="M42" s="8">
        <v>36</v>
      </c>
      <c r="N42" s="15">
        <f t="shared" si="0"/>
        <v>40.8384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4"/>
        <v>0.98299796951660556</v>
      </c>
      <c r="AB42" s="8">
        <v>34</v>
      </c>
      <c r="AC42" s="15">
        <f t="shared" si="4"/>
        <v>20.027916251246261</v>
      </c>
      <c r="AE42" s="8">
        <f t="shared" si="15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146.67695895438086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26.136575999999998</v>
      </c>
      <c r="M43" s="8">
        <v>37</v>
      </c>
      <c r="N43" s="15">
        <f t="shared" si="0"/>
        <v>41.972799999999999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4"/>
        <v>0.94659063731228688</v>
      </c>
      <c r="AB43" s="8">
        <v>35</v>
      </c>
      <c r="AC43" s="15">
        <f t="shared" si="4"/>
        <v>19.455690072639225</v>
      </c>
      <c r="AE43" s="8">
        <f t="shared" si="15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148.18975072415716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26.862591999999999</v>
      </c>
      <c r="M44" s="8">
        <v>38</v>
      </c>
      <c r="N44" s="15">
        <f t="shared" si="0"/>
        <v>43.107200000000006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4"/>
        <v>0.91278382883684805</v>
      </c>
      <c r="AB44" s="8">
        <v>36</v>
      </c>
      <c r="AC44" s="15">
        <f t="shared" si="4"/>
        <v>18.915254237288135</v>
      </c>
      <c r="AE44" s="8">
        <f t="shared" si="15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149.77922690519114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27.588608000000001</v>
      </c>
      <c r="M45" s="8">
        <v>39</v>
      </c>
      <c r="N45" s="15">
        <f t="shared" si="0"/>
        <v>44.241600000000005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4"/>
        <v>0.88130852439419816</v>
      </c>
      <c r="AB45" s="8">
        <v>37</v>
      </c>
      <c r="AC45" s="15">
        <f t="shared" si="4"/>
        <v>18.404031149793862</v>
      </c>
      <c r="AE45" s="8">
        <f t="shared" si="15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151.43916984251587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28.314623999999998</v>
      </c>
      <c r="M46" s="8">
        <v>40</v>
      </c>
      <c r="N46" s="15">
        <f t="shared" si="0"/>
        <v>45.376000000000005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4"/>
        <v>0.8519315735810582</v>
      </c>
      <c r="AB46" s="8">
        <v>38</v>
      </c>
      <c r="AC46" s="15">
        <f t="shared" si="4"/>
        <v>17.91971454058876</v>
      </c>
      <c r="AE46" s="8">
        <f t="shared" si="15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153.1640163711611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29.04064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4"/>
        <v>0.82444990991715306</v>
      </c>
      <c r="AB47" s="8">
        <v>39</v>
      </c>
      <c r="AC47" s="15">
        <f t="shared" si="4"/>
        <v>17.460234680573663</v>
      </c>
      <c r="AE47" s="8">
        <f t="shared" si="15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154.94877390717912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4"/>
        <v>0.79868585023224203</v>
      </c>
      <c r="AB48" s="8">
        <v>40</v>
      </c>
      <c r="AC48" s="15">
        <f t="shared" si="4"/>
        <v>17.023728813559323</v>
      </c>
      <c r="AE48" s="8">
        <f t="shared" si="15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156.78894912501687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4"/>
        <v>0.77448324871005292</v>
      </c>
      <c r="AE49" s="8">
        <f t="shared" si="15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4"/>
        <v>0.75170432963034539</v>
      </c>
      <c r="AE50" s="8">
        <f t="shared" si="15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4"/>
        <v>0.73022706306947838</v>
      </c>
      <c r="AE51" s="8">
        <f>AE50+1</f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4"/>
        <v>0.70994297798421513</v>
      </c>
      <c r="AE52" s="8">
        <f t="shared" si="15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4"/>
        <v>0.69075532993058775</v>
      </c>
    </row>
    <row r="54" spans="5:32" x14ac:dyDescent="0.25">
      <c r="V54" s="8">
        <v>38</v>
      </c>
      <c r="W54" s="15">
        <f t="shared" si="14"/>
        <v>0.67257755809030906</v>
      </c>
    </row>
    <row r="55" spans="5:32" x14ac:dyDescent="0.25">
      <c r="V55" s="8">
        <v>39</v>
      </c>
      <c r="W55" s="15">
        <f t="shared" si="14"/>
        <v>0.65533197967773704</v>
      </c>
    </row>
    <row r="56" spans="5:32" x14ac:dyDescent="0.25">
      <c r="V56" s="8">
        <v>40</v>
      </c>
      <c r="W56" s="15">
        <f t="shared" si="14"/>
        <v>0.63894868018579365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81E-11E8-4E42-AA48-28E67FDF751A}">
  <dimension ref="A1:AS56"/>
  <sheetViews>
    <sheetView topLeftCell="V1" workbookViewId="0">
      <selection activeCell="AR8" sqref="AR8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1926.141922737886</v>
      </c>
    </row>
    <row r="4" spans="1:45" x14ac:dyDescent="0.25">
      <c r="A4" s="1" t="s">
        <v>8</v>
      </c>
      <c r="B4" s="2">
        <v>0.66700000000000004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3.7832240000000001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2.4212633599999998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3.7832240000000001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2.4212633599999998</v>
      </c>
      <c r="M8" s="8">
        <v>2</v>
      </c>
      <c r="N8" s="15">
        <f t="shared" ref="N8:N46" si="0">M8*$N$4</f>
        <v>7.5664480000000003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218.06307726211386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4.8425267199999995</v>
      </c>
      <c r="M9" s="8">
        <v>3</v>
      </c>
      <c r="N9" s="15">
        <f t="shared" si="0"/>
        <v>11.349672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1649.8172716710185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7.2637900799999997</v>
      </c>
      <c r="M10" s="8">
        <v>4</v>
      </c>
      <c r="N10" s="15">
        <f t="shared" si="0"/>
        <v>15.132896000000001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835.76440963412983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9.685053439999999</v>
      </c>
      <c r="M11" s="8">
        <v>5</v>
      </c>
      <c r="N11" s="15">
        <f t="shared" si="0"/>
        <v>18.916119999999999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569.23824397677629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12.106316799999998</v>
      </c>
      <c r="M12" s="8">
        <v>6</v>
      </c>
      <c r="N12" s="15">
        <f t="shared" si="0"/>
        <v>22.699344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439.59375241430632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14.527580159999999</v>
      </c>
      <c r="M13" s="8">
        <v>7</v>
      </c>
      <c r="N13" s="15">
        <f t="shared" si="0"/>
        <v>26.482568000000001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364.70193048978985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16.948843519999997</v>
      </c>
      <c r="M14" s="8">
        <v>8</v>
      </c>
      <c r="N14" s="15">
        <f t="shared" si="0"/>
        <v>30.265792000000001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317.18644338425025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19.370106879999998</v>
      </c>
      <c r="M15" s="8">
        <v>9</v>
      </c>
      <c r="N15" s="15">
        <f t="shared" si="0"/>
        <v>34.049016000000002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285.31457617526866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21.791370239999999</v>
      </c>
      <c r="M16" s="8">
        <v>10</v>
      </c>
      <c r="N16" s="15">
        <f t="shared" si="0"/>
        <v>37.832239999999999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263.21997140163592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24.212633599999997</v>
      </c>
      <c r="M17" s="8">
        <v>11</v>
      </c>
      <c r="N17" s="15">
        <f t="shared" si="0"/>
        <v>41.615464000000003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247.64354158490241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26.633896959999998</v>
      </c>
      <c r="M18" s="8">
        <v>12</v>
      </c>
      <c r="N18" s="15">
        <f t="shared" si="0"/>
        <v>45.398688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236.62983423799835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29.055160319999999</v>
      </c>
      <c r="M19" s="8">
        <v>13</v>
      </c>
      <c r="N19" s="15">
        <f t="shared" si="0"/>
        <v>49.181912000000004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228.93447050551578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31.476423679999996</v>
      </c>
      <c r="M20" s="8">
        <v>14</v>
      </c>
      <c r="N20" s="15">
        <f t="shared" si="0"/>
        <v>52.965136000000001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223.72786448384926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33.897687039999994</v>
      </c>
      <c r="M21" s="8">
        <v>15</v>
      </c>
      <c r="N21" s="15">
        <f t="shared" si="0"/>
        <v>56.748360000000005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220.43568747050276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36.318950399999999</v>
      </c>
      <c r="M22" s="8">
        <v>16</v>
      </c>
      <c r="N22" s="15">
        <f t="shared" si="0"/>
        <v>60.531584000000002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218.64770467797914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38.740213759999996</v>
      </c>
      <c r="M23" s="8">
        <v>17</v>
      </c>
      <c r="N23" s="15">
        <f>M23*$N$4</f>
        <v>64.314807999999999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218.06307726211386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41.161477119999994</v>
      </c>
      <c r="M24" s="8">
        <v>18</v>
      </c>
      <c r="N24" s="15">
        <f t="shared" si="0"/>
        <v>68.098032000000003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218.4561760897835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43.582740479999998</v>
      </c>
      <c r="M25" s="8">
        <v>19</v>
      </c>
      <c r="N25" s="15">
        <f t="shared" si="0"/>
        <v>71.881256000000008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219.65446123565826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46.004003839999996</v>
      </c>
      <c r="M26" s="8">
        <v>20</v>
      </c>
      <c r="N26" s="15">
        <f t="shared" si="0"/>
        <v>75.664479999999998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221.52373498003737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48.425267199999993</v>
      </c>
      <c r="M27" s="8">
        <v>21</v>
      </c>
      <c r="N27" s="15">
        <f t="shared" si="0"/>
        <v>79.447704000000002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223.958051754736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50.846530559999998</v>
      </c>
      <c r="M28" s="8">
        <v>22</v>
      </c>
      <c r="N28" s="15">
        <f t="shared" si="0"/>
        <v>83.230928000000006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226.87265510520609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53.267793919999995</v>
      </c>
      <c r="M29" s="8">
        <v>23</v>
      </c>
      <c r="N29" s="15">
        <f t="shared" si="0"/>
        <v>87.01415200000001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230.19893266348041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55.689057279999993</v>
      </c>
      <c r="M30" s="8">
        <v>24</v>
      </c>
      <c r="N30" s="15">
        <f t="shared" si="0"/>
        <v>90.797376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233.88074703758551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58.110320639999998</v>
      </c>
      <c r="M31" s="8">
        <v>25</v>
      </c>
      <c r="N31" s="15">
        <f t="shared" si="0"/>
        <v>94.580600000000004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237.87172386023923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60.531583999999995</v>
      </c>
      <c r="M32" s="8">
        <v>26</v>
      </c>
      <c r="N32" s="15">
        <f t="shared" si="0"/>
        <v>98.363824000000008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ref="AE32:AE52" si="13">AE31+1</f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242.13321782537287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62.952847359999993</v>
      </c>
      <c r="M33" s="8">
        <v>27</v>
      </c>
      <c r="N33" s="15">
        <f t="shared" si="0"/>
        <v>102.147048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3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246.63276687588899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65.37411071999999</v>
      </c>
      <c r="M34" s="8">
        <v>28</v>
      </c>
      <c r="N34" s="15">
        <f t="shared" si="0"/>
        <v>105.930272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3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251.34290311732033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67.795374079999988</v>
      </c>
      <c r="M35" s="8">
        <v>29</v>
      </c>
      <c r="N35" s="15">
        <f t="shared" si="0"/>
        <v>109.71349600000001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3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256.24022797289848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70.21663744</v>
      </c>
      <c r="M36" s="8">
        <v>30</v>
      </c>
      <c r="N36" s="15">
        <f t="shared" si="0"/>
        <v>113.49672000000001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4">$W$14/V36</f>
        <v>1.2778973603715873</v>
      </c>
      <c r="AB36" s="8">
        <v>28</v>
      </c>
      <c r="AC36" s="15">
        <f t="shared" si="4"/>
        <v>24.319612590799032</v>
      </c>
      <c r="AE36" s="8">
        <f t="shared" si="13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261.30468551967925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72.637900799999997</v>
      </c>
      <c r="M37" s="8">
        <v>31</v>
      </c>
      <c r="N37" s="15">
        <f t="shared" si="0"/>
        <v>117.279944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4"/>
        <v>1.2170451051157973</v>
      </c>
      <c r="AB37" s="8">
        <v>29</v>
      </c>
      <c r="AC37" s="15">
        <f t="shared" si="4"/>
        <v>23.481005260081822</v>
      </c>
      <c r="AE37" s="8">
        <f t="shared" si="13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266.51898616891742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75.059164159999995</v>
      </c>
      <c r="M38" s="8">
        <v>32</v>
      </c>
      <c r="N38" s="15">
        <f t="shared" si="0"/>
        <v>121.063168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4"/>
        <v>1.1617248730650793</v>
      </c>
      <c r="AB38" s="8">
        <v>30</v>
      </c>
      <c r="AC38" s="15">
        <f t="shared" si="4"/>
        <v>22.698305084745762</v>
      </c>
      <c r="AE38" s="8">
        <f t="shared" si="13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271.86814561036732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77.480427519999992</v>
      </c>
      <c r="M39" s="8">
        <v>33</v>
      </c>
      <c r="N39" s="15">
        <f t="shared" si="0"/>
        <v>124.84639200000001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4"/>
        <v>1.1112150959752933</v>
      </c>
      <c r="AB39" s="8">
        <v>31</v>
      </c>
      <c r="AC39" s="15">
        <f t="shared" si="4"/>
        <v>21.966101694915253</v>
      </c>
      <c r="AE39" s="8">
        <f>AE38+1</f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277.33911299316964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79.90169087999999</v>
      </c>
      <c r="M40" s="8">
        <v>34</v>
      </c>
      <c r="N40" s="15">
        <f t="shared" si="0"/>
        <v>128.629616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4"/>
        <v>1.0649144669763226</v>
      </c>
      <c r="AB40" s="8">
        <v>32</v>
      </c>
      <c r="AC40" s="15">
        <f t="shared" si="4"/>
        <v>21.279661016949152</v>
      </c>
      <c r="AE40" s="8">
        <f t="shared" si="13"/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282.92046882282278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82.322954239999987</v>
      </c>
      <c r="M41" s="8">
        <v>35</v>
      </c>
      <c r="N41" s="15">
        <f t="shared" si="0"/>
        <v>132.41284000000002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4"/>
        <v>1.0223178882972699</v>
      </c>
      <c r="AB41" s="8">
        <v>33</v>
      </c>
      <c r="AC41" s="15">
        <f t="shared" si="4"/>
        <v>20.634822804314329</v>
      </c>
      <c r="AE41" s="8">
        <f t="shared" si="13"/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288.60217778597661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84.744217599999985</v>
      </c>
      <c r="M42" s="8">
        <v>36</v>
      </c>
      <c r="N42" s="15">
        <f t="shared" si="0"/>
        <v>136.19606400000001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4"/>
        <v>0.98299796951660556</v>
      </c>
      <c r="AB42" s="8">
        <v>34</v>
      </c>
      <c r="AC42" s="15">
        <f t="shared" si="4"/>
        <v>20.027916251246261</v>
      </c>
      <c r="AE42" s="8">
        <f t="shared" si="13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294.3753851943809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87.165480959999996</v>
      </c>
      <c r="M43" s="8">
        <v>37</v>
      </c>
      <c r="N43" s="15">
        <f t="shared" si="0"/>
        <v>139.979288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4"/>
        <v>0.94659063731228688</v>
      </c>
      <c r="AB43" s="8">
        <v>35</v>
      </c>
      <c r="AC43" s="15">
        <f t="shared" si="4"/>
        <v>19.455690072639225</v>
      </c>
      <c r="AE43" s="8">
        <f t="shared" si="13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300.23224832415724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89.586744319999994</v>
      </c>
      <c r="M44" s="8">
        <v>38</v>
      </c>
      <c r="N44" s="15">
        <f t="shared" si="0"/>
        <v>143.76251200000002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4"/>
        <v>0.91278382883684805</v>
      </c>
      <c r="AB44" s="8">
        <v>36</v>
      </c>
      <c r="AC44" s="15">
        <f t="shared" si="4"/>
        <v>18.915254237288135</v>
      </c>
      <c r="AE44" s="8">
        <f t="shared" si="13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306.16579586519106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92.008007679999992</v>
      </c>
      <c r="M45" s="8">
        <v>39</v>
      </c>
      <c r="N45" s="15">
        <f t="shared" si="0"/>
        <v>147.54573600000001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4"/>
        <v>0.88130852439419816</v>
      </c>
      <c r="AB45" s="8">
        <v>37</v>
      </c>
      <c r="AC45" s="15">
        <f t="shared" si="4"/>
        <v>18.404031149793862</v>
      </c>
      <c r="AE45" s="8">
        <f t="shared" si="13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312.16981016251594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94.429271039999989</v>
      </c>
      <c r="M46" s="8">
        <v>40</v>
      </c>
      <c r="N46" s="15">
        <f t="shared" si="0"/>
        <v>151.32896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4"/>
        <v>0.8519315735810582</v>
      </c>
      <c r="AB46" s="8">
        <v>38</v>
      </c>
      <c r="AC46" s="15">
        <f t="shared" si="4"/>
        <v>17.91971454058876</v>
      </c>
      <c r="AE46" s="8">
        <f t="shared" si="13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318.23872805116116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96.850534399999987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4"/>
        <v>0.82444990991715306</v>
      </c>
      <c r="AB47" s="8">
        <v>39</v>
      </c>
      <c r="AC47" s="15">
        <f t="shared" si="4"/>
        <v>17.460234680573663</v>
      </c>
      <c r="AE47" s="8">
        <f t="shared" si="13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324.36755694717903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4"/>
        <v>0.79868585023224203</v>
      </c>
      <c r="AB48" s="8">
        <v>40</v>
      </c>
      <c r="AC48" s="15">
        <f t="shared" si="4"/>
        <v>17.023728813559323</v>
      </c>
      <c r="AE48" s="8">
        <f t="shared" si="13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330.55180352501685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4"/>
        <v>0.77448324871005292</v>
      </c>
      <c r="AE49" s="8">
        <f t="shared" si="13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4"/>
        <v>0.75170432963034539</v>
      </c>
      <c r="AE50" s="8">
        <f t="shared" si="13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4"/>
        <v>0.73022706306947838</v>
      </c>
      <c r="AE51" s="8">
        <f t="shared" si="13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4"/>
        <v>0.70994297798421513</v>
      </c>
      <c r="AE52" s="8">
        <f t="shared" si="13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4"/>
        <v>0.69075532993058775</v>
      </c>
    </row>
    <row r="54" spans="5:32" x14ac:dyDescent="0.25">
      <c r="V54" s="8">
        <v>38</v>
      </c>
      <c r="W54" s="15">
        <f t="shared" si="14"/>
        <v>0.67257755809030906</v>
      </c>
    </row>
    <row r="55" spans="5:32" x14ac:dyDescent="0.25">
      <c r="V55" s="8">
        <v>39</v>
      </c>
      <c r="W55" s="15">
        <f t="shared" si="14"/>
        <v>0.65533197967773704</v>
      </c>
    </row>
    <row r="56" spans="5:32" x14ac:dyDescent="0.25">
      <c r="V56" s="8">
        <v>40</v>
      </c>
      <c r="W56" s="15">
        <f t="shared" si="14"/>
        <v>0.63894868018579365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B85-49BA-4141-9FD3-EECA922132E8}">
  <dimension ref="A1:AS56"/>
  <sheetViews>
    <sheetView topLeftCell="V1" workbookViewId="0">
      <selection activeCell="AR9" sqref="AR9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1932.0022331378862</v>
      </c>
    </row>
    <row r="4" spans="1:45" x14ac:dyDescent="0.25">
      <c r="A4" s="1" t="s">
        <v>8</v>
      </c>
      <c r="B4" s="2">
        <v>0.625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3.5449999999999999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2.2688000000000001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3.5449999999999999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2.2688000000000001</v>
      </c>
      <c r="M8" s="8">
        <v>2</v>
      </c>
      <c r="N8" s="15">
        <f t="shared" ref="N8:N46" si="0">M8*$N$4</f>
        <v>7.09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212.20276686211386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4.5376000000000003</v>
      </c>
      <c r="M9" s="8">
        <v>3</v>
      </c>
      <c r="N9" s="15">
        <f t="shared" si="0"/>
        <v>10.635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1649.4265843110184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6.8064</v>
      </c>
      <c r="M10" s="8">
        <v>4</v>
      </c>
      <c r="N10" s="15">
        <f t="shared" si="0"/>
        <v>14.18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834.98303491412992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9.0752000000000006</v>
      </c>
      <c r="M11" s="8">
        <v>5</v>
      </c>
      <c r="N11" s="15">
        <f t="shared" si="0"/>
        <v>17.725000000000001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568.06618189677636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11.344000000000001</v>
      </c>
      <c r="M12" s="8">
        <v>6</v>
      </c>
      <c r="N12" s="15">
        <f t="shared" si="0"/>
        <v>21.27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438.03100297430638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13.6128</v>
      </c>
      <c r="M13" s="8">
        <v>7</v>
      </c>
      <c r="N13" s="15">
        <f t="shared" si="0"/>
        <v>24.814999999999998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362.74849368978988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15.881600000000001</v>
      </c>
      <c r="M14" s="8">
        <v>8</v>
      </c>
      <c r="N14" s="15">
        <f t="shared" si="0"/>
        <v>28.36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314.84231922425022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18.150400000000001</v>
      </c>
      <c r="M15" s="8">
        <v>9</v>
      </c>
      <c r="N15" s="15">
        <f t="shared" si="0"/>
        <v>31.905000000000001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282.57976465526866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20.4192</v>
      </c>
      <c r="M16" s="8">
        <v>10</v>
      </c>
      <c r="N16" s="15">
        <f t="shared" si="0"/>
        <v>35.450000000000003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260.09447252163591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22.688000000000002</v>
      </c>
      <c r="M17" s="8">
        <v>11</v>
      </c>
      <c r="N17" s="15">
        <f t="shared" si="0"/>
        <v>38.994999999999997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244.12735534490244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24.956800000000001</v>
      </c>
      <c r="M18" s="8">
        <v>12</v>
      </c>
      <c r="N18" s="15">
        <f t="shared" si="0"/>
        <v>42.54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232.72296063799837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27.2256</v>
      </c>
      <c r="M19" s="8">
        <v>13</v>
      </c>
      <c r="N19" s="15">
        <f t="shared" si="0"/>
        <v>46.085000000000001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224.63690954551578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29.494400000000002</v>
      </c>
      <c r="M20" s="8">
        <v>14</v>
      </c>
      <c r="N20" s="15">
        <f t="shared" si="0"/>
        <v>49.629999999999995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219.03961616384927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31.763200000000001</v>
      </c>
      <c r="M21" s="8">
        <v>15</v>
      </c>
      <c r="N21" s="15">
        <f t="shared" si="0"/>
        <v>53.174999999999997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215.35675179050278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34.032000000000004</v>
      </c>
      <c r="M22" s="8">
        <v>16</v>
      </c>
      <c r="N22" s="15">
        <f t="shared" si="0"/>
        <v>56.72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213.17808163797915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36.300800000000002</v>
      </c>
      <c r="M23" s="8">
        <v>17</v>
      </c>
      <c r="N23" s="15">
        <f t="shared" si="0"/>
        <v>60.265000000000001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212.20276686211386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38.569600000000001</v>
      </c>
      <c r="M24" s="8">
        <v>18</v>
      </c>
      <c r="N24" s="15">
        <f t="shared" si="0"/>
        <v>63.81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212.20517832978351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40.8384</v>
      </c>
      <c r="M25" s="8">
        <v>19</v>
      </c>
      <c r="N25" s="15">
        <f t="shared" si="0"/>
        <v>67.355000000000004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213.01277611565828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43.107200000000006</v>
      </c>
      <c r="M26" s="8">
        <v>20</v>
      </c>
      <c r="N26" s="15">
        <f t="shared" si="0"/>
        <v>70.900000000000006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214.49136250003738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45.376000000000005</v>
      </c>
      <c r="M27" s="8">
        <v>21</v>
      </c>
      <c r="N27" s="15">
        <f t="shared" si="0"/>
        <v>74.444999999999993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216.534991914736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47.644800000000004</v>
      </c>
      <c r="M28" s="8">
        <v>22</v>
      </c>
      <c r="N28" s="15">
        <f t="shared" si="0"/>
        <v>77.989999999999995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219.05890790520613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49.913600000000002</v>
      </c>
      <c r="M29" s="8">
        <v>23</v>
      </c>
      <c r="N29" s="15">
        <f t="shared" si="0"/>
        <v>81.534999999999997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221.99449810348037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52.182400000000001</v>
      </c>
      <c r="M30" s="8">
        <v>24</v>
      </c>
      <c r="N30" s="15">
        <f t="shared" si="0"/>
        <v>85.08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225.28562511758551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54.4512</v>
      </c>
      <c r="M31" s="8">
        <v>25</v>
      </c>
      <c r="N31" s="15">
        <f t="shared" si="0"/>
        <v>88.625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228.88591458023922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56.720000000000006</v>
      </c>
      <c r="M32" s="8">
        <v>26</v>
      </c>
      <c r="N32" s="15">
        <f t="shared" si="0"/>
        <v>92.17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ref="AE32:AE39" si="13">AE31+1</f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232.7567211853729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58.988800000000005</v>
      </c>
      <c r="M33" s="8">
        <v>27</v>
      </c>
      <c r="N33" s="15">
        <f t="shared" si="0"/>
        <v>95.715000000000003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3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236.865582875889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61.257600000000004</v>
      </c>
      <c r="M34" s="8">
        <v>28</v>
      </c>
      <c r="N34" s="15">
        <f t="shared" si="0"/>
        <v>99.259999999999991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3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241.18503175732036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63.526400000000002</v>
      </c>
      <c r="M35" s="8">
        <v>29</v>
      </c>
      <c r="N35" s="15">
        <f t="shared" si="0"/>
        <v>102.80499999999999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3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245.69166925289852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65.795200000000008</v>
      </c>
      <c r="M36" s="8">
        <v>30</v>
      </c>
      <c r="N36" s="15">
        <f t="shared" si="0"/>
        <v>106.35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4">$W$14/V36</f>
        <v>1.2778973603715873</v>
      </c>
      <c r="AB36" s="8">
        <v>28</v>
      </c>
      <c r="AC36" s="15">
        <f t="shared" si="4"/>
        <v>24.319612590799032</v>
      </c>
      <c r="AE36" s="8">
        <f t="shared" si="13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250.36543943967922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68.064000000000007</v>
      </c>
      <c r="M37" s="8">
        <v>31</v>
      </c>
      <c r="N37" s="15">
        <f t="shared" si="0"/>
        <v>109.895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4"/>
        <v>1.2170451051157973</v>
      </c>
      <c r="AB37" s="8">
        <v>29</v>
      </c>
      <c r="AC37" s="15">
        <f t="shared" si="4"/>
        <v>23.481005260081822</v>
      </c>
      <c r="AE37" s="8">
        <f t="shared" si="13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255.18905272891743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70.332800000000006</v>
      </c>
      <c r="M38" s="8">
        <v>32</v>
      </c>
      <c r="N38" s="15">
        <f t="shared" si="0"/>
        <v>113.44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4"/>
        <v>1.1617248730650793</v>
      </c>
      <c r="AB38" s="8">
        <v>30</v>
      </c>
      <c r="AC38" s="15">
        <f t="shared" si="4"/>
        <v>22.698305084745762</v>
      </c>
      <c r="AE38" s="8">
        <f t="shared" si="13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260.14752481036732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72.601600000000005</v>
      </c>
      <c r="M39" s="8">
        <v>33</v>
      </c>
      <c r="N39" s="15">
        <f t="shared" si="0"/>
        <v>116.985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4"/>
        <v>1.1112150959752933</v>
      </c>
      <c r="AB39" s="8">
        <v>31</v>
      </c>
      <c r="AC39" s="15">
        <f t="shared" si="4"/>
        <v>21.966101694915253</v>
      </c>
      <c r="AE39" s="8">
        <f t="shared" si="13"/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265.22780483316967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74.870400000000004</v>
      </c>
      <c r="M40" s="8">
        <v>34</v>
      </c>
      <c r="N40" s="15">
        <f t="shared" si="0"/>
        <v>120.53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4"/>
        <v>1.0649144669763226</v>
      </c>
      <c r="AB40" s="8">
        <v>32</v>
      </c>
      <c r="AC40" s="15">
        <f t="shared" si="4"/>
        <v>21.279661016949152</v>
      </c>
      <c r="AE40" s="8">
        <f>AE39+1</f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270.4184733028228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77.139200000000002</v>
      </c>
      <c r="M41" s="8">
        <v>35</v>
      </c>
      <c r="N41" s="15">
        <f t="shared" si="0"/>
        <v>124.075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4"/>
        <v>1.0223178882972699</v>
      </c>
      <c r="AB41" s="8">
        <v>33</v>
      </c>
      <c r="AC41" s="15">
        <f t="shared" si="4"/>
        <v>20.634822804314329</v>
      </c>
      <c r="AE41" s="8">
        <f t="shared" ref="AE41:AE52" si="15">AE40+1</f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275.70949490597656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79.408000000000001</v>
      </c>
      <c r="M42" s="8">
        <v>36</v>
      </c>
      <c r="N42" s="15">
        <f t="shared" si="0"/>
        <v>127.62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4"/>
        <v>0.98299796951660556</v>
      </c>
      <c r="AB42" s="8">
        <v>34</v>
      </c>
      <c r="AC42" s="15">
        <f t="shared" si="4"/>
        <v>20.027916251246261</v>
      </c>
      <c r="AE42" s="8">
        <f t="shared" si="15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281.09201495438083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81.6768</v>
      </c>
      <c r="M43" s="8">
        <v>37</v>
      </c>
      <c r="N43" s="15">
        <f t="shared" si="0"/>
        <v>131.16499999999999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4"/>
        <v>0.94659063731228688</v>
      </c>
      <c r="AB43" s="8">
        <v>35</v>
      </c>
      <c r="AC43" s="15">
        <f t="shared" si="4"/>
        <v>19.455690072639225</v>
      </c>
      <c r="AE43" s="8">
        <f t="shared" si="15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286.55819072415727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83.945599999999999</v>
      </c>
      <c r="M44" s="8">
        <v>38</v>
      </c>
      <c r="N44" s="15">
        <f t="shared" si="0"/>
        <v>134.71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4"/>
        <v>0.91278382883684805</v>
      </c>
      <c r="AB44" s="8">
        <v>36</v>
      </c>
      <c r="AC44" s="15">
        <f t="shared" si="4"/>
        <v>18.915254237288135</v>
      </c>
      <c r="AE44" s="8">
        <f t="shared" si="15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292.10105090519107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86.214400000000012</v>
      </c>
      <c r="M45" s="8">
        <v>39</v>
      </c>
      <c r="N45" s="15">
        <f t="shared" si="0"/>
        <v>138.255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4"/>
        <v>0.88130852439419816</v>
      </c>
      <c r="AB45" s="8">
        <v>37</v>
      </c>
      <c r="AC45" s="15">
        <f t="shared" si="4"/>
        <v>18.404031149793862</v>
      </c>
      <c r="AE45" s="8">
        <f t="shared" si="15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297.71437784251594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88.483200000000011</v>
      </c>
      <c r="M46" s="8">
        <v>40</v>
      </c>
      <c r="N46" s="15">
        <f t="shared" si="0"/>
        <v>141.80000000000001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4"/>
        <v>0.8519315735810582</v>
      </c>
      <c r="AB46" s="8">
        <v>38</v>
      </c>
      <c r="AC46" s="15">
        <f t="shared" si="4"/>
        <v>17.91971454058876</v>
      </c>
      <c r="AE46" s="8">
        <f t="shared" si="15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303.39260837116115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90.75200000000001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4"/>
        <v>0.82444990991715306</v>
      </c>
      <c r="AB47" s="8">
        <v>39</v>
      </c>
      <c r="AC47" s="15">
        <f t="shared" si="4"/>
        <v>17.460234680573663</v>
      </c>
      <c r="AE47" s="8">
        <f t="shared" si="15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309.13074990717899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4"/>
        <v>0.79868585023224203</v>
      </c>
      <c r="AB48" s="8">
        <v>40</v>
      </c>
      <c r="AC48" s="15">
        <f t="shared" si="4"/>
        <v>17.023728813559323</v>
      </c>
      <c r="AE48" s="8">
        <f t="shared" si="15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314.92430912501692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4"/>
        <v>0.77448324871005292</v>
      </c>
      <c r="AE49" s="8">
        <f t="shared" si="15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4"/>
        <v>0.75170432963034539</v>
      </c>
      <c r="AE50" s="8">
        <f t="shared" si="15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4"/>
        <v>0.73022706306947838</v>
      </c>
      <c r="AE51" s="8">
        <f t="shared" si="15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4"/>
        <v>0.70994297798421513</v>
      </c>
      <c r="AE52" s="8">
        <f t="shared" si="15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4"/>
        <v>0.69075532993058775</v>
      </c>
    </row>
    <row r="54" spans="5:32" x14ac:dyDescent="0.25">
      <c r="V54" s="8">
        <v>38</v>
      </c>
      <c r="W54" s="15">
        <f t="shared" si="14"/>
        <v>0.67257755809030906</v>
      </c>
    </row>
    <row r="55" spans="5:32" x14ac:dyDescent="0.25">
      <c r="V55" s="8">
        <v>39</v>
      </c>
      <c r="W55" s="15">
        <f t="shared" si="14"/>
        <v>0.65533197967773704</v>
      </c>
    </row>
    <row r="56" spans="5:32" x14ac:dyDescent="0.25">
      <c r="V56" s="8">
        <v>40</v>
      </c>
      <c r="W56" s="15">
        <f t="shared" si="14"/>
        <v>0.63894868018579365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FA64-E213-43CD-92D3-FF459880D40F}">
  <dimension ref="A1:AS56"/>
  <sheetViews>
    <sheetView topLeftCell="V1" workbookViewId="0">
      <selection activeCell="AR12" sqref="AR12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1914.7482783620208</v>
      </c>
    </row>
    <row r="4" spans="1:45" x14ac:dyDescent="0.25">
      <c r="A4" s="1" t="s">
        <v>8</v>
      </c>
      <c r="B4" s="2">
        <v>0.75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4.2539999999999996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2.7225599999999996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4.2539999999999996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2.7225599999999996</v>
      </c>
      <c r="M8" s="8">
        <v>2</v>
      </c>
      <c r="N8" s="15">
        <f t="shared" ref="N8:N46" si="0">M8*$N$4</f>
        <v>8.5079999999999991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229.45672163797914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5.4451199999999993</v>
      </c>
      <c r="M9" s="8">
        <v>3</v>
      </c>
      <c r="N9" s="15">
        <f t="shared" si="0"/>
        <v>12.761999999999999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1650.5893443110185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8.1676799999999989</v>
      </c>
      <c r="M10" s="8">
        <v>4</v>
      </c>
      <c r="N10" s="15">
        <f t="shared" si="0"/>
        <v>17.015999999999998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837.3085549141299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10.890239999999999</v>
      </c>
      <c r="M11" s="8">
        <v>5</v>
      </c>
      <c r="N11" s="15">
        <f t="shared" si="0"/>
        <v>21.269999999999996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571.55446189677627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13.612799999999998</v>
      </c>
      <c r="M12" s="8">
        <v>6</v>
      </c>
      <c r="N12" s="15">
        <f t="shared" si="0"/>
        <v>25.523999999999997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442.68204297430634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16.335359999999998</v>
      </c>
      <c r="M13" s="8">
        <v>7</v>
      </c>
      <c r="N13" s="15">
        <f t="shared" si="0"/>
        <v>29.777999999999999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368.56229368978984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19.057919999999996</v>
      </c>
      <c r="M14" s="8">
        <v>8</v>
      </c>
      <c r="N14" s="15">
        <f t="shared" si="0"/>
        <v>34.031999999999996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321.81887922425022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21.780479999999997</v>
      </c>
      <c r="M15" s="8">
        <v>9</v>
      </c>
      <c r="N15" s="15">
        <f t="shared" si="0"/>
        <v>38.285999999999994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52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290.71908465526866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24.503039999999999</v>
      </c>
      <c r="M16" s="8">
        <v>10</v>
      </c>
      <c r="N16" s="15">
        <f t="shared" si="0"/>
        <v>42.539999999999992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269.39655252163595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27.225599999999996</v>
      </c>
      <c r="M17" s="8">
        <v>11</v>
      </c>
      <c r="N17" s="15">
        <f t="shared" si="0"/>
        <v>46.793999999999997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254.59219534490242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29.948159999999994</v>
      </c>
      <c r="M18" s="8">
        <v>12</v>
      </c>
      <c r="N18" s="15">
        <f t="shared" si="0"/>
        <v>51.047999999999995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244.35056063799837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32.670719999999996</v>
      </c>
      <c r="M19" s="8">
        <v>13</v>
      </c>
      <c r="N19" s="15">
        <f t="shared" si="0"/>
        <v>55.301999999999992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237.4272695455158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35.393279999999997</v>
      </c>
      <c r="M20" s="8">
        <v>14</v>
      </c>
      <c r="N20" s="15">
        <f t="shared" si="0"/>
        <v>59.555999999999997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232.99273616384926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38.115839999999992</v>
      </c>
      <c r="M21" s="8">
        <v>15</v>
      </c>
      <c r="N21" s="15">
        <f t="shared" si="0"/>
        <v>63.809999999999995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230.47263179050273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40.838399999999993</v>
      </c>
      <c r="M22" s="8">
        <v>16</v>
      </c>
      <c r="N22" s="15">
        <f t="shared" si="0"/>
        <v>68.063999999999993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229.45672163797914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43.560959999999994</v>
      </c>
      <c r="M23" s="8">
        <v>17</v>
      </c>
      <c r="N23" s="15">
        <f t="shared" si="0"/>
        <v>72.317999999999998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229.64416686211385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46.283519999999996</v>
      </c>
      <c r="M24" s="8">
        <v>18</v>
      </c>
      <c r="N24" s="15">
        <f t="shared" si="0"/>
        <v>76.571999999999989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230.80933832978349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49.006079999999997</v>
      </c>
      <c r="M25" s="8">
        <v>19</v>
      </c>
      <c r="N25" s="15">
        <f t="shared" si="0"/>
        <v>80.825999999999993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232.77969611565825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51.728639999999992</v>
      </c>
      <c r="M26" s="8">
        <v>20</v>
      </c>
      <c r="N26" s="15">
        <f t="shared" si="0"/>
        <v>85.079999999999984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235.42104250003734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54.451199999999993</v>
      </c>
      <c r="M27" s="8">
        <v>21</v>
      </c>
      <c r="N27" s="15">
        <f t="shared" si="0"/>
        <v>89.333999999999989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238.62743191473598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57.173759999999994</v>
      </c>
      <c r="M28" s="8">
        <v>22</v>
      </c>
      <c r="N28" s="15">
        <f t="shared" si="0"/>
        <v>93.587999999999994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242.31410790520607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59.896319999999989</v>
      </c>
      <c r="M29" s="8">
        <v>23</v>
      </c>
      <c r="N29" s="15">
        <f t="shared" si="0"/>
        <v>97.841999999999985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246.41245810348036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62.61887999999999</v>
      </c>
      <c r="M30" s="8">
        <v>24</v>
      </c>
      <c r="N30" s="15">
        <f t="shared" si="0"/>
        <v>102.09599999999999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250.8663451175855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65.341439999999992</v>
      </c>
      <c r="M31" s="8">
        <v>25</v>
      </c>
      <c r="N31" s="15">
        <f t="shared" si="0"/>
        <v>106.35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 t="shared" si="10"/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255.62939458023919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68.063999999999993</v>
      </c>
      <c r="M32" s="8">
        <v>26</v>
      </c>
      <c r="N32" s="15">
        <f t="shared" si="0"/>
        <v>110.60399999999998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si="10"/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260.66296118537286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70.786559999999994</v>
      </c>
      <c r="M33" s="8">
        <v>27</v>
      </c>
      <c r="N33" s="15">
        <f t="shared" si="0"/>
        <v>114.85799999999999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0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265.93458287588902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73.509119999999996</v>
      </c>
      <c r="M34" s="8">
        <v>28</v>
      </c>
      <c r="N34" s="15">
        <f t="shared" si="0"/>
        <v>119.11199999999999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0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271.41679175732025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76.231679999999983</v>
      </c>
      <c r="M35" s="8">
        <v>29</v>
      </c>
      <c r="N35" s="15">
        <f t="shared" si="0"/>
        <v>123.36599999999999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0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277.08618925289852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78.954239999999984</v>
      </c>
      <c r="M36" s="8">
        <v>30</v>
      </c>
      <c r="N36" s="15">
        <f t="shared" si="0"/>
        <v>127.61999999999999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3">$W$14/V36</f>
        <v>1.2778973603715873</v>
      </c>
      <c r="AB36" s="8">
        <v>28</v>
      </c>
      <c r="AC36" s="15">
        <f t="shared" si="4"/>
        <v>24.319612590799032</v>
      </c>
      <c r="AE36" s="8">
        <f t="shared" si="10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282.92271943967921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81.676799999999986</v>
      </c>
      <c r="M37" s="8">
        <v>31</v>
      </c>
      <c r="N37" s="15">
        <f t="shared" si="0"/>
        <v>131.874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3"/>
        <v>1.2170451051157973</v>
      </c>
      <c r="AB37" s="8">
        <v>29</v>
      </c>
      <c r="AC37" s="15">
        <f t="shared" si="4"/>
        <v>23.481005260081822</v>
      </c>
      <c r="AE37" s="8">
        <f t="shared" si="10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288.90909272891741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84.399359999999987</v>
      </c>
      <c r="M38" s="8">
        <v>32</v>
      </c>
      <c r="N38" s="15">
        <f t="shared" si="0"/>
        <v>136.12799999999999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3"/>
        <v>1.1617248730650793</v>
      </c>
      <c r="AB38" s="8">
        <v>30</v>
      </c>
      <c r="AC38" s="15">
        <f t="shared" si="4"/>
        <v>22.698305084745762</v>
      </c>
      <c r="AE38" s="8">
        <f t="shared" si="10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295.03032481036723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87.121919999999989</v>
      </c>
      <c r="M39" s="8">
        <v>33</v>
      </c>
      <c r="N39" s="15">
        <f t="shared" si="0"/>
        <v>140.38199999999998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3"/>
        <v>1.1112150959752933</v>
      </c>
      <c r="AB39" s="8">
        <v>31</v>
      </c>
      <c r="AC39" s="15">
        <f t="shared" si="4"/>
        <v>21.966101694915253</v>
      </c>
      <c r="AE39" s="8">
        <f t="shared" si="10"/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301.27336483316969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89.84447999999999</v>
      </c>
      <c r="M40" s="8">
        <v>34</v>
      </c>
      <c r="N40" s="15">
        <f t="shared" si="0"/>
        <v>144.636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3"/>
        <v>1.0649144669763226</v>
      </c>
      <c r="AB40" s="8">
        <v>32</v>
      </c>
      <c r="AC40" s="15">
        <f t="shared" si="4"/>
        <v>21.279661016949152</v>
      </c>
      <c r="AE40" s="8">
        <f t="shared" si="10"/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307.6267933028227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92.567039999999992</v>
      </c>
      <c r="M41" s="8">
        <v>35</v>
      </c>
      <c r="N41" s="15">
        <f t="shared" si="0"/>
        <v>148.88999999999999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3"/>
        <v>1.0223178882972699</v>
      </c>
      <c r="AB41" s="8">
        <v>33</v>
      </c>
      <c r="AC41" s="15">
        <f t="shared" si="4"/>
        <v>20.634822804314329</v>
      </c>
      <c r="AE41" s="8">
        <f t="shared" si="10"/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314.08057490597656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95.289599999999993</v>
      </c>
      <c r="M42" s="8">
        <v>36</v>
      </c>
      <c r="N42" s="15">
        <f t="shared" si="0"/>
        <v>153.14399999999998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3"/>
        <v>0.98299796951660556</v>
      </c>
      <c r="AB42" s="8">
        <v>34</v>
      </c>
      <c r="AC42" s="15">
        <f t="shared" si="4"/>
        <v>20.027916251246261</v>
      </c>
      <c r="AE42" s="8">
        <f t="shared" si="10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320.62585495438088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98.012159999999994</v>
      </c>
      <c r="M43" s="8">
        <v>37</v>
      </c>
      <c r="N43" s="15">
        <f t="shared" si="0"/>
        <v>157.398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3"/>
        <v>0.94659063731228688</v>
      </c>
      <c r="AB43" s="8">
        <v>35</v>
      </c>
      <c r="AC43" s="15">
        <f t="shared" si="4"/>
        <v>19.455690072639225</v>
      </c>
      <c r="AE43" s="8">
        <f t="shared" si="10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327.2547907241572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100.73471999999998</v>
      </c>
      <c r="M44" s="8">
        <v>38</v>
      </c>
      <c r="N44" s="15">
        <f t="shared" si="0"/>
        <v>161.65199999999999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3"/>
        <v>0.91278382883684805</v>
      </c>
      <c r="AB44" s="8">
        <v>36</v>
      </c>
      <c r="AC44" s="15">
        <f t="shared" si="4"/>
        <v>18.915254237288135</v>
      </c>
      <c r="AE44" s="8">
        <f t="shared" si="10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333.960410905191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103.45727999999998</v>
      </c>
      <c r="M45" s="8">
        <v>39</v>
      </c>
      <c r="N45" s="15">
        <f t="shared" si="0"/>
        <v>165.90599999999998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3"/>
        <v>0.88130852439419816</v>
      </c>
      <c r="AB45" s="8">
        <v>37</v>
      </c>
      <c r="AC45" s="15">
        <f t="shared" si="4"/>
        <v>18.404031149793862</v>
      </c>
      <c r="AE45" s="8">
        <f t="shared" si="10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340.73649784251597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106.17983999999998</v>
      </c>
      <c r="M46" s="8">
        <v>40</v>
      </c>
      <c r="N46" s="15">
        <f t="shared" si="0"/>
        <v>170.15999999999997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3"/>
        <v>0.8519315735810582</v>
      </c>
      <c r="AB46" s="8">
        <v>38</v>
      </c>
      <c r="AC46" s="15">
        <f t="shared" si="4"/>
        <v>17.91971454058876</v>
      </c>
      <c r="AE46" s="8">
        <f t="shared" si="10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347.57748837116111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108.90239999999999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3"/>
        <v>0.82444990991715306</v>
      </c>
      <c r="AB47" s="8">
        <v>39</v>
      </c>
      <c r="AC47" s="15">
        <f t="shared" si="4"/>
        <v>17.460234680573663</v>
      </c>
      <c r="AE47" s="8">
        <f t="shared" si="10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354.47838990717895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3"/>
        <v>0.79868585023224203</v>
      </c>
      <c r="AB48" s="8">
        <v>40</v>
      </c>
      <c r="AC48" s="15">
        <f t="shared" si="4"/>
        <v>17.023728813559323</v>
      </c>
      <c r="AE48" s="8">
        <f t="shared" si="10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361.43470912501687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3"/>
        <v>0.77448324871005292</v>
      </c>
      <c r="AE49" s="8">
        <f t="shared" si="10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3"/>
        <v>0.75170432963034539</v>
      </c>
      <c r="AE50" s="8">
        <f t="shared" si="10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3"/>
        <v>0.73022706306947838</v>
      </c>
      <c r="AE51" s="8">
        <f t="shared" si="10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3"/>
        <v>0.70994297798421513</v>
      </c>
      <c r="AE52" s="8">
        <f t="shared" si="10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3"/>
        <v>0.69075532993058775</v>
      </c>
    </row>
    <row r="54" spans="5:32" x14ac:dyDescent="0.25">
      <c r="V54" s="8">
        <v>38</v>
      </c>
      <c r="W54" s="15">
        <f t="shared" si="13"/>
        <v>0.67257755809030906</v>
      </c>
    </row>
    <row r="55" spans="5:32" x14ac:dyDescent="0.25">
      <c r="V55" s="8">
        <v>39</v>
      </c>
      <c r="W55" s="15">
        <f t="shared" si="13"/>
        <v>0.65533197967773704</v>
      </c>
    </row>
    <row r="56" spans="5:32" x14ac:dyDescent="0.25">
      <c r="V56" s="8">
        <v>40</v>
      </c>
      <c r="W56" s="15">
        <f t="shared" si="13"/>
        <v>0.63894868018579365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1D4-E212-4EE6-9AE5-F709F8C184B1}">
  <dimension ref="A1:AZ56"/>
  <sheetViews>
    <sheetView topLeftCell="AB1" workbookViewId="0">
      <selection activeCell="AZ3" sqref="AZ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5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5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2144.2049999999999</v>
      </c>
    </row>
    <row r="3" spans="1:5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1908.2368223620208</v>
      </c>
    </row>
    <row r="4" spans="1:52" x14ac:dyDescent="0.25">
      <c r="A4" s="1" t="s">
        <v>8</v>
      </c>
      <c r="B4" s="2">
        <v>0.8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4.5376000000000003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5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2.904064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5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52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4.5376000000000003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52" x14ac:dyDescent="0.25">
      <c r="A8" s="4"/>
      <c r="B8" s="3"/>
      <c r="I8" s="8">
        <v>1</v>
      </c>
      <c r="J8" s="15">
        <f>I8*$J$5</f>
        <v>2.904064</v>
      </c>
      <c r="M8" s="8">
        <v>2</v>
      </c>
      <c r="N8" s="15">
        <f t="shared" ref="N8:N46" si="0">M8*$N$4</f>
        <v>9.0752000000000006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235.96817763797915</v>
      </c>
    </row>
    <row r="9" spans="1:52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5.808128</v>
      </c>
      <c r="M9" s="8">
        <v>3</v>
      </c>
      <c r="N9" s="15">
        <f t="shared" si="0"/>
        <v>13.6128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1651.0544483110184</v>
      </c>
      <c r="AS9" s="8" t="s">
        <v>74</v>
      </c>
      <c r="AT9" s="8"/>
      <c r="AU9" s="8"/>
      <c r="AV9" s="8" t="s">
        <v>75</v>
      </c>
      <c r="AW9" s="8"/>
      <c r="AX9" s="8"/>
      <c r="AY9" s="8" t="s">
        <v>76</v>
      </c>
    </row>
    <row r="10" spans="1:52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8.7121919999999999</v>
      </c>
      <c r="M10" s="8">
        <v>4</v>
      </c>
      <c r="N10" s="15">
        <f t="shared" si="0"/>
        <v>18.150400000000001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838.23876291412989</v>
      </c>
      <c r="AS10" s="8">
        <v>264.31700000000001</v>
      </c>
      <c r="AT10" s="8">
        <f>$AS$2-AS10</f>
        <v>1879.8879999999999</v>
      </c>
      <c r="AU10" s="8"/>
      <c r="AV10" s="8">
        <v>233.476</v>
      </c>
      <c r="AW10" s="8">
        <f>$AS$2-AV10</f>
        <v>1910.7289999999998</v>
      </c>
      <c r="AX10" s="8"/>
      <c r="AY10" s="8">
        <v>212.65199999999999</v>
      </c>
      <c r="AZ10" s="8">
        <f>$AS$2-AY10</f>
        <v>1931.5529999999999</v>
      </c>
    </row>
    <row r="11" spans="1:52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11.616256</v>
      </c>
      <c r="M11" s="8">
        <v>5</v>
      </c>
      <c r="N11" s="15">
        <f t="shared" si="0"/>
        <v>22.688000000000002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7" si="8">F12+J10+N9+Q10+T11+W19+AC11+AF15+AI11+AL11</f>
        <v>572.94977389677626</v>
      </c>
      <c r="AS11" s="8">
        <v>205.96199999999999</v>
      </c>
      <c r="AT11" s="8">
        <f t="shared" ref="AT11:AT16" si="9">$AS$2-AS11</f>
        <v>1938.2429999999999</v>
      </c>
      <c r="AU11" s="8"/>
      <c r="AV11" s="8">
        <v>183.27600000000001</v>
      </c>
      <c r="AW11" s="8">
        <f t="shared" ref="AW11:AW17" si="10">$AS$2-AV11</f>
        <v>1960.9289999999999</v>
      </c>
      <c r="AX11" s="8"/>
      <c r="AY11" s="8">
        <v>168.251</v>
      </c>
      <c r="AZ11" s="8">
        <f t="shared" ref="AZ11:AZ17" si="11">$AS$2-AY11</f>
        <v>1975.954</v>
      </c>
    </row>
    <row r="12" spans="1:52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14.52032</v>
      </c>
      <c r="M12" s="8">
        <v>6</v>
      </c>
      <c r="N12" s="15">
        <f t="shared" si="0"/>
        <v>27.2256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444.54245897430633</v>
      </c>
      <c r="AS12" s="8">
        <v>175.84100000000001</v>
      </c>
      <c r="AT12" s="8">
        <f>$AS$2-AS12</f>
        <v>1968.364</v>
      </c>
      <c r="AU12" s="8"/>
      <c r="AV12" s="8">
        <v>157.541</v>
      </c>
      <c r="AW12" s="8">
        <f t="shared" si="10"/>
        <v>1986.664</v>
      </c>
      <c r="AX12" s="8"/>
      <c r="AY12" s="8">
        <v>145.52699999999999</v>
      </c>
      <c r="AZ12" s="8">
        <f t="shared" si="11"/>
        <v>1998.6779999999999</v>
      </c>
    </row>
    <row r="13" spans="1:52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17.424384</v>
      </c>
      <c r="M13" s="8">
        <v>7</v>
      </c>
      <c r="N13" s="15">
        <f t="shared" si="0"/>
        <v>31.763200000000001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370.88781368978988</v>
      </c>
      <c r="AS13" s="8">
        <v>157.05799999999999</v>
      </c>
      <c r="AT13" s="8">
        <f t="shared" si="9"/>
        <v>1987.1469999999999</v>
      </c>
      <c r="AU13" s="8"/>
      <c r="AV13" s="8">
        <v>141.59299999999999</v>
      </c>
      <c r="AW13" s="8">
        <f t="shared" si="10"/>
        <v>2002.6119999999999</v>
      </c>
      <c r="AX13" s="8"/>
      <c r="AY13" s="8">
        <v>131.46899999999999</v>
      </c>
      <c r="AZ13" s="8">
        <f t="shared" si="11"/>
        <v>2012.7359999999999</v>
      </c>
    </row>
    <row r="14" spans="1:52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20.328448000000002</v>
      </c>
      <c r="M14" s="8">
        <v>8</v>
      </c>
      <c r="N14" s="15">
        <f t="shared" si="0"/>
        <v>36.300800000000002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12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324.6095032242502</v>
      </c>
      <c r="AS14" s="8">
        <v>320.97899999999998</v>
      </c>
      <c r="AT14" s="8">
        <f t="shared" si="9"/>
        <v>1823.2259999999999</v>
      </c>
      <c r="AU14" s="8"/>
      <c r="AV14" s="8">
        <v>282.24700000000001</v>
      </c>
      <c r="AW14" s="8">
        <f t="shared" si="10"/>
        <v>1861.9579999999999</v>
      </c>
      <c r="AX14" s="8"/>
      <c r="AY14" s="8">
        <v>256.10300000000001</v>
      </c>
      <c r="AZ14" s="8">
        <f t="shared" si="11"/>
        <v>1888.1019999999999</v>
      </c>
    </row>
    <row r="15" spans="1:52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23.232512</v>
      </c>
      <c r="M15" s="8">
        <v>9</v>
      </c>
      <c r="N15" s="15">
        <f t="shared" si="0"/>
        <v>40.8384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3">AE14+1</f>
        <v>3</v>
      </c>
      <c r="AF15" s="15">
        <f t="shared" si="12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293.97481265526869</v>
      </c>
      <c r="AS15" s="8">
        <v>306.87400000000002</v>
      </c>
      <c r="AT15" s="8">
        <f t="shared" si="9"/>
        <v>1837.3309999999999</v>
      </c>
      <c r="AU15" s="8"/>
      <c r="AV15" s="8">
        <v>269.99400000000003</v>
      </c>
      <c r="AW15" s="8">
        <f t="shared" si="10"/>
        <v>1874.2109999999998</v>
      </c>
      <c r="AX15" s="8"/>
      <c r="AY15" s="8">
        <v>245.27799999999999</v>
      </c>
      <c r="AZ15" s="8">
        <f t="shared" si="11"/>
        <v>1898.9269999999999</v>
      </c>
    </row>
    <row r="16" spans="1:52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26.136575999999998</v>
      </c>
      <c r="M16" s="8">
        <v>10</v>
      </c>
      <c r="N16" s="15">
        <f t="shared" si="0"/>
        <v>45.376000000000005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3"/>
        <v>4</v>
      </c>
      <c r="AF16" s="15">
        <f t="shared" si="12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273.11738452163598</v>
      </c>
      <c r="AS16" s="8">
        <v>348.85199999999998</v>
      </c>
      <c r="AT16" s="8">
        <f t="shared" si="9"/>
        <v>1795.3530000000001</v>
      </c>
      <c r="AU16" s="8"/>
      <c r="AV16" s="8">
        <v>306.298</v>
      </c>
      <c r="AW16" s="8">
        <f t="shared" si="10"/>
        <v>1837.9069999999999</v>
      </c>
      <c r="AX16" s="8"/>
      <c r="AY16" s="8">
        <v>277.5</v>
      </c>
      <c r="AZ16" s="8">
        <f t="shared" si="11"/>
        <v>1866.7049999999999</v>
      </c>
    </row>
    <row r="17" spans="5:52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29.04064</v>
      </c>
      <c r="M17" s="8">
        <v>11</v>
      </c>
      <c r="N17" s="15">
        <f t="shared" si="0"/>
        <v>49.913600000000002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3"/>
        <v>5</v>
      </c>
      <c r="AF17" s="15">
        <f t="shared" si="12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258.77813134490242</v>
      </c>
      <c r="AS17" s="8">
        <v>365.64299999999997</v>
      </c>
      <c r="AT17" s="8">
        <f>$AS$2-AS17</f>
        <v>1778.5619999999999</v>
      </c>
      <c r="AU17" s="8"/>
      <c r="AV17" s="8">
        <v>320.59500000000003</v>
      </c>
      <c r="AW17" s="8">
        <f t="shared" si="10"/>
        <v>1823.61</v>
      </c>
      <c r="AX17" s="8"/>
      <c r="AY17" s="8">
        <v>290.38600000000002</v>
      </c>
      <c r="AZ17" s="8">
        <f t="shared" si="11"/>
        <v>1853.819</v>
      </c>
    </row>
    <row r="18" spans="5:52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31.944704000000002</v>
      </c>
      <c r="M18" s="8">
        <v>12</v>
      </c>
      <c r="N18" s="15">
        <f t="shared" si="0"/>
        <v>54.4512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4">$W$14/V18</f>
        <v>12.778973603715873</v>
      </c>
      <c r="AB18" s="8">
        <v>10</v>
      </c>
      <c r="AC18" s="15">
        <f t="shared" si="4"/>
        <v>68.094915254237293</v>
      </c>
      <c r="AE18" s="8">
        <f t="shared" si="13"/>
        <v>6</v>
      </c>
      <c r="AF18" s="15">
        <f t="shared" si="12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249.00160063799837</v>
      </c>
    </row>
    <row r="19" spans="5:52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34.848768</v>
      </c>
      <c r="M19" s="8">
        <v>13</v>
      </c>
      <c r="N19" s="15">
        <f t="shared" si="0"/>
        <v>58.988800000000005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4"/>
        <v>8.5193157358105811</v>
      </c>
      <c r="AB19" s="8">
        <v>11</v>
      </c>
      <c r="AC19" s="15">
        <f t="shared" si="4"/>
        <v>61.90446841294299</v>
      </c>
      <c r="AE19" s="8">
        <f t="shared" si="13"/>
        <v>7</v>
      </c>
      <c r="AF19" s="15">
        <f t="shared" si="12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242.54341354551582</v>
      </c>
    </row>
    <row r="20" spans="5:52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37.752831999999998</v>
      </c>
      <c r="M20" s="8">
        <v>14</v>
      </c>
      <c r="N20" s="15">
        <f t="shared" si="0"/>
        <v>63.526400000000002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4"/>
        <v>6.3894868018579363</v>
      </c>
      <c r="AB20" s="8">
        <v>12</v>
      </c>
      <c r="AC20" s="15">
        <f t="shared" si="4"/>
        <v>56.745762711864408</v>
      </c>
      <c r="AE20" s="8">
        <f t="shared" si="13"/>
        <v>8</v>
      </c>
      <c r="AF20" s="15">
        <f t="shared" si="12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238.57398416384925</v>
      </c>
      <c r="AS20" s="8" t="s">
        <v>105</v>
      </c>
      <c r="AT20" s="8"/>
    </row>
    <row r="21" spans="5:52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40.656896000000003</v>
      </c>
      <c r="M21" s="8">
        <v>15</v>
      </c>
      <c r="N21" s="15">
        <f t="shared" si="0"/>
        <v>68.064000000000007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4"/>
        <v>5.1115894414863492</v>
      </c>
      <c r="AB21" s="8">
        <v>13</v>
      </c>
      <c r="AC21" s="15">
        <f t="shared" si="4"/>
        <v>52.380704041720989</v>
      </c>
      <c r="AE21" s="8">
        <f t="shared" si="13"/>
        <v>9</v>
      </c>
      <c r="AF21" s="15">
        <f t="shared" si="12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236.51898379050274</v>
      </c>
      <c r="AS21" s="8">
        <v>317.36399999999998</v>
      </c>
      <c r="AT21" s="8">
        <f>$AS$2-AS21</f>
        <v>1826.8409999999999</v>
      </c>
    </row>
    <row r="22" spans="5:52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43.560960000000001</v>
      </c>
      <c r="M22" s="8">
        <v>16</v>
      </c>
      <c r="N22" s="15">
        <f t="shared" si="0"/>
        <v>72.601600000000005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4"/>
        <v>4.2596578679052906</v>
      </c>
      <c r="AB22" s="8">
        <v>14</v>
      </c>
      <c r="AC22" s="15">
        <f t="shared" si="4"/>
        <v>48.639225181598064</v>
      </c>
      <c r="AE22" s="8">
        <f t="shared" si="13"/>
        <v>10</v>
      </c>
      <c r="AF22" s="15">
        <f t="shared" si="12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235.96817763797915</v>
      </c>
      <c r="AS22" s="8">
        <v>245.07900000000001</v>
      </c>
      <c r="AT22" s="8">
        <f t="shared" ref="AT22:AT28" si="15">$AS$2-AS22</f>
        <v>1899.126</v>
      </c>
    </row>
    <row r="23" spans="5:52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46.465024</v>
      </c>
      <c r="M23" s="8">
        <v>17</v>
      </c>
      <c r="N23" s="15">
        <f t="shared" si="0"/>
        <v>77.139200000000002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4"/>
        <v>3.6511353153473922</v>
      </c>
      <c r="AB23" s="8">
        <v>15</v>
      </c>
      <c r="AC23" s="15">
        <f t="shared" si="4"/>
        <v>45.396610169491524</v>
      </c>
      <c r="AE23" s="8">
        <f t="shared" si="13"/>
        <v>11</v>
      </c>
      <c r="AF23" s="15">
        <f t="shared" si="12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236.62072686211386</v>
      </c>
      <c r="AS23" s="8">
        <v>207.58799999999999</v>
      </c>
      <c r="AT23" s="8">
        <f t="shared" si="15"/>
        <v>1936.617</v>
      </c>
    </row>
    <row r="24" spans="5:52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49.369087999999998</v>
      </c>
      <c r="M24" s="8">
        <v>18</v>
      </c>
      <c r="N24" s="15">
        <f t="shared" si="0"/>
        <v>81.6768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4"/>
        <v>3.1947434009289681</v>
      </c>
      <c r="AB24" s="8">
        <v>16</v>
      </c>
      <c r="AC24" s="15">
        <f t="shared" si="4"/>
        <v>42.559322033898304</v>
      </c>
      <c r="AE24" s="8">
        <f t="shared" si="13"/>
        <v>12</v>
      </c>
      <c r="AF24" s="15">
        <f t="shared" si="12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238.25100232978349</v>
      </c>
      <c r="AS24" s="8">
        <v>184.12200000000001</v>
      </c>
      <c r="AT24" s="8">
        <f t="shared" si="15"/>
        <v>1960.0829999999999</v>
      </c>
    </row>
    <row r="25" spans="5:52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52.273151999999996</v>
      </c>
      <c r="M25" s="8">
        <v>19</v>
      </c>
      <c r="N25" s="15">
        <f t="shared" si="0"/>
        <v>86.214400000000012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4"/>
        <v>2.8397719119368605</v>
      </c>
      <c r="AB25" s="8">
        <v>17</v>
      </c>
      <c r="AC25" s="15">
        <f t="shared" si="4"/>
        <v>40.055832502492521</v>
      </c>
      <c r="AE25" s="8">
        <f t="shared" si="13"/>
        <v>13</v>
      </c>
      <c r="AF25" s="15">
        <f t="shared" si="12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240.68646411565825</v>
      </c>
      <c r="AS25" s="8">
        <v>387.072</v>
      </c>
      <c r="AT25" s="8">
        <f t="shared" si="15"/>
        <v>1757.1329999999998</v>
      </c>
    </row>
    <row r="26" spans="5:52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55.177216000000001</v>
      </c>
      <c r="M26" s="8">
        <v>20</v>
      </c>
      <c r="N26" s="15">
        <f t="shared" si="0"/>
        <v>90.75200000000001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4"/>
        <v>2.5557947207431746</v>
      </c>
      <c r="AB26" s="8">
        <v>18</v>
      </c>
      <c r="AC26" s="15">
        <f t="shared" si="4"/>
        <v>37.83050847457627</v>
      </c>
      <c r="AE26" s="8">
        <f t="shared" si="13"/>
        <v>14</v>
      </c>
      <c r="AF26" s="15">
        <f t="shared" si="12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243.7929145000374</v>
      </c>
      <c r="AS26" s="8">
        <v>369.68900000000002</v>
      </c>
      <c r="AT26" s="8">
        <f t="shared" si="15"/>
        <v>1774.5159999999998</v>
      </c>
    </row>
    <row r="27" spans="5:52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58.08128</v>
      </c>
      <c r="M27" s="8">
        <v>21</v>
      </c>
      <c r="N27" s="15">
        <f t="shared" si="0"/>
        <v>95.289600000000007</v>
      </c>
      <c r="P27" s="8">
        <v>20</v>
      </c>
      <c r="Q27" s="15">
        <f t="shared" ref="Q27:Q47" si="16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4"/>
        <v>2.3234497461301586</v>
      </c>
      <c r="AB27" s="8">
        <v>19</v>
      </c>
      <c r="AC27" s="15">
        <f t="shared" si="4"/>
        <v>35.839429081177521</v>
      </c>
      <c r="AE27" s="8">
        <f t="shared" si="13"/>
        <v>15</v>
      </c>
      <c r="AF27" s="15">
        <f t="shared" si="12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247.464407914736</v>
      </c>
      <c r="AS27" s="8">
        <v>421.42399999999998</v>
      </c>
      <c r="AT27" s="8">
        <f t="shared" si="15"/>
        <v>1722.7809999999999</v>
      </c>
    </row>
    <row r="28" spans="5:52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60.985343999999998</v>
      </c>
      <c r="M28" s="8">
        <v>22</v>
      </c>
      <c r="N28" s="15">
        <f t="shared" si="0"/>
        <v>99.827200000000005</v>
      </c>
      <c r="P28" s="8">
        <v>21</v>
      </c>
      <c r="Q28" s="15">
        <f t="shared" si="16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4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12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251.61618790520612</v>
      </c>
      <c r="AS28" s="8">
        <v>442.11700000000002</v>
      </c>
      <c r="AT28" s="8">
        <f t="shared" si="15"/>
        <v>1702.088</v>
      </c>
    </row>
    <row r="29" spans="5:52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63.889408000000003</v>
      </c>
      <c r="M29" s="8">
        <v>23</v>
      </c>
      <c r="N29" s="15">
        <f t="shared" si="0"/>
        <v>104.3648</v>
      </c>
      <c r="P29" s="8">
        <v>22</v>
      </c>
      <c r="Q29" s="15">
        <f t="shared" si="16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4"/>
        <v>1.9659959390332111</v>
      </c>
      <c r="AB29" s="8">
        <v>21</v>
      </c>
      <c r="AC29" s="15">
        <f t="shared" si="4"/>
        <v>32.426150121065376</v>
      </c>
      <c r="AE29" s="8">
        <f t="shared" si="13"/>
        <v>17</v>
      </c>
      <c r="AF29" s="15">
        <f t="shared" si="12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256.17964210348038</v>
      </c>
    </row>
    <row r="30" spans="5:52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66.793471999999994</v>
      </c>
      <c r="M30" s="8">
        <v>24</v>
      </c>
      <c r="N30" s="15">
        <f t="shared" si="0"/>
        <v>108.9024</v>
      </c>
      <c r="P30" s="8">
        <v>23</v>
      </c>
      <c r="Q30" s="15">
        <f t="shared" si="16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4"/>
        <v>1.8255676576736961</v>
      </c>
      <c r="AB30" s="8">
        <v>22</v>
      </c>
      <c r="AC30" s="15">
        <f t="shared" si="4"/>
        <v>30.952234206471495</v>
      </c>
      <c r="AE30" s="8">
        <f t="shared" si="13"/>
        <v>18</v>
      </c>
      <c r="AF30" s="15">
        <f t="shared" si="12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261.09863311758545</v>
      </c>
    </row>
    <row r="31" spans="5:52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69.697535999999999</v>
      </c>
      <c r="M31" s="8">
        <v>25</v>
      </c>
      <c r="N31" s="15">
        <f t="shared" si="0"/>
        <v>113.44000000000001</v>
      </c>
      <c r="P31" s="8">
        <v>24</v>
      </c>
      <c r="Q31" s="15">
        <f t="shared" si="16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4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12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266.32678658023917</v>
      </c>
    </row>
    <row r="32" spans="5:52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72.601600000000005</v>
      </c>
      <c r="M32" s="8">
        <v>26</v>
      </c>
      <c r="N32" s="15">
        <f t="shared" si="0"/>
        <v>117.97760000000001</v>
      </c>
      <c r="P32" s="8">
        <v>25</v>
      </c>
      <c r="Q32" s="15">
        <f t="shared" si="16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4"/>
        <v>1.5973717004644841</v>
      </c>
      <c r="AB32" s="8">
        <v>24</v>
      </c>
      <c r="AC32" s="15">
        <f t="shared" si="4"/>
        <v>28.372881355932204</v>
      </c>
      <c r="AE32" s="8">
        <f t="shared" ref="AE32:AE52" si="17">AE31+1</f>
        <v>20</v>
      </c>
      <c r="AF32" s="15">
        <f t="shared" si="12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271.8254571853729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75.505663999999996</v>
      </c>
      <c r="M33" s="8">
        <v>27</v>
      </c>
      <c r="N33" s="15">
        <f t="shared" si="0"/>
        <v>122.51520000000001</v>
      </c>
      <c r="P33" s="8">
        <v>26</v>
      </c>
      <c r="Q33" s="15">
        <f t="shared" si="16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4"/>
        <v>1.5034086592606908</v>
      </c>
      <c r="AB33" s="8">
        <v>25</v>
      </c>
      <c r="AC33" s="15">
        <f t="shared" si="4"/>
        <v>27.237966101694916</v>
      </c>
      <c r="AE33" s="8">
        <f t="shared" si="17"/>
        <v>21</v>
      </c>
      <c r="AF33" s="15">
        <f t="shared" si="12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277.56218287588899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78.409728000000001</v>
      </c>
      <c r="M34" s="8">
        <v>28</v>
      </c>
      <c r="N34" s="15">
        <f t="shared" si="0"/>
        <v>127.0528</v>
      </c>
      <c r="P34" s="8">
        <v>27</v>
      </c>
      <c r="Q34" s="15">
        <f t="shared" si="16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4"/>
        <v>1.4198859559684303</v>
      </c>
      <c r="AB34" s="8">
        <v>26</v>
      </c>
      <c r="AC34" s="15">
        <f t="shared" si="4"/>
        <v>26.190352020860495</v>
      </c>
      <c r="AE34" s="8">
        <f t="shared" si="17"/>
        <v>22</v>
      </c>
      <c r="AF34" s="15">
        <f t="shared" si="12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283.50949575732028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81.313792000000007</v>
      </c>
      <c r="M35" s="8">
        <v>29</v>
      </c>
      <c r="N35" s="15">
        <f t="shared" si="0"/>
        <v>131.59040000000002</v>
      </c>
      <c r="P35" s="8">
        <v>28</v>
      </c>
      <c r="Q35" s="15">
        <f t="shared" si="16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7"/>
        <v>23</v>
      </c>
      <c r="AF35" s="15">
        <f t="shared" si="12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289.64399725289854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84.217855999999998</v>
      </c>
      <c r="M36" s="8">
        <v>30</v>
      </c>
      <c r="N36" s="15">
        <f t="shared" si="0"/>
        <v>136.12800000000001</v>
      </c>
      <c r="P36" s="8">
        <v>29</v>
      </c>
      <c r="Q36" s="15">
        <f t="shared" si="16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8">$W$14/V36</f>
        <v>1.2778973603715873</v>
      </c>
      <c r="AB36" s="8">
        <v>28</v>
      </c>
      <c r="AC36" s="15">
        <f t="shared" si="4"/>
        <v>24.319612590799032</v>
      </c>
      <c r="AE36" s="8">
        <f t="shared" si="17"/>
        <v>24</v>
      </c>
      <c r="AF36" s="15">
        <f t="shared" si="12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295.94563143967923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87.121920000000003</v>
      </c>
      <c r="M37" s="8">
        <v>31</v>
      </c>
      <c r="N37" s="15">
        <f t="shared" si="0"/>
        <v>140.66560000000001</v>
      </c>
      <c r="P37" s="8">
        <v>30</v>
      </c>
      <c r="Q37" s="15">
        <f t="shared" si="16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8"/>
        <v>1.2170451051157973</v>
      </c>
      <c r="AB37" s="8">
        <v>29</v>
      </c>
      <c r="AC37" s="15">
        <f t="shared" si="4"/>
        <v>23.481005260081822</v>
      </c>
      <c r="AE37" s="8">
        <f t="shared" si="17"/>
        <v>25</v>
      </c>
      <c r="AF37" s="15">
        <f t="shared" si="12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302.39710872891737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90.025983999999994</v>
      </c>
      <c r="M38" s="8">
        <v>32</v>
      </c>
      <c r="N38" s="15">
        <f t="shared" si="0"/>
        <v>145.20320000000001</v>
      </c>
      <c r="P38" s="8">
        <v>31</v>
      </c>
      <c r="Q38" s="15">
        <f t="shared" si="16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8"/>
        <v>1.1617248730650793</v>
      </c>
      <c r="AB38" s="8">
        <v>30</v>
      </c>
      <c r="AC38" s="15">
        <f t="shared" si="4"/>
        <v>22.698305084745762</v>
      </c>
      <c r="AE38" s="8">
        <f t="shared" si="17"/>
        <v>26</v>
      </c>
      <c r="AF38" s="15">
        <f t="shared" si="12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308.9834448103673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92.930047999999999</v>
      </c>
      <c r="M39" s="8">
        <v>33</v>
      </c>
      <c r="N39" s="15">
        <f t="shared" si="0"/>
        <v>149.74080000000001</v>
      </c>
      <c r="P39" s="8">
        <v>32</v>
      </c>
      <c r="Q39" s="15">
        <f t="shared" si="16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8"/>
        <v>1.1112150959752933</v>
      </c>
      <c r="AB39" s="8">
        <v>31</v>
      </c>
      <c r="AC39" s="15">
        <f t="shared" si="4"/>
        <v>21.966101694915253</v>
      </c>
      <c r="AE39" s="8">
        <f t="shared" si="17"/>
        <v>27</v>
      </c>
      <c r="AF39" s="15">
        <f t="shared" si="12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315.6915888331697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95.834112000000005</v>
      </c>
      <c r="M40" s="8">
        <v>34</v>
      </c>
      <c r="N40" s="15">
        <f t="shared" si="0"/>
        <v>154.2784</v>
      </c>
      <c r="P40" s="8">
        <v>33</v>
      </c>
      <c r="Q40" s="15">
        <f t="shared" si="16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8"/>
        <v>1.0649144669763226</v>
      </c>
      <c r="AB40" s="8">
        <v>32</v>
      </c>
      <c r="AC40" s="15">
        <f t="shared" si="4"/>
        <v>21.279661016949152</v>
      </c>
      <c r="AE40" s="8">
        <f t="shared" si="17"/>
        <v>28</v>
      </c>
      <c r="AF40" s="15">
        <f t="shared" si="12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322.51012130282277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98.738175999999996</v>
      </c>
      <c r="M41" s="8">
        <v>35</v>
      </c>
      <c r="N41" s="15">
        <f t="shared" si="0"/>
        <v>158.816</v>
      </c>
      <c r="P41" s="8">
        <v>34</v>
      </c>
      <c r="Q41" s="15">
        <f t="shared" si="16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8"/>
        <v>1.0223178882972699</v>
      </c>
      <c r="AB41" s="8">
        <v>33</v>
      </c>
      <c r="AC41" s="15">
        <f t="shared" si="4"/>
        <v>20.634822804314329</v>
      </c>
      <c r="AE41" s="8">
        <f t="shared" si="17"/>
        <v>29</v>
      </c>
      <c r="AF41" s="15">
        <f t="shared" si="12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329.42900690597656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101.64224</v>
      </c>
      <c r="M42" s="8">
        <v>36</v>
      </c>
      <c r="N42" s="15">
        <f t="shared" si="0"/>
        <v>163.3536</v>
      </c>
      <c r="P42" s="8">
        <v>35</v>
      </c>
      <c r="Q42" s="15">
        <f t="shared" si="16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8"/>
        <v>0.98299796951660556</v>
      </c>
      <c r="AB42" s="8">
        <v>34</v>
      </c>
      <c r="AC42" s="15">
        <f t="shared" si="4"/>
        <v>20.027916251246261</v>
      </c>
      <c r="AE42" s="8">
        <f t="shared" si="17"/>
        <v>30</v>
      </c>
      <c r="AF42" s="15">
        <f t="shared" si="12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336.43939095438088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104.54630399999999</v>
      </c>
      <c r="M43" s="8">
        <v>37</v>
      </c>
      <c r="N43" s="15">
        <f t="shared" si="0"/>
        <v>167.8912</v>
      </c>
      <c r="P43" s="8">
        <v>36</v>
      </c>
      <c r="Q43" s="15">
        <f t="shared" si="16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8"/>
        <v>0.94659063731228688</v>
      </c>
      <c r="AB43" s="8">
        <v>35</v>
      </c>
      <c r="AC43" s="15">
        <f t="shared" si="4"/>
        <v>19.455690072639225</v>
      </c>
      <c r="AE43" s="8">
        <f t="shared" si="17"/>
        <v>31</v>
      </c>
      <c r="AF43" s="15">
        <f t="shared" si="12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343.53343072415726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107.450368</v>
      </c>
      <c r="M44" s="8">
        <v>38</v>
      </c>
      <c r="N44" s="15">
        <f t="shared" si="0"/>
        <v>172.42880000000002</v>
      </c>
      <c r="P44" s="8">
        <v>37</v>
      </c>
      <c r="Q44" s="15">
        <f t="shared" si="16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8"/>
        <v>0.91278382883684805</v>
      </c>
      <c r="AB44" s="8">
        <v>36</v>
      </c>
      <c r="AC44" s="15">
        <f t="shared" si="4"/>
        <v>18.915254237288135</v>
      </c>
      <c r="AE44" s="8">
        <f t="shared" si="17"/>
        <v>32</v>
      </c>
      <c r="AF44" s="15">
        <f t="shared" si="12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350.7041549051911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110.354432</v>
      </c>
      <c r="M45" s="8">
        <v>39</v>
      </c>
      <c r="N45" s="15">
        <f t="shared" si="0"/>
        <v>176.96640000000002</v>
      </c>
      <c r="P45" s="8">
        <v>38</v>
      </c>
      <c r="Q45" s="15">
        <f t="shared" si="16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8"/>
        <v>0.88130852439419816</v>
      </c>
      <c r="AB45" s="8">
        <v>37</v>
      </c>
      <c r="AC45" s="15">
        <f t="shared" si="4"/>
        <v>18.404031149793862</v>
      </c>
      <c r="AE45" s="8">
        <f t="shared" si="17"/>
        <v>33</v>
      </c>
      <c r="AF45" s="15">
        <f t="shared" si="12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357.94534584251596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113.25849599999999</v>
      </c>
      <c r="M46" s="8">
        <v>40</v>
      </c>
      <c r="N46" s="15">
        <f t="shared" si="0"/>
        <v>181.50400000000002</v>
      </c>
      <c r="P46" s="8">
        <v>39</v>
      </c>
      <c r="Q46" s="15">
        <f t="shared" si="16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8"/>
        <v>0.8519315735810582</v>
      </c>
      <c r="AB46" s="8">
        <v>38</v>
      </c>
      <c r="AC46" s="15">
        <f t="shared" si="4"/>
        <v>17.91971454058876</v>
      </c>
      <c r="AE46" s="8">
        <f t="shared" si="17"/>
        <v>34</v>
      </c>
      <c r="AF46" s="15">
        <f t="shared" si="12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365.25144037116115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116.16256</v>
      </c>
      <c r="P47" s="8">
        <v>40</v>
      </c>
      <c r="Q47" s="15">
        <f t="shared" si="16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8"/>
        <v>0.82444990991715306</v>
      </c>
      <c r="AB47" s="8">
        <v>39</v>
      </c>
      <c r="AC47" s="15">
        <f t="shared" si="4"/>
        <v>17.460234680573663</v>
      </c>
      <c r="AE47" s="8">
        <f t="shared" si="17"/>
        <v>35</v>
      </c>
      <c r="AF47" s="15">
        <f t="shared" si="12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372.61744590717905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8"/>
        <v>0.79868585023224203</v>
      </c>
      <c r="AB48" s="8">
        <v>40</v>
      </c>
      <c r="AC48" s="15">
        <f t="shared" si="4"/>
        <v>17.023728813559323</v>
      </c>
      <c r="AE48" s="8">
        <f t="shared" si="17"/>
        <v>36</v>
      </c>
      <c r="AF48" s="15">
        <f t="shared" si="12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>F49+J47+N46+Q47+T48+W56+AC48+AF52+AI48+AL48</f>
        <v>380.0388691250169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8"/>
        <v>0.77448324871005292</v>
      </c>
      <c r="AE49" s="8">
        <f t="shared" si="17"/>
        <v>37</v>
      </c>
      <c r="AF49" s="15">
        <f t="shared" si="12"/>
        <v>6.0563391349621618</v>
      </c>
    </row>
    <row r="50" spans="5:32" x14ac:dyDescent="0.25">
      <c r="V50" s="8">
        <v>34</v>
      </c>
      <c r="W50" s="15">
        <f t="shared" si="18"/>
        <v>0.75170432963034539</v>
      </c>
      <c r="AE50" s="8">
        <f t="shared" si="17"/>
        <v>38</v>
      </c>
      <c r="AF50" s="15">
        <f t="shared" si="12"/>
        <v>5.896961789305263</v>
      </c>
    </row>
    <row r="51" spans="5:32" x14ac:dyDescent="0.25">
      <c r="V51" s="8">
        <v>35</v>
      </c>
      <c r="W51" s="15">
        <f t="shared" si="18"/>
        <v>0.73022706306947838</v>
      </c>
      <c r="AE51" s="8">
        <f t="shared" si="17"/>
        <v>39</v>
      </c>
      <c r="AF51" s="15">
        <f t="shared" si="12"/>
        <v>5.7457576408615383</v>
      </c>
    </row>
    <row r="52" spans="5:32" x14ac:dyDescent="0.25">
      <c r="V52" s="8">
        <v>36</v>
      </c>
      <c r="W52" s="15">
        <f t="shared" si="18"/>
        <v>0.70994297798421513</v>
      </c>
      <c r="AE52" s="8">
        <f t="shared" si="17"/>
        <v>40</v>
      </c>
      <c r="AF52" s="15">
        <f t="shared" si="12"/>
        <v>5.6021136998399994</v>
      </c>
    </row>
    <row r="53" spans="5:32" x14ac:dyDescent="0.25">
      <c r="V53" s="8">
        <v>37</v>
      </c>
      <c r="W53" s="15">
        <f t="shared" si="18"/>
        <v>0.69075532993058775</v>
      </c>
    </row>
    <row r="54" spans="5:32" x14ac:dyDescent="0.25">
      <c r="V54" s="8">
        <v>38</v>
      </c>
      <c r="W54" s="15">
        <f t="shared" si="18"/>
        <v>0.67257755809030906</v>
      </c>
    </row>
    <row r="55" spans="5:32" x14ac:dyDescent="0.25">
      <c r="V55" s="8">
        <v>39</v>
      </c>
      <c r="W55" s="15">
        <f t="shared" si="18"/>
        <v>0.65533197967773704</v>
      </c>
    </row>
    <row r="56" spans="5:32" x14ac:dyDescent="0.25">
      <c r="V56" s="8">
        <v>40</v>
      </c>
      <c r="W56" s="15">
        <f t="shared" si="18"/>
        <v>0.63894868018579365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dimension ref="A1:K11"/>
  <sheetViews>
    <sheetView workbookViewId="0">
      <selection activeCell="G11" sqref="G11"/>
    </sheetView>
  </sheetViews>
  <sheetFormatPr defaultRowHeight="15" x14ac:dyDescent="0.25"/>
  <sheetData>
    <row r="1" spans="1:11" x14ac:dyDescent="0.25">
      <c r="A1" s="4" t="s">
        <v>77</v>
      </c>
      <c r="B1" s="2">
        <v>0.22</v>
      </c>
      <c r="D1" s="4" t="s">
        <v>81</v>
      </c>
      <c r="E1" s="2">
        <v>7.0000000000000007E-2</v>
      </c>
      <c r="G1" s="4" t="s">
        <v>84</v>
      </c>
      <c r="H1" s="2">
        <v>0.5</v>
      </c>
      <c r="J1" s="4" t="s">
        <v>88</v>
      </c>
      <c r="K1" s="2">
        <v>0.2</v>
      </c>
    </row>
    <row r="2" spans="1:11" x14ac:dyDescent="0.25">
      <c r="A2" s="4" t="s">
        <v>78</v>
      </c>
      <c r="B2" s="2">
        <v>0.5</v>
      </c>
      <c r="D2" s="4" t="s">
        <v>82</v>
      </c>
      <c r="E2" s="2">
        <v>0.3</v>
      </c>
      <c r="G2" s="4" t="s">
        <v>85</v>
      </c>
      <c r="H2" s="2">
        <v>2.1000000000000001E-2</v>
      </c>
      <c r="J2" s="4" t="s">
        <v>89</v>
      </c>
      <c r="K2" s="2">
        <v>0.35</v>
      </c>
    </row>
    <row r="3" spans="1:11" x14ac:dyDescent="0.25">
      <c r="A3" s="4" t="s">
        <v>79</v>
      </c>
      <c r="B3" s="2">
        <v>0.08</v>
      </c>
      <c r="D3" s="20" t="s">
        <v>83</v>
      </c>
      <c r="E3" s="21">
        <f>(B4*E1*E2)/(1+B3)</f>
        <v>41.692875000000001</v>
      </c>
      <c r="G3" s="4" t="s">
        <v>86</v>
      </c>
      <c r="H3" s="2">
        <v>0.55000000000000004</v>
      </c>
      <c r="J3" s="20" t="s">
        <v>90</v>
      </c>
      <c r="K3" s="21">
        <f>(B4*K1*K2)/(1+B3)</f>
        <v>138.97624999999999</v>
      </c>
    </row>
    <row r="4" spans="1:11" x14ac:dyDescent="0.25">
      <c r="A4" s="4" t="s">
        <v>80</v>
      </c>
      <c r="B4" s="2">
        <f>'a_r=0.5'!AS2</f>
        <v>2144.2049999999999</v>
      </c>
      <c r="G4" s="20" t="s">
        <v>87</v>
      </c>
      <c r="H4" s="21">
        <f>(B4*H1*H2*H3)/(1+B3)</f>
        <v>11.465540625000001</v>
      </c>
    </row>
    <row r="5" spans="1:11" x14ac:dyDescent="0.25">
      <c r="A5" s="20" t="s">
        <v>106</v>
      </c>
      <c r="B5" s="21">
        <f>(B4*B1*B2)/((1+B1)*(1+B3))</f>
        <v>179.00922131147539</v>
      </c>
    </row>
    <row r="7" spans="1:11" x14ac:dyDescent="0.25">
      <c r="A7" s="22" t="s">
        <v>91</v>
      </c>
      <c r="B7" s="9">
        <f>B5+E3+H4+K3</f>
        <v>371.14388693647538</v>
      </c>
    </row>
    <row r="10" spans="1:11" x14ac:dyDescent="0.25">
      <c r="A10" t="s">
        <v>341</v>
      </c>
      <c r="D10" t="s">
        <v>342</v>
      </c>
      <c r="G10" t="s">
        <v>343</v>
      </c>
    </row>
    <row r="11" spans="1:11" x14ac:dyDescent="0.25">
      <c r="A11">
        <f>B4*0.3</f>
        <v>643.26149999999996</v>
      </c>
      <c r="D11">
        <f>B4*0.5</f>
        <v>1072.1025</v>
      </c>
      <c r="G11">
        <f>B4+A11+D11</f>
        <v>3859.569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N r e M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2 t 4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r e M V o / W x c V H A Q A A w A E A A B M A H A B G b 3 J t d W x h c y 9 T Z W N 0 a W 9 u M S 5 t I K I Y A C i g F A A A A A A A A A A A A A A A A A A A A A A A A A A A A I 2 Q s U 7 D M B C G 9 0 h 5 B y s d m k h R R I J Y q D K 1 I B Z A q G E i D G 7 j t K a J X d m X q q H q A A s D L 9 A X Q R R E 4 R W c N + J K B i Q m L F n n 0 / 3 n / 9 e n 2 R i 4 F G T Y 1 r B n W 7 a l p 1 S x j N Q R i U n B w L Y I H r N p H p p H 8 9 k 8 m Z 3 Z m n e c 9 f U i G M h x V T I B 7 i k v W N C X A r D R r n N 2 n J 7 X J J d F x l R 6 L f i C K c 2 h 7 m q S o 1 C n 4 Q F M C T B V d q P D N G F L G E k 5 0 z 6 Z K 3 m H W X R 6 q S Z U 8 H v 6 E 4 + K j J R U 0 A n b e x G Z 7 3 V Z 1 W a n W B Y c O P 5 a 0 m L G R V p H A S z B 8 f y b A S t 4 y d E n d j o u 0 J H n + K Q v i 6 o U O g 5 9 c i L G M u N i E o f R E b Z X l Q Q 2 h L p g 8 e 8 z u J C C 3 X p + i 6 H j m I 1 5 N R / m B T H s 7 6 5 5 N m 8 E y W z N l 4 N Q E j r C n U R R o X O p y t Y s q e d M u 3 8 R + q u V 0 8 5 D j A W o Q S J L W K 8 9 2 + L i P 3 6 9 b 1 B L A Q I t A B Q A A g A I A D a 3 j F Y 9 q F d g p g A A A P g A A A A S A A A A A A A A A A A A A A A A A A A A A A B D b 2 5 m a W c v U G F j a 2 F n Z S 5 4 b W x Q S w E C L Q A U A A I A C A A 2 t 4 x W D 8 r p q 6 Q A A A D p A A A A E w A A A A A A A A A A A A A A A A D y A A A A W 0 N v b n R l b n R f V H l w Z X N d L n h t b F B L A Q I t A B Q A A g A I A D a 3 j F a P 1 s X F R w E A A M A B A A A T A A A A A A A A A A A A A A A A A O M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I A A A A A A A A M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3 k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l Q x O T o 1 N z o 0 N C 4 y O T c 0 N j E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G 0 J U A O H I p 1 E C 8 t y n p R S d F Y f + t T j d k a K a Q L I M n 4 B 6 a x Z A A A A A A 6 A A A A A A g A A I A A A A F j c j t 7 l L n 5 7 O 6 S w I 9 f x r 8 2 h r a W W c + 4 W f C y P L Z 9 N x H 8 b U A A A A H Z g O G b w + K e + P r 7 l v T b G g g W k + Y 4 U 0 A w J Y M a F 3 E i 9 o 0 u K X j f A W v X / u w K S r t k F n W V z 0 6 J a b / w f z 5 N m 1 r j 8 q 7 k 3 e l j 2 T y 0 2 Y 2 c W E V K 2 U 5 O u t l O N Q A A A A L C J M h S 5 + V q D i U T E 3 H Y L V G 3 H q i w v W 9 Q v R J T N 3 r B / c Q y 8 Y g Y D M y b J Q x r h K d 5 2 1 2 j D c C g z I c j T v R m V 2 W u L Y 0 W 6 V n E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a_r=0,667</vt:lpstr>
      <vt:lpstr>a_r=0,625</vt:lpstr>
      <vt:lpstr>a_r=0,75</vt:lpstr>
      <vt:lpstr>a_r=0,8</vt:lpstr>
      <vt:lpstr>effects</vt:lpstr>
      <vt:lpstr>contractor</vt:lpstr>
      <vt:lpstr>ЧДД</vt:lpstr>
      <vt:lpstr>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2023-04-13T15:04:16Z</dcterms:modified>
</cp:coreProperties>
</file>